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autoCompressPictures="0"/>
  <bookViews>
    <workbookView xWindow="620" yWindow="240" windowWidth="24980" windowHeight="13960" tabRatio="864" firstSheet="4" activeTab="17"/>
  </bookViews>
  <sheets>
    <sheet name="封面" sheetId="18" state="hidden" r:id="rId1"/>
    <sheet name="班级编码" sheetId="26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" i="11" l="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2" i="1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2" i="11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AD1091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084" i="4"/>
  <c r="AG1085" i="4"/>
  <c r="AG1086" i="4"/>
  <c r="AG1087" i="4"/>
  <c r="AG1088" i="4"/>
  <c r="AG1089" i="4"/>
  <c r="AG1083" i="4"/>
  <c r="AD1084" i="4"/>
  <c r="AD1085" i="4"/>
  <c r="AD1086" i="4"/>
  <c r="AD1087" i="4"/>
  <c r="AD1088" i="4"/>
  <c r="AD1089" i="4"/>
  <c r="AD108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2" i="4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2" i="10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C1083" i="4"/>
  <c r="AH1083" i="4"/>
  <c r="AI1083" i="4"/>
  <c r="AC1084" i="4"/>
  <c r="AH1084" i="4"/>
  <c r="AI1084" i="4"/>
  <c r="AC1085" i="4"/>
  <c r="AH1085" i="4"/>
  <c r="AI1085" i="4"/>
  <c r="AC1086" i="4"/>
  <c r="AH1086" i="4"/>
  <c r="AI1086" i="4"/>
  <c r="AC1087" i="4"/>
  <c r="AH1087" i="4"/>
  <c r="AI1087" i="4"/>
  <c r="AC1088" i="4"/>
  <c r="AH1088" i="4"/>
  <c r="AI1088" i="4"/>
  <c r="AD233" i="7"/>
  <c r="AD230" i="7"/>
  <c r="AD49" i="7"/>
  <c r="AD48" i="7"/>
  <c r="AD47" i="7"/>
  <c r="AD46" i="7"/>
  <c r="AD45" i="7"/>
  <c r="AD44" i="7"/>
  <c r="AD43" i="7"/>
  <c r="AD42" i="7"/>
  <c r="AD41" i="7"/>
  <c r="AD40" i="7"/>
  <c r="L46" i="1"/>
  <c r="AT46" i="1"/>
  <c r="AA46" i="1"/>
  <c r="AB46" i="1"/>
  <c r="AD46" i="1"/>
  <c r="AE46" i="1"/>
  <c r="AZ46" i="1"/>
  <c r="BC46" i="1"/>
  <c r="V46" i="1"/>
  <c r="S46" i="1"/>
  <c r="F46" i="1"/>
  <c r="C46" i="1"/>
  <c r="AM46" i="1"/>
  <c r="AN46" i="1"/>
  <c r="B46" i="1"/>
  <c r="A46" i="1"/>
  <c r="L45" i="1"/>
  <c r="AT45" i="1"/>
  <c r="AA45" i="1"/>
  <c r="AB45" i="1"/>
  <c r="AD45" i="1"/>
  <c r="AE45" i="1"/>
  <c r="AZ45" i="1"/>
  <c r="BC45" i="1"/>
  <c r="V45" i="1"/>
  <c r="S45" i="1"/>
  <c r="F45" i="1"/>
  <c r="C45" i="1"/>
  <c r="AM45" i="1"/>
  <c r="AN45" i="1"/>
  <c r="B45" i="1"/>
  <c r="A45" i="1"/>
  <c r="L44" i="1"/>
  <c r="AW44" i="1"/>
  <c r="AA44" i="1"/>
  <c r="AB44" i="1"/>
  <c r="AD44" i="1"/>
  <c r="AE44" i="1"/>
  <c r="AZ44" i="1"/>
  <c r="BC44" i="1"/>
  <c r="V44" i="1"/>
  <c r="S44" i="1"/>
  <c r="F44" i="1"/>
  <c r="C44" i="1"/>
  <c r="AV44" i="1"/>
  <c r="B44" i="1"/>
  <c r="A44" i="1"/>
  <c r="L43" i="1"/>
  <c r="AW43" i="1"/>
  <c r="AA43" i="1"/>
  <c r="AB43" i="1"/>
  <c r="AD43" i="1"/>
  <c r="AE43" i="1"/>
  <c r="AZ43" i="1"/>
  <c r="BC43" i="1"/>
  <c r="V43" i="1"/>
  <c r="S43" i="1"/>
  <c r="F43" i="1"/>
  <c r="C43" i="1"/>
  <c r="AY43" i="1"/>
  <c r="B43" i="1"/>
  <c r="A43" i="1"/>
  <c r="L42" i="1"/>
  <c r="AW42" i="1"/>
  <c r="AA42" i="1"/>
  <c r="AB42" i="1"/>
  <c r="AD42" i="1"/>
  <c r="AE42" i="1"/>
  <c r="AZ42" i="1"/>
  <c r="BC42" i="1"/>
  <c r="V42" i="1"/>
  <c r="S42" i="1"/>
  <c r="F42" i="1"/>
  <c r="C42" i="1"/>
  <c r="AM42" i="1"/>
  <c r="AN42" i="1"/>
  <c r="B42" i="1"/>
  <c r="A42" i="1"/>
  <c r="L41" i="1"/>
  <c r="AW41" i="1"/>
  <c r="AA41" i="1"/>
  <c r="AB41" i="1"/>
  <c r="AD41" i="1"/>
  <c r="AE41" i="1"/>
  <c r="AZ41" i="1"/>
  <c r="BC41" i="1"/>
  <c r="V41" i="1"/>
  <c r="S41" i="1"/>
  <c r="F41" i="1"/>
  <c r="C41" i="1"/>
  <c r="AM41" i="1"/>
  <c r="AN41" i="1"/>
  <c r="B41" i="1"/>
  <c r="A41" i="1"/>
  <c r="L40" i="1"/>
  <c r="AT40" i="1"/>
  <c r="AA40" i="1"/>
  <c r="AB40" i="1"/>
  <c r="AD40" i="1"/>
  <c r="AE40" i="1"/>
  <c r="AZ40" i="1"/>
  <c r="BC40" i="1"/>
  <c r="V40" i="1"/>
  <c r="S40" i="1"/>
  <c r="F40" i="1"/>
  <c r="C40" i="1"/>
  <c r="AV40" i="1"/>
  <c r="B40" i="1"/>
  <c r="A40" i="1"/>
  <c r="L39" i="1"/>
  <c r="AT39" i="1"/>
  <c r="AA39" i="1"/>
  <c r="AB39" i="1"/>
  <c r="AD39" i="1"/>
  <c r="AE39" i="1"/>
  <c r="AZ39" i="1"/>
  <c r="BC39" i="1"/>
  <c r="V39" i="1"/>
  <c r="S39" i="1"/>
  <c r="F39" i="1"/>
  <c r="C39" i="1"/>
  <c r="AY39" i="1"/>
  <c r="B39" i="1"/>
  <c r="A39" i="1"/>
  <c r="L38" i="1"/>
  <c r="AT38" i="1"/>
  <c r="AA38" i="1"/>
  <c r="AG38" i="1"/>
  <c r="AJ38" i="1"/>
  <c r="AK38" i="1"/>
  <c r="AD38" i="1"/>
  <c r="AE38" i="1"/>
  <c r="AZ38" i="1"/>
  <c r="BC38" i="1"/>
  <c r="V38" i="1"/>
  <c r="S38" i="1"/>
  <c r="F38" i="1"/>
  <c r="C38" i="1"/>
  <c r="AM38" i="1"/>
  <c r="AN38" i="1"/>
  <c r="B38" i="1"/>
  <c r="A38" i="1"/>
  <c r="L37" i="1"/>
  <c r="AT37" i="1"/>
  <c r="AA37" i="1"/>
  <c r="AB37" i="1"/>
  <c r="AD37" i="1"/>
  <c r="AE37" i="1"/>
  <c r="AZ37" i="1"/>
  <c r="BC37" i="1"/>
  <c r="V37" i="1"/>
  <c r="S37" i="1"/>
  <c r="F37" i="1"/>
  <c r="C37" i="1"/>
  <c r="AM37" i="1"/>
  <c r="AN37" i="1"/>
  <c r="B37" i="1"/>
  <c r="A37" i="1"/>
  <c r="L36" i="1"/>
  <c r="AW36" i="1"/>
  <c r="AA36" i="1"/>
  <c r="AB36" i="1"/>
  <c r="AD36" i="1"/>
  <c r="AE36" i="1"/>
  <c r="AZ36" i="1"/>
  <c r="BC36" i="1"/>
  <c r="V36" i="1"/>
  <c r="S36" i="1"/>
  <c r="F36" i="1"/>
  <c r="C36" i="1"/>
  <c r="AV36" i="1"/>
  <c r="B36" i="1"/>
  <c r="A36" i="1"/>
  <c r="L35" i="1"/>
  <c r="AW35" i="1"/>
  <c r="AA35" i="1"/>
  <c r="AG35" i="1"/>
  <c r="AJ35" i="1"/>
  <c r="AK35" i="1"/>
  <c r="AD35" i="1"/>
  <c r="AE35" i="1"/>
  <c r="AZ35" i="1"/>
  <c r="BC35" i="1"/>
  <c r="V35" i="1"/>
  <c r="S35" i="1"/>
  <c r="F35" i="1"/>
  <c r="C35" i="1"/>
  <c r="AY35" i="1"/>
  <c r="B35" i="1"/>
  <c r="A35" i="1"/>
  <c r="L34" i="1"/>
  <c r="AW34" i="1"/>
  <c r="AA34" i="1"/>
  <c r="AB34" i="1"/>
  <c r="AD34" i="1"/>
  <c r="AE34" i="1"/>
  <c r="AZ34" i="1"/>
  <c r="BC34" i="1"/>
  <c r="V34" i="1"/>
  <c r="S34" i="1"/>
  <c r="F34" i="1"/>
  <c r="C34" i="1"/>
  <c r="AM34" i="1"/>
  <c r="AN34" i="1"/>
  <c r="B34" i="1"/>
  <c r="A34" i="1"/>
  <c r="L33" i="1"/>
  <c r="AW33" i="1"/>
  <c r="AA33" i="1"/>
  <c r="AB33" i="1"/>
  <c r="AD33" i="1"/>
  <c r="AE33" i="1"/>
  <c r="AZ33" i="1"/>
  <c r="BC33" i="1"/>
  <c r="V33" i="1"/>
  <c r="S33" i="1"/>
  <c r="F33" i="1"/>
  <c r="C33" i="1"/>
  <c r="AM33" i="1"/>
  <c r="AN33" i="1"/>
  <c r="B33" i="1"/>
  <c r="A33" i="1"/>
  <c r="L32" i="1"/>
  <c r="AT32" i="1"/>
  <c r="AA32" i="1"/>
  <c r="AG32" i="1"/>
  <c r="AJ32" i="1"/>
  <c r="AK32" i="1"/>
  <c r="AD32" i="1"/>
  <c r="AE32" i="1"/>
  <c r="AZ32" i="1"/>
  <c r="BC32" i="1"/>
  <c r="V32" i="1"/>
  <c r="S32" i="1"/>
  <c r="F32" i="1"/>
  <c r="C32" i="1"/>
  <c r="AV32" i="1"/>
  <c r="B32" i="1"/>
  <c r="A32" i="1"/>
  <c r="L31" i="1"/>
  <c r="AT31" i="1"/>
  <c r="AA31" i="1"/>
  <c r="AG31" i="1"/>
  <c r="AJ31" i="1"/>
  <c r="AK31" i="1"/>
  <c r="AD31" i="1"/>
  <c r="AE31" i="1"/>
  <c r="AZ31" i="1"/>
  <c r="BC31" i="1"/>
  <c r="V31" i="1"/>
  <c r="S31" i="1"/>
  <c r="F31" i="1"/>
  <c r="C31" i="1"/>
  <c r="AY31" i="1"/>
  <c r="B31" i="1"/>
  <c r="A31" i="1"/>
  <c r="L30" i="1"/>
  <c r="AT30" i="1"/>
  <c r="AA30" i="1"/>
  <c r="AB30" i="1"/>
  <c r="AD30" i="1"/>
  <c r="AE30" i="1"/>
  <c r="AZ30" i="1"/>
  <c r="BC30" i="1"/>
  <c r="V30" i="1"/>
  <c r="S30" i="1"/>
  <c r="F30" i="1"/>
  <c r="C30" i="1"/>
  <c r="AM30" i="1"/>
  <c r="AN30" i="1"/>
  <c r="B30" i="1"/>
  <c r="A30" i="1"/>
  <c r="L29" i="1"/>
  <c r="AT29" i="1"/>
  <c r="AA29" i="1"/>
  <c r="AB29" i="1"/>
  <c r="AD29" i="1"/>
  <c r="AE29" i="1"/>
  <c r="AZ29" i="1"/>
  <c r="BC29" i="1"/>
  <c r="V29" i="1"/>
  <c r="S29" i="1"/>
  <c r="F29" i="1"/>
  <c r="C29" i="1"/>
  <c r="AM29" i="1"/>
  <c r="AN29" i="1"/>
  <c r="B29" i="1"/>
  <c r="A29" i="1"/>
  <c r="L28" i="1"/>
  <c r="AW28" i="1"/>
  <c r="AA28" i="1"/>
  <c r="AB28" i="1"/>
  <c r="AD28" i="1"/>
  <c r="AE28" i="1"/>
  <c r="AZ28" i="1"/>
  <c r="BC28" i="1"/>
  <c r="V28" i="1"/>
  <c r="S28" i="1"/>
  <c r="F28" i="1"/>
  <c r="C28" i="1"/>
  <c r="AV28" i="1"/>
  <c r="B28" i="1"/>
  <c r="A28" i="1"/>
  <c r="L27" i="1"/>
  <c r="AW27" i="1"/>
  <c r="AA27" i="1"/>
  <c r="AB27" i="1"/>
  <c r="AD27" i="1"/>
  <c r="AE27" i="1"/>
  <c r="AZ27" i="1"/>
  <c r="BC27" i="1"/>
  <c r="V27" i="1"/>
  <c r="S27" i="1"/>
  <c r="F27" i="1"/>
  <c r="C27" i="1"/>
  <c r="AY27" i="1"/>
  <c r="B27" i="1"/>
  <c r="A27" i="1"/>
  <c r="L26" i="1"/>
  <c r="AW26" i="1"/>
  <c r="AA26" i="1"/>
  <c r="AB26" i="1"/>
  <c r="AD26" i="1"/>
  <c r="AE26" i="1"/>
  <c r="AZ26" i="1"/>
  <c r="BC26" i="1"/>
  <c r="V26" i="1"/>
  <c r="S26" i="1"/>
  <c r="F26" i="1"/>
  <c r="C26" i="1"/>
  <c r="AM26" i="1"/>
  <c r="AN26" i="1"/>
  <c r="B26" i="1"/>
  <c r="A26" i="1"/>
  <c r="L25" i="1"/>
  <c r="AW25" i="1"/>
  <c r="AA25" i="1"/>
  <c r="AB25" i="1"/>
  <c r="AD25" i="1"/>
  <c r="AE25" i="1"/>
  <c r="AZ25" i="1"/>
  <c r="BC25" i="1"/>
  <c r="V25" i="1"/>
  <c r="S25" i="1"/>
  <c r="F25" i="1"/>
  <c r="C25" i="1"/>
  <c r="AM25" i="1"/>
  <c r="AN25" i="1"/>
  <c r="B25" i="1"/>
  <c r="A25" i="1"/>
  <c r="L24" i="1"/>
  <c r="AW24" i="1"/>
  <c r="AA24" i="1"/>
  <c r="AG24" i="1"/>
  <c r="AJ24" i="1"/>
  <c r="AK24" i="1"/>
  <c r="AD24" i="1"/>
  <c r="AE24" i="1"/>
  <c r="AZ24" i="1"/>
  <c r="BC24" i="1"/>
  <c r="V24" i="1"/>
  <c r="S24" i="1"/>
  <c r="F24" i="1"/>
  <c r="C24" i="1"/>
  <c r="AV24" i="1"/>
  <c r="B24" i="1"/>
  <c r="A24" i="1"/>
  <c r="L23" i="1"/>
  <c r="AT23" i="1"/>
  <c r="AA23" i="1"/>
  <c r="AB23" i="1"/>
  <c r="AD23" i="1"/>
  <c r="AE23" i="1"/>
  <c r="AZ23" i="1"/>
  <c r="BC23" i="1"/>
  <c r="V23" i="1"/>
  <c r="S23" i="1"/>
  <c r="F23" i="1"/>
  <c r="C23" i="1"/>
  <c r="AY23" i="1"/>
  <c r="B23" i="1"/>
  <c r="A23" i="1"/>
  <c r="L22" i="1"/>
  <c r="AW22" i="1"/>
  <c r="AA22" i="1"/>
  <c r="AB22" i="1"/>
  <c r="AD22" i="1"/>
  <c r="AE22" i="1"/>
  <c r="AZ22" i="1"/>
  <c r="BC22" i="1"/>
  <c r="V22" i="1"/>
  <c r="S22" i="1"/>
  <c r="F22" i="1"/>
  <c r="C22" i="1"/>
  <c r="AM22" i="1"/>
  <c r="AN22" i="1"/>
  <c r="B22" i="1"/>
  <c r="A22" i="1"/>
  <c r="L21" i="1"/>
  <c r="AT21" i="1"/>
  <c r="AA21" i="1"/>
  <c r="AB21" i="1"/>
  <c r="AD21" i="1"/>
  <c r="AE21" i="1"/>
  <c r="AZ21" i="1"/>
  <c r="BC21" i="1"/>
  <c r="V21" i="1"/>
  <c r="S21" i="1"/>
  <c r="F21" i="1"/>
  <c r="C21" i="1"/>
  <c r="AM21" i="1"/>
  <c r="AN21" i="1"/>
  <c r="B21" i="1"/>
  <c r="A21" i="1"/>
  <c r="L20" i="1"/>
  <c r="AW20" i="1"/>
  <c r="AA20" i="1"/>
  <c r="AB20" i="1"/>
  <c r="AD20" i="1"/>
  <c r="AE20" i="1"/>
  <c r="AZ20" i="1"/>
  <c r="BC20" i="1"/>
  <c r="V20" i="1"/>
  <c r="S20" i="1"/>
  <c r="F20" i="1"/>
  <c r="C20" i="1"/>
  <c r="AV20" i="1"/>
  <c r="B20" i="1"/>
  <c r="A20" i="1"/>
  <c r="L19" i="1"/>
  <c r="AT19" i="1"/>
  <c r="AA19" i="1"/>
  <c r="AB19" i="1"/>
  <c r="AD19" i="1"/>
  <c r="AE19" i="1"/>
  <c r="AZ19" i="1"/>
  <c r="BC19" i="1"/>
  <c r="V19" i="1"/>
  <c r="S19" i="1"/>
  <c r="F19" i="1"/>
  <c r="C19" i="1"/>
  <c r="AY19" i="1"/>
  <c r="B19" i="1"/>
  <c r="A19" i="1"/>
  <c r="L18" i="1"/>
  <c r="AW18" i="1"/>
  <c r="AA18" i="1"/>
  <c r="AG18" i="1"/>
  <c r="AJ18" i="1"/>
  <c r="AK18" i="1"/>
  <c r="AD18" i="1"/>
  <c r="AE18" i="1"/>
  <c r="AZ18" i="1"/>
  <c r="BC18" i="1"/>
  <c r="V18" i="1"/>
  <c r="S18" i="1"/>
  <c r="F18" i="1"/>
  <c r="C18" i="1"/>
  <c r="AM18" i="1"/>
  <c r="AN18" i="1"/>
  <c r="B18" i="1"/>
  <c r="A18" i="1"/>
  <c r="L17" i="1"/>
  <c r="AT17" i="1"/>
  <c r="AA17" i="1"/>
  <c r="AB17" i="1"/>
  <c r="AD17" i="1"/>
  <c r="AE17" i="1"/>
  <c r="AZ17" i="1"/>
  <c r="BC17" i="1"/>
  <c r="V17" i="1"/>
  <c r="S17" i="1"/>
  <c r="F17" i="1"/>
  <c r="C17" i="1"/>
  <c r="AM17" i="1"/>
  <c r="AN17" i="1"/>
  <c r="B17" i="1"/>
  <c r="A17" i="1"/>
  <c r="L16" i="1"/>
  <c r="AT16" i="1"/>
  <c r="AA16" i="1"/>
  <c r="AB16" i="1"/>
  <c r="AD16" i="1"/>
  <c r="AE16" i="1"/>
  <c r="AZ16" i="1"/>
  <c r="BC16" i="1"/>
  <c r="V16" i="1"/>
  <c r="S16" i="1"/>
  <c r="F16" i="1"/>
  <c r="C16" i="1"/>
  <c r="AV16" i="1"/>
  <c r="B16" i="1"/>
  <c r="A16" i="1"/>
  <c r="L15" i="1"/>
  <c r="AW15" i="1"/>
  <c r="AA15" i="1"/>
  <c r="AB15" i="1"/>
  <c r="AD15" i="1"/>
  <c r="AE15" i="1"/>
  <c r="AZ15" i="1"/>
  <c r="BC15" i="1"/>
  <c r="V15" i="1"/>
  <c r="S15" i="1"/>
  <c r="F15" i="1"/>
  <c r="C15" i="1"/>
  <c r="AY15" i="1"/>
  <c r="B15" i="1"/>
  <c r="A15" i="1"/>
  <c r="L14" i="1"/>
  <c r="AT14" i="1"/>
  <c r="AA14" i="1"/>
  <c r="AG14" i="1"/>
  <c r="AJ14" i="1"/>
  <c r="AK14" i="1"/>
  <c r="AD14" i="1"/>
  <c r="AE14" i="1"/>
  <c r="AZ14" i="1"/>
  <c r="BC14" i="1"/>
  <c r="V14" i="1"/>
  <c r="S14" i="1"/>
  <c r="F14" i="1"/>
  <c r="C14" i="1"/>
  <c r="AM14" i="1"/>
  <c r="AN14" i="1"/>
  <c r="B14" i="1"/>
  <c r="A14" i="1"/>
  <c r="L13" i="1"/>
  <c r="AT13" i="1"/>
  <c r="AA13" i="1"/>
  <c r="AB13" i="1"/>
  <c r="AD13" i="1"/>
  <c r="AE13" i="1"/>
  <c r="AZ13" i="1"/>
  <c r="BC13" i="1"/>
  <c r="V13" i="1"/>
  <c r="S13" i="1"/>
  <c r="F13" i="1"/>
  <c r="C13" i="1"/>
  <c r="AM13" i="1"/>
  <c r="AN13" i="1"/>
  <c r="B13" i="1"/>
  <c r="A13" i="1"/>
  <c r="L12" i="1"/>
  <c r="AW12" i="1"/>
  <c r="AA12" i="1"/>
  <c r="AB12" i="1"/>
  <c r="AD12" i="1"/>
  <c r="AE12" i="1"/>
  <c r="AZ12" i="1"/>
  <c r="BC12" i="1"/>
  <c r="V12" i="1"/>
  <c r="S12" i="1"/>
  <c r="F12" i="1"/>
  <c r="C12" i="1"/>
  <c r="AV12" i="1"/>
  <c r="B12" i="1"/>
  <c r="A12" i="1"/>
  <c r="L11" i="1"/>
  <c r="AW11" i="1"/>
  <c r="AA11" i="1"/>
  <c r="AG11" i="1"/>
  <c r="AJ11" i="1"/>
  <c r="AK11" i="1"/>
  <c r="AD11" i="1"/>
  <c r="AE11" i="1"/>
  <c r="AZ11" i="1"/>
  <c r="BC11" i="1"/>
  <c r="V11" i="1"/>
  <c r="S11" i="1"/>
  <c r="F11" i="1"/>
  <c r="C11" i="1"/>
  <c r="AY11" i="1"/>
  <c r="B11" i="1"/>
  <c r="A11" i="1"/>
  <c r="L10" i="1"/>
  <c r="AT10" i="1"/>
  <c r="AA10" i="1"/>
  <c r="AB10" i="1"/>
  <c r="AD10" i="1"/>
  <c r="AE10" i="1"/>
  <c r="AZ10" i="1"/>
  <c r="BC10" i="1"/>
  <c r="V10" i="1"/>
  <c r="S10" i="1"/>
  <c r="F10" i="1"/>
  <c r="C10" i="1"/>
  <c r="AM10" i="1"/>
  <c r="AN10" i="1"/>
  <c r="B10" i="1"/>
  <c r="A10" i="1"/>
  <c r="L9" i="1"/>
  <c r="AW9" i="1"/>
  <c r="AA9" i="1"/>
  <c r="AB9" i="1"/>
  <c r="AD9" i="1"/>
  <c r="AE9" i="1"/>
  <c r="AZ9" i="1"/>
  <c r="BC9" i="1"/>
  <c r="V9" i="1"/>
  <c r="S9" i="1"/>
  <c r="F9" i="1"/>
  <c r="C9" i="1"/>
  <c r="AM9" i="1"/>
  <c r="AN9" i="1"/>
  <c r="B9" i="1"/>
  <c r="A9" i="1"/>
  <c r="L8" i="1"/>
  <c r="AW8" i="1"/>
  <c r="AA8" i="1"/>
  <c r="AG8" i="1"/>
  <c r="AJ8" i="1"/>
  <c r="AK8" i="1"/>
  <c r="AD8" i="1"/>
  <c r="AE8" i="1"/>
  <c r="AZ8" i="1"/>
  <c r="BC8" i="1"/>
  <c r="V8" i="1"/>
  <c r="S8" i="1"/>
  <c r="F8" i="1"/>
  <c r="C8" i="1"/>
  <c r="AV8" i="1"/>
  <c r="B8" i="1"/>
  <c r="A8" i="1"/>
  <c r="L7" i="1"/>
  <c r="AT7" i="1"/>
  <c r="AA7" i="1"/>
  <c r="AB7" i="1"/>
  <c r="AD7" i="1"/>
  <c r="AE7" i="1"/>
  <c r="AZ7" i="1"/>
  <c r="BC7" i="1"/>
  <c r="V7" i="1"/>
  <c r="S7" i="1"/>
  <c r="F7" i="1"/>
  <c r="C7" i="1"/>
  <c r="AY7" i="1"/>
  <c r="B7" i="1"/>
  <c r="A7" i="1"/>
  <c r="AZ6" i="1"/>
  <c r="BC6" i="1"/>
  <c r="AY6" i="1"/>
  <c r="AW6" i="1"/>
  <c r="AV6" i="1"/>
  <c r="AT6" i="1"/>
  <c r="AM6" i="1"/>
  <c r="AN6" i="1"/>
  <c r="AD6" i="1"/>
  <c r="AE6" i="1"/>
  <c r="AA6" i="1"/>
  <c r="AG6" i="1"/>
  <c r="AJ6" i="1"/>
  <c r="AK6" i="1"/>
  <c r="S6" i="1"/>
  <c r="B6" i="1"/>
  <c r="AZ5" i="1"/>
  <c r="BC5" i="1"/>
  <c r="AY5" i="1"/>
  <c r="AW5" i="1"/>
  <c r="AV5" i="1"/>
  <c r="AT5" i="1"/>
  <c r="AM5" i="1"/>
  <c r="AN5" i="1"/>
  <c r="AD5" i="1"/>
  <c r="AE5" i="1"/>
  <c r="AA5" i="1"/>
  <c r="AB5" i="1"/>
  <c r="S5" i="1"/>
  <c r="A5" i="1"/>
  <c r="L4" i="1"/>
  <c r="AT4" i="1"/>
  <c r="AA4" i="1"/>
  <c r="AB4" i="1"/>
  <c r="AD4" i="1"/>
  <c r="AE4" i="1"/>
  <c r="AZ4" i="1"/>
  <c r="BC4" i="1"/>
  <c r="V4" i="1"/>
  <c r="S4" i="1"/>
  <c r="F4" i="1"/>
  <c r="C4" i="1"/>
  <c r="AM4" i="1"/>
  <c r="AN4" i="1"/>
  <c r="B4" i="1"/>
  <c r="L3" i="1"/>
  <c r="AT3" i="1"/>
  <c r="AZ3" i="1"/>
  <c r="BC3" i="1"/>
  <c r="V3" i="1"/>
  <c r="S3" i="1"/>
  <c r="F3" i="1"/>
  <c r="C3" i="1"/>
  <c r="AM3" i="1"/>
  <c r="AN3" i="1"/>
  <c r="B3" i="1"/>
  <c r="AE23" i="27"/>
  <c r="AE2" i="7"/>
  <c r="Q2" i="7"/>
  <c r="R2" i="7"/>
  <c r="AF2" i="7"/>
  <c r="AE37" i="27"/>
  <c r="AE3" i="7"/>
  <c r="Q3" i="7"/>
  <c r="R3" i="7"/>
  <c r="AF3" i="7"/>
  <c r="Q4" i="7"/>
  <c r="R4" i="7"/>
  <c r="AF4" i="7"/>
  <c r="AE4" i="7"/>
  <c r="AE11" i="27"/>
  <c r="AE5" i="7"/>
  <c r="Q5" i="7"/>
  <c r="R5" i="7"/>
  <c r="AF5" i="7"/>
  <c r="Q6" i="7"/>
  <c r="R6" i="7"/>
  <c r="AF6" i="7"/>
  <c r="AE6" i="7"/>
  <c r="AE13" i="27"/>
  <c r="AE7" i="7"/>
  <c r="Q7" i="7"/>
  <c r="R7" i="7"/>
  <c r="AF7" i="7"/>
  <c r="AE3" i="27"/>
  <c r="AE8" i="7"/>
  <c r="Q8" i="7"/>
  <c r="R8" i="7"/>
  <c r="AF8" i="7"/>
  <c r="AE12" i="27"/>
  <c r="Q9" i="7"/>
  <c r="R9" i="7"/>
  <c r="AF9" i="7"/>
  <c r="AE24" i="27"/>
  <c r="AE10" i="7"/>
  <c r="Q10" i="7"/>
  <c r="R10" i="7"/>
  <c r="AF10" i="7"/>
  <c r="AE30" i="27"/>
  <c r="AE11" i="7"/>
  <c r="Q11" i="7"/>
  <c r="R11" i="7"/>
  <c r="AF11" i="7"/>
  <c r="Q12" i="7"/>
  <c r="R12" i="7"/>
  <c r="AF12" i="7"/>
  <c r="AE13" i="7"/>
  <c r="Q13" i="7"/>
  <c r="R13" i="7"/>
  <c r="AF13" i="7"/>
  <c r="AE42" i="27"/>
  <c r="AE14" i="7"/>
  <c r="Q14" i="7"/>
  <c r="R14" i="7"/>
  <c r="AF14" i="7"/>
  <c r="Q15" i="7"/>
  <c r="R15" i="7"/>
  <c r="AF15" i="7"/>
  <c r="AE35" i="27"/>
  <c r="AE15" i="7"/>
  <c r="AE16" i="7"/>
  <c r="Q16" i="7"/>
  <c r="R16" i="7"/>
  <c r="AF16" i="7"/>
  <c r="AE38" i="27"/>
  <c r="AE17" i="7"/>
  <c r="Q17" i="7"/>
  <c r="R17" i="7"/>
  <c r="AF17" i="7"/>
  <c r="Q18" i="7"/>
  <c r="R18" i="7"/>
  <c r="AF18" i="7"/>
  <c r="AE43" i="27"/>
  <c r="AE18" i="7"/>
  <c r="AE29" i="27"/>
  <c r="AE19" i="7"/>
  <c r="Q19" i="7"/>
  <c r="R19" i="7"/>
  <c r="AF19" i="7"/>
  <c r="Q20" i="7"/>
  <c r="R20" i="7"/>
  <c r="AF20" i="7"/>
  <c r="AE31" i="27"/>
  <c r="AE20" i="7"/>
  <c r="AE21" i="7"/>
  <c r="Q21" i="7"/>
  <c r="R21" i="7"/>
  <c r="AF21" i="7"/>
  <c r="AE4" i="27"/>
  <c r="AE8" i="27"/>
  <c r="AE22" i="7"/>
  <c r="Q22" i="7"/>
  <c r="R22" i="7"/>
  <c r="AF22" i="7"/>
  <c r="AE23" i="7"/>
  <c r="Q23" i="7"/>
  <c r="R23" i="7"/>
  <c r="AF23" i="7"/>
  <c r="AE24" i="7"/>
  <c r="Q24" i="7"/>
  <c r="R24" i="7"/>
  <c r="AF24" i="7"/>
  <c r="Q25" i="7"/>
  <c r="R25" i="7"/>
  <c r="AF25" i="7"/>
  <c r="AE40" i="27"/>
  <c r="AE26" i="7"/>
  <c r="Q26" i="7"/>
  <c r="R26" i="7"/>
  <c r="AF26" i="7"/>
  <c r="AE27" i="7"/>
  <c r="Q27" i="7"/>
  <c r="R27" i="7"/>
  <c r="AF27" i="7"/>
  <c r="Q28" i="7"/>
  <c r="R28" i="7"/>
  <c r="AF28" i="7"/>
  <c r="AE28" i="7"/>
  <c r="AE22" i="27"/>
  <c r="AE29" i="7"/>
  <c r="Q29" i="7"/>
  <c r="R29" i="7"/>
  <c r="AF29" i="7"/>
  <c r="Q30" i="7"/>
  <c r="R30" i="7"/>
  <c r="AF30" i="7"/>
  <c r="AE32" i="27"/>
  <c r="AE30" i="7"/>
  <c r="AE14" i="27"/>
  <c r="AE31" i="7"/>
  <c r="Q31" i="7"/>
  <c r="R31" i="7"/>
  <c r="AF31" i="7"/>
  <c r="AE26" i="27"/>
  <c r="AE32" i="7"/>
  <c r="Q32" i="7"/>
  <c r="R32" i="7"/>
  <c r="AF32" i="7"/>
  <c r="Q33" i="7"/>
  <c r="R33" i="7"/>
  <c r="AF33" i="7"/>
  <c r="Q34" i="7"/>
  <c r="R34" i="7"/>
  <c r="AF34" i="7"/>
  <c r="AE25" i="27"/>
  <c r="AE34" i="7"/>
  <c r="AE18" i="27"/>
  <c r="AE35" i="7"/>
  <c r="Q35" i="7"/>
  <c r="R35" i="7"/>
  <c r="AF35" i="7"/>
  <c r="AE36" i="7"/>
  <c r="Q36" i="7"/>
  <c r="R36" i="7"/>
  <c r="AF36" i="7"/>
  <c r="AE37" i="7"/>
  <c r="Q37" i="7"/>
  <c r="R37" i="7"/>
  <c r="AF37" i="7"/>
  <c r="AE38" i="7"/>
  <c r="Q38" i="7"/>
  <c r="R38" i="7"/>
  <c r="AF38" i="7"/>
  <c r="Q39" i="7"/>
  <c r="R39" i="7"/>
  <c r="AF39" i="7"/>
  <c r="AE40" i="7"/>
  <c r="Q40" i="7"/>
  <c r="R40" i="7"/>
  <c r="AF40" i="7"/>
  <c r="AG40" i="7"/>
  <c r="AE41" i="7"/>
  <c r="Q41" i="7"/>
  <c r="R41" i="7"/>
  <c r="AF41" i="7"/>
  <c r="AE42" i="7"/>
  <c r="Q42" i="7"/>
  <c r="R42" i="7"/>
  <c r="AF42" i="7"/>
  <c r="AE43" i="7"/>
  <c r="Q43" i="7"/>
  <c r="R43" i="7"/>
  <c r="AF43" i="7"/>
  <c r="AG43" i="7"/>
  <c r="Q44" i="7"/>
  <c r="R44" i="7"/>
  <c r="AF44" i="7"/>
  <c r="AG44" i="7"/>
  <c r="AE44" i="7"/>
  <c r="AE45" i="7"/>
  <c r="Q45" i="7"/>
  <c r="R45" i="7"/>
  <c r="AF45" i="7"/>
  <c r="Q46" i="7"/>
  <c r="R46" i="7"/>
  <c r="AF46" i="7"/>
  <c r="AG46" i="7"/>
  <c r="AE46" i="7"/>
  <c r="Q47" i="7"/>
  <c r="R47" i="7"/>
  <c r="AF47" i="7"/>
  <c r="AG47" i="7"/>
  <c r="AE47" i="7"/>
  <c r="AE48" i="7"/>
  <c r="Q48" i="7"/>
  <c r="R48" i="7"/>
  <c r="AF48" i="7"/>
  <c r="AG48" i="7"/>
  <c r="AE39" i="27"/>
  <c r="AE49" i="7"/>
  <c r="Q49" i="7"/>
  <c r="R49" i="7"/>
  <c r="AF49" i="7"/>
  <c r="AE10" i="27"/>
  <c r="AE50" i="7"/>
  <c r="Q50" i="7"/>
  <c r="R50" i="7"/>
  <c r="AF50" i="7"/>
  <c r="AE51" i="7"/>
  <c r="Q51" i="7"/>
  <c r="R51" i="7"/>
  <c r="AF51" i="7"/>
  <c r="Q52" i="7"/>
  <c r="R52" i="7"/>
  <c r="AF52" i="7"/>
  <c r="AE52" i="7"/>
  <c r="AE53" i="7"/>
  <c r="Q53" i="7"/>
  <c r="R53" i="7"/>
  <c r="AF53" i="7"/>
  <c r="Q54" i="7"/>
  <c r="R54" i="7"/>
  <c r="AF54" i="7"/>
  <c r="AE36" i="27"/>
  <c r="AE54" i="7"/>
  <c r="Q55" i="7"/>
  <c r="R55" i="7"/>
  <c r="AF55" i="7"/>
  <c r="AE55" i="7"/>
  <c r="AE56" i="7"/>
  <c r="Q56" i="7"/>
  <c r="R56" i="7"/>
  <c r="AF56" i="7"/>
  <c r="AD57" i="7"/>
  <c r="Q57" i="7"/>
  <c r="R57" i="7"/>
  <c r="AF57" i="7"/>
  <c r="AG57" i="7"/>
  <c r="AE57" i="7"/>
  <c r="Q58" i="7"/>
  <c r="R58" i="7"/>
  <c r="AF58" i="7"/>
  <c r="AE58" i="7"/>
  <c r="AE59" i="7"/>
  <c r="Q59" i="7"/>
  <c r="R59" i="7"/>
  <c r="AF59" i="7"/>
  <c r="AE60" i="7"/>
  <c r="Q60" i="7"/>
  <c r="R60" i="7"/>
  <c r="AF60" i="7"/>
  <c r="AE61" i="7"/>
  <c r="Q61" i="7"/>
  <c r="R61" i="7"/>
  <c r="AF61" i="7"/>
  <c r="AE62" i="7"/>
  <c r="Q62" i="7"/>
  <c r="R62" i="7"/>
  <c r="AF62" i="7"/>
  <c r="AE63" i="7"/>
  <c r="Q63" i="7"/>
  <c r="R63" i="7"/>
  <c r="AF63" i="7"/>
  <c r="AE64" i="7"/>
  <c r="Q64" i="7"/>
  <c r="R64" i="7"/>
  <c r="AF64" i="7"/>
  <c r="AE5" i="27"/>
  <c r="AE65" i="7"/>
  <c r="Q65" i="7"/>
  <c r="R65" i="7"/>
  <c r="AF65" i="7"/>
  <c r="Q66" i="7"/>
  <c r="R66" i="7"/>
  <c r="AF66" i="7"/>
  <c r="AE66" i="7"/>
  <c r="AE67" i="7"/>
  <c r="Q67" i="7"/>
  <c r="R67" i="7"/>
  <c r="AF67" i="7"/>
  <c r="Q68" i="7"/>
  <c r="R68" i="7"/>
  <c r="AF68" i="7"/>
  <c r="AE68" i="7"/>
  <c r="Q69" i="7"/>
  <c r="R69" i="7"/>
  <c r="AF69" i="7"/>
  <c r="AE69" i="7"/>
  <c r="Q70" i="7"/>
  <c r="R70" i="7"/>
  <c r="AF70" i="7"/>
  <c r="AE70" i="7"/>
  <c r="Q71" i="7"/>
  <c r="R71" i="7"/>
  <c r="AF71" i="7"/>
  <c r="AE71" i="7"/>
  <c r="AE72" i="7"/>
  <c r="Q72" i="7"/>
  <c r="R72" i="7"/>
  <c r="AF72" i="7"/>
  <c r="Q73" i="7"/>
  <c r="R73" i="7"/>
  <c r="AF73" i="7"/>
  <c r="AE73" i="7"/>
  <c r="AE74" i="7"/>
  <c r="Q74" i="7"/>
  <c r="R74" i="7"/>
  <c r="AF74" i="7"/>
  <c r="AG74" i="7"/>
  <c r="Q75" i="7"/>
  <c r="R75" i="7"/>
  <c r="AF75" i="7"/>
  <c r="AE75" i="7"/>
  <c r="AE76" i="7"/>
  <c r="Q76" i="7"/>
  <c r="R76" i="7"/>
  <c r="AF76" i="7"/>
  <c r="AE77" i="7"/>
  <c r="Q77" i="7"/>
  <c r="R77" i="7"/>
  <c r="AF77" i="7"/>
  <c r="AE78" i="7"/>
  <c r="Q78" i="7"/>
  <c r="R78" i="7"/>
  <c r="AF78" i="7"/>
  <c r="AE79" i="7"/>
  <c r="Q79" i="7"/>
  <c r="R79" i="7"/>
  <c r="AF79" i="7"/>
  <c r="AE80" i="7"/>
  <c r="Q80" i="7"/>
  <c r="R80" i="7"/>
  <c r="AF80" i="7"/>
  <c r="AE81" i="7"/>
  <c r="Q81" i="7"/>
  <c r="R81" i="7"/>
  <c r="AF81" i="7"/>
  <c r="AE82" i="7"/>
  <c r="Q82" i="7"/>
  <c r="R82" i="7"/>
  <c r="AF82" i="7"/>
  <c r="Q83" i="7"/>
  <c r="R83" i="7"/>
  <c r="AF83" i="7"/>
  <c r="AE83" i="7"/>
  <c r="AE84" i="7"/>
  <c r="Q84" i="7"/>
  <c r="R84" i="7"/>
  <c r="AF84" i="7"/>
  <c r="Q85" i="7"/>
  <c r="R85" i="7"/>
  <c r="AF85" i="7"/>
  <c r="AE85" i="7"/>
  <c r="Q86" i="7"/>
  <c r="R86" i="7"/>
  <c r="AF86" i="7"/>
  <c r="AE86" i="7"/>
  <c r="AE87" i="7"/>
  <c r="Q87" i="7"/>
  <c r="R87" i="7"/>
  <c r="AF87" i="7"/>
  <c r="AE88" i="7"/>
  <c r="Q88" i="7"/>
  <c r="R88" i="7"/>
  <c r="AF88" i="7"/>
  <c r="AE89" i="7"/>
  <c r="Q89" i="7"/>
  <c r="R89" i="7"/>
  <c r="AF89" i="7"/>
  <c r="AE90" i="7"/>
  <c r="Q90" i="7"/>
  <c r="R90" i="7"/>
  <c r="AF90" i="7"/>
  <c r="Q91" i="7"/>
  <c r="R91" i="7"/>
  <c r="AF91" i="7"/>
  <c r="AE91" i="7"/>
  <c r="AE92" i="7"/>
  <c r="Q92" i="7"/>
  <c r="R92" i="7"/>
  <c r="AF92" i="7"/>
  <c r="AE93" i="7"/>
  <c r="Q93" i="7"/>
  <c r="R93" i="7"/>
  <c r="AF93" i="7"/>
  <c r="AE94" i="7"/>
  <c r="Q94" i="7"/>
  <c r="R94" i="7"/>
  <c r="AF94" i="7"/>
  <c r="AE95" i="7"/>
  <c r="Q95" i="7"/>
  <c r="R95" i="7"/>
  <c r="AF95" i="7"/>
  <c r="AE96" i="7"/>
  <c r="Q96" i="7"/>
  <c r="R96" i="7"/>
  <c r="AF96" i="7"/>
  <c r="Q97" i="7"/>
  <c r="R97" i="7"/>
  <c r="AF97" i="7"/>
  <c r="AE97" i="7"/>
  <c r="AE98" i="7"/>
  <c r="Q98" i="7"/>
  <c r="R98" i="7"/>
  <c r="AF98" i="7"/>
  <c r="AE6" i="27"/>
  <c r="AE99" i="7"/>
  <c r="Q99" i="7"/>
  <c r="R99" i="7"/>
  <c r="AF99" i="7"/>
  <c r="AE100" i="7"/>
  <c r="Q100" i="7"/>
  <c r="R100" i="7"/>
  <c r="AF100" i="7"/>
  <c r="Q101" i="7"/>
  <c r="R101" i="7"/>
  <c r="AF101" i="7"/>
  <c r="AE101" i="7"/>
  <c r="AE102" i="7"/>
  <c r="Q102" i="7"/>
  <c r="R102" i="7"/>
  <c r="AF102" i="7"/>
  <c r="Q103" i="7"/>
  <c r="R103" i="7"/>
  <c r="AF103" i="7"/>
  <c r="AE103" i="7"/>
  <c r="AE104" i="7"/>
  <c r="Q104" i="7"/>
  <c r="R104" i="7"/>
  <c r="AF104" i="7"/>
  <c r="Q105" i="7"/>
  <c r="R105" i="7"/>
  <c r="AF105" i="7"/>
  <c r="AE105" i="7"/>
  <c r="AE106" i="7"/>
  <c r="Q106" i="7"/>
  <c r="R106" i="7"/>
  <c r="AF106" i="7"/>
  <c r="AE107" i="7"/>
  <c r="Q107" i="7"/>
  <c r="R107" i="7"/>
  <c r="AF107" i="7"/>
  <c r="AE108" i="7"/>
  <c r="Q108" i="7"/>
  <c r="R108" i="7"/>
  <c r="AF108" i="7"/>
  <c r="Q109" i="7"/>
  <c r="R109" i="7"/>
  <c r="AF109" i="7"/>
  <c r="AE109" i="7"/>
  <c r="AE110" i="7"/>
  <c r="Q110" i="7"/>
  <c r="R110" i="7"/>
  <c r="AF110" i="7"/>
  <c r="Q111" i="7"/>
  <c r="R111" i="7"/>
  <c r="AF111" i="7"/>
  <c r="AE111" i="7"/>
  <c r="AE112" i="7"/>
  <c r="Q112" i="7"/>
  <c r="R112" i="7"/>
  <c r="AF112" i="7"/>
  <c r="AE113" i="7"/>
  <c r="Q113" i="7"/>
  <c r="R113" i="7"/>
  <c r="AF113" i="7"/>
  <c r="AE114" i="7"/>
  <c r="Q114" i="7"/>
  <c r="R114" i="7"/>
  <c r="AF114" i="7"/>
  <c r="AE7" i="27"/>
  <c r="Q115" i="7"/>
  <c r="R115" i="7"/>
  <c r="AF115" i="7"/>
  <c r="AE115" i="7"/>
  <c r="Q116" i="7"/>
  <c r="R116" i="7"/>
  <c r="AF116" i="7"/>
  <c r="AE116" i="7"/>
  <c r="AE117" i="7"/>
  <c r="Q117" i="7"/>
  <c r="R117" i="7"/>
  <c r="AF117" i="7"/>
  <c r="Q118" i="7"/>
  <c r="R118" i="7"/>
  <c r="AF118" i="7"/>
  <c r="AE118" i="7"/>
  <c r="AE119" i="7"/>
  <c r="Q119" i="7"/>
  <c r="R119" i="7"/>
  <c r="AF119" i="7"/>
  <c r="Q120" i="7"/>
  <c r="R120" i="7"/>
  <c r="AF120" i="7"/>
  <c r="AE120" i="7"/>
  <c r="AE121" i="7"/>
  <c r="Q121" i="7"/>
  <c r="R121" i="7"/>
  <c r="AF121" i="7"/>
  <c r="Q122" i="7"/>
  <c r="R122" i="7"/>
  <c r="AF122" i="7"/>
  <c r="AE122" i="7"/>
  <c r="AE123" i="7"/>
  <c r="Q123" i="7"/>
  <c r="R123" i="7"/>
  <c r="AF123" i="7"/>
  <c r="AE124" i="7"/>
  <c r="Q124" i="7"/>
  <c r="R124" i="7"/>
  <c r="AF124" i="7"/>
  <c r="Q125" i="7"/>
  <c r="R125" i="7"/>
  <c r="AF125" i="7"/>
  <c r="AE125" i="7"/>
  <c r="AE126" i="7"/>
  <c r="Q126" i="7"/>
  <c r="R126" i="7"/>
  <c r="AF126" i="7"/>
  <c r="Q127" i="7"/>
  <c r="R127" i="7"/>
  <c r="AF127" i="7"/>
  <c r="AE127" i="7"/>
  <c r="AE128" i="7"/>
  <c r="Q128" i="7"/>
  <c r="R128" i="7"/>
  <c r="AF128" i="7"/>
  <c r="AE129" i="7"/>
  <c r="Q129" i="7"/>
  <c r="R129" i="7"/>
  <c r="AF129" i="7"/>
  <c r="Q130" i="7"/>
  <c r="R130" i="7"/>
  <c r="AF130" i="7"/>
  <c r="AE130" i="7"/>
  <c r="AE131" i="7"/>
  <c r="Q131" i="7"/>
  <c r="R131" i="7"/>
  <c r="AF131" i="7"/>
  <c r="AE132" i="7"/>
  <c r="Q132" i="7"/>
  <c r="R132" i="7"/>
  <c r="AF132" i="7"/>
  <c r="Q133" i="7"/>
  <c r="R133" i="7"/>
  <c r="AF133" i="7"/>
  <c r="AE133" i="7"/>
  <c r="AE134" i="7"/>
  <c r="Q134" i="7"/>
  <c r="R134" i="7"/>
  <c r="AF134" i="7"/>
  <c r="AE135" i="7"/>
  <c r="Q135" i="7"/>
  <c r="R135" i="7"/>
  <c r="AF135" i="7"/>
  <c r="Q136" i="7"/>
  <c r="R136" i="7"/>
  <c r="AF136" i="7"/>
  <c r="AE136" i="7"/>
  <c r="Q137" i="7"/>
  <c r="R137" i="7"/>
  <c r="AF137" i="7"/>
  <c r="AE137" i="7"/>
  <c r="AE138" i="7"/>
  <c r="Q138" i="7"/>
  <c r="R138" i="7"/>
  <c r="AF138" i="7"/>
  <c r="Q139" i="7"/>
  <c r="R139" i="7"/>
  <c r="AF139" i="7"/>
  <c r="AE139" i="7"/>
  <c r="AE140" i="7"/>
  <c r="Q140" i="7"/>
  <c r="R140" i="7"/>
  <c r="AF140" i="7"/>
  <c r="AE141" i="7"/>
  <c r="Q141" i="7"/>
  <c r="R141" i="7"/>
  <c r="AF141" i="7"/>
  <c r="Q142" i="7"/>
  <c r="R142" i="7"/>
  <c r="AF142" i="7"/>
  <c r="AE142" i="7"/>
  <c r="AE143" i="7"/>
  <c r="Q143" i="7"/>
  <c r="R143" i="7"/>
  <c r="AF143" i="7"/>
  <c r="AE144" i="7"/>
  <c r="Q144" i="7"/>
  <c r="R144" i="7"/>
  <c r="AF144" i="7"/>
  <c r="Q145" i="7"/>
  <c r="R145" i="7"/>
  <c r="AF145" i="7"/>
  <c r="AE145" i="7"/>
  <c r="Q146" i="7"/>
  <c r="R146" i="7"/>
  <c r="AF146" i="7"/>
  <c r="AE146" i="7"/>
  <c r="AE9" i="27"/>
  <c r="AE147" i="7"/>
  <c r="Q147" i="7"/>
  <c r="R147" i="7"/>
  <c r="AF147" i="7"/>
  <c r="AE148" i="7"/>
  <c r="Q148" i="7"/>
  <c r="R148" i="7"/>
  <c r="AF148" i="7"/>
  <c r="AE149" i="7"/>
  <c r="Q149" i="7"/>
  <c r="R149" i="7"/>
  <c r="AF149" i="7"/>
  <c r="AE150" i="7"/>
  <c r="Q150" i="7"/>
  <c r="R150" i="7"/>
  <c r="Q151" i="7"/>
  <c r="R151" i="7"/>
  <c r="AE151" i="7"/>
  <c r="AE152" i="7"/>
  <c r="Q152" i="7"/>
  <c r="R152" i="7"/>
  <c r="AE153" i="7"/>
  <c r="Q153" i="7"/>
  <c r="R153" i="7"/>
  <c r="AF153" i="7"/>
  <c r="AE33" i="27"/>
  <c r="AE154" i="7"/>
  <c r="Q154" i="7"/>
  <c r="R154" i="7"/>
  <c r="AF154" i="7"/>
  <c r="AE155" i="7"/>
  <c r="Q155" i="7"/>
  <c r="R155" i="7"/>
  <c r="AE156" i="7"/>
  <c r="Q156" i="7"/>
  <c r="R156" i="7"/>
  <c r="AF156" i="7"/>
  <c r="AE157" i="7"/>
  <c r="Q157" i="7"/>
  <c r="R157" i="7"/>
  <c r="AF157" i="7"/>
  <c r="AE158" i="7"/>
  <c r="Q158" i="7"/>
  <c r="R158" i="7"/>
  <c r="AF158" i="7"/>
  <c r="AE159" i="7"/>
  <c r="Q159" i="7"/>
  <c r="R159" i="7"/>
  <c r="AF159" i="7"/>
  <c r="AE160" i="7"/>
  <c r="Q160" i="7"/>
  <c r="R160" i="7"/>
  <c r="AF160" i="7"/>
  <c r="AE161" i="7"/>
  <c r="Q161" i="7"/>
  <c r="R161" i="7"/>
  <c r="AF161" i="7"/>
  <c r="AE162" i="7"/>
  <c r="Q162" i="7"/>
  <c r="R162" i="7"/>
  <c r="AF162" i="7"/>
  <c r="AE163" i="7"/>
  <c r="Q163" i="7"/>
  <c r="R163" i="7"/>
  <c r="AF163" i="7"/>
  <c r="AE164" i="7"/>
  <c r="Q164" i="7"/>
  <c r="R164" i="7"/>
  <c r="AF164" i="7"/>
  <c r="AE165" i="7"/>
  <c r="Q165" i="7"/>
  <c r="R165" i="7"/>
  <c r="AF165" i="7"/>
  <c r="AE166" i="7"/>
  <c r="Q166" i="7"/>
  <c r="R166" i="7"/>
  <c r="AF166" i="7"/>
  <c r="Q167" i="7"/>
  <c r="R167" i="7"/>
  <c r="AF167" i="7"/>
  <c r="AE167" i="7"/>
  <c r="AE168" i="7"/>
  <c r="Q168" i="7"/>
  <c r="R168" i="7"/>
  <c r="AF168" i="7"/>
  <c r="Q169" i="7"/>
  <c r="R169" i="7"/>
  <c r="AF169" i="7"/>
  <c r="AE169" i="7"/>
  <c r="Q170" i="7"/>
  <c r="R170" i="7"/>
  <c r="AE170" i="7"/>
  <c r="AE171" i="7"/>
  <c r="Q171" i="7"/>
  <c r="R171" i="7"/>
  <c r="AD172" i="7"/>
  <c r="Q172" i="7"/>
  <c r="R172" i="7"/>
  <c r="AF172" i="7"/>
  <c r="AE172" i="7"/>
  <c r="AE173" i="7"/>
  <c r="Q173" i="7"/>
  <c r="R173" i="7"/>
  <c r="AF173" i="7"/>
  <c r="AE174" i="7"/>
  <c r="Q174" i="7"/>
  <c r="R174" i="7"/>
  <c r="Q175" i="7"/>
  <c r="R175" i="7"/>
  <c r="AE175" i="7"/>
  <c r="AE176" i="7"/>
  <c r="Q176" i="7"/>
  <c r="R176" i="7"/>
  <c r="AE177" i="7"/>
  <c r="Q177" i="7"/>
  <c r="R177" i="7"/>
  <c r="AF177" i="7"/>
  <c r="AE178" i="7"/>
  <c r="Q178" i="7"/>
  <c r="R178" i="7"/>
  <c r="AF178" i="7"/>
  <c r="Q179" i="7"/>
  <c r="R179" i="7"/>
  <c r="AF179" i="7"/>
  <c r="AE179" i="7"/>
  <c r="AE180" i="7"/>
  <c r="Q180" i="7"/>
  <c r="R180" i="7"/>
  <c r="AF180" i="7"/>
  <c r="Q181" i="7"/>
  <c r="R181" i="7"/>
  <c r="AF181" i="7"/>
  <c r="AE181" i="7"/>
  <c r="Q182" i="7"/>
  <c r="R182" i="7"/>
  <c r="AF182" i="7"/>
  <c r="AE182" i="7"/>
  <c r="AE183" i="7"/>
  <c r="Q183" i="7"/>
  <c r="R183" i="7"/>
  <c r="AF183" i="7"/>
  <c r="AE184" i="7"/>
  <c r="Q184" i="7"/>
  <c r="R184" i="7"/>
  <c r="AF184" i="7"/>
  <c r="Q185" i="7"/>
  <c r="R185" i="7"/>
  <c r="AF185" i="7"/>
  <c r="AE185" i="7"/>
  <c r="Q186" i="7"/>
  <c r="R186" i="7"/>
  <c r="AF186" i="7"/>
  <c r="AE186" i="7"/>
  <c r="AE187" i="7"/>
  <c r="Q187" i="7"/>
  <c r="R187" i="7"/>
  <c r="AF187" i="7"/>
  <c r="Q188" i="7"/>
  <c r="R188" i="7"/>
  <c r="AF188" i="7"/>
  <c r="AE188" i="7"/>
  <c r="AE189" i="7"/>
  <c r="Q189" i="7"/>
  <c r="R189" i="7"/>
  <c r="AF189" i="7"/>
  <c r="AE190" i="7"/>
  <c r="Q190" i="7"/>
  <c r="R190" i="7"/>
  <c r="AE191" i="7"/>
  <c r="Q191" i="7"/>
  <c r="R191" i="7"/>
  <c r="AF191" i="7"/>
  <c r="AE192" i="7"/>
  <c r="Q192" i="7"/>
  <c r="R192" i="7"/>
  <c r="AF192" i="7"/>
  <c r="AE193" i="7"/>
  <c r="Q193" i="7"/>
  <c r="R193" i="7"/>
  <c r="AF193" i="7"/>
  <c r="AE194" i="7"/>
  <c r="Q194" i="7"/>
  <c r="R194" i="7"/>
  <c r="AF194" i="7"/>
  <c r="AE195" i="7"/>
  <c r="Q195" i="7"/>
  <c r="R195" i="7"/>
  <c r="AF195" i="7"/>
  <c r="AE196" i="7"/>
  <c r="Q196" i="7"/>
  <c r="R196" i="7"/>
  <c r="AF196" i="7"/>
  <c r="Q197" i="7"/>
  <c r="R197" i="7"/>
  <c r="AF197" i="7"/>
  <c r="AE197" i="7"/>
  <c r="AE2" i="27"/>
  <c r="AE198" i="7"/>
  <c r="Q198" i="7"/>
  <c r="R198" i="7"/>
  <c r="AF198" i="7"/>
  <c r="Q199" i="7"/>
  <c r="R199" i="7"/>
  <c r="AF199" i="7"/>
  <c r="AE199" i="7"/>
  <c r="Q200" i="7"/>
  <c r="R200" i="7"/>
  <c r="AE200" i="7"/>
  <c r="AE201" i="7"/>
  <c r="Q201" i="7"/>
  <c r="R201" i="7"/>
  <c r="AE202" i="7"/>
  <c r="Q202" i="7"/>
  <c r="R202" i="7"/>
  <c r="AF202" i="7"/>
  <c r="Q203" i="7"/>
  <c r="R203" i="7"/>
  <c r="AF203" i="7"/>
  <c r="AE203" i="7"/>
  <c r="Q204" i="7"/>
  <c r="R204" i="7"/>
  <c r="AF204" i="7"/>
  <c r="AE204" i="7"/>
  <c r="AE205" i="7"/>
  <c r="Q205" i="7"/>
  <c r="R205" i="7"/>
  <c r="AF205" i="7"/>
  <c r="AG205" i="7"/>
  <c r="Q206" i="7"/>
  <c r="R206" i="7"/>
  <c r="AF206" i="7"/>
  <c r="AG206" i="7"/>
  <c r="AE206" i="7"/>
  <c r="AE44" i="27"/>
  <c r="AE207" i="7"/>
  <c r="Q207" i="7"/>
  <c r="R207" i="7"/>
  <c r="AF207" i="7"/>
  <c r="AE27" i="27"/>
  <c r="AE208" i="7"/>
  <c r="Q208" i="7"/>
  <c r="R208" i="7"/>
  <c r="AF208" i="7"/>
  <c r="AE209" i="7"/>
  <c r="Q209" i="7"/>
  <c r="R209" i="7"/>
  <c r="AF209" i="7"/>
  <c r="AE210" i="7"/>
  <c r="Q210" i="7"/>
  <c r="R210" i="7"/>
  <c r="AF210" i="7"/>
  <c r="AE211" i="7"/>
  <c r="Q211" i="7"/>
  <c r="R211" i="7"/>
  <c r="AF211" i="7"/>
  <c r="AE212" i="7"/>
  <c r="Q212" i="7"/>
  <c r="R212" i="7"/>
  <c r="AF212" i="7"/>
  <c r="AE41" i="27"/>
  <c r="AE213" i="7"/>
  <c r="Q213" i="7"/>
  <c r="R213" i="7"/>
  <c r="AF213" i="7"/>
  <c r="Q214" i="7"/>
  <c r="R214" i="7"/>
  <c r="AF214" i="7"/>
  <c r="AE214" i="7"/>
  <c r="AE28" i="27"/>
  <c r="AE215" i="7"/>
  <c r="Q215" i="7"/>
  <c r="R215" i="7"/>
  <c r="AF215" i="7"/>
  <c r="AE216" i="7"/>
  <c r="Q216" i="7"/>
  <c r="R216" i="7"/>
  <c r="AF216" i="7"/>
  <c r="Q217" i="7"/>
  <c r="R217" i="7"/>
  <c r="AF217" i="7"/>
  <c r="AE217" i="7"/>
  <c r="AE218" i="7"/>
  <c r="Q218" i="7"/>
  <c r="R218" i="7"/>
  <c r="AE219" i="7"/>
  <c r="Q219" i="7"/>
  <c r="R219" i="7"/>
  <c r="AE220" i="7"/>
  <c r="Q220" i="7"/>
  <c r="R220" i="7"/>
  <c r="G34" i="10"/>
  <c r="AE221" i="7"/>
  <c r="Q221" i="7"/>
  <c r="R221" i="7"/>
  <c r="AF221" i="7"/>
  <c r="Q222" i="7"/>
  <c r="R222" i="7"/>
  <c r="AF222" i="7"/>
  <c r="AE222" i="7"/>
  <c r="AE223" i="7"/>
  <c r="Q223" i="7"/>
  <c r="R223" i="7"/>
  <c r="AF223" i="7"/>
  <c r="AE224" i="7"/>
  <c r="Q224" i="7"/>
  <c r="R224" i="7"/>
  <c r="AF224" i="7"/>
  <c r="AE225" i="7"/>
  <c r="Q225" i="7"/>
  <c r="R225" i="7"/>
  <c r="AF225" i="7"/>
  <c r="AE226" i="7"/>
  <c r="Q226" i="7"/>
  <c r="R226" i="7"/>
  <c r="AF226" i="7"/>
  <c r="Q227" i="7"/>
  <c r="R227" i="7"/>
  <c r="AF227" i="7"/>
  <c r="AE227" i="7"/>
  <c r="Q228" i="7"/>
  <c r="R228" i="7"/>
  <c r="AF228" i="7"/>
  <c r="AE228" i="7"/>
  <c r="Q229" i="7"/>
  <c r="R229" i="7"/>
  <c r="AF229" i="7"/>
  <c r="AE229" i="7"/>
  <c r="Q230" i="7"/>
  <c r="R230" i="7"/>
  <c r="AF230" i="7"/>
  <c r="AG230" i="7"/>
  <c r="AE230" i="7"/>
  <c r="Q231" i="7"/>
  <c r="R231" i="7"/>
  <c r="AF231" i="7"/>
  <c r="AG231" i="7"/>
  <c r="AE21" i="27"/>
  <c r="AE231" i="7"/>
  <c r="AE232" i="7"/>
  <c r="Q232" i="7"/>
  <c r="R232" i="7"/>
  <c r="AF232" i="7"/>
  <c r="AG232" i="7"/>
  <c r="AE233" i="7"/>
  <c r="Q233" i="7"/>
  <c r="R233" i="7"/>
  <c r="AF233" i="7"/>
  <c r="AG233" i="7"/>
  <c r="AD234" i="7"/>
  <c r="AE234" i="7"/>
  <c r="Q234" i="7"/>
  <c r="R234" i="7"/>
  <c r="AF234" i="7"/>
  <c r="AG234" i="7"/>
  <c r="AD235" i="7"/>
  <c r="AE235" i="7"/>
  <c r="Q235" i="7"/>
  <c r="R235" i="7"/>
  <c r="AF235" i="7"/>
  <c r="AG235" i="7"/>
  <c r="Q236" i="7"/>
  <c r="R236" i="7"/>
  <c r="AF236" i="7"/>
  <c r="AG236" i="7"/>
  <c r="AD236" i="7"/>
  <c r="AE236" i="7"/>
  <c r="AD237" i="7"/>
  <c r="AE237" i="7"/>
  <c r="Q237" i="7"/>
  <c r="R237" i="7"/>
  <c r="AF237" i="7"/>
  <c r="AG237" i="7"/>
  <c r="Q238" i="7"/>
  <c r="R238" i="7"/>
  <c r="AF238" i="7"/>
  <c r="AD238" i="7"/>
  <c r="AE238" i="7"/>
  <c r="Q239" i="7"/>
  <c r="R239" i="7"/>
  <c r="AF239" i="7"/>
  <c r="AD239" i="7"/>
  <c r="AE239" i="7"/>
  <c r="AD240" i="7"/>
  <c r="AE240" i="7"/>
  <c r="Q240" i="7"/>
  <c r="R240" i="7"/>
  <c r="AF240" i="7"/>
  <c r="AD241" i="7"/>
  <c r="AE241" i="7"/>
  <c r="Q241" i="7"/>
  <c r="R241" i="7"/>
  <c r="AF241" i="7"/>
  <c r="AD242" i="7"/>
  <c r="AE242" i="7"/>
  <c r="Q242" i="7"/>
  <c r="R242" i="7"/>
  <c r="AF242" i="7"/>
  <c r="AD243" i="7"/>
  <c r="AE243" i="7"/>
  <c r="Q243" i="7"/>
  <c r="R243" i="7"/>
  <c r="AF243" i="7"/>
  <c r="Q244" i="7"/>
  <c r="R244" i="7"/>
  <c r="AF244" i="7"/>
  <c r="AD244" i="7"/>
  <c r="AE244" i="7"/>
  <c r="AD245" i="7"/>
  <c r="AE245" i="7"/>
  <c r="Q245" i="7"/>
  <c r="R245" i="7"/>
  <c r="AF245" i="7"/>
  <c r="AD246" i="7"/>
  <c r="AE246" i="7"/>
  <c r="Q246" i="7"/>
  <c r="R246" i="7"/>
  <c r="AF246" i="7"/>
  <c r="AD247" i="7"/>
  <c r="AE247" i="7"/>
  <c r="Q247" i="7"/>
  <c r="R247" i="7"/>
  <c r="AF247" i="7"/>
  <c r="AD248" i="7"/>
  <c r="AE248" i="7"/>
  <c r="Q248" i="7"/>
  <c r="R248" i="7"/>
  <c r="AF248" i="7"/>
  <c r="Q249" i="7"/>
  <c r="R249" i="7"/>
  <c r="AF249" i="7"/>
  <c r="AD249" i="7"/>
  <c r="AE249" i="7"/>
  <c r="Q250" i="7"/>
  <c r="R250" i="7"/>
  <c r="AF250" i="7"/>
  <c r="AD250" i="7"/>
  <c r="AE250" i="7"/>
  <c r="Q251" i="7"/>
  <c r="R251" i="7"/>
  <c r="AF251" i="7"/>
  <c r="AD251" i="7"/>
  <c r="AE251" i="7"/>
  <c r="AD252" i="7"/>
  <c r="AE252" i="7"/>
  <c r="Q252" i="7"/>
  <c r="R252" i="7"/>
  <c r="AF252" i="7"/>
  <c r="AG252" i="7"/>
  <c r="AD253" i="7"/>
  <c r="Q253" i="7"/>
  <c r="R253" i="7"/>
  <c r="AF253" i="7"/>
  <c r="AE253" i="7"/>
  <c r="Q254" i="7"/>
  <c r="R254" i="7"/>
  <c r="AF254" i="7"/>
  <c r="AD254" i="7"/>
  <c r="AE254" i="7"/>
  <c r="AE34" i="27"/>
  <c r="AD255" i="7"/>
  <c r="AE255" i="7"/>
  <c r="Q255" i="7"/>
  <c r="R255" i="7"/>
  <c r="AF255" i="7"/>
  <c r="AD256" i="7"/>
  <c r="AE256" i="7"/>
  <c r="Q256" i="7"/>
  <c r="R256" i="7"/>
  <c r="AF256" i="7"/>
  <c r="AD257" i="7"/>
  <c r="AE257" i="7"/>
  <c r="Q257" i="7"/>
  <c r="R257" i="7"/>
  <c r="AF257" i="7"/>
  <c r="Q258" i="7"/>
  <c r="R258" i="7"/>
  <c r="AF258" i="7"/>
  <c r="AG258" i="7"/>
  <c r="AD258" i="7"/>
  <c r="AE258" i="7"/>
  <c r="AD259" i="7"/>
  <c r="AE259" i="7"/>
  <c r="Q259" i="7"/>
  <c r="R259" i="7"/>
  <c r="AF259" i="7"/>
  <c r="AD260" i="7"/>
  <c r="AE260" i="7"/>
  <c r="Q260" i="7"/>
  <c r="R260" i="7"/>
  <c r="AF260" i="7"/>
  <c r="AG260" i="7"/>
  <c r="AD261" i="7"/>
  <c r="AE261" i="7"/>
  <c r="Q261" i="7"/>
  <c r="R261" i="7"/>
  <c r="AF261" i="7"/>
  <c r="AD262" i="7"/>
  <c r="AE262" i="7"/>
  <c r="Q262" i="7"/>
  <c r="R262" i="7"/>
  <c r="AF262" i="7"/>
  <c r="AG262" i="7"/>
  <c r="AD263" i="7"/>
  <c r="AE263" i="7"/>
  <c r="Q263" i="7"/>
  <c r="R263" i="7"/>
  <c r="AF263" i="7"/>
  <c r="AD264" i="7"/>
  <c r="AE264" i="7"/>
  <c r="Q264" i="7"/>
  <c r="R264" i="7"/>
  <c r="AF264" i="7"/>
  <c r="AD265" i="7"/>
  <c r="AE265" i="7"/>
  <c r="Q265" i="7"/>
  <c r="R265" i="7"/>
  <c r="AF265" i="7"/>
  <c r="AD266" i="7"/>
  <c r="AE266" i="7"/>
  <c r="Q266" i="7"/>
  <c r="R266" i="7"/>
  <c r="AF266" i="7"/>
  <c r="AG266" i="7"/>
  <c r="AD267" i="7"/>
  <c r="AE267" i="7"/>
  <c r="Q267" i="7"/>
  <c r="R267" i="7"/>
  <c r="AF267" i="7"/>
  <c r="AD268" i="7"/>
  <c r="AE268" i="7"/>
  <c r="Q268" i="7"/>
  <c r="R268" i="7"/>
  <c r="AF268" i="7"/>
  <c r="AD269" i="7"/>
  <c r="AE269" i="7"/>
  <c r="Q269" i="7"/>
  <c r="R269" i="7"/>
  <c r="AF269" i="7"/>
  <c r="AD270" i="7"/>
  <c r="AE270" i="7"/>
  <c r="Q270" i="7"/>
  <c r="R270" i="7"/>
  <c r="AF270" i="7"/>
  <c r="AG270" i="7"/>
  <c r="AD271" i="7"/>
  <c r="AE271" i="7"/>
  <c r="Q271" i="7"/>
  <c r="R271" i="7"/>
  <c r="AF271" i="7"/>
  <c r="AG271" i="7"/>
  <c r="Q272" i="7"/>
  <c r="R272" i="7"/>
  <c r="AF272" i="7"/>
  <c r="AG272" i="7"/>
  <c r="AD272" i="7"/>
  <c r="AE272" i="7"/>
  <c r="AD273" i="7"/>
  <c r="AE273" i="7"/>
  <c r="Q273" i="7"/>
  <c r="R273" i="7"/>
  <c r="AF273" i="7"/>
  <c r="AD274" i="7"/>
  <c r="AE274" i="7"/>
  <c r="Q274" i="7"/>
  <c r="R274" i="7"/>
  <c r="AF274" i="7"/>
  <c r="AG274" i="7"/>
  <c r="Q275" i="7"/>
  <c r="R275" i="7"/>
  <c r="AF275" i="7"/>
  <c r="AG275" i="7"/>
  <c r="AD275" i="7"/>
  <c r="AE275" i="7"/>
  <c r="AD276" i="7"/>
  <c r="AE276" i="7"/>
  <c r="Q276" i="7"/>
  <c r="R276" i="7"/>
  <c r="AF276" i="7"/>
  <c r="Q277" i="7"/>
  <c r="R277" i="7"/>
  <c r="AF277" i="7"/>
  <c r="AG277" i="7"/>
  <c r="AD277" i="7"/>
  <c r="AE277" i="7"/>
  <c r="AD278" i="7"/>
  <c r="AE278" i="7"/>
  <c r="Q278" i="7"/>
  <c r="R278" i="7"/>
  <c r="AF278" i="7"/>
  <c r="Q279" i="7"/>
  <c r="R279" i="7"/>
  <c r="AF279" i="7"/>
  <c r="AG279" i="7"/>
  <c r="AD279" i="7"/>
  <c r="AE279" i="7"/>
  <c r="AD280" i="7"/>
  <c r="AE280" i="7"/>
  <c r="Q280" i="7"/>
  <c r="R280" i="7"/>
  <c r="AF280" i="7"/>
  <c r="AG280" i="7"/>
  <c r="AD281" i="7"/>
  <c r="AE281" i="7"/>
  <c r="Q281" i="7"/>
  <c r="R281" i="7"/>
  <c r="AF281" i="7"/>
  <c r="AG281" i="7"/>
  <c r="AD282" i="7"/>
  <c r="AE282" i="7"/>
  <c r="Q282" i="7"/>
  <c r="R282" i="7"/>
  <c r="AF282" i="7"/>
  <c r="AG282" i="7"/>
  <c r="AD283" i="7"/>
  <c r="AE283" i="7"/>
  <c r="Q283" i="7"/>
  <c r="R283" i="7"/>
  <c r="AF283" i="7"/>
  <c r="AG283" i="7"/>
  <c r="AD284" i="7"/>
  <c r="AE284" i="7"/>
  <c r="Q284" i="7"/>
  <c r="R284" i="7"/>
  <c r="AF284" i="7"/>
  <c r="AG284" i="7"/>
  <c r="AD285" i="7"/>
  <c r="AE285" i="7"/>
  <c r="Q285" i="7"/>
  <c r="R285" i="7"/>
  <c r="AF285" i="7"/>
  <c r="AG285" i="7"/>
  <c r="AD286" i="7"/>
  <c r="AE286" i="7"/>
  <c r="Q286" i="7"/>
  <c r="R286" i="7"/>
  <c r="AF286" i="7"/>
  <c r="Q287" i="7"/>
  <c r="R287" i="7"/>
  <c r="AF287" i="7"/>
  <c r="AD287" i="7"/>
  <c r="AE287" i="7"/>
  <c r="AE112" i="27"/>
  <c r="AE45" i="27"/>
  <c r="AD288" i="7"/>
  <c r="AE288" i="7"/>
  <c r="Q288" i="7"/>
  <c r="R288" i="7"/>
  <c r="AF288" i="7"/>
  <c r="AG288" i="7"/>
  <c r="AD289" i="7"/>
  <c r="AE289" i="7"/>
  <c r="Q289" i="7"/>
  <c r="R289" i="7"/>
  <c r="AF289" i="7"/>
  <c r="Q290" i="7"/>
  <c r="R290" i="7"/>
  <c r="AF290" i="7"/>
  <c r="AD290" i="7"/>
  <c r="AE290" i="7"/>
  <c r="AD291" i="7"/>
  <c r="AE291" i="7"/>
  <c r="Q291" i="7"/>
  <c r="R291" i="7"/>
  <c r="AF291" i="7"/>
  <c r="Q292" i="7"/>
  <c r="R292" i="7"/>
  <c r="AF292" i="7"/>
  <c r="AD292" i="7"/>
  <c r="AE292" i="7"/>
  <c r="AD293" i="7"/>
  <c r="AE293" i="7"/>
  <c r="Q293" i="7"/>
  <c r="R293" i="7"/>
  <c r="AF293" i="7"/>
  <c r="AG293" i="7"/>
  <c r="AD294" i="7"/>
  <c r="AE294" i="7"/>
  <c r="Q294" i="7"/>
  <c r="R294" i="7"/>
  <c r="AF294" i="7"/>
  <c r="AD295" i="7"/>
  <c r="AE295" i="7"/>
  <c r="Q295" i="7"/>
  <c r="R295" i="7"/>
  <c r="AF295" i="7"/>
  <c r="AD296" i="7"/>
  <c r="AE296" i="7"/>
  <c r="Q296" i="7"/>
  <c r="R296" i="7"/>
  <c r="AF296" i="7"/>
  <c r="AG296" i="7"/>
  <c r="AD297" i="7"/>
  <c r="AE297" i="7"/>
  <c r="Q297" i="7"/>
  <c r="R297" i="7"/>
  <c r="AF297" i="7"/>
  <c r="AD298" i="7"/>
  <c r="AE298" i="7"/>
  <c r="Q298" i="7"/>
  <c r="R298" i="7"/>
  <c r="AF298" i="7"/>
  <c r="AD299" i="7"/>
  <c r="AE299" i="7"/>
  <c r="Q299" i="7"/>
  <c r="R299" i="7"/>
  <c r="AF299" i="7"/>
  <c r="Q300" i="7"/>
  <c r="R300" i="7"/>
  <c r="AF300" i="7"/>
  <c r="AD300" i="7"/>
  <c r="AE300" i="7"/>
  <c r="Q301" i="7"/>
  <c r="R301" i="7"/>
  <c r="AF301" i="7"/>
  <c r="AD301" i="7"/>
  <c r="AE301" i="7"/>
  <c r="Q302" i="7"/>
  <c r="R302" i="7"/>
  <c r="AF302" i="7"/>
  <c r="AD302" i="7"/>
  <c r="AE302" i="7"/>
  <c r="Q303" i="7"/>
  <c r="R303" i="7"/>
  <c r="AF303" i="7"/>
  <c r="AD303" i="7"/>
  <c r="AE303" i="7"/>
  <c r="Q304" i="7"/>
  <c r="R304" i="7"/>
  <c r="AF304" i="7"/>
  <c r="AD304" i="7"/>
  <c r="AE304" i="7"/>
  <c r="AD305" i="7"/>
  <c r="AE305" i="7"/>
  <c r="Q305" i="7"/>
  <c r="R305" i="7"/>
  <c r="AF305" i="7"/>
  <c r="Q306" i="7"/>
  <c r="R306" i="7"/>
  <c r="AF306" i="7"/>
  <c r="AD306" i="7"/>
  <c r="AE306" i="7"/>
  <c r="AD307" i="7"/>
  <c r="AE307" i="7"/>
  <c r="Q307" i="7"/>
  <c r="R307" i="7"/>
  <c r="AF307" i="7"/>
  <c r="AG307" i="7"/>
  <c r="Q308" i="7"/>
  <c r="R308" i="7"/>
  <c r="AF308" i="7"/>
  <c r="AG308" i="7"/>
  <c r="AD309" i="7"/>
  <c r="AE309" i="7"/>
  <c r="Q309" i="7"/>
  <c r="R309" i="7"/>
  <c r="AF309" i="7"/>
  <c r="AD310" i="7"/>
  <c r="AE310" i="7"/>
  <c r="Q310" i="7"/>
  <c r="R310" i="7"/>
  <c r="AF310" i="7"/>
  <c r="AD311" i="7"/>
  <c r="AE311" i="7"/>
  <c r="Q311" i="7"/>
  <c r="R311" i="7"/>
  <c r="AF311" i="7"/>
  <c r="AD312" i="7"/>
  <c r="AE312" i="7"/>
  <c r="Q312" i="7"/>
  <c r="R312" i="7"/>
  <c r="AF312" i="7"/>
  <c r="AG312" i="7"/>
  <c r="AD313" i="7"/>
  <c r="AE313" i="7"/>
  <c r="Q313" i="7"/>
  <c r="R313" i="7"/>
  <c r="AF313" i="7"/>
  <c r="AG313" i="7"/>
  <c r="AD314" i="7"/>
  <c r="AE314" i="7"/>
  <c r="Q314" i="7"/>
  <c r="R314" i="7"/>
  <c r="AF314" i="7"/>
  <c r="AG314" i="7"/>
  <c r="AD315" i="7"/>
  <c r="AE315" i="7"/>
  <c r="Q315" i="7"/>
  <c r="R315" i="7"/>
  <c r="AF315" i="7"/>
  <c r="AD316" i="7"/>
  <c r="AE316" i="7"/>
  <c r="Q316" i="7"/>
  <c r="R316" i="7"/>
  <c r="AF316" i="7"/>
  <c r="AD317" i="7"/>
  <c r="AE317" i="7"/>
  <c r="Q317" i="7"/>
  <c r="R317" i="7"/>
  <c r="AF317" i="7"/>
  <c r="AD318" i="7"/>
  <c r="AE318" i="7"/>
  <c r="Q318" i="7"/>
  <c r="R318" i="7"/>
  <c r="AF318" i="7"/>
  <c r="Q319" i="7"/>
  <c r="R319" i="7"/>
  <c r="AF319" i="7"/>
  <c r="AD319" i="7"/>
  <c r="AE319" i="7"/>
  <c r="Q320" i="7"/>
  <c r="R320" i="7"/>
  <c r="AF320" i="7"/>
  <c r="AG320" i="7"/>
  <c r="Q321" i="7"/>
  <c r="R321" i="7"/>
  <c r="AF321" i="7"/>
  <c r="AD321" i="7"/>
  <c r="AE321" i="7"/>
  <c r="Q322" i="7"/>
  <c r="R322" i="7"/>
  <c r="AF322" i="7"/>
  <c r="AG322" i="7"/>
  <c r="Q323" i="7"/>
  <c r="R323" i="7"/>
  <c r="AF323" i="7"/>
  <c r="AD323" i="7"/>
  <c r="AE323" i="7"/>
  <c r="Q324" i="7"/>
  <c r="R324" i="7"/>
  <c r="AF324" i="7"/>
  <c r="AD324" i="7"/>
  <c r="AE324" i="7"/>
  <c r="AD325" i="7"/>
  <c r="AE325" i="7"/>
  <c r="Q325" i="7"/>
  <c r="R325" i="7"/>
  <c r="AF325" i="7"/>
  <c r="AG325" i="7"/>
  <c r="AD326" i="7"/>
  <c r="AE326" i="7"/>
  <c r="Q326" i="7"/>
  <c r="R326" i="7"/>
  <c r="AF326" i="7"/>
  <c r="AG326" i="7"/>
  <c r="Q327" i="7"/>
  <c r="R327" i="7"/>
  <c r="AF327" i="7"/>
  <c r="AG327" i="7"/>
  <c r="AD328" i="7"/>
  <c r="AE328" i="7"/>
  <c r="Q328" i="7"/>
  <c r="R328" i="7"/>
  <c r="AF328" i="7"/>
  <c r="AG328" i="7"/>
  <c r="AD329" i="7"/>
  <c r="AE329" i="7"/>
  <c r="Q329" i="7"/>
  <c r="R329" i="7"/>
  <c r="AF329" i="7"/>
  <c r="AD330" i="7"/>
  <c r="AE330" i="7"/>
  <c r="Q330" i="7"/>
  <c r="R330" i="7"/>
  <c r="AF330" i="7"/>
  <c r="AD331" i="7"/>
  <c r="AE331" i="7"/>
  <c r="Q331" i="7"/>
  <c r="R331" i="7"/>
  <c r="AF331" i="7"/>
  <c r="AD332" i="7"/>
  <c r="AE332" i="7"/>
  <c r="Q332" i="7"/>
  <c r="R332" i="7"/>
  <c r="AF332" i="7"/>
  <c r="AD333" i="7"/>
  <c r="AE333" i="7"/>
  <c r="Q333" i="7"/>
  <c r="R333" i="7"/>
  <c r="AF333" i="7"/>
  <c r="AD334" i="7"/>
  <c r="AE334" i="7"/>
  <c r="Q334" i="7"/>
  <c r="R334" i="7"/>
  <c r="AF334" i="7"/>
  <c r="AG334" i="7"/>
  <c r="AD335" i="7"/>
  <c r="AE335" i="7"/>
  <c r="Q335" i="7"/>
  <c r="R335" i="7"/>
  <c r="AF335" i="7"/>
  <c r="Q336" i="7"/>
  <c r="R336" i="7"/>
  <c r="AF336" i="7"/>
  <c r="AG336" i="7"/>
  <c r="AD337" i="7"/>
  <c r="AE337" i="7"/>
  <c r="Q337" i="7"/>
  <c r="R337" i="7"/>
  <c r="AF337" i="7"/>
  <c r="Q338" i="7"/>
  <c r="R338" i="7"/>
  <c r="AF338" i="7"/>
  <c r="AD338" i="7"/>
  <c r="AE338" i="7"/>
  <c r="AD339" i="7"/>
  <c r="AE339" i="7"/>
  <c r="Q339" i="7"/>
  <c r="R339" i="7"/>
  <c r="AF339" i="7"/>
  <c r="AG339" i="7"/>
  <c r="Q340" i="7"/>
  <c r="R340" i="7"/>
  <c r="AF340" i="7"/>
  <c r="AD340" i="7"/>
  <c r="AE340" i="7"/>
  <c r="Q341" i="7"/>
  <c r="R341" i="7"/>
  <c r="AF341" i="7"/>
  <c r="AG341" i="7"/>
  <c r="AD342" i="7"/>
  <c r="AE342" i="7"/>
  <c r="Q342" i="7"/>
  <c r="R342" i="7"/>
  <c r="AF342" i="7"/>
  <c r="AG342" i="7"/>
  <c r="AD343" i="7"/>
  <c r="AE343" i="7"/>
  <c r="Q343" i="7"/>
  <c r="R343" i="7"/>
  <c r="AF343" i="7"/>
  <c r="AG343" i="7"/>
  <c r="AD344" i="7"/>
  <c r="AE344" i="7"/>
  <c r="Q344" i="7"/>
  <c r="R344" i="7"/>
  <c r="AF344" i="7"/>
  <c r="AD345" i="7"/>
  <c r="AE345" i="7"/>
  <c r="Q345" i="7"/>
  <c r="R345" i="7"/>
  <c r="AF345" i="7"/>
  <c r="AG345" i="7"/>
  <c r="AD346" i="7"/>
  <c r="AE346" i="7"/>
  <c r="Q346" i="7"/>
  <c r="R346" i="7"/>
  <c r="AF346" i="7"/>
  <c r="AD347" i="7"/>
  <c r="AE347" i="7"/>
  <c r="Q347" i="7"/>
  <c r="R347" i="7"/>
  <c r="AF347" i="7"/>
  <c r="AG347" i="7"/>
  <c r="Q348" i="7"/>
  <c r="R348" i="7"/>
  <c r="AF348" i="7"/>
  <c r="AD348" i="7"/>
  <c r="AE348" i="7"/>
  <c r="AD349" i="7"/>
  <c r="AE349" i="7"/>
  <c r="Q349" i="7"/>
  <c r="R349" i="7"/>
  <c r="AF349" i="7"/>
  <c r="AD350" i="7"/>
  <c r="AE350" i="7"/>
  <c r="Q350" i="7"/>
  <c r="R350" i="7"/>
  <c r="AF350" i="7"/>
  <c r="AG350" i="7"/>
  <c r="Q351" i="7"/>
  <c r="R351" i="7"/>
  <c r="AF351" i="7"/>
  <c r="AD351" i="7"/>
  <c r="AE351" i="7"/>
  <c r="Q352" i="7"/>
  <c r="R352" i="7"/>
  <c r="AF352" i="7"/>
  <c r="AG352" i="7"/>
  <c r="Q353" i="7"/>
  <c r="R353" i="7"/>
  <c r="AF353" i="7"/>
  <c r="AG353" i="7"/>
  <c r="AD354" i="7"/>
  <c r="AE354" i="7"/>
  <c r="Q354" i="7"/>
  <c r="R354" i="7"/>
  <c r="AF354" i="7"/>
  <c r="AG354" i="7"/>
  <c r="Q355" i="7"/>
  <c r="R355" i="7"/>
  <c r="AF355" i="7"/>
  <c r="AG355" i="7"/>
  <c r="Q356" i="7"/>
  <c r="R356" i="7"/>
  <c r="AF356" i="7"/>
  <c r="AG356" i="7"/>
  <c r="Q357" i="7"/>
  <c r="R357" i="7"/>
  <c r="AF357" i="7"/>
  <c r="AD357" i="7"/>
  <c r="AE357" i="7"/>
  <c r="Q358" i="7"/>
  <c r="R358" i="7"/>
  <c r="AF358" i="7"/>
  <c r="AG358" i="7"/>
  <c r="Q359" i="7"/>
  <c r="R359" i="7"/>
  <c r="AF359" i="7"/>
  <c r="AD359" i="7"/>
  <c r="AE359" i="7"/>
  <c r="AD360" i="7"/>
  <c r="AE360" i="7"/>
  <c r="Q360" i="7"/>
  <c r="R360" i="7"/>
  <c r="AF360" i="7"/>
  <c r="AG360" i="7"/>
  <c r="Q361" i="7"/>
  <c r="R361" i="7"/>
  <c r="AF361" i="7"/>
  <c r="AG361" i="7"/>
  <c r="Q362" i="7"/>
  <c r="R362" i="7"/>
  <c r="AF362" i="7"/>
  <c r="AG362" i="7"/>
  <c r="Q363" i="7"/>
  <c r="R363" i="7"/>
  <c r="AF363" i="7"/>
  <c r="AD363" i="7"/>
  <c r="AE363" i="7"/>
  <c r="Q364" i="7"/>
  <c r="R364" i="7"/>
  <c r="AF364" i="7"/>
  <c r="AG364" i="7"/>
  <c r="Q365" i="7"/>
  <c r="R365" i="7"/>
  <c r="AF365" i="7"/>
  <c r="AD365" i="7"/>
  <c r="AE365" i="7"/>
  <c r="AD366" i="7"/>
  <c r="AE366" i="7"/>
  <c r="Q366" i="7"/>
  <c r="R366" i="7"/>
  <c r="AF366" i="7"/>
  <c r="AG366" i="7"/>
  <c r="AD367" i="7"/>
  <c r="AE367" i="7"/>
  <c r="Q367" i="7"/>
  <c r="R367" i="7"/>
  <c r="AF367" i="7"/>
  <c r="AG367" i="7"/>
  <c r="Q368" i="7"/>
  <c r="R368" i="7"/>
  <c r="AF368" i="7"/>
  <c r="AD368" i="7"/>
  <c r="AE368" i="7"/>
  <c r="Q369" i="7"/>
  <c r="R369" i="7"/>
  <c r="AF369" i="7"/>
  <c r="AG369" i="7"/>
  <c r="AD370" i="7"/>
  <c r="AE370" i="7"/>
  <c r="Q370" i="7"/>
  <c r="R370" i="7"/>
  <c r="AF370" i="7"/>
  <c r="AD371" i="7"/>
  <c r="AE371" i="7"/>
  <c r="Q371" i="7"/>
  <c r="R371" i="7"/>
  <c r="AF371" i="7"/>
  <c r="AG371" i="7"/>
  <c r="AD372" i="7"/>
  <c r="AE372" i="7"/>
  <c r="Q372" i="7"/>
  <c r="R372" i="7"/>
  <c r="AF372" i="7"/>
  <c r="AD373" i="7"/>
  <c r="AE373" i="7"/>
  <c r="Q373" i="7"/>
  <c r="R373" i="7"/>
  <c r="AF373" i="7"/>
  <c r="Q374" i="7"/>
  <c r="R374" i="7"/>
  <c r="AF374" i="7"/>
  <c r="AD374" i="7"/>
  <c r="AE374" i="7"/>
  <c r="AD375" i="7"/>
  <c r="AE375" i="7"/>
  <c r="Q375" i="7"/>
  <c r="R375" i="7"/>
  <c r="AF375" i="7"/>
  <c r="Q376" i="7"/>
  <c r="R376" i="7"/>
  <c r="AF376" i="7"/>
  <c r="AG376" i="7"/>
  <c r="Q377" i="7"/>
  <c r="R377" i="7"/>
  <c r="AF377" i="7"/>
  <c r="AG377" i="7"/>
  <c r="AD378" i="7"/>
  <c r="AE378" i="7"/>
  <c r="Q378" i="7"/>
  <c r="R378" i="7"/>
  <c r="AF378" i="7"/>
  <c r="Q379" i="7"/>
  <c r="R379" i="7"/>
  <c r="AF379" i="7"/>
  <c r="AD379" i="7"/>
  <c r="AE379" i="7"/>
  <c r="Q380" i="7"/>
  <c r="R380" i="7"/>
  <c r="AF380" i="7"/>
  <c r="AG380" i="7"/>
  <c r="AD381" i="7"/>
  <c r="AE381" i="7"/>
  <c r="Q381" i="7"/>
  <c r="R381" i="7"/>
  <c r="AF381" i="7"/>
  <c r="AG381" i="7"/>
  <c r="AD382" i="7"/>
  <c r="AE382" i="7"/>
  <c r="Q382" i="7"/>
  <c r="R382" i="7"/>
  <c r="AF382" i="7"/>
  <c r="AD383" i="7"/>
  <c r="AE383" i="7"/>
  <c r="Q383" i="7"/>
  <c r="R383" i="7"/>
  <c r="AF383" i="7"/>
  <c r="AG383" i="7"/>
  <c r="Q384" i="7"/>
  <c r="R384" i="7"/>
  <c r="AF384" i="7"/>
  <c r="AD384" i="7"/>
  <c r="AE384" i="7"/>
  <c r="Q385" i="7"/>
  <c r="R385" i="7"/>
  <c r="AF385" i="7"/>
  <c r="AG385" i="7"/>
  <c r="AD386" i="7"/>
  <c r="AE386" i="7"/>
  <c r="Q386" i="7"/>
  <c r="R386" i="7"/>
  <c r="AF386" i="7"/>
  <c r="AG386" i="7"/>
  <c r="Q387" i="7"/>
  <c r="R387" i="7"/>
  <c r="AF387" i="7"/>
  <c r="AG387" i="7"/>
  <c r="AD387" i="7"/>
  <c r="AE387" i="7"/>
  <c r="Q388" i="7"/>
  <c r="R388" i="7"/>
  <c r="AF388" i="7"/>
  <c r="AG388" i="7"/>
  <c r="Q389" i="7"/>
  <c r="R389" i="7"/>
  <c r="AF389" i="7"/>
  <c r="AG389" i="7"/>
  <c r="AD389" i="7"/>
  <c r="AE389" i="7"/>
  <c r="Q390" i="7"/>
  <c r="R390" i="7"/>
  <c r="AF390" i="7"/>
  <c r="AG390" i="7"/>
  <c r="AD390" i="7"/>
  <c r="AE390" i="7"/>
  <c r="Q391" i="7"/>
  <c r="R391" i="7"/>
  <c r="AF391" i="7"/>
  <c r="AG391" i="7"/>
  <c r="Q392" i="7"/>
  <c r="R392" i="7"/>
  <c r="AF392" i="7"/>
  <c r="AG392" i="7"/>
  <c r="AD393" i="7"/>
  <c r="AE393" i="7"/>
  <c r="Q393" i="7"/>
  <c r="R393" i="7"/>
  <c r="AF393" i="7"/>
  <c r="AG393" i="7"/>
  <c r="Q394" i="7"/>
  <c r="R394" i="7"/>
  <c r="AF394" i="7"/>
  <c r="AG394" i="7"/>
  <c r="Q395" i="7"/>
  <c r="R395" i="7"/>
  <c r="AF395" i="7"/>
  <c r="AG395" i="7"/>
  <c r="Q396" i="7"/>
  <c r="R396" i="7"/>
  <c r="AF396" i="7"/>
  <c r="AG396" i="7"/>
  <c r="Q397" i="7"/>
  <c r="R397" i="7"/>
  <c r="AF397" i="7"/>
  <c r="AG397" i="7"/>
  <c r="Q398" i="7"/>
  <c r="R398" i="7"/>
  <c r="AF398" i="7"/>
  <c r="AG398" i="7"/>
  <c r="Q399" i="7"/>
  <c r="R399" i="7"/>
  <c r="AF399" i="7"/>
  <c r="AG399" i="7"/>
  <c r="AD400" i="7"/>
  <c r="AE400" i="7"/>
  <c r="Q400" i="7"/>
  <c r="R400" i="7"/>
  <c r="AF400" i="7"/>
  <c r="AG400" i="7"/>
  <c r="AD401" i="7"/>
  <c r="AE401" i="7"/>
  <c r="Q401" i="7"/>
  <c r="R401" i="7"/>
  <c r="AF401" i="7"/>
  <c r="AG401" i="7"/>
  <c r="Q402" i="7"/>
  <c r="R402" i="7"/>
  <c r="AF402" i="7"/>
  <c r="AG402" i="7"/>
  <c r="Q403" i="7"/>
  <c r="R403" i="7"/>
  <c r="AF403" i="7"/>
  <c r="AG403" i="7"/>
  <c r="Q404" i="7"/>
  <c r="R404" i="7"/>
  <c r="AF404" i="7"/>
  <c r="AG404" i="7"/>
  <c r="AD405" i="7"/>
  <c r="AE405" i="7"/>
  <c r="Q405" i="7"/>
  <c r="R405" i="7"/>
  <c r="AF405" i="7"/>
  <c r="AG405" i="7"/>
  <c r="AD406" i="7"/>
  <c r="AE406" i="7"/>
  <c r="Q406" i="7"/>
  <c r="R406" i="7"/>
  <c r="AF406" i="7"/>
  <c r="AG406" i="7"/>
  <c r="Q407" i="7"/>
  <c r="R407" i="7"/>
  <c r="AF407" i="7"/>
  <c r="AG407" i="7"/>
  <c r="Q408" i="7"/>
  <c r="R408" i="7"/>
  <c r="AF408" i="7"/>
  <c r="AG408" i="7"/>
  <c r="Q409" i="7"/>
  <c r="R409" i="7"/>
  <c r="AF409" i="7"/>
  <c r="AG409" i="7"/>
  <c r="AD410" i="7"/>
  <c r="AE410" i="7"/>
  <c r="Q410" i="7"/>
  <c r="R410" i="7"/>
  <c r="AF410" i="7"/>
  <c r="AG410" i="7"/>
  <c r="AD411" i="7"/>
  <c r="AE411" i="7"/>
  <c r="Q411" i="7"/>
  <c r="R411" i="7"/>
  <c r="AF411" i="7"/>
  <c r="AG411" i="7"/>
  <c r="AD412" i="7"/>
  <c r="AE412" i="7"/>
  <c r="Q412" i="7"/>
  <c r="R412" i="7"/>
  <c r="AF412" i="7"/>
  <c r="AG412" i="7"/>
  <c r="AD413" i="7"/>
  <c r="AE413" i="7"/>
  <c r="Q413" i="7"/>
  <c r="R413" i="7"/>
  <c r="AF413" i="7"/>
  <c r="AG413" i="7"/>
  <c r="Q414" i="7"/>
  <c r="R414" i="7"/>
  <c r="AF414" i="7"/>
  <c r="AG414" i="7"/>
  <c r="Q415" i="7"/>
  <c r="R415" i="7"/>
  <c r="AF415" i="7"/>
  <c r="AG415" i="7"/>
  <c r="Q416" i="7"/>
  <c r="R416" i="7"/>
  <c r="AF416" i="7"/>
  <c r="AG416" i="7"/>
  <c r="Q417" i="7"/>
  <c r="R417" i="7"/>
  <c r="AF417" i="7"/>
  <c r="AG417" i="7"/>
  <c r="Q418" i="7"/>
  <c r="R418" i="7"/>
  <c r="AF418" i="7"/>
  <c r="AG418" i="7"/>
  <c r="Q419" i="7"/>
  <c r="R419" i="7"/>
  <c r="AF419" i="7"/>
  <c r="AG419" i="7"/>
  <c r="AD420" i="7"/>
  <c r="AE420" i="7"/>
  <c r="Q420" i="7"/>
  <c r="R420" i="7"/>
  <c r="AF420" i="7"/>
  <c r="AG420" i="7"/>
  <c r="Q421" i="7"/>
  <c r="R421" i="7"/>
  <c r="AF421" i="7"/>
  <c r="AG421" i="7"/>
  <c r="Q422" i="7"/>
  <c r="R422" i="7"/>
  <c r="AF422" i="7"/>
  <c r="AG422" i="7"/>
  <c r="AD423" i="7"/>
  <c r="AE423" i="7"/>
  <c r="Q423" i="7"/>
  <c r="R423" i="7"/>
  <c r="AF423" i="7"/>
  <c r="AG423" i="7"/>
  <c r="AD424" i="7"/>
  <c r="AE424" i="7"/>
  <c r="Q424" i="7"/>
  <c r="R424" i="7"/>
  <c r="AF424" i="7"/>
  <c r="AG424" i="7"/>
  <c r="Q425" i="7"/>
  <c r="R425" i="7"/>
  <c r="AF425" i="7"/>
  <c r="AG425" i="7"/>
  <c r="Q426" i="7"/>
  <c r="R426" i="7"/>
  <c r="AF426" i="7"/>
  <c r="AG426" i="7"/>
  <c r="Q427" i="7"/>
  <c r="R427" i="7"/>
  <c r="AF427" i="7"/>
  <c r="AG427" i="7"/>
  <c r="AD428" i="7"/>
  <c r="AE428" i="7"/>
  <c r="Q428" i="7"/>
  <c r="R428" i="7"/>
  <c r="AF428" i="7"/>
  <c r="AG428" i="7"/>
  <c r="Q429" i="7"/>
  <c r="R429" i="7"/>
  <c r="AF429" i="7"/>
  <c r="AG429" i="7"/>
  <c r="Q430" i="7"/>
  <c r="R430" i="7"/>
  <c r="AF430" i="7"/>
  <c r="AG430" i="7"/>
  <c r="Q431" i="7"/>
  <c r="R431" i="7"/>
  <c r="AF431" i="7"/>
  <c r="AG431" i="7"/>
  <c r="Q432" i="7"/>
  <c r="R432" i="7"/>
  <c r="AF432" i="7"/>
  <c r="AG432" i="7"/>
  <c r="AD433" i="7"/>
  <c r="AE433" i="7"/>
  <c r="Q433" i="7"/>
  <c r="R433" i="7"/>
  <c r="AF433" i="7"/>
  <c r="AG433" i="7"/>
  <c r="Q434" i="7"/>
  <c r="R434" i="7"/>
  <c r="AF434" i="7"/>
  <c r="AG434" i="7"/>
  <c r="Q435" i="7"/>
  <c r="R435" i="7"/>
  <c r="AF435" i="7"/>
  <c r="AG435" i="7"/>
  <c r="AD436" i="7"/>
  <c r="AE436" i="7"/>
  <c r="Q436" i="7"/>
  <c r="R436" i="7"/>
  <c r="AF436" i="7"/>
  <c r="AG436" i="7"/>
  <c r="AD437" i="7"/>
  <c r="AE437" i="7"/>
  <c r="Q437" i="7"/>
  <c r="R437" i="7"/>
  <c r="AF437" i="7"/>
  <c r="AG437" i="7"/>
  <c r="AD438" i="7"/>
  <c r="AE438" i="7"/>
  <c r="Q438" i="7"/>
  <c r="R438" i="7"/>
  <c r="AF438" i="7"/>
  <c r="AG438" i="7"/>
  <c r="AD439" i="7"/>
  <c r="AE439" i="7"/>
  <c r="Q439" i="7"/>
  <c r="R439" i="7"/>
  <c r="AF439" i="7"/>
  <c r="AG439" i="7"/>
  <c r="AD440" i="7"/>
  <c r="AE440" i="7"/>
  <c r="Q440" i="7"/>
  <c r="R440" i="7"/>
  <c r="AF440" i="7"/>
  <c r="AG440" i="7"/>
  <c r="AD441" i="7"/>
  <c r="AE441" i="7"/>
  <c r="Q441" i="7"/>
  <c r="R441" i="7"/>
  <c r="AF441" i="7"/>
  <c r="AG441" i="7"/>
  <c r="Q442" i="7"/>
  <c r="R442" i="7"/>
  <c r="AF442" i="7"/>
  <c r="AG442" i="7"/>
  <c r="Q443" i="7"/>
  <c r="R443" i="7"/>
  <c r="AF443" i="7"/>
  <c r="AG443" i="7"/>
  <c r="Q444" i="7"/>
  <c r="R444" i="7"/>
  <c r="AF444" i="7"/>
  <c r="AG444" i="7"/>
  <c r="Q445" i="7"/>
  <c r="R445" i="7"/>
  <c r="AF445" i="7"/>
  <c r="AG445" i="7"/>
  <c r="Q446" i="7"/>
  <c r="R446" i="7"/>
  <c r="AF446" i="7"/>
  <c r="AG446" i="7"/>
  <c r="Q447" i="7"/>
  <c r="R447" i="7"/>
  <c r="AF447" i="7"/>
  <c r="AG447" i="7"/>
  <c r="Q448" i="7"/>
  <c r="R448" i="7"/>
  <c r="AF448" i="7"/>
  <c r="AG448" i="7"/>
  <c r="Q449" i="7"/>
  <c r="R449" i="7"/>
  <c r="AF449" i="7"/>
  <c r="AG449" i="7"/>
  <c r="Q450" i="7"/>
  <c r="R450" i="7"/>
  <c r="AF450" i="7"/>
  <c r="AG450" i="7"/>
  <c r="Q451" i="7"/>
  <c r="R451" i="7"/>
  <c r="AF451" i="7"/>
  <c r="AG451" i="7"/>
  <c r="Q452" i="7"/>
  <c r="R452" i="7"/>
  <c r="AF452" i="7"/>
  <c r="AG452" i="7"/>
  <c r="Q453" i="7"/>
  <c r="R453" i="7"/>
  <c r="AF453" i="7"/>
  <c r="AG453" i="7"/>
  <c r="Q454" i="7"/>
  <c r="R454" i="7"/>
  <c r="AF454" i="7"/>
  <c r="AG454" i="7"/>
  <c r="Q455" i="7"/>
  <c r="R455" i="7"/>
  <c r="AF455" i="7"/>
  <c r="AG455" i="7"/>
  <c r="AD456" i="7"/>
  <c r="AE456" i="7"/>
  <c r="Q456" i="7"/>
  <c r="R456" i="7"/>
  <c r="AF456" i="7"/>
  <c r="AG456" i="7"/>
  <c r="AD457" i="7"/>
  <c r="AE457" i="7"/>
  <c r="Q457" i="7"/>
  <c r="R457" i="7"/>
  <c r="AF457" i="7"/>
  <c r="AG457" i="7"/>
  <c r="Q458" i="7"/>
  <c r="R458" i="7"/>
  <c r="AF458" i="7"/>
  <c r="AG458" i="7"/>
  <c r="Q459" i="7"/>
  <c r="R459" i="7"/>
  <c r="AF459" i="7"/>
  <c r="AG459" i="7"/>
  <c r="Q460" i="7"/>
  <c r="R460" i="7"/>
  <c r="AF460" i="7"/>
  <c r="AG460" i="7"/>
  <c r="AD461" i="7"/>
  <c r="AE461" i="7"/>
  <c r="Q461" i="7"/>
  <c r="R461" i="7"/>
  <c r="AF461" i="7"/>
  <c r="AG461" i="7"/>
  <c r="Q462" i="7"/>
  <c r="R462" i="7"/>
  <c r="AF462" i="7"/>
  <c r="AG462" i="7"/>
  <c r="Q463" i="7"/>
  <c r="R463" i="7"/>
  <c r="AF463" i="7"/>
  <c r="AG463" i="7"/>
  <c r="Q464" i="7"/>
  <c r="R464" i="7"/>
  <c r="AF464" i="7"/>
  <c r="AG464" i="7"/>
  <c r="AD465" i="7"/>
  <c r="AE465" i="7"/>
  <c r="Q465" i="7"/>
  <c r="R465" i="7"/>
  <c r="AF465" i="7"/>
  <c r="AG465" i="7"/>
  <c r="AD466" i="7"/>
  <c r="AE466" i="7"/>
  <c r="Q466" i="7"/>
  <c r="R466" i="7"/>
  <c r="AF466" i="7"/>
  <c r="AG466" i="7"/>
  <c r="AD467" i="7"/>
  <c r="AE467" i="7"/>
  <c r="Q467" i="7"/>
  <c r="R467" i="7"/>
  <c r="AF467" i="7"/>
  <c r="AG467" i="7"/>
  <c r="Q468" i="7"/>
  <c r="R468" i="7"/>
  <c r="AF468" i="7"/>
  <c r="AG468" i="7"/>
  <c r="Q469" i="7"/>
  <c r="R469" i="7"/>
  <c r="AF469" i="7"/>
  <c r="AG469" i="7"/>
  <c r="Q470" i="7"/>
  <c r="R470" i="7"/>
  <c r="AF470" i="7"/>
  <c r="AG470" i="7"/>
  <c r="AD471" i="7"/>
  <c r="AE471" i="7"/>
  <c r="Q471" i="7"/>
  <c r="R471" i="7"/>
  <c r="AF471" i="7"/>
  <c r="AG471" i="7"/>
  <c r="Q472" i="7"/>
  <c r="R472" i="7"/>
  <c r="AF472" i="7"/>
  <c r="AG472" i="7"/>
  <c r="Q473" i="7"/>
  <c r="R473" i="7"/>
  <c r="AF473" i="7"/>
  <c r="AG473" i="7"/>
  <c r="Q474" i="7"/>
  <c r="R474" i="7"/>
  <c r="AF474" i="7"/>
  <c r="AG474" i="7"/>
  <c r="Q475" i="7"/>
  <c r="R475" i="7"/>
  <c r="AF475" i="7"/>
  <c r="AG475" i="7"/>
  <c r="Q476" i="7"/>
  <c r="R476" i="7"/>
  <c r="AF476" i="7"/>
  <c r="AG476" i="7"/>
  <c r="Q477" i="7"/>
  <c r="R477" i="7"/>
  <c r="AF477" i="7"/>
  <c r="AG477" i="7"/>
  <c r="Q478" i="7"/>
  <c r="R478" i="7"/>
  <c r="AF478" i="7"/>
  <c r="AG478" i="7"/>
  <c r="Q479" i="7"/>
  <c r="R479" i="7"/>
  <c r="AF479" i="7"/>
  <c r="AG479" i="7"/>
  <c r="Q480" i="7"/>
  <c r="R480" i="7"/>
  <c r="AF480" i="7"/>
  <c r="AG480" i="7"/>
  <c r="Q481" i="7"/>
  <c r="R481" i="7"/>
  <c r="AF481" i="7"/>
  <c r="AG481" i="7"/>
  <c r="Q482" i="7"/>
  <c r="R482" i="7"/>
  <c r="AF482" i="7"/>
  <c r="AG482" i="7"/>
  <c r="Q483" i="7"/>
  <c r="R483" i="7"/>
  <c r="AF483" i="7"/>
  <c r="AG483" i="7"/>
  <c r="Q484" i="7"/>
  <c r="R484" i="7"/>
  <c r="AF484" i="7"/>
  <c r="AG484" i="7"/>
  <c r="Q485" i="7"/>
  <c r="R485" i="7"/>
  <c r="AF485" i="7"/>
  <c r="AG485" i="7"/>
  <c r="Q486" i="7"/>
  <c r="R486" i="7"/>
  <c r="AF486" i="7"/>
  <c r="AG486" i="7"/>
  <c r="Q487" i="7"/>
  <c r="R487" i="7"/>
  <c r="AF487" i="7"/>
  <c r="AG487" i="7"/>
  <c r="Q488" i="7"/>
  <c r="R488" i="7"/>
  <c r="AF488" i="7"/>
  <c r="AG488" i="7"/>
  <c r="Q489" i="7"/>
  <c r="R489" i="7"/>
  <c r="AF489" i="7"/>
  <c r="AG489" i="7"/>
  <c r="Q490" i="7"/>
  <c r="R490" i="7"/>
  <c r="AF490" i="7"/>
  <c r="AG490" i="7"/>
  <c r="Q491" i="7"/>
  <c r="R491" i="7"/>
  <c r="AF491" i="7"/>
  <c r="AG491" i="7"/>
  <c r="Q492" i="7"/>
  <c r="R492" i="7"/>
  <c r="AF492" i="7"/>
  <c r="AG492" i="7"/>
  <c r="Q493" i="7"/>
  <c r="R493" i="7"/>
  <c r="AF493" i="7"/>
  <c r="AG493" i="7"/>
  <c r="Q494" i="7"/>
  <c r="R494" i="7"/>
  <c r="AF494" i="7"/>
  <c r="AG494" i="7"/>
  <c r="Q495" i="7"/>
  <c r="R495" i="7"/>
  <c r="AF495" i="7"/>
  <c r="AG495" i="7"/>
  <c r="Q496" i="7"/>
  <c r="R496" i="7"/>
  <c r="AF496" i="7"/>
  <c r="AG496" i="7"/>
  <c r="Q497" i="7"/>
  <c r="R497" i="7"/>
  <c r="AF497" i="7"/>
  <c r="AG497" i="7"/>
  <c r="Q498" i="7"/>
  <c r="R498" i="7"/>
  <c r="AF498" i="7"/>
  <c r="AG498" i="7"/>
  <c r="Q499" i="7"/>
  <c r="R499" i="7"/>
  <c r="AF499" i="7"/>
  <c r="AG499" i="7"/>
  <c r="Q500" i="7"/>
  <c r="R500" i="7"/>
  <c r="AF500" i="7"/>
  <c r="AG500" i="7"/>
  <c r="Q501" i="7"/>
  <c r="R501" i="7"/>
  <c r="AF501" i="7"/>
  <c r="AG501" i="7"/>
  <c r="Q502" i="7"/>
  <c r="R502" i="7"/>
  <c r="AF502" i="7"/>
  <c r="AG502" i="7"/>
  <c r="Q503" i="7"/>
  <c r="R503" i="7"/>
  <c r="AF503" i="7"/>
  <c r="AG503" i="7"/>
  <c r="Q504" i="7"/>
  <c r="R504" i="7"/>
  <c r="AF504" i="7"/>
  <c r="AG504" i="7"/>
  <c r="Q505" i="7"/>
  <c r="R505" i="7"/>
  <c r="AF505" i="7"/>
  <c r="AG505" i="7"/>
  <c r="Q506" i="7"/>
  <c r="R506" i="7"/>
  <c r="AF506" i="7"/>
  <c r="AG506" i="7"/>
  <c r="Q507" i="7"/>
  <c r="R507" i="7"/>
  <c r="AF507" i="7"/>
  <c r="AG507" i="7"/>
  <c r="Q508" i="7"/>
  <c r="R508" i="7"/>
  <c r="AF508" i="7"/>
  <c r="AG508" i="7"/>
  <c r="Q509" i="7"/>
  <c r="R509" i="7"/>
  <c r="AF509" i="7"/>
  <c r="AG509" i="7"/>
  <c r="Q510" i="7"/>
  <c r="R510" i="7"/>
  <c r="AF510" i="7"/>
  <c r="AG510" i="7"/>
  <c r="Q511" i="7"/>
  <c r="R511" i="7"/>
  <c r="AF511" i="7"/>
  <c r="AG511" i="7"/>
  <c r="Q512" i="7"/>
  <c r="R512" i="7"/>
  <c r="AF512" i="7"/>
  <c r="AG512" i="7"/>
  <c r="Q513" i="7"/>
  <c r="R513" i="7"/>
  <c r="AF513" i="7"/>
  <c r="AG513" i="7"/>
  <c r="Q514" i="7"/>
  <c r="R514" i="7"/>
  <c r="AF514" i="7"/>
  <c r="AG514" i="7"/>
  <c r="Q515" i="7"/>
  <c r="R515" i="7"/>
  <c r="AF515" i="7"/>
  <c r="AG515" i="7"/>
  <c r="Q516" i="7"/>
  <c r="R516" i="7"/>
  <c r="AF516" i="7"/>
  <c r="AG516" i="7"/>
  <c r="Q517" i="7"/>
  <c r="R517" i="7"/>
  <c r="AF517" i="7"/>
  <c r="AG517" i="7"/>
  <c r="Q518" i="7"/>
  <c r="R518" i="7"/>
  <c r="AF518" i="7"/>
  <c r="AG518" i="7"/>
  <c r="Q519" i="7"/>
  <c r="R519" i="7"/>
  <c r="AF519" i="7"/>
  <c r="AG519" i="7"/>
  <c r="Q520" i="7"/>
  <c r="R520" i="7"/>
  <c r="AF520" i="7"/>
  <c r="AG520" i="7"/>
  <c r="Q521" i="7"/>
  <c r="R521" i="7"/>
  <c r="AF521" i="7"/>
  <c r="AG521" i="7"/>
  <c r="Q522" i="7"/>
  <c r="R522" i="7"/>
  <c r="AF522" i="7"/>
  <c r="AG522" i="7"/>
  <c r="Q523" i="7"/>
  <c r="R523" i="7"/>
  <c r="AF523" i="7"/>
  <c r="AG523" i="7"/>
  <c r="Q524" i="7"/>
  <c r="R524" i="7"/>
  <c r="AF524" i="7"/>
  <c r="AG524" i="7"/>
  <c r="Q525" i="7"/>
  <c r="R525" i="7"/>
  <c r="AF525" i="7"/>
  <c r="AG525" i="7"/>
  <c r="Q526" i="7"/>
  <c r="R526" i="7"/>
  <c r="AF526" i="7"/>
  <c r="AG526" i="7"/>
  <c r="Q527" i="7"/>
  <c r="R527" i="7"/>
  <c r="AF527" i="7"/>
  <c r="AG527" i="7"/>
  <c r="Q528" i="7"/>
  <c r="R528" i="7"/>
  <c r="AF528" i="7"/>
  <c r="AG528" i="7"/>
  <c r="Q529" i="7"/>
  <c r="R529" i="7"/>
  <c r="AF529" i="7"/>
  <c r="AG529" i="7"/>
  <c r="Q530" i="7"/>
  <c r="R530" i="7"/>
  <c r="AF530" i="7"/>
  <c r="AG530" i="7"/>
  <c r="Q531" i="7"/>
  <c r="R531" i="7"/>
  <c r="AF531" i="7"/>
  <c r="AG531" i="7"/>
  <c r="Q532" i="7"/>
  <c r="R532" i="7"/>
  <c r="AF532" i="7"/>
  <c r="AG532" i="7"/>
  <c r="Q533" i="7"/>
  <c r="R533" i="7"/>
  <c r="AF533" i="7"/>
  <c r="AG533" i="7"/>
  <c r="Q534" i="7"/>
  <c r="R534" i="7"/>
  <c r="AF534" i="7"/>
  <c r="AG534" i="7"/>
  <c r="Q535" i="7"/>
  <c r="R535" i="7"/>
  <c r="AF535" i="7"/>
  <c r="AG535" i="7"/>
  <c r="Q536" i="7"/>
  <c r="R536" i="7"/>
  <c r="AF536" i="7"/>
  <c r="AG536" i="7"/>
  <c r="Q537" i="7"/>
  <c r="R537" i="7"/>
  <c r="AF537" i="7"/>
  <c r="AG537" i="7"/>
  <c r="Q538" i="7"/>
  <c r="R538" i="7"/>
  <c r="AF538" i="7"/>
  <c r="AG538" i="7"/>
  <c r="Q539" i="7"/>
  <c r="R539" i="7"/>
  <c r="AF539" i="7"/>
  <c r="AG539" i="7"/>
  <c r="Q540" i="7"/>
  <c r="R540" i="7"/>
  <c r="AF540" i="7"/>
  <c r="AG540" i="7"/>
  <c r="Q541" i="7"/>
  <c r="R541" i="7"/>
  <c r="AF541" i="7"/>
  <c r="AG541" i="7"/>
  <c r="Q542" i="7"/>
  <c r="R542" i="7"/>
  <c r="AF542" i="7"/>
  <c r="AG542" i="7"/>
  <c r="Q543" i="7"/>
  <c r="R543" i="7"/>
  <c r="AF543" i="7"/>
  <c r="AG543" i="7"/>
  <c r="Q544" i="7"/>
  <c r="R544" i="7"/>
  <c r="AF544" i="7"/>
  <c r="AG544" i="7"/>
  <c r="Q545" i="7"/>
  <c r="R545" i="7"/>
  <c r="AF545" i="7"/>
  <c r="AG545" i="7"/>
  <c r="Q546" i="7"/>
  <c r="R546" i="7"/>
  <c r="AF546" i="7"/>
  <c r="AG546" i="7"/>
  <c r="Q547" i="7"/>
  <c r="R547" i="7"/>
  <c r="AF547" i="7"/>
  <c r="AG547" i="7"/>
  <c r="Q548" i="7"/>
  <c r="R548" i="7"/>
  <c r="AF548" i="7"/>
  <c r="AG548" i="7"/>
  <c r="Q549" i="7"/>
  <c r="R549" i="7"/>
  <c r="AF549" i="7"/>
  <c r="AG549" i="7"/>
  <c r="Q550" i="7"/>
  <c r="R550" i="7"/>
  <c r="AF550" i="7"/>
  <c r="AG550" i="7"/>
  <c r="Q551" i="7"/>
  <c r="R551" i="7"/>
  <c r="AF551" i="7"/>
  <c r="AG551" i="7"/>
  <c r="Q552" i="7"/>
  <c r="R552" i="7"/>
  <c r="AF552" i="7"/>
  <c r="AG552" i="7"/>
  <c r="Q553" i="7"/>
  <c r="R553" i="7"/>
  <c r="AF553" i="7"/>
  <c r="AG553" i="7"/>
  <c r="Q554" i="7"/>
  <c r="R554" i="7"/>
  <c r="AF554" i="7"/>
  <c r="AG554" i="7"/>
  <c r="Q555" i="7"/>
  <c r="R555" i="7"/>
  <c r="AF555" i="7"/>
  <c r="AG555" i="7"/>
  <c r="Q556" i="7"/>
  <c r="R556" i="7"/>
  <c r="AF556" i="7"/>
  <c r="AG556" i="7"/>
  <c r="Q557" i="7"/>
  <c r="R557" i="7"/>
  <c r="AF557" i="7"/>
  <c r="AG557" i="7"/>
  <c r="Q558" i="7"/>
  <c r="R558" i="7"/>
  <c r="AF558" i="7"/>
  <c r="AG558" i="7"/>
  <c r="Q559" i="7"/>
  <c r="R559" i="7"/>
  <c r="AF559" i="7"/>
  <c r="AG559" i="7"/>
  <c r="Q560" i="7"/>
  <c r="R560" i="7"/>
  <c r="AF560" i="7"/>
  <c r="AG560" i="7"/>
  <c r="Q561" i="7"/>
  <c r="R561" i="7"/>
  <c r="AF561" i="7"/>
  <c r="AG561" i="7"/>
  <c r="Q562" i="7"/>
  <c r="R562" i="7"/>
  <c r="AF562" i="7"/>
  <c r="AG562" i="7"/>
  <c r="Q563" i="7"/>
  <c r="R563" i="7"/>
  <c r="AF563" i="7"/>
  <c r="AG563" i="7"/>
  <c r="Q564" i="7"/>
  <c r="R564" i="7"/>
  <c r="AF564" i="7"/>
  <c r="AG564" i="7"/>
  <c r="Q565" i="7"/>
  <c r="R565" i="7"/>
  <c r="AF565" i="7"/>
  <c r="AG565" i="7"/>
  <c r="Q566" i="7"/>
  <c r="R566" i="7"/>
  <c r="AF566" i="7"/>
  <c r="AG566" i="7"/>
  <c r="Q567" i="7"/>
  <c r="R567" i="7"/>
  <c r="AF567" i="7"/>
  <c r="AG567" i="7"/>
  <c r="Q568" i="7"/>
  <c r="R568" i="7"/>
  <c r="AF568" i="7"/>
  <c r="AG568" i="7"/>
  <c r="Q569" i="7"/>
  <c r="R569" i="7"/>
  <c r="AF569" i="7"/>
  <c r="AG569" i="7"/>
  <c r="Q570" i="7"/>
  <c r="R570" i="7"/>
  <c r="AF570" i="7"/>
  <c r="AG570" i="7"/>
  <c r="Q571" i="7"/>
  <c r="R571" i="7"/>
  <c r="AF571" i="7"/>
  <c r="AG571" i="7"/>
  <c r="Q572" i="7"/>
  <c r="R572" i="7"/>
  <c r="AF572" i="7"/>
  <c r="AG572" i="7"/>
  <c r="Q573" i="7"/>
  <c r="R573" i="7"/>
  <c r="AF573" i="7"/>
  <c r="AG573" i="7"/>
  <c r="Q574" i="7"/>
  <c r="R574" i="7"/>
  <c r="AF574" i="7"/>
  <c r="AG574" i="7"/>
  <c r="Q575" i="7"/>
  <c r="R575" i="7"/>
  <c r="AF575" i="7"/>
  <c r="AG575" i="7"/>
  <c r="Q576" i="7"/>
  <c r="R576" i="7"/>
  <c r="AF576" i="7"/>
  <c r="AG576" i="7"/>
  <c r="Q577" i="7"/>
  <c r="R577" i="7"/>
  <c r="AF577" i="7"/>
  <c r="AG577" i="7"/>
  <c r="Q578" i="7"/>
  <c r="R578" i="7"/>
  <c r="AF578" i="7"/>
  <c r="AG578" i="7"/>
  <c r="Q579" i="7"/>
  <c r="R579" i="7"/>
  <c r="AF579" i="7"/>
  <c r="AG579" i="7"/>
  <c r="Q580" i="7"/>
  <c r="R580" i="7"/>
  <c r="AF580" i="7"/>
  <c r="AG580" i="7"/>
  <c r="Q581" i="7"/>
  <c r="R581" i="7"/>
  <c r="AF581" i="7"/>
  <c r="AG581" i="7"/>
  <c r="Q582" i="7"/>
  <c r="R582" i="7"/>
  <c r="AF582" i="7"/>
  <c r="AG582" i="7"/>
  <c r="Q583" i="7"/>
  <c r="R583" i="7"/>
  <c r="AF583" i="7"/>
  <c r="AG583" i="7"/>
  <c r="Q584" i="7"/>
  <c r="R584" i="7"/>
  <c r="AF584" i="7"/>
  <c r="AG584" i="7"/>
  <c r="Q585" i="7"/>
  <c r="R585" i="7"/>
  <c r="AF585" i="7"/>
  <c r="AG585" i="7"/>
  <c r="Q586" i="7"/>
  <c r="R586" i="7"/>
  <c r="AF586" i="7"/>
  <c r="AG586" i="7"/>
  <c r="Q587" i="7"/>
  <c r="R587" i="7"/>
  <c r="AF587" i="7"/>
  <c r="AG587" i="7"/>
  <c r="Q588" i="7"/>
  <c r="R588" i="7"/>
  <c r="AF588" i="7"/>
  <c r="AG588" i="7"/>
  <c r="Q589" i="7"/>
  <c r="R589" i="7"/>
  <c r="AF589" i="7"/>
  <c r="AG589" i="7"/>
  <c r="Q590" i="7"/>
  <c r="R590" i="7"/>
  <c r="AF590" i="7"/>
  <c r="AG590" i="7"/>
  <c r="Q591" i="7"/>
  <c r="R591" i="7"/>
  <c r="AF591" i="7"/>
  <c r="AG591" i="7"/>
  <c r="Q592" i="7"/>
  <c r="R592" i="7"/>
  <c r="AF592" i="7"/>
  <c r="AG592" i="7"/>
  <c r="Q593" i="7"/>
  <c r="R593" i="7"/>
  <c r="AF593" i="7"/>
  <c r="AG593" i="7"/>
  <c r="Q594" i="7"/>
  <c r="R594" i="7"/>
  <c r="AF594" i="7"/>
  <c r="AG594" i="7"/>
  <c r="Q595" i="7"/>
  <c r="R595" i="7"/>
  <c r="AF595" i="7"/>
  <c r="AG595" i="7"/>
  <c r="Q596" i="7"/>
  <c r="R596" i="7"/>
  <c r="AF596" i="7"/>
  <c r="AG596" i="7"/>
  <c r="Q597" i="7"/>
  <c r="R597" i="7"/>
  <c r="AF597" i="7"/>
  <c r="AG597" i="7"/>
  <c r="Q598" i="7"/>
  <c r="R598" i="7"/>
  <c r="AF598" i="7"/>
  <c r="AG598" i="7"/>
  <c r="Q599" i="7"/>
  <c r="R599" i="7"/>
  <c r="AF599" i="7"/>
  <c r="AG599" i="7"/>
  <c r="Q600" i="7"/>
  <c r="R600" i="7"/>
  <c r="AF600" i="7"/>
  <c r="AG600" i="7"/>
  <c r="Q601" i="7"/>
  <c r="R601" i="7"/>
  <c r="AF601" i="7"/>
  <c r="AG601" i="7"/>
  <c r="Q602" i="7"/>
  <c r="R602" i="7"/>
  <c r="AF602" i="7"/>
  <c r="AG602" i="7"/>
  <c r="Q603" i="7"/>
  <c r="R603" i="7"/>
  <c r="AF603" i="7"/>
  <c r="AG603" i="7"/>
  <c r="Q604" i="7"/>
  <c r="R604" i="7"/>
  <c r="AF604" i="7"/>
  <c r="AG604" i="7"/>
  <c r="Q605" i="7"/>
  <c r="R605" i="7"/>
  <c r="AF605" i="7"/>
  <c r="AG605" i="7"/>
  <c r="Q606" i="7"/>
  <c r="R606" i="7"/>
  <c r="AF606" i="7"/>
  <c r="AG606" i="7"/>
  <c r="Q607" i="7"/>
  <c r="R607" i="7"/>
  <c r="AF607" i="7"/>
  <c r="AG607" i="7"/>
  <c r="Q608" i="7"/>
  <c r="R608" i="7"/>
  <c r="AF608" i="7"/>
  <c r="AG608" i="7"/>
  <c r="Q609" i="7"/>
  <c r="R609" i="7"/>
  <c r="AF609" i="7"/>
  <c r="AG609" i="7"/>
  <c r="Q610" i="7"/>
  <c r="R610" i="7"/>
  <c r="AF610" i="7"/>
  <c r="AG610" i="7"/>
  <c r="Q611" i="7"/>
  <c r="R611" i="7"/>
  <c r="AF611" i="7"/>
  <c r="AG611" i="7"/>
  <c r="Q612" i="7"/>
  <c r="R612" i="7"/>
  <c r="AF612" i="7"/>
  <c r="AG612" i="7"/>
  <c r="Q613" i="7"/>
  <c r="R613" i="7"/>
  <c r="AF613" i="7"/>
  <c r="AG613" i="7"/>
  <c r="Q614" i="7"/>
  <c r="R614" i="7"/>
  <c r="AF614" i="7"/>
  <c r="AG614" i="7"/>
  <c r="Q615" i="7"/>
  <c r="R615" i="7"/>
  <c r="AF615" i="7"/>
  <c r="AG615" i="7"/>
  <c r="Q616" i="7"/>
  <c r="R616" i="7"/>
  <c r="AF616" i="7"/>
  <c r="AG616" i="7"/>
  <c r="Q617" i="7"/>
  <c r="R617" i="7"/>
  <c r="AF617" i="7"/>
  <c r="AG617" i="7"/>
  <c r="Q618" i="7"/>
  <c r="R618" i="7"/>
  <c r="AF618" i="7"/>
  <c r="AG618" i="7"/>
  <c r="Q619" i="7"/>
  <c r="R619" i="7"/>
  <c r="AF619" i="7"/>
  <c r="AG619" i="7"/>
  <c r="Q620" i="7"/>
  <c r="R620" i="7"/>
  <c r="AF620" i="7"/>
  <c r="AG620" i="7"/>
  <c r="Q621" i="7"/>
  <c r="R621" i="7"/>
  <c r="AF621" i="7"/>
  <c r="AG621" i="7"/>
  <c r="Q622" i="7"/>
  <c r="R622" i="7"/>
  <c r="AF622" i="7"/>
  <c r="AG622" i="7"/>
  <c r="Q623" i="7"/>
  <c r="R623" i="7"/>
  <c r="AF623" i="7"/>
  <c r="AG623" i="7"/>
  <c r="Q624" i="7"/>
  <c r="R624" i="7"/>
  <c r="AF624" i="7"/>
  <c r="AG624" i="7"/>
  <c r="Q625" i="7"/>
  <c r="R625" i="7"/>
  <c r="AF625" i="7"/>
  <c r="AG625" i="7"/>
  <c r="Q626" i="7"/>
  <c r="R626" i="7"/>
  <c r="AF626" i="7"/>
  <c r="AG626" i="7"/>
  <c r="Q627" i="7"/>
  <c r="R627" i="7"/>
  <c r="AF627" i="7"/>
  <c r="AG627" i="7"/>
  <c r="Q628" i="7"/>
  <c r="R628" i="7"/>
  <c r="AF628" i="7"/>
  <c r="AG628" i="7"/>
  <c r="Q629" i="7"/>
  <c r="R629" i="7"/>
  <c r="AF629" i="7"/>
  <c r="AG629" i="7"/>
  <c r="Q630" i="7"/>
  <c r="R630" i="7"/>
  <c r="AF630" i="7"/>
  <c r="AG630" i="7"/>
  <c r="Q631" i="7"/>
  <c r="R631" i="7"/>
  <c r="AF631" i="7"/>
  <c r="AG631" i="7"/>
  <c r="Q632" i="7"/>
  <c r="R632" i="7"/>
  <c r="AF632" i="7"/>
  <c r="AG632" i="7"/>
  <c r="Q633" i="7"/>
  <c r="R633" i="7"/>
  <c r="AF633" i="7"/>
  <c r="AG633" i="7"/>
  <c r="Q634" i="7"/>
  <c r="R634" i="7"/>
  <c r="AF634" i="7"/>
  <c r="AG634" i="7"/>
  <c r="Q635" i="7"/>
  <c r="R635" i="7"/>
  <c r="AF635" i="7"/>
  <c r="AG635" i="7"/>
  <c r="Q636" i="7"/>
  <c r="R636" i="7"/>
  <c r="AF636" i="7"/>
  <c r="AG636" i="7"/>
  <c r="Q637" i="7"/>
  <c r="R637" i="7"/>
  <c r="AF637" i="7"/>
  <c r="AG637" i="7"/>
  <c r="Q638" i="7"/>
  <c r="R638" i="7"/>
  <c r="AF638" i="7"/>
  <c r="AG638" i="7"/>
  <c r="Q639" i="7"/>
  <c r="R639" i="7"/>
  <c r="AF639" i="7"/>
  <c r="AG639" i="7"/>
  <c r="Q640" i="7"/>
  <c r="R640" i="7"/>
  <c r="AF640" i="7"/>
  <c r="AG640" i="7"/>
  <c r="Q641" i="7"/>
  <c r="R641" i="7"/>
  <c r="AF641" i="7"/>
  <c r="AG641" i="7"/>
  <c r="Q642" i="7"/>
  <c r="R642" i="7"/>
  <c r="AF642" i="7"/>
  <c r="AG642" i="7"/>
  <c r="Q643" i="7"/>
  <c r="R643" i="7"/>
  <c r="AF643" i="7"/>
  <c r="AG643" i="7"/>
  <c r="Q644" i="7"/>
  <c r="R644" i="7"/>
  <c r="AF644" i="7"/>
  <c r="AG644" i="7"/>
  <c r="Q645" i="7"/>
  <c r="R645" i="7"/>
  <c r="AF645" i="7"/>
  <c r="AG645" i="7"/>
  <c r="Q646" i="7"/>
  <c r="R646" i="7"/>
  <c r="AF646" i="7"/>
  <c r="AG646" i="7"/>
  <c r="Q647" i="7"/>
  <c r="R647" i="7"/>
  <c r="AF647" i="7"/>
  <c r="AG647" i="7"/>
  <c r="Q648" i="7"/>
  <c r="R648" i="7"/>
  <c r="AF648" i="7"/>
  <c r="AG648" i="7"/>
  <c r="Q649" i="7"/>
  <c r="R649" i="7"/>
  <c r="AF649" i="7"/>
  <c r="AG649" i="7"/>
  <c r="Q650" i="7"/>
  <c r="R650" i="7"/>
  <c r="AF650" i="7"/>
  <c r="AG650" i="7"/>
  <c r="Q651" i="7"/>
  <c r="R651" i="7"/>
  <c r="AF651" i="7"/>
  <c r="AG651" i="7"/>
  <c r="Q652" i="7"/>
  <c r="R652" i="7"/>
  <c r="AF652" i="7"/>
  <c r="AG652" i="7"/>
  <c r="Q653" i="7"/>
  <c r="R653" i="7"/>
  <c r="AF653" i="7"/>
  <c r="AG653" i="7"/>
  <c r="Q654" i="7"/>
  <c r="R654" i="7"/>
  <c r="AF654" i="7"/>
  <c r="AG654" i="7"/>
  <c r="Q655" i="7"/>
  <c r="R655" i="7"/>
  <c r="AF655" i="7"/>
  <c r="AG655" i="7"/>
  <c r="Q656" i="7"/>
  <c r="R656" i="7"/>
  <c r="AF656" i="7"/>
  <c r="AG656" i="7"/>
  <c r="Q657" i="7"/>
  <c r="R657" i="7"/>
  <c r="AF657" i="7"/>
  <c r="AG657" i="7"/>
  <c r="Q658" i="7"/>
  <c r="R658" i="7"/>
  <c r="AF658" i="7"/>
  <c r="AG658" i="7"/>
  <c r="Q659" i="7"/>
  <c r="R659" i="7"/>
  <c r="AF659" i="7"/>
  <c r="AG659" i="7"/>
  <c r="Q660" i="7"/>
  <c r="R660" i="7"/>
  <c r="AF660" i="7"/>
  <c r="AG660" i="7"/>
  <c r="Q661" i="7"/>
  <c r="R661" i="7"/>
  <c r="AF661" i="7"/>
  <c r="AG661" i="7"/>
  <c r="Q662" i="7"/>
  <c r="R662" i="7"/>
  <c r="AF662" i="7"/>
  <c r="AG662" i="7"/>
  <c r="Q663" i="7"/>
  <c r="R663" i="7"/>
  <c r="AF663" i="7"/>
  <c r="AG663" i="7"/>
  <c r="Q664" i="7"/>
  <c r="R664" i="7"/>
  <c r="AF664" i="7"/>
  <c r="AG664" i="7"/>
  <c r="Q665" i="7"/>
  <c r="R665" i="7"/>
  <c r="AF665" i="7"/>
  <c r="AG665" i="7"/>
  <c r="Q666" i="7"/>
  <c r="R666" i="7"/>
  <c r="AF666" i="7"/>
  <c r="AG666" i="7"/>
  <c r="Q667" i="7"/>
  <c r="R667" i="7"/>
  <c r="AF667" i="7"/>
  <c r="AG667" i="7"/>
  <c r="Q668" i="7"/>
  <c r="R668" i="7"/>
  <c r="AF668" i="7"/>
  <c r="AG668" i="7"/>
  <c r="Q669" i="7"/>
  <c r="R669" i="7"/>
  <c r="AF669" i="7"/>
  <c r="AG669" i="7"/>
  <c r="Q670" i="7"/>
  <c r="R670" i="7"/>
  <c r="AF670" i="7"/>
  <c r="AG670" i="7"/>
  <c r="Q671" i="7"/>
  <c r="R671" i="7"/>
  <c r="AF671" i="7"/>
  <c r="AG671" i="7"/>
  <c r="Q672" i="7"/>
  <c r="R672" i="7"/>
  <c r="AF672" i="7"/>
  <c r="AG672" i="7"/>
  <c r="Q673" i="7"/>
  <c r="R673" i="7"/>
  <c r="AF673" i="7"/>
  <c r="AG673" i="7"/>
  <c r="Q674" i="7"/>
  <c r="R674" i="7"/>
  <c r="AF674" i="7"/>
  <c r="AG674" i="7"/>
  <c r="Q675" i="7"/>
  <c r="R675" i="7"/>
  <c r="AF675" i="7"/>
  <c r="AG675" i="7"/>
  <c r="Q676" i="7"/>
  <c r="R676" i="7"/>
  <c r="AF676" i="7"/>
  <c r="AG676" i="7"/>
  <c r="Q677" i="7"/>
  <c r="R677" i="7"/>
  <c r="AF677" i="7"/>
  <c r="AG677" i="7"/>
  <c r="Q678" i="7"/>
  <c r="R678" i="7"/>
  <c r="AF678" i="7"/>
  <c r="AG678" i="7"/>
  <c r="Q679" i="7"/>
  <c r="R679" i="7"/>
  <c r="AF679" i="7"/>
  <c r="AG679" i="7"/>
  <c r="Q680" i="7"/>
  <c r="R680" i="7"/>
  <c r="AF680" i="7"/>
  <c r="AG680" i="7"/>
  <c r="Q681" i="7"/>
  <c r="R681" i="7"/>
  <c r="AF681" i="7"/>
  <c r="AG681" i="7"/>
  <c r="Q682" i="7"/>
  <c r="R682" i="7"/>
  <c r="AF682" i="7"/>
  <c r="AG682" i="7"/>
  <c r="Q683" i="7"/>
  <c r="R683" i="7"/>
  <c r="AF683" i="7"/>
  <c r="AG683" i="7"/>
  <c r="Q684" i="7"/>
  <c r="R684" i="7"/>
  <c r="AF684" i="7"/>
  <c r="AG684" i="7"/>
  <c r="Q685" i="7"/>
  <c r="R685" i="7"/>
  <c r="AF685" i="7"/>
  <c r="AG685" i="7"/>
  <c r="Q686" i="7"/>
  <c r="R686" i="7"/>
  <c r="AF686" i="7"/>
  <c r="AG686" i="7"/>
  <c r="Q687" i="7"/>
  <c r="R687" i="7"/>
  <c r="AF687" i="7"/>
  <c r="AG687" i="7"/>
  <c r="Q688" i="7"/>
  <c r="R688" i="7"/>
  <c r="AF688" i="7"/>
  <c r="AG688" i="7"/>
  <c r="Q689" i="7"/>
  <c r="R689" i="7"/>
  <c r="AF689" i="7"/>
  <c r="AG689" i="7"/>
  <c r="Q690" i="7"/>
  <c r="R690" i="7"/>
  <c r="AF690" i="7"/>
  <c r="AG690" i="7"/>
  <c r="Q691" i="7"/>
  <c r="R691" i="7"/>
  <c r="AF691" i="7"/>
  <c r="AG691" i="7"/>
  <c r="Q692" i="7"/>
  <c r="R692" i="7"/>
  <c r="AF692" i="7"/>
  <c r="AG692" i="7"/>
  <c r="Q693" i="7"/>
  <c r="R693" i="7"/>
  <c r="AF693" i="7"/>
  <c r="AG693" i="7"/>
  <c r="Q694" i="7"/>
  <c r="R694" i="7"/>
  <c r="AF694" i="7"/>
  <c r="AG694" i="7"/>
  <c r="Q695" i="7"/>
  <c r="R695" i="7"/>
  <c r="AF695" i="7"/>
  <c r="AG695" i="7"/>
  <c r="Q696" i="7"/>
  <c r="R696" i="7"/>
  <c r="AF696" i="7"/>
  <c r="AG696" i="7"/>
  <c r="Q697" i="7"/>
  <c r="R697" i="7"/>
  <c r="AF697" i="7"/>
  <c r="AG697" i="7"/>
  <c r="Q698" i="7"/>
  <c r="R698" i="7"/>
  <c r="AF698" i="7"/>
  <c r="AG698" i="7"/>
  <c r="Q699" i="7"/>
  <c r="R699" i="7"/>
  <c r="AF699" i="7"/>
  <c r="AG699" i="7"/>
  <c r="Q700" i="7"/>
  <c r="R700" i="7"/>
  <c r="AF700" i="7"/>
  <c r="AG700" i="7"/>
  <c r="Q701" i="7"/>
  <c r="R701" i="7"/>
  <c r="AF701" i="7"/>
  <c r="AG701" i="7"/>
  <c r="Q702" i="7"/>
  <c r="R702" i="7"/>
  <c r="AF702" i="7"/>
  <c r="AG702" i="7"/>
  <c r="Q703" i="7"/>
  <c r="R703" i="7"/>
  <c r="AF703" i="7"/>
  <c r="AG703" i="7"/>
  <c r="Q704" i="7"/>
  <c r="R704" i="7"/>
  <c r="AF704" i="7"/>
  <c r="AG704" i="7"/>
  <c r="Q705" i="7"/>
  <c r="R705" i="7"/>
  <c r="AF705" i="7"/>
  <c r="AG705" i="7"/>
  <c r="Q706" i="7"/>
  <c r="R706" i="7"/>
  <c r="AF706" i="7"/>
  <c r="AG706" i="7"/>
  <c r="Q707" i="7"/>
  <c r="R707" i="7"/>
  <c r="AF707" i="7"/>
  <c r="AG707" i="7"/>
  <c r="Q708" i="7"/>
  <c r="R708" i="7"/>
  <c r="AF708" i="7"/>
  <c r="AG708" i="7"/>
  <c r="Q709" i="7"/>
  <c r="R709" i="7"/>
  <c r="AF709" i="7"/>
  <c r="AG709" i="7"/>
  <c r="Q710" i="7"/>
  <c r="R710" i="7"/>
  <c r="AF710" i="7"/>
  <c r="AG710" i="7"/>
  <c r="Q711" i="7"/>
  <c r="R711" i="7"/>
  <c r="AF711" i="7"/>
  <c r="AG711" i="7"/>
  <c r="Q712" i="7"/>
  <c r="R712" i="7"/>
  <c r="AF712" i="7"/>
  <c r="AG712" i="7"/>
  <c r="Q713" i="7"/>
  <c r="R713" i="7"/>
  <c r="AF713" i="7"/>
  <c r="AG713" i="7"/>
  <c r="Q714" i="7"/>
  <c r="R714" i="7"/>
  <c r="AF714" i="7"/>
  <c r="AG714" i="7"/>
  <c r="Q715" i="7"/>
  <c r="R715" i="7"/>
  <c r="AF715" i="7"/>
  <c r="AG715" i="7"/>
  <c r="Q716" i="7"/>
  <c r="R716" i="7"/>
  <c r="AF716" i="7"/>
  <c r="AG716" i="7"/>
  <c r="Q717" i="7"/>
  <c r="R717" i="7"/>
  <c r="AF717" i="7"/>
  <c r="AG717" i="7"/>
  <c r="Q718" i="7"/>
  <c r="R718" i="7"/>
  <c r="AF718" i="7"/>
  <c r="AG718" i="7"/>
  <c r="Q719" i="7"/>
  <c r="R719" i="7"/>
  <c r="AF719" i="7"/>
  <c r="AG719" i="7"/>
  <c r="Q720" i="7"/>
  <c r="R720" i="7"/>
  <c r="AF720" i="7"/>
  <c r="AG720" i="7"/>
  <c r="Q721" i="7"/>
  <c r="R721" i="7"/>
  <c r="AF721" i="7"/>
  <c r="AG721" i="7"/>
  <c r="Q722" i="7"/>
  <c r="R722" i="7"/>
  <c r="AF722" i="7"/>
  <c r="AG722" i="7"/>
  <c r="Q723" i="7"/>
  <c r="R723" i="7"/>
  <c r="AF723" i="7"/>
  <c r="AG723" i="7"/>
  <c r="Q724" i="7"/>
  <c r="R724" i="7"/>
  <c r="AF724" i="7"/>
  <c r="AG724" i="7"/>
  <c r="Q725" i="7"/>
  <c r="R725" i="7"/>
  <c r="AF725" i="7"/>
  <c r="AG725" i="7"/>
  <c r="Q726" i="7"/>
  <c r="R726" i="7"/>
  <c r="AF726" i="7"/>
  <c r="AG726" i="7"/>
  <c r="Q727" i="7"/>
  <c r="R727" i="7"/>
  <c r="AF727" i="7"/>
  <c r="AG727" i="7"/>
  <c r="Q728" i="7"/>
  <c r="R728" i="7"/>
  <c r="AF728" i="7"/>
  <c r="AG728" i="7"/>
  <c r="Q729" i="7"/>
  <c r="R729" i="7"/>
  <c r="AF729" i="7"/>
  <c r="AG729" i="7"/>
  <c r="Q730" i="7"/>
  <c r="R730" i="7"/>
  <c r="AF730" i="7"/>
  <c r="AG730" i="7"/>
  <c r="Q731" i="7"/>
  <c r="R731" i="7"/>
  <c r="AF731" i="7"/>
  <c r="AG731" i="7"/>
  <c r="Q732" i="7"/>
  <c r="R732" i="7"/>
  <c r="AF732" i="7"/>
  <c r="AG732" i="7"/>
  <c r="Q733" i="7"/>
  <c r="R733" i="7"/>
  <c r="AF733" i="7"/>
  <c r="AG733" i="7"/>
  <c r="Q734" i="7"/>
  <c r="R734" i="7"/>
  <c r="AF734" i="7"/>
  <c r="AG734" i="7"/>
  <c r="Q735" i="7"/>
  <c r="R735" i="7"/>
  <c r="AF735" i="7"/>
  <c r="AG735" i="7"/>
  <c r="Q736" i="7"/>
  <c r="R736" i="7"/>
  <c r="AF736" i="7"/>
  <c r="AG736" i="7"/>
  <c r="Q737" i="7"/>
  <c r="R737" i="7"/>
  <c r="AF737" i="7"/>
  <c r="AG737" i="7"/>
  <c r="Q738" i="7"/>
  <c r="R738" i="7"/>
  <c r="AF738" i="7"/>
  <c r="AG738" i="7"/>
  <c r="Q739" i="7"/>
  <c r="R739" i="7"/>
  <c r="AF739" i="7"/>
  <c r="AG739" i="7"/>
  <c r="Q740" i="7"/>
  <c r="R740" i="7"/>
  <c r="AF740" i="7"/>
  <c r="AG740" i="7"/>
  <c r="Q741" i="7"/>
  <c r="R741" i="7"/>
  <c r="AF741" i="7"/>
  <c r="AG741" i="7"/>
  <c r="Q742" i="7"/>
  <c r="R742" i="7"/>
  <c r="AF742" i="7"/>
  <c r="AG742" i="7"/>
  <c r="Q743" i="7"/>
  <c r="R743" i="7"/>
  <c r="AF743" i="7"/>
  <c r="AG743" i="7"/>
  <c r="Q744" i="7"/>
  <c r="R744" i="7"/>
  <c r="AF744" i="7"/>
  <c r="AG744" i="7"/>
  <c r="Q745" i="7"/>
  <c r="R745" i="7"/>
  <c r="AF745" i="7"/>
  <c r="AG745" i="7"/>
  <c r="Q746" i="7"/>
  <c r="R746" i="7"/>
  <c r="AF746" i="7"/>
  <c r="AG746" i="7"/>
  <c r="Q747" i="7"/>
  <c r="R747" i="7"/>
  <c r="AF747" i="7"/>
  <c r="AG747" i="7"/>
  <c r="Q748" i="7"/>
  <c r="R748" i="7"/>
  <c r="AF748" i="7"/>
  <c r="AG748" i="7"/>
  <c r="Q749" i="7"/>
  <c r="R749" i="7"/>
  <c r="AF749" i="7"/>
  <c r="AG749" i="7"/>
  <c r="Q750" i="7"/>
  <c r="R750" i="7"/>
  <c r="AF750" i="7"/>
  <c r="AG750" i="7"/>
  <c r="Q751" i="7"/>
  <c r="R751" i="7"/>
  <c r="AF751" i="7"/>
  <c r="AG751" i="7"/>
  <c r="Q752" i="7"/>
  <c r="R752" i="7"/>
  <c r="AF752" i="7"/>
  <c r="AG752" i="7"/>
  <c r="Q753" i="7"/>
  <c r="R753" i="7"/>
  <c r="AF753" i="7"/>
  <c r="AG753" i="7"/>
  <c r="Q754" i="7"/>
  <c r="R754" i="7"/>
  <c r="AF754" i="7"/>
  <c r="AG754" i="7"/>
  <c r="Q755" i="7"/>
  <c r="R755" i="7"/>
  <c r="AF755" i="7"/>
  <c r="AG755" i="7"/>
  <c r="Q756" i="7"/>
  <c r="R756" i="7"/>
  <c r="AF756" i="7"/>
  <c r="AG756" i="7"/>
  <c r="Q757" i="7"/>
  <c r="R757" i="7"/>
  <c r="AF757" i="7"/>
  <c r="AG757" i="7"/>
  <c r="Q758" i="7"/>
  <c r="R758" i="7"/>
  <c r="AF758" i="7"/>
  <c r="AG758" i="7"/>
  <c r="Q759" i="7"/>
  <c r="R759" i="7"/>
  <c r="AF759" i="7"/>
  <c r="AG759" i="7"/>
  <c r="Q760" i="7"/>
  <c r="R760" i="7"/>
  <c r="AF760" i="7"/>
  <c r="AG760" i="7"/>
  <c r="Q761" i="7"/>
  <c r="R761" i="7"/>
  <c r="AF761" i="7"/>
  <c r="AG761" i="7"/>
  <c r="Q762" i="7"/>
  <c r="R762" i="7"/>
  <c r="AF762" i="7"/>
  <c r="AG762" i="7"/>
  <c r="Q763" i="7"/>
  <c r="R763" i="7"/>
  <c r="AF763" i="7"/>
  <c r="AG763" i="7"/>
  <c r="Q764" i="7"/>
  <c r="R764" i="7"/>
  <c r="AF764" i="7"/>
  <c r="AG764" i="7"/>
  <c r="Q765" i="7"/>
  <c r="R765" i="7"/>
  <c r="AF765" i="7"/>
  <c r="AG765" i="7"/>
  <c r="Q766" i="7"/>
  <c r="R766" i="7"/>
  <c r="AF766" i="7"/>
  <c r="AG766" i="7"/>
  <c r="Q767" i="7"/>
  <c r="R767" i="7"/>
  <c r="AF767" i="7"/>
  <c r="AG767" i="7"/>
  <c r="Q768" i="7"/>
  <c r="R768" i="7"/>
  <c r="AF768" i="7"/>
  <c r="AG768" i="7"/>
  <c r="Q769" i="7"/>
  <c r="R769" i="7"/>
  <c r="AF769" i="7"/>
  <c r="AG769" i="7"/>
  <c r="Q770" i="7"/>
  <c r="R770" i="7"/>
  <c r="AF770" i="7"/>
  <c r="AG770" i="7"/>
  <c r="Q771" i="7"/>
  <c r="R771" i="7"/>
  <c r="AF771" i="7"/>
  <c r="AG771" i="7"/>
  <c r="Q772" i="7"/>
  <c r="R772" i="7"/>
  <c r="AF772" i="7"/>
  <c r="AG772" i="7"/>
  <c r="Q773" i="7"/>
  <c r="R773" i="7"/>
  <c r="AF773" i="7"/>
  <c r="AG773" i="7"/>
  <c r="Q774" i="7"/>
  <c r="R774" i="7"/>
  <c r="AF774" i="7"/>
  <c r="AG774" i="7"/>
  <c r="Q775" i="7"/>
  <c r="R775" i="7"/>
  <c r="AF775" i="7"/>
  <c r="AG775" i="7"/>
  <c r="Q776" i="7"/>
  <c r="R776" i="7"/>
  <c r="AF776" i="7"/>
  <c r="AG776" i="7"/>
  <c r="Q777" i="7"/>
  <c r="R777" i="7"/>
  <c r="AF777" i="7"/>
  <c r="AG777" i="7"/>
  <c r="Q778" i="7"/>
  <c r="R778" i="7"/>
  <c r="AF778" i="7"/>
  <c r="AG778" i="7"/>
  <c r="Q779" i="7"/>
  <c r="R779" i="7"/>
  <c r="AF779" i="7"/>
  <c r="AG779" i="7"/>
  <c r="Q780" i="7"/>
  <c r="R780" i="7"/>
  <c r="AF780" i="7"/>
  <c r="AG780" i="7"/>
  <c r="Q781" i="7"/>
  <c r="R781" i="7"/>
  <c r="AF781" i="7"/>
  <c r="AG781" i="7"/>
  <c r="Q782" i="7"/>
  <c r="R782" i="7"/>
  <c r="AF782" i="7"/>
  <c r="AG782" i="7"/>
  <c r="Q783" i="7"/>
  <c r="R783" i="7"/>
  <c r="AF783" i="7"/>
  <c r="AG783" i="7"/>
  <c r="Q784" i="7"/>
  <c r="R784" i="7"/>
  <c r="AF784" i="7"/>
  <c r="AG784" i="7"/>
  <c r="Q785" i="7"/>
  <c r="R785" i="7"/>
  <c r="AF785" i="7"/>
  <c r="AG785" i="7"/>
  <c r="Q786" i="7"/>
  <c r="R786" i="7"/>
  <c r="AF786" i="7"/>
  <c r="AG786" i="7"/>
  <c r="Q787" i="7"/>
  <c r="R787" i="7"/>
  <c r="AF787" i="7"/>
  <c r="AG787" i="7"/>
  <c r="Q788" i="7"/>
  <c r="R788" i="7"/>
  <c r="AF788" i="7"/>
  <c r="AG788" i="7"/>
  <c r="Q789" i="7"/>
  <c r="R789" i="7"/>
  <c r="AF789" i="7"/>
  <c r="AG789" i="7"/>
  <c r="Q790" i="7"/>
  <c r="R790" i="7"/>
  <c r="AF790" i="7"/>
  <c r="AG790" i="7"/>
  <c r="Q791" i="7"/>
  <c r="R791" i="7"/>
  <c r="AF791" i="7"/>
  <c r="AG791" i="7"/>
  <c r="Q792" i="7"/>
  <c r="R792" i="7"/>
  <c r="AF792" i="7"/>
  <c r="AG792" i="7"/>
  <c r="Q793" i="7"/>
  <c r="R793" i="7"/>
  <c r="AF793" i="7"/>
  <c r="AG793" i="7"/>
  <c r="Q794" i="7"/>
  <c r="R794" i="7"/>
  <c r="AF794" i="7"/>
  <c r="AG794" i="7"/>
  <c r="Q795" i="7"/>
  <c r="R795" i="7"/>
  <c r="AF795" i="7"/>
  <c r="AG795" i="7"/>
  <c r="Q796" i="7"/>
  <c r="R796" i="7"/>
  <c r="AF796" i="7"/>
  <c r="AG796" i="7"/>
  <c r="Q797" i="7"/>
  <c r="R797" i="7"/>
  <c r="AF797" i="7"/>
  <c r="AG797" i="7"/>
  <c r="Q798" i="7"/>
  <c r="R798" i="7"/>
  <c r="AF798" i="7"/>
  <c r="AG798" i="7"/>
  <c r="Q799" i="7"/>
  <c r="R799" i="7"/>
  <c r="AF799" i="7"/>
  <c r="AG799" i="7"/>
  <c r="Q800" i="7"/>
  <c r="R800" i="7"/>
  <c r="AF800" i="7"/>
  <c r="AG800" i="7"/>
  <c r="Q801" i="7"/>
  <c r="R801" i="7"/>
  <c r="AF801" i="7"/>
  <c r="AG801" i="7"/>
  <c r="Q802" i="7"/>
  <c r="R802" i="7"/>
  <c r="AF802" i="7"/>
  <c r="AG802" i="7"/>
  <c r="Q803" i="7"/>
  <c r="R803" i="7"/>
  <c r="AF803" i="7"/>
  <c r="AG803" i="7"/>
  <c r="Q804" i="7"/>
  <c r="R804" i="7"/>
  <c r="AF804" i="7"/>
  <c r="AG804" i="7"/>
  <c r="Q805" i="7"/>
  <c r="R805" i="7"/>
  <c r="AF805" i="7"/>
  <c r="AG805" i="7"/>
  <c r="Q806" i="7"/>
  <c r="R806" i="7"/>
  <c r="AF806" i="7"/>
  <c r="AG806" i="7"/>
  <c r="Q807" i="7"/>
  <c r="R807" i="7"/>
  <c r="AF807" i="7"/>
  <c r="AG807" i="7"/>
  <c r="Q808" i="7"/>
  <c r="R808" i="7"/>
  <c r="AF808" i="7"/>
  <c r="AG808" i="7"/>
  <c r="Q809" i="7"/>
  <c r="R809" i="7"/>
  <c r="AF809" i="7"/>
  <c r="AG809" i="7"/>
  <c r="Q810" i="7"/>
  <c r="R810" i="7"/>
  <c r="AF810" i="7"/>
  <c r="AG810" i="7"/>
  <c r="Q811" i="7"/>
  <c r="R811" i="7"/>
  <c r="AF811" i="7"/>
  <c r="AG811" i="7"/>
  <c r="Q812" i="7"/>
  <c r="R812" i="7"/>
  <c r="AF812" i="7"/>
  <c r="AG812" i="7"/>
  <c r="Q813" i="7"/>
  <c r="R813" i="7"/>
  <c r="AF813" i="7"/>
  <c r="AG813" i="7"/>
  <c r="Q814" i="7"/>
  <c r="R814" i="7"/>
  <c r="AF814" i="7"/>
  <c r="AG814" i="7"/>
  <c r="Q815" i="7"/>
  <c r="R815" i="7"/>
  <c r="AF815" i="7"/>
  <c r="AG815" i="7"/>
  <c r="Q816" i="7"/>
  <c r="R816" i="7"/>
  <c r="AF816" i="7"/>
  <c r="AG816" i="7"/>
  <c r="Q817" i="7"/>
  <c r="R817" i="7"/>
  <c r="AF817" i="7"/>
  <c r="AG817" i="7"/>
  <c r="Q818" i="7"/>
  <c r="R818" i="7"/>
  <c r="AF818" i="7"/>
  <c r="AG818" i="7"/>
  <c r="Q819" i="7"/>
  <c r="R819" i="7"/>
  <c r="AF819" i="7"/>
  <c r="AG819" i="7"/>
  <c r="Q820" i="7"/>
  <c r="R820" i="7"/>
  <c r="AF820" i="7"/>
  <c r="AG820" i="7"/>
  <c r="Q821" i="7"/>
  <c r="R821" i="7"/>
  <c r="AF821" i="7"/>
  <c r="AG821" i="7"/>
  <c r="Q822" i="7"/>
  <c r="R822" i="7"/>
  <c r="AF822" i="7"/>
  <c r="AG822" i="7"/>
  <c r="Q823" i="7"/>
  <c r="R823" i="7"/>
  <c r="AF823" i="7"/>
  <c r="AG823" i="7"/>
  <c r="Q824" i="7"/>
  <c r="R824" i="7"/>
  <c r="AF824" i="7"/>
  <c r="AG824" i="7"/>
  <c r="Q825" i="7"/>
  <c r="R825" i="7"/>
  <c r="AF825" i="7"/>
  <c r="AG825" i="7"/>
  <c r="Q826" i="7"/>
  <c r="R826" i="7"/>
  <c r="AF826" i="7"/>
  <c r="AG826" i="7"/>
  <c r="Q827" i="7"/>
  <c r="R827" i="7"/>
  <c r="AF827" i="7"/>
  <c r="AG827" i="7"/>
  <c r="Q828" i="7"/>
  <c r="R828" i="7"/>
  <c r="AF828" i="7"/>
  <c r="AG828" i="7"/>
  <c r="Q829" i="7"/>
  <c r="R829" i="7"/>
  <c r="AF829" i="7"/>
  <c r="AG829" i="7"/>
  <c r="Q830" i="7"/>
  <c r="R830" i="7"/>
  <c r="AF830" i="7"/>
  <c r="AG830" i="7"/>
  <c r="Q831" i="7"/>
  <c r="R831" i="7"/>
  <c r="AF831" i="7"/>
  <c r="AG831" i="7"/>
  <c r="Q832" i="7"/>
  <c r="R832" i="7"/>
  <c r="AF832" i="7"/>
  <c r="AG832" i="7"/>
  <c r="Q833" i="7"/>
  <c r="R833" i="7"/>
  <c r="AF833" i="7"/>
  <c r="AG833" i="7"/>
  <c r="Q834" i="7"/>
  <c r="R834" i="7"/>
  <c r="AF834" i="7"/>
  <c r="AG834" i="7"/>
  <c r="Q835" i="7"/>
  <c r="R835" i="7"/>
  <c r="AF835" i="7"/>
  <c r="AG835" i="7"/>
  <c r="Q836" i="7"/>
  <c r="R836" i="7"/>
  <c r="AF836" i="7"/>
  <c r="AG836" i="7"/>
  <c r="Q837" i="7"/>
  <c r="R837" i="7"/>
  <c r="AF837" i="7"/>
  <c r="AG837" i="7"/>
  <c r="Q838" i="7"/>
  <c r="R838" i="7"/>
  <c r="AF838" i="7"/>
  <c r="AG838" i="7"/>
  <c r="Q839" i="7"/>
  <c r="R839" i="7"/>
  <c r="AF839" i="7"/>
  <c r="AG839" i="7"/>
  <c r="Q840" i="7"/>
  <c r="R840" i="7"/>
  <c r="AF840" i="7"/>
  <c r="AG840" i="7"/>
  <c r="Q841" i="7"/>
  <c r="R841" i="7"/>
  <c r="AF841" i="7"/>
  <c r="AG841" i="7"/>
  <c r="Q842" i="7"/>
  <c r="R842" i="7"/>
  <c r="AF842" i="7"/>
  <c r="AG842" i="7"/>
  <c r="Q843" i="7"/>
  <c r="R843" i="7"/>
  <c r="AF843" i="7"/>
  <c r="AG843" i="7"/>
  <c r="Q844" i="7"/>
  <c r="R844" i="7"/>
  <c r="AF844" i="7"/>
  <c r="AG844" i="7"/>
  <c r="Q845" i="7"/>
  <c r="R845" i="7"/>
  <c r="AF845" i="7"/>
  <c r="AG845" i="7"/>
  <c r="Q846" i="7"/>
  <c r="R846" i="7"/>
  <c r="AF846" i="7"/>
  <c r="AG846" i="7"/>
  <c r="Q847" i="7"/>
  <c r="R847" i="7"/>
  <c r="AF847" i="7"/>
  <c r="AG847" i="7"/>
  <c r="Q848" i="7"/>
  <c r="R848" i="7"/>
  <c r="AF848" i="7"/>
  <c r="AG848" i="7"/>
  <c r="Q849" i="7"/>
  <c r="R849" i="7"/>
  <c r="AF849" i="7"/>
  <c r="AG849" i="7"/>
  <c r="Q850" i="7"/>
  <c r="R850" i="7"/>
  <c r="AF850" i="7"/>
  <c r="AG850" i="7"/>
  <c r="Q851" i="7"/>
  <c r="R851" i="7"/>
  <c r="AF851" i="7"/>
  <c r="AG851" i="7"/>
  <c r="Q852" i="7"/>
  <c r="R852" i="7"/>
  <c r="AF852" i="7"/>
  <c r="AG852" i="7"/>
  <c r="Q853" i="7"/>
  <c r="R853" i="7"/>
  <c r="AF853" i="7"/>
  <c r="AG853" i="7"/>
  <c r="Q854" i="7"/>
  <c r="R854" i="7"/>
  <c r="AF854" i="7"/>
  <c r="AG854" i="7"/>
  <c r="Q855" i="7"/>
  <c r="R855" i="7"/>
  <c r="AF855" i="7"/>
  <c r="AG855" i="7"/>
  <c r="Q856" i="7"/>
  <c r="R856" i="7"/>
  <c r="AF856" i="7"/>
  <c r="AG856" i="7"/>
  <c r="Q857" i="7"/>
  <c r="R857" i="7"/>
  <c r="AF857" i="7"/>
  <c r="AG857" i="7"/>
  <c r="Q858" i="7"/>
  <c r="R858" i="7"/>
  <c r="AF858" i="7"/>
  <c r="AG858" i="7"/>
  <c r="Q859" i="7"/>
  <c r="R859" i="7"/>
  <c r="AF859" i="7"/>
  <c r="AG859" i="7"/>
  <c r="Q860" i="7"/>
  <c r="R860" i="7"/>
  <c r="AF860" i="7"/>
  <c r="AG860" i="7"/>
  <c r="Q861" i="7"/>
  <c r="R861" i="7"/>
  <c r="AF861" i="7"/>
  <c r="AG861" i="7"/>
  <c r="Q862" i="7"/>
  <c r="R862" i="7"/>
  <c r="AF862" i="7"/>
  <c r="AG862" i="7"/>
  <c r="Q863" i="7"/>
  <c r="R863" i="7"/>
  <c r="AF863" i="7"/>
  <c r="AG863" i="7"/>
  <c r="Q864" i="7"/>
  <c r="R864" i="7"/>
  <c r="AF864" i="7"/>
  <c r="AG864" i="7"/>
  <c r="Q865" i="7"/>
  <c r="R865" i="7"/>
  <c r="AF865" i="7"/>
  <c r="AG865" i="7"/>
  <c r="Q866" i="7"/>
  <c r="R866" i="7"/>
  <c r="AF866" i="7"/>
  <c r="AG866" i="7"/>
  <c r="Q867" i="7"/>
  <c r="R867" i="7"/>
  <c r="AF867" i="7"/>
  <c r="AG867" i="7"/>
  <c r="Q868" i="7"/>
  <c r="R868" i="7"/>
  <c r="AF868" i="7"/>
  <c r="AG868" i="7"/>
  <c r="Q869" i="7"/>
  <c r="R869" i="7"/>
  <c r="AF869" i="7"/>
  <c r="AG869" i="7"/>
  <c r="Q870" i="7"/>
  <c r="R870" i="7"/>
  <c r="AF870" i="7"/>
  <c r="AG870" i="7"/>
  <c r="Q871" i="7"/>
  <c r="R871" i="7"/>
  <c r="AF871" i="7"/>
  <c r="AG871" i="7"/>
  <c r="Q872" i="7"/>
  <c r="R872" i="7"/>
  <c r="AF872" i="7"/>
  <c r="AG872" i="7"/>
  <c r="Q873" i="7"/>
  <c r="R873" i="7"/>
  <c r="AF873" i="7"/>
  <c r="AG873" i="7"/>
  <c r="Q874" i="7"/>
  <c r="R874" i="7"/>
  <c r="AF874" i="7"/>
  <c r="AG874" i="7"/>
  <c r="Q875" i="7"/>
  <c r="R875" i="7"/>
  <c r="AF875" i="7"/>
  <c r="AG875" i="7"/>
  <c r="Q876" i="7"/>
  <c r="R876" i="7"/>
  <c r="AF876" i="7"/>
  <c r="AG876" i="7"/>
  <c r="Q877" i="7"/>
  <c r="R877" i="7"/>
  <c r="AF877" i="7"/>
  <c r="AG877" i="7"/>
  <c r="Q878" i="7"/>
  <c r="R878" i="7"/>
  <c r="AF878" i="7"/>
  <c r="AG878" i="7"/>
  <c r="Q879" i="7"/>
  <c r="R879" i="7"/>
  <c r="AF879" i="7"/>
  <c r="AG879" i="7"/>
  <c r="Q880" i="7"/>
  <c r="R880" i="7"/>
  <c r="AF880" i="7"/>
  <c r="AG880" i="7"/>
  <c r="Q881" i="7"/>
  <c r="R881" i="7"/>
  <c r="AF881" i="7"/>
  <c r="AG881" i="7"/>
  <c r="Q882" i="7"/>
  <c r="R882" i="7"/>
  <c r="AF882" i="7"/>
  <c r="AG882" i="7"/>
  <c r="Q883" i="7"/>
  <c r="R883" i="7"/>
  <c r="AF883" i="7"/>
  <c r="AG883" i="7"/>
  <c r="Q884" i="7"/>
  <c r="R884" i="7"/>
  <c r="AF884" i="7"/>
  <c r="AG884" i="7"/>
  <c r="Q885" i="7"/>
  <c r="R885" i="7"/>
  <c r="AF885" i="7"/>
  <c r="AG885" i="7"/>
  <c r="Q886" i="7"/>
  <c r="R886" i="7"/>
  <c r="AF886" i="7"/>
  <c r="AG886" i="7"/>
  <c r="Q887" i="7"/>
  <c r="R887" i="7"/>
  <c r="AF887" i="7"/>
  <c r="AG887" i="7"/>
  <c r="Q888" i="7"/>
  <c r="R888" i="7"/>
  <c r="AF888" i="7"/>
  <c r="AG888" i="7"/>
  <c r="Q889" i="7"/>
  <c r="R889" i="7"/>
  <c r="AF889" i="7"/>
  <c r="AG889" i="7"/>
  <c r="Q890" i="7"/>
  <c r="R890" i="7"/>
  <c r="AF890" i="7"/>
  <c r="AG890" i="7"/>
  <c r="Q891" i="7"/>
  <c r="R891" i="7"/>
  <c r="AF891" i="7"/>
  <c r="AG891" i="7"/>
  <c r="Q892" i="7"/>
  <c r="R892" i="7"/>
  <c r="AF892" i="7"/>
  <c r="AG892" i="7"/>
  <c r="Q893" i="7"/>
  <c r="R893" i="7"/>
  <c r="AF893" i="7"/>
  <c r="AG893" i="7"/>
  <c r="Q894" i="7"/>
  <c r="R894" i="7"/>
  <c r="AF894" i="7"/>
  <c r="AG894" i="7"/>
  <c r="Q895" i="7"/>
  <c r="R895" i="7"/>
  <c r="AF895" i="7"/>
  <c r="AG895" i="7"/>
  <c r="Q896" i="7"/>
  <c r="R896" i="7"/>
  <c r="AF896" i="7"/>
  <c r="AG896" i="7"/>
  <c r="Q897" i="7"/>
  <c r="R897" i="7"/>
  <c r="AF897" i="7"/>
  <c r="AG897" i="7"/>
  <c r="Q898" i="7"/>
  <c r="R898" i="7"/>
  <c r="AF898" i="7"/>
  <c r="AG898" i="7"/>
  <c r="Q899" i="7"/>
  <c r="R899" i="7"/>
  <c r="AF899" i="7"/>
  <c r="AG899" i="7"/>
  <c r="Q900" i="7"/>
  <c r="R900" i="7"/>
  <c r="AF900" i="7"/>
  <c r="AG900" i="7"/>
  <c r="Q901" i="7"/>
  <c r="R901" i="7"/>
  <c r="AF901" i="7"/>
  <c r="AG901" i="7"/>
  <c r="Q902" i="7"/>
  <c r="R902" i="7"/>
  <c r="AF902" i="7"/>
  <c r="AG902" i="7"/>
  <c r="Q903" i="7"/>
  <c r="R903" i="7"/>
  <c r="AF903" i="7"/>
  <c r="AG903" i="7"/>
  <c r="Q904" i="7"/>
  <c r="R904" i="7"/>
  <c r="AF904" i="7"/>
  <c r="AG904" i="7"/>
  <c r="Q905" i="7"/>
  <c r="R905" i="7"/>
  <c r="AF905" i="7"/>
  <c r="AG905" i="7"/>
  <c r="Q906" i="7"/>
  <c r="R906" i="7"/>
  <c r="AF906" i="7"/>
  <c r="AG906" i="7"/>
  <c r="Q907" i="7"/>
  <c r="R907" i="7"/>
  <c r="AF907" i="7"/>
  <c r="AG907" i="7"/>
  <c r="Q908" i="7"/>
  <c r="R908" i="7"/>
  <c r="AF908" i="7"/>
  <c r="AG908" i="7"/>
  <c r="Q909" i="7"/>
  <c r="R909" i="7"/>
  <c r="AF909" i="7"/>
  <c r="AG909" i="7"/>
  <c r="Q910" i="7"/>
  <c r="R910" i="7"/>
  <c r="AF910" i="7"/>
  <c r="AG910" i="7"/>
  <c r="Q911" i="7"/>
  <c r="R911" i="7"/>
  <c r="AF911" i="7"/>
  <c r="AG911" i="7"/>
  <c r="Q912" i="7"/>
  <c r="R912" i="7"/>
  <c r="AF912" i="7"/>
  <c r="AG912" i="7"/>
  <c r="Q913" i="7"/>
  <c r="R913" i="7"/>
  <c r="AF913" i="7"/>
  <c r="AG913" i="7"/>
  <c r="Q914" i="7"/>
  <c r="R914" i="7"/>
  <c r="AF914" i="7"/>
  <c r="AG914" i="7"/>
  <c r="Q915" i="7"/>
  <c r="R915" i="7"/>
  <c r="AF915" i="7"/>
  <c r="AG915" i="7"/>
  <c r="Q916" i="7"/>
  <c r="R916" i="7"/>
  <c r="AF916" i="7"/>
  <c r="AG916" i="7"/>
  <c r="Q917" i="7"/>
  <c r="R917" i="7"/>
  <c r="AF917" i="7"/>
  <c r="AG917" i="7"/>
  <c r="Q918" i="7"/>
  <c r="R918" i="7"/>
  <c r="AF918" i="7"/>
  <c r="AG918" i="7"/>
  <c r="Q919" i="7"/>
  <c r="R919" i="7"/>
  <c r="AF919" i="7"/>
  <c r="AG919" i="7"/>
  <c r="Q920" i="7"/>
  <c r="R920" i="7"/>
  <c r="AF920" i="7"/>
  <c r="AG920" i="7"/>
  <c r="Q921" i="7"/>
  <c r="R921" i="7"/>
  <c r="AF921" i="7"/>
  <c r="AG921" i="7"/>
  <c r="Q922" i="7"/>
  <c r="R922" i="7"/>
  <c r="AF922" i="7"/>
  <c r="AG922" i="7"/>
  <c r="Q923" i="7"/>
  <c r="R923" i="7"/>
  <c r="AF923" i="7"/>
  <c r="AG923" i="7"/>
  <c r="Q924" i="7"/>
  <c r="R924" i="7"/>
  <c r="AF924" i="7"/>
  <c r="AG924" i="7"/>
  <c r="Q925" i="7"/>
  <c r="R925" i="7"/>
  <c r="AF925" i="7"/>
  <c r="AG925" i="7"/>
  <c r="Q926" i="7"/>
  <c r="R926" i="7"/>
  <c r="AF926" i="7"/>
  <c r="AG926" i="7"/>
  <c r="Q927" i="7"/>
  <c r="R927" i="7"/>
  <c r="AF927" i="7"/>
  <c r="AG927" i="7"/>
  <c r="Q928" i="7"/>
  <c r="R928" i="7"/>
  <c r="AF928" i="7"/>
  <c r="AG928" i="7"/>
  <c r="Q929" i="7"/>
  <c r="R929" i="7"/>
  <c r="AF929" i="7"/>
  <c r="AG929" i="7"/>
  <c r="Q930" i="7"/>
  <c r="R930" i="7"/>
  <c r="AF930" i="7"/>
  <c r="AG930" i="7"/>
  <c r="Q931" i="7"/>
  <c r="R931" i="7"/>
  <c r="AF931" i="7"/>
  <c r="AG931" i="7"/>
  <c r="Q932" i="7"/>
  <c r="R932" i="7"/>
  <c r="AF932" i="7"/>
  <c r="AG932" i="7"/>
  <c r="Q933" i="7"/>
  <c r="R933" i="7"/>
  <c r="AF933" i="7"/>
  <c r="AG933" i="7"/>
  <c r="Q934" i="7"/>
  <c r="R934" i="7"/>
  <c r="AF934" i="7"/>
  <c r="AG934" i="7"/>
  <c r="Q935" i="7"/>
  <c r="R935" i="7"/>
  <c r="AF935" i="7"/>
  <c r="AG935" i="7"/>
  <c r="Q936" i="7"/>
  <c r="R936" i="7"/>
  <c r="AF936" i="7"/>
  <c r="AG936" i="7"/>
  <c r="Q937" i="7"/>
  <c r="R937" i="7"/>
  <c r="AF937" i="7"/>
  <c r="AG937" i="7"/>
  <c r="Q938" i="7"/>
  <c r="R938" i="7"/>
  <c r="AF938" i="7"/>
  <c r="AG938" i="7"/>
  <c r="Q939" i="7"/>
  <c r="R939" i="7"/>
  <c r="AF939" i="7"/>
  <c r="AG939" i="7"/>
  <c r="Q940" i="7"/>
  <c r="R940" i="7"/>
  <c r="AF940" i="7"/>
  <c r="AG940" i="7"/>
  <c r="Q941" i="7"/>
  <c r="R941" i="7"/>
  <c r="AF941" i="7"/>
  <c r="AG941" i="7"/>
  <c r="Q942" i="7"/>
  <c r="R942" i="7"/>
  <c r="AF942" i="7"/>
  <c r="AG942" i="7"/>
  <c r="Q943" i="7"/>
  <c r="R943" i="7"/>
  <c r="AF943" i="7"/>
  <c r="AG943" i="7"/>
  <c r="Q944" i="7"/>
  <c r="R944" i="7"/>
  <c r="AF944" i="7"/>
  <c r="AG944" i="7"/>
  <c r="Q945" i="7"/>
  <c r="R945" i="7"/>
  <c r="AF945" i="7"/>
  <c r="AG945" i="7"/>
  <c r="Q946" i="7"/>
  <c r="R946" i="7"/>
  <c r="AF946" i="7"/>
  <c r="AG946" i="7"/>
  <c r="Q947" i="7"/>
  <c r="R947" i="7"/>
  <c r="AF947" i="7"/>
  <c r="AG947" i="7"/>
  <c r="Q948" i="7"/>
  <c r="R948" i="7"/>
  <c r="AF948" i="7"/>
  <c r="AG948" i="7"/>
  <c r="Q949" i="7"/>
  <c r="R949" i="7"/>
  <c r="AF949" i="7"/>
  <c r="AG949" i="7"/>
  <c r="Q950" i="7"/>
  <c r="R950" i="7"/>
  <c r="AF950" i="7"/>
  <c r="AG950" i="7"/>
  <c r="Q951" i="7"/>
  <c r="R951" i="7"/>
  <c r="AF951" i="7"/>
  <c r="AG951" i="7"/>
  <c r="Q952" i="7"/>
  <c r="R952" i="7"/>
  <c r="AF952" i="7"/>
  <c r="AG952" i="7"/>
  <c r="Q953" i="7"/>
  <c r="R953" i="7"/>
  <c r="AF953" i="7"/>
  <c r="AG953" i="7"/>
  <c r="Q954" i="7"/>
  <c r="R954" i="7"/>
  <c r="AF954" i="7"/>
  <c r="AG954" i="7"/>
  <c r="Q955" i="7"/>
  <c r="R955" i="7"/>
  <c r="AF955" i="7"/>
  <c r="AG955" i="7"/>
  <c r="Q956" i="7"/>
  <c r="R956" i="7"/>
  <c r="AF956" i="7"/>
  <c r="AG956" i="7"/>
  <c r="Q957" i="7"/>
  <c r="R957" i="7"/>
  <c r="AF957" i="7"/>
  <c r="AG957" i="7"/>
  <c r="Q958" i="7"/>
  <c r="R958" i="7"/>
  <c r="AF958" i="7"/>
  <c r="AG958" i="7"/>
  <c r="Q959" i="7"/>
  <c r="R959" i="7"/>
  <c r="AF959" i="7"/>
  <c r="AG959" i="7"/>
  <c r="Q960" i="7"/>
  <c r="R960" i="7"/>
  <c r="AF960" i="7"/>
  <c r="AG960" i="7"/>
  <c r="Q961" i="7"/>
  <c r="R961" i="7"/>
  <c r="AF961" i="7"/>
  <c r="AG961" i="7"/>
  <c r="Q962" i="7"/>
  <c r="R962" i="7"/>
  <c r="AF962" i="7"/>
  <c r="AG962" i="7"/>
  <c r="Q963" i="7"/>
  <c r="R963" i="7"/>
  <c r="AF963" i="7"/>
  <c r="AG963" i="7"/>
  <c r="Q964" i="7"/>
  <c r="R964" i="7"/>
  <c r="AF964" i="7"/>
  <c r="AG964" i="7"/>
  <c r="Q965" i="7"/>
  <c r="R965" i="7"/>
  <c r="AF965" i="7"/>
  <c r="AG965" i="7"/>
  <c r="Q966" i="7"/>
  <c r="R966" i="7"/>
  <c r="AF966" i="7"/>
  <c r="AG966" i="7"/>
  <c r="Q967" i="7"/>
  <c r="R967" i="7"/>
  <c r="AF967" i="7"/>
  <c r="AG967" i="7"/>
  <c r="Q968" i="7"/>
  <c r="R968" i="7"/>
  <c r="AF968" i="7"/>
  <c r="AG968" i="7"/>
  <c r="Q969" i="7"/>
  <c r="R969" i="7"/>
  <c r="AF969" i="7"/>
  <c r="AG969" i="7"/>
  <c r="Q970" i="7"/>
  <c r="R970" i="7"/>
  <c r="AF970" i="7"/>
  <c r="AG970" i="7"/>
  <c r="Q971" i="7"/>
  <c r="R971" i="7"/>
  <c r="AF971" i="7"/>
  <c r="AG971" i="7"/>
  <c r="Q972" i="7"/>
  <c r="R972" i="7"/>
  <c r="AF972" i="7"/>
  <c r="AG972" i="7"/>
  <c r="Q973" i="7"/>
  <c r="R973" i="7"/>
  <c r="AF973" i="7"/>
  <c r="AG973" i="7"/>
  <c r="Q974" i="7"/>
  <c r="R974" i="7"/>
  <c r="AF974" i="7"/>
  <c r="AG974" i="7"/>
  <c r="Q975" i="7"/>
  <c r="R975" i="7"/>
  <c r="AF975" i="7"/>
  <c r="AG975" i="7"/>
  <c r="Q976" i="7"/>
  <c r="R976" i="7"/>
  <c r="AF976" i="7"/>
  <c r="AG976" i="7"/>
  <c r="Q977" i="7"/>
  <c r="R977" i="7"/>
  <c r="AF977" i="7"/>
  <c r="AG977" i="7"/>
  <c r="Q978" i="7"/>
  <c r="R978" i="7"/>
  <c r="AF978" i="7"/>
  <c r="AG978" i="7"/>
  <c r="Q979" i="7"/>
  <c r="R979" i="7"/>
  <c r="AF979" i="7"/>
  <c r="AG979" i="7"/>
  <c r="Q980" i="7"/>
  <c r="R980" i="7"/>
  <c r="AF980" i="7"/>
  <c r="AG980" i="7"/>
  <c r="Q981" i="7"/>
  <c r="R981" i="7"/>
  <c r="AF981" i="7"/>
  <c r="AG981" i="7"/>
  <c r="Q982" i="7"/>
  <c r="R982" i="7"/>
  <c r="AF982" i="7"/>
  <c r="AG982" i="7"/>
  <c r="Q983" i="7"/>
  <c r="R983" i="7"/>
  <c r="AF983" i="7"/>
  <c r="AG983" i="7"/>
  <c r="Q984" i="7"/>
  <c r="R984" i="7"/>
  <c r="AF984" i="7"/>
  <c r="AG984" i="7"/>
  <c r="Q985" i="7"/>
  <c r="R985" i="7"/>
  <c r="AF985" i="7"/>
  <c r="AG985" i="7"/>
  <c r="Q986" i="7"/>
  <c r="R986" i="7"/>
  <c r="AF986" i="7"/>
  <c r="AG986" i="7"/>
  <c r="Q987" i="7"/>
  <c r="R987" i="7"/>
  <c r="AF987" i="7"/>
  <c r="AG987" i="7"/>
  <c r="Q988" i="7"/>
  <c r="R988" i="7"/>
  <c r="AF988" i="7"/>
  <c r="AG988" i="7"/>
  <c r="Q989" i="7"/>
  <c r="R989" i="7"/>
  <c r="AF989" i="7"/>
  <c r="AG989" i="7"/>
  <c r="Q990" i="7"/>
  <c r="R990" i="7"/>
  <c r="AF990" i="7"/>
  <c r="AG990" i="7"/>
  <c r="Q991" i="7"/>
  <c r="R991" i="7"/>
  <c r="AF991" i="7"/>
  <c r="AG991" i="7"/>
  <c r="Q992" i="7"/>
  <c r="R992" i="7"/>
  <c r="AF992" i="7"/>
  <c r="AG992" i="7"/>
  <c r="Q993" i="7"/>
  <c r="R993" i="7"/>
  <c r="AF993" i="7"/>
  <c r="AG993" i="7"/>
  <c r="Q994" i="7"/>
  <c r="R994" i="7"/>
  <c r="AF994" i="7"/>
  <c r="AG994" i="7"/>
  <c r="Q995" i="7"/>
  <c r="R995" i="7"/>
  <c r="AF995" i="7"/>
  <c r="AG995" i="7"/>
  <c r="Q996" i="7"/>
  <c r="R996" i="7"/>
  <c r="AF996" i="7"/>
  <c r="AG996" i="7"/>
  <c r="Q997" i="7"/>
  <c r="R997" i="7"/>
  <c r="AF997" i="7"/>
  <c r="AG997" i="7"/>
  <c r="Q998" i="7"/>
  <c r="R998" i="7"/>
  <c r="AF998" i="7"/>
  <c r="AG998" i="7"/>
  <c r="Q999" i="7"/>
  <c r="R999" i="7"/>
  <c r="AF999" i="7"/>
  <c r="AG999" i="7"/>
  <c r="Q1000" i="7"/>
  <c r="R1000" i="7"/>
  <c r="AF1000" i="7"/>
  <c r="AG1000" i="7"/>
  <c r="Q1001" i="7"/>
  <c r="R1001" i="7"/>
  <c r="AF1001" i="7"/>
  <c r="AG1001" i="7"/>
  <c r="Q1002" i="7"/>
  <c r="R1002" i="7"/>
  <c r="AF1002" i="7"/>
  <c r="AG1002" i="7"/>
  <c r="Q1003" i="7"/>
  <c r="R1003" i="7"/>
  <c r="AF1003" i="7"/>
  <c r="AG1003" i="7"/>
  <c r="Q1004" i="7"/>
  <c r="R1004" i="7"/>
  <c r="AF1004" i="7"/>
  <c r="AG1004" i="7"/>
  <c r="Q1005" i="7"/>
  <c r="R1005" i="7"/>
  <c r="AF1005" i="7"/>
  <c r="AG1005" i="7"/>
  <c r="Q1006" i="7"/>
  <c r="R1006" i="7"/>
  <c r="AF1006" i="7"/>
  <c r="AG1006" i="7"/>
  <c r="Q1007" i="7"/>
  <c r="R1007" i="7"/>
  <c r="AF1007" i="7"/>
  <c r="AG1007" i="7"/>
  <c r="Q1008" i="7"/>
  <c r="R1008" i="7"/>
  <c r="AF1008" i="7"/>
  <c r="AG1008" i="7"/>
  <c r="Q1009" i="7"/>
  <c r="R1009" i="7"/>
  <c r="AF1009" i="7"/>
  <c r="AG1009" i="7"/>
  <c r="Q1010" i="7"/>
  <c r="R1010" i="7"/>
  <c r="AF1010" i="7"/>
  <c r="AG1010" i="7"/>
  <c r="Q1011" i="7"/>
  <c r="R1011" i="7"/>
  <c r="AF1011" i="7"/>
  <c r="AG1011" i="7"/>
  <c r="Q1012" i="7"/>
  <c r="R1012" i="7"/>
  <c r="AF1012" i="7"/>
  <c r="AG1012" i="7"/>
  <c r="Q1013" i="7"/>
  <c r="R1013" i="7"/>
  <c r="AF1013" i="7"/>
  <c r="AG1013" i="7"/>
  <c r="Q1014" i="7"/>
  <c r="R1014" i="7"/>
  <c r="AF1014" i="7"/>
  <c r="AG1014" i="7"/>
  <c r="Q1015" i="7"/>
  <c r="R1015" i="7"/>
  <c r="AF1015" i="7"/>
  <c r="AG1015" i="7"/>
  <c r="Q1016" i="7"/>
  <c r="R1016" i="7"/>
  <c r="AF1016" i="7"/>
  <c r="AG1016" i="7"/>
  <c r="Q1017" i="7"/>
  <c r="R1017" i="7"/>
  <c r="AF1017" i="7"/>
  <c r="AG1017" i="7"/>
  <c r="Q1018" i="7"/>
  <c r="R1018" i="7"/>
  <c r="AF1018" i="7"/>
  <c r="AG1018" i="7"/>
  <c r="Q1019" i="7"/>
  <c r="R1019" i="7"/>
  <c r="AF1019" i="7"/>
  <c r="AG1019" i="7"/>
  <c r="Q1020" i="7"/>
  <c r="R1020" i="7"/>
  <c r="AF1020" i="7"/>
  <c r="AG1020" i="7"/>
  <c r="Q1021" i="7"/>
  <c r="R1021" i="7"/>
  <c r="AF1021" i="7"/>
  <c r="AG1021" i="7"/>
  <c r="Q1022" i="7"/>
  <c r="R1022" i="7"/>
  <c r="AF1022" i="7"/>
  <c r="AG1022" i="7"/>
  <c r="Q1023" i="7"/>
  <c r="R1023" i="7"/>
  <c r="AF1023" i="7"/>
  <c r="AG1023" i="7"/>
  <c r="Q1024" i="7"/>
  <c r="R1024" i="7"/>
  <c r="AF1024" i="7"/>
  <c r="AG1024" i="7"/>
  <c r="Q1025" i="7"/>
  <c r="R1025" i="7"/>
  <c r="AF1025" i="7"/>
  <c r="AG1025" i="7"/>
  <c r="Q1026" i="7"/>
  <c r="R1026" i="7"/>
  <c r="AF1026" i="7"/>
  <c r="AG1026" i="7"/>
  <c r="Q1027" i="7"/>
  <c r="R1027" i="7"/>
  <c r="AF1027" i="7"/>
  <c r="AG1027" i="7"/>
  <c r="Q1028" i="7"/>
  <c r="R1028" i="7"/>
  <c r="AF1028" i="7"/>
  <c r="AG1028" i="7"/>
  <c r="Q1029" i="7"/>
  <c r="R1029" i="7"/>
  <c r="AF1029" i="7"/>
  <c r="AG1029" i="7"/>
  <c r="Q1030" i="7"/>
  <c r="R1030" i="7"/>
  <c r="AF1030" i="7"/>
  <c r="AG1030" i="7"/>
  <c r="Q1031" i="7"/>
  <c r="R1031" i="7"/>
  <c r="AF1031" i="7"/>
  <c r="AG1031" i="7"/>
  <c r="Q1032" i="7"/>
  <c r="R1032" i="7"/>
  <c r="AF1032" i="7"/>
  <c r="AG1032" i="7"/>
  <c r="Q1033" i="7"/>
  <c r="R1033" i="7"/>
  <c r="AF1033" i="7"/>
  <c r="AG1033" i="7"/>
  <c r="Q1034" i="7"/>
  <c r="R1034" i="7"/>
  <c r="AF1034" i="7"/>
  <c r="AG1034" i="7"/>
  <c r="Q1035" i="7"/>
  <c r="R1035" i="7"/>
  <c r="AF1035" i="7"/>
  <c r="AG1035" i="7"/>
  <c r="Q1036" i="7"/>
  <c r="R1036" i="7"/>
  <c r="AF1036" i="7"/>
  <c r="AG1036" i="7"/>
  <c r="Q1037" i="7"/>
  <c r="R1037" i="7"/>
  <c r="AF1037" i="7"/>
  <c r="AG1037" i="7"/>
  <c r="Q1038" i="7"/>
  <c r="R1038" i="7"/>
  <c r="AF1038" i="7"/>
  <c r="AG1038" i="7"/>
  <c r="Q1039" i="7"/>
  <c r="R1039" i="7"/>
  <c r="AF1039" i="7"/>
  <c r="AG1039" i="7"/>
  <c r="Q1040" i="7"/>
  <c r="R1040" i="7"/>
  <c r="AF1040" i="7"/>
  <c r="AG1040" i="7"/>
  <c r="Q1041" i="7"/>
  <c r="R1041" i="7"/>
  <c r="AF1041" i="7"/>
  <c r="AG1041" i="7"/>
  <c r="Q1042" i="7"/>
  <c r="R1042" i="7"/>
  <c r="AF1042" i="7"/>
  <c r="AG1042" i="7"/>
  <c r="Q1043" i="7"/>
  <c r="R1043" i="7"/>
  <c r="AF1043" i="7"/>
  <c r="AG1043" i="7"/>
  <c r="Q1044" i="7"/>
  <c r="R1044" i="7"/>
  <c r="AF1044" i="7"/>
  <c r="AG1044" i="7"/>
  <c r="Q1045" i="7"/>
  <c r="R1045" i="7"/>
  <c r="AF1045" i="7"/>
  <c r="AG1045" i="7"/>
  <c r="Q1046" i="7"/>
  <c r="R1046" i="7"/>
  <c r="AF1046" i="7"/>
  <c r="AG1046" i="7"/>
  <c r="Q1047" i="7"/>
  <c r="R1047" i="7"/>
  <c r="AF1047" i="7"/>
  <c r="AG1047" i="7"/>
  <c r="Q1048" i="7"/>
  <c r="R1048" i="7"/>
  <c r="AF1048" i="7"/>
  <c r="AG1048" i="7"/>
  <c r="Q1049" i="7"/>
  <c r="R1049" i="7"/>
  <c r="AF1049" i="7"/>
  <c r="AG1049" i="7"/>
  <c r="Q1050" i="7"/>
  <c r="R1050" i="7"/>
  <c r="AF1050" i="7"/>
  <c r="AG1050" i="7"/>
  <c r="Q1051" i="7"/>
  <c r="R1051" i="7"/>
  <c r="AF1051" i="7"/>
  <c r="AG1051" i="7"/>
  <c r="Q1052" i="7"/>
  <c r="R1052" i="7"/>
  <c r="AF1052" i="7"/>
  <c r="AG1052" i="7"/>
  <c r="Q1053" i="7"/>
  <c r="R1053" i="7"/>
  <c r="AF1053" i="7"/>
  <c r="AG1053" i="7"/>
  <c r="Q1054" i="7"/>
  <c r="R1054" i="7"/>
  <c r="AF1054" i="7"/>
  <c r="AG1054" i="7"/>
  <c r="Q1055" i="7"/>
  <c r="R1055" i="7"/>
  <c r="AF1055" i="7"/>
  <c r="AG1055" i="7"/>
  <c r="Q1056" i="7"/>
  <c r="R1056" i="7"/>
  <c r="AF1056" i="7"/>
  <c r="AG1056" i="7"/>
  <c r="Q1057" i="7"/>
  <c r="R1057" i="7"/>
  <c r="AF1057" i="7"/>
  <c r="AG1057" i="7"/>
  <c r="Q1058" i="7"/>
  <c r="R1058" i="7"/>
  <c r="AF1058" i="7"/>
  <c r="AG1058" i="7"/>
  <c r="Q1059" i="7"/>
  <c r="R1059" i="7"/>
  <c r="AF1059" i="7"/>
  <c r="AG1059" i="7"/>
  <c r="Q1060" i="7"/>
  <c r="R1060" i="7"/>
  <c r="AF1060" i="7"/>
  <c r="AG1060" i="7"/>
  <c r="Q1061" i="7"/>
  <c r="R1061" i="7"/>
  <c r="AF1061" i="7"/>
  <c r="AG1061" i="7"/>
  <c r="Q1062" i="7"/>
  <c r="R1062" i="7"/>
  <c r="AF1062" i="7"/>
  <c r="AG1062" i="7"/>
  <c r="Q1063" i="7"/>
  <c r="R1063" i="7"/>
  <c r="AF1063" i="7"/>
  <c r="AG1063" i="7"/>
  <c r="Q1064" i="7"/>
  <c r="R1064" i="7"/>
  <c r="AF1064" i="7"/>
  <c r="AG1064" i="7"/>
  <c r="Q1065" i="7"/>
  <c r="R1065" i="7"/>
  <c r="AF1065" i="7"/>
  <c r="AG1065" i="7"/>
  <c r="Q1066" i="7"/>
  <c r="R1066" i="7"/>
  <c r="AF1066" i="7"/>
  <c r="AG1066" i="7"/>
  <c r="Q1067" i="7"/>
  <c r="R1067" i="7"/>
  <c r="AF1067" i="7"/>
  <c r="AG1067" i="7"/>
  <c r="Q1068" i="7"/>
  <c r="R1068" i="7"/>
  <c r="AF1068" i="7"/>
  <c r="AG1068" i="7"/>
  <c r="Q1069" i="7"/>
  <c r="R1069" i="7"/>
  <c r="AF1069" i="7"/>
  <c r="AG1069" i="7"/>
  <c r="Q1070" i="7"/>
  <c r="R1070" i="7"/>
  <c r="AF1070" i="7"/>
  <c r="AG1070" i="7"/>
  <c r="Q1071" i="7"/>
  <c r="R1071" i="7"/>
  <c r="AF1071" i="7"/>
  <c r="AG1071" i="7"/>
  <c r="Q1072" i="7"/>
  <c r="R1072" i="7"/>
  <c r="AF1072" i="7"/>
  <c r="AG1072" i="7"/>
  <c r="Q1073" i="7"/>
  <c r="R1073" i="7"/>
  <c r="AF1073" i="7"/>
  <c r="AG1073" i="7"/>
  <c r="Q1074" i="7"/>
  <c r="R1074" i="7"/>
  <c r="AF1074" i="7"/>
  <c r="AG1074" i="7"/>
  <c r="Q1075" i="7"/>
  <c r="R1075" i="7"/>
  <c r="AF1075" i="7"/>
  <c r="AG1075" i="7"/>
  <c r="Q1076" i="7"/>
  <c r="R1076" i="7"/>
  <c r="AF1076" i="7"/>
  <c r="AG1076" i="7"/>
  <c r="Q1077" i="7"/>
  <c r="R1077" i="7"/>
  <c r="AF1077" i="7"/>
  <c r="AG1077" i="7"/>
  <c r="Q1078" i="7"/>
  <c r="R1078" i="7"/>
  <c r="AF1078" i="7"/>
  <c r="AG1078" i="7"/>
  <c r="Q1079" i="7"/>
  <c r="R1079" i="7"/>
  <c r="AF1079" i="7"/>
  <c r="AG1079" i="7"/>
  <c r="Q1080" i="7"/>
  <c r="R1080" i="7"/>
  <c r="AF1080" i="7"/>
  <c r="AG1080" i="7"/>
  <c r="Q1081" i="7"/>
  <c r="R1081" i="7"/>
  <c r="AF1081" i="7"/>
  <c r="AG1081" i="7"/>
  <c r="Q1082" i="7"/>
  <c r="R1082" i="7"/>
  <c r="AF1082" i="7"/>
  <c r="AG1082" i="7"/>
  <c r="Q1083" i="7"/>
  <c r="R1083" i="7"/>
  <c r="AF1083" i="7"/>
  <c r="AG1083" i="7"/>
  <c r="Q1084" i="7"/>
  <c r="R1084" i="7"/>
  <c r="AF1084" i="7"/>
  <c r="AG1084" i="7"/>
  <c r="Q1085" i="7"/>
  <c r="R1085" i="7"/>
  <c r="AF1085" i="7"/>
  <c r="AG1085" i="7"/>
  <c r="Q1086" i="7"/>
  <c r="R1086" i="7"/>
  <c r="AF1086" i="7"/>
  <c r="AG1086" i="7"/>
  <c r="Q1087" i="7"/>
  <c r="R1087" i="7"/>
  <c r="AF1087" i="7"/>
  <c r="AG1087" i="7"/>
  <c r="Q1088" i="7"/>
  <c r="R1088" i="7"/>
  <c r="AF1088" i="7"/>
  <c r="AG1088" i="7"/>
  <c r="Q1089" i="7"/>
  <c r="R1089" i="7"/>
  <c r="AF1089" i="7"/>
  <c r="AG1089" i="7"/>
  <c r="Q1090" i="7"/>
  <c r="R1090" i="7"/>
  <c r="AF1090" i="7"/>
  <c r="AG1090" i="7"/>
  <c r="Q1091" i="7"/>
  <c r="R1091" i="7"/>
  <c r="AF1091" i="7"/>
  <c r="AG1091" i="7"/>
  <c r="Q1092" i="7"/>
  <c r="R1092" i="7"/>
  <c r="AF1092" i="7"/>
  <c r="AG1092" i="7"/>
  <c r="Q1093" i="7"/>
  <c r="R1093" i="7"/>
  <c r="AF1093" i="7"/>
  <c r="AG1093" i="7"/>
  <c r="Q1094" i="7"/>
  <c r="R1094" i="7"/>
  <c r="AF1094" i="7"/>
  <c r="AG1094" i="7"/>
  <c r="Q1095" i="7"/>
  <c r="R1095" i="7"/>
  <c r="AF1095" i="7"/>
  <c r="AG1095" i="7"/>
  <c r="Q1096" i="7"/>
  <c r="R1096" i="7"/>
  <c r="AF1096" i="7"/>
  <c r="AG1096" i="7"/>
  <c r="Q1097" i="7"/>
  <c r="R1097" i="7"/>
  <c r="AF1097" i="7"/>
  <c r="AG1097" i="7"/>
  <c r="Q1098" i="7"/>
  <c r="R1098" i="7"/>
  <c r="AF1098" i="7"/>
  <c r="AG1098" i="7"/>
  <c r="Q1099" i="7"/>
  <c r="R1099" i="7"/>
  <c r="AF1099" i="7"/>
  <c r="AG1099" i="7"/>
  <c r="Q1100" i="7"/>
  <c r="R1100" i="7"/>
  <c r="AF1100" i="7"/>
  <c r="AG1100" i="7"/>
  <c r="Q1101" i="7"/>
  <c r="R1101" i="7"/>
  <c r="AF1101" i="7"/>
  <c r="AG1101" i="7"/>
  <c r="Q1102" i="7"/>
  <c r="R1102" i="7"/>
  <c r="AF1102" i="7"/>
  <c r="AG1102" i="7"/>
  <c r="Q1103" i="7"/>
  <c r="R1103" i="7"/>
  <c r="AF1103" i="7"/>
  <c r="AG1103" i="7"/>
  <c r="Q1104" i="7"/>
  <c r="R1104" i="7"/>
  <c r="AF1104" i="7"/>
  <c r="AG1104" i="7"/>
  <c r="Q1105" i="7"/>
  <c r="R1105" i="7"/>
  <c r="AF1105" i="7"/>
  <c r="AG1105" i="7"/>
  <c r="Q1106" i="7"/>
  <c r="R1106" i="7"/>
  <c r="AF1106" i="7"/>
  <c r="AG1106" i="7"/>
  <c r="Q1107" i="7"/>
  <c r="R1107" i="7"/>
  <c r="AF1107" i="7"/>
  <c r="AG1107" i="7"/>
  <c r="Q1108" i="7"/>
  <c r="R1108" i="7"/>
  <c r="AF1108" i="7"/>
  <c r="AG1108" i="7"/>
  <c r="Q1109" i="7"/>
  <c r="R1109" i="7"/>
  <c r="AF1109" i="7"/>
  <c r="AG1109" i="7"/>
  <c r="Q1110" i="7"/>
  <c r="R1110" i="7"/>
  <c r="AF1110" i="7"/>
  <c r="AG1110" i="7"/>
  <c r="Q1111" i="7"/>
  <c r="R1111" i="7"/>
  <c r="AF1111" i="7"/>
  <c r="AG1111" i="7"/>
  <c r="Q1112" i="7"/>
  <c r="R1112" i="7"/>
  <c r="AF1112" i="7"/>
  <c r="AG1112" i="7"/>
  <c r="Q1113" i="7"/>
  <c r="R1113" i="7"/>
  <c r="AF1113" i="7"/>
  <c r="AG1113" i="7"/>
  <c r="Q1114" i="7"/>
  <c r="R1114" i="7"/>
  <c r="AF1114" i="7"/>
  <c r="AG1114" i="7"/>
  <c r="Q1115" i="7"/>
  <c r="R1115" i="7"/>
  <c r="AF1115" i="7"/>
  <c r="AG1115" i="7"/>
  <c r="Q1116" i="7"/>
  <c r="R1116" i="7"/>
  <c r="AF1116" i="7"/>
  <c r="AG1116" i="7"/>
  <c r="Q1117" i="7"/>
  <c r="R1117" i="7"/>
  <c r="AF1117" i="7"/>
  <c r="AG1117" i="7"/>
  <c r="Q1118" i="7"/>
  <c r="R1118" i="7"/>
  <c r="AF1118" i="7"/>
  <c r="AG1118" i="7"/>
  <c r="Q1119" i="7"/>
  <c r="R1119" i="7"/>
  <c r="AF1119" i="7"/>
  <c r="AG1119" i="7"/>
  <c r="Q1120" i="7"/>
  <c r="R1120" i="7"/>
  <c r="AF1120" i="7"/>
  <c r="AG1120" i="7"/>
  <c r="Q1121" i="7"/>
  <c r="R1121" i="7"/>
  <c r="AF1121" i="7"/>
  <c r="AG1121" i="7"/>
  <c r="Q1122" i="7"/>
  <c r="R1122" i="7"/>
  <c r="AF1122" i="7"/>
  <c r="AG1122" i="7"/>
  <c r="Q1123" i="7"/>
  <c r="R1123" i="7"/>
  <c r="AF1123" i="7"/>
  <c r="AG1123" i="7"/>
  <c r="Q1124" i="7"/>
  <c r="R1124" i="7"/>
  <c r="AF1124" i="7"/>
  <c r="AG1124" i="7"/>
  <c r="Q1125" i="7"/>
  <c r="R1125" i="7"/>
  <c r="AF1125" i="7"/>
  <c r="AG1125" i="7"/>
  <c r="Q1126" i="7"/>
  <c r="R1126" i="7"/>
  <c r="AF1126" i="7"/>
  <c r="AG1126" i="7"/>
  <c r="Q1127" i="7"/>
  <c r="R1127" i="7"/>
  <c r="AF1127" i="7"/>
  <c r="AG1127" i="7"/>
  <c r="Q1128" i="7"/>
  <c r="R1128" i="7"/>
  <c r="AF1128" i="7"/>
  <c r="AG1128" i="7"/>
  <c r="Q1129" i="7"/>
  <c r="R1129" i="7"/>
  <c r="AF1129" i="7"/>
  <c r="AG1129" i="7"/>
  <c r="Q1130" i="7"/>
  <c r="R1130" i="7"/>
  <c r="AF1130" i="7"/>
  <c r="AG1130" i="7"/>
  <c r="Q1131" i="7"/>
  <c r="R1131" i="7"/>
  <c r="AF1131" i="7"/>
  <c r="AG1131" i="7"/>
  <c r="Q1132" i="7"/>
  <c r="R1132" i="7"/>
  <c r="AF1132" i="7"/>
  <c r="AG1132" i="7"/>
  <c r="Q1133" i="7"/>
  <c r="R1133" i="7"/>
  <c r="AF1133" i="7"/>
  <c r="AG1133" i="7"/>
  <c r="Q1134" i="7"/>
  <c r="R1134" i="7"/>
  <c r="AF1134" i="7"/>
  <c r="AG1134" i="7"/>
  <c r="Q1135" i="7"/>
  <c r="R1135" i="7"/>
  <c r="AF1135" i="7"/>
  <c r="AG1135" i="7"/>
  <c r="Q1136" i="7"/>
  <c r="R1136" i="7"/>
  <c r="AF1136" i="7"/>
  <c r="AG1136" i="7"/>
  <c r="Q1137" i="7"/>
  <c r="R1137" i="7"/>
  <c r="AF1137" i="7"/>
  <c r="AG1137" i="7"/>
  <c r="Q1138" i="7"/>
  <c r="R1138" i="7"/>
  <c r="AF1138" i="7"/>
  <c r="AG1138" i="7"/>
  <c r="Q1139" i="7"/>
  <c r="R1139" i="7"/>
  <c r="AF1139" i="7"/>
  <c r="AG1139" i="7"/>
  <c r="Q1140" i="7"/>
  <c r="R1140" i="7"/>
  <c r="AF1140" i="7"/>
  <c r="AG1140" i="7"/>
  <c r="Q1141" i="7"/>
  <c r="R1141" i="7"/>
  <c r="AF1141" i="7"/>
  <c r="AG1141" i="7"/>
  <c r="Q1142" i="7"/>
  <c r="R1142" i="7"/>
  <c r="AF1142" i="7"/>
  <c r="AG1142" i="7"/>
  <c r="Q1143" i="7"/>
  <c r="R1143" i="7"/>
  <c r="AF1143" i="7"/>
  <c r="AG1143" i="7"/>
  <c r="Q1144" i="7"/>
  <c r="R1144" i="7"/>
  <c r="AF1144" i="7"/>
  <c r="AG1144" i="7"/>
  <c r="Q1145" i="7"/>
  <c r="R1145" i="7"/>
  <c r="AF1145" i="7"/>
  <c r="AG1145" i="7"/>
  <c r="Q1146" i="7"/>
  <c r="R1146" i="7"/>
  <c r="AF1146" i="7"/>
  <c r="AG1146" i="7"/>
  <c r="Q1147" i="7"/>
  <c r="R1147" i="7"/>
  <c r="AF1147" i="7"/>
  <c r="AG1147" i="7"/>
  <c r="Q1148" i="7"/>
  <c r="R1148" i="7"/>
  <c r="AF1148" i="7"/>
  <c r="AG1148" i="7"/>
  <c r="Q1149" i="7"/>
  <c r="R1149" i="7"/>
  <c r="AF1149" i="7"/>
  <c r="AG1149" i="7"/>
  <c r="Q1150" i="7"/>
  <c r="R1150" i="7"/>
  <c r="AF1150" i="7"/>
  <c r="AG1150" i="7"/>
  <c r="Q1151" i="7"/>
  <c r="R1151" i="7"/>
  <c r="AF1151" i="7"/>
  <c r="AG1151" i="7"/>
  <c r="Q1152" i="7"/>
  <c r="R1152" i="7"/>
  <c r="AF1152" i="7"/>
  <c r="AG1152" i="7"/>
  <c r="Q1153" i="7"/>
  <c r="R1153" i="7"/>
  <c r="AF1153" i="7"/>
  <c r="AG1153" i="7"/>
  <c r="Q1154" i="7"/>
  <c r="R1154" i="7"/>
  <c r="AF1154" i="7"/>
  <c r="AG1154" i="7"/>
  <c r="Q1155" i="7"/>
  <c r="R1155" i="7"/>
  <c r="AF1155" i="7"/>
  <c r="AG1155" i="7"/>
  <c r="Q1156" i="7"/>
  <c r="R1156" i="7"/>
  <c r="AF1156" i="7"/>
  <c r="AG1156" i="7"/>
  <c r="Q1157" i="7"/>
  <c r="R1157" i="7"/>
  <c r="AF1157" i="7"/>
  <c r="AG1157" i="7"/>
  <c r="Q1158" i="7"/>
  <c r="R1158" i="7"/>
  <c r="AF1158" i="7"/>
  <c r="AG1158" i="7"/>
  <c r="Q1159" i="7"/>
  <c r="R1159" i="7"/>
  <c r="AF1159" i="7"/>
  <c r="AG1159" i="7"/>
  <c r="Q1160" i="7"/>
  <c r="R1160" i="7"/>
  <c r="AF1160" i="7"/>
  <c r="AG1160" i="7"/>
  <c r="Q1161" i="7"/>
  <c r="R1161" i="7"/>
  <c r="AF1161" i="7"/>
  <c r="AG1161" i="7"/>
  <c r="Q1162" i="7"/>
  <c r="R1162" i="7"/>
  <c r="AF1162" i="7"/>
  <c r="AG1162" i="7"/>
  <c r="Q1163" i="7"/>
  <c r="R1163" i="7"/>
  <c r="AF1163" i="7"/>
  <c r="AG1163" i="7"/>
  <c r="Q1164" i="7"/>
  <c r="R1164" i="7"/>
  <c r="AF1164" i="7"/>
  <c r="AG1164" i="7"/>
  <c r="Q1165" i="7"/>
  <c r="R1165" i="7"/>
  <c r="AF1165" i="7"/>
  <c r="AG1165" i="7"/>
  <c r="Q1166" i="7"/>
  <c r="R1166" i="7"/>
  <c r="AF1166" i="7"/>
  <c r="AG1166" i="7"/>
  <c r="Q1167" i="7"/>
  <c r="R1167" i="7"/>
  <c r="AF1167" i="7"/>
  <c r="AG1167" i="7"/>
  <c r="Q1168" i="7"/>
  <c r="R1168" i="7"/>
  <c r="AF1168" i="7"/>
  <c r="AG1168" i="7"/>
  <c r="Q1169" i="7"/>
  <c r="R1169" i="7"/>
  <c r="AF1169" i="7"/>
  <c r="AG1169" i="7"/>
  <c r="Q1170" i="7"/>
  <c r="R1170" i="7"/>
  <c r="AF1170" i="7"/>
  <c r="AG1170" i="7"/>
  <c r="Q1171" i="7"/>
  <c r="R1171" i="7"/>
  <c r="AF1171" i="7"/>
  <c r="AG1171" i="7"/>
  <c r="Q1172" i="7"/>
  <c r="R1172" i="7"/>
  <c r="AF1172" i="7"/>
  <c r="AG1172" i="7"/>
  <c r="Q1173" i="7"/>
  <c r="R1173" i="7"/>
  <c r="AF1173" i="7"/>
  <c r="AG1173" i="7"/>
  <c r="Q1174" i="7"/>
  <c r="R1174" i="7"/>
  <c r="AF1174" i="7"/>
  <c r="AG1174" i="7"/>
  <c r="Q1175" i="7"/>
  <c r="R1175" i="7"/>
  <c r="AF1175" i="7"/>
  <c r="AG1175" i="7"/>
  <c r="Q1176" i="7"/>
  <c r="R1176" i="7"/>
  <c r="AF1176" i="7"/>
  <c r="AG1176" i="7"/>
  <c r="Q1177" i="7"/>
  <c r="R1177" i="7"/>
  <c r="AF1177" i="7"/>
  <c r="AG1177" i="7"/>
  <c r="Q1178" i="7"/>
  <c r="R1178" i="7"/>
  <c r="AF1178" i="7"/>
  <c r="AG1178" i="7"/>
  <c r="Q1179" i="7"/>
  <c r="R1179" i="7"/>
  <c r="AF1179" i="7"/>
  <c r="AG1179" i="7"/>
  <c r="Q1180" i="7"/>
  <c r="R1180" i="7"/>
  <c r="AF1180" i="7"/>
  <c r="AG1180" i="7"/>
  <c r="Q1181" i="7"/>
  <c r="R1181" i="7"/>
  <c r="AF1181" i="7"/>
  <c r="AG1181" i="7"/>
  <c r="Q1182" i="7"/>
  <c r="R1182" i="7"/>
  <c r="AF1182" i="7"/>
  <c r="AG1182" i="7"/>
  <c r="Q1183" i="7"/>
  <c r="R1183" i="7"/>
  <c r="AF1183" i="7"/>
  <c r="AG1183" i="7"/>
  <c r="Q1184" i="7"/>
  <c r="R1184" i="7"/>
  <c r="AF1184" i="7"/>
  <c r="AG1184" i="7"/>
  <c r="Q1185" i="7"/>
  <c r="R1185" i="7"/>
  <c r="AF1185" i="7"/>
  <c r="AG1185" i="7"/>
  <c r="Q1186" i="7"/>
  <c r="R1186" i="7"/>
  <c r="AF1186" i="7"/>
  <c r="AG1186" i="7"/>
  <c r="Q1187" i="7"/>
  <c r="R1187" i="7"/>
  <c r="AF1187" i="7"/>
  <c r="AG1187" i="7"/>
  <c r="Q1188" i="7"/>
  <c r="R1188" i="7"/>
  <c r="AF1188" i="7"/>
  <c r="AG1188" i="7"/>
  <c r="Q1189" i="7"/>
  <c r="R1189" i="7"/>
  <c r="AF1189" i="7"/>
  <c r="AG1189" i="7"/>
  <c r="Q1190" i="7"/>
  <c r="R1190" i="7"/>
  <c r="AF1190" i="7"/>
  <c r="AG1190" i="7"/>
  <c r="Q1191" i="7"/>
  <c r="R1191" i="7"/>
  <c r="AF1191" i="7"/>
  <c r="AG1191" i="7"/>
  <c r="Q1192" i="7"/>
  <c r="R1192" i="7"/>
  <c r="AF1192" i="7"/>
  <c r="AG1192" i="7"/>
  <c r="Q1193" i="7"/>
  <c r="R1193" i="7"/>
  <c r="AF1193" i="7"/>
  <c r="AG1193" i="7"/>
  <c r="Q1194" i="7"/>
  <c r="R1194" i="7"/>
  <c r="AF1194" i="7"/>
  <c r="AG1194" i="7"/>
  <c r="Q1195" i="7"/>
  <c r="R1195" i="7"/>
  <c r="AF1195" i="7"/>
  <c r="AG1195" i="7"/>
  <c r="Q1196" i="7"/>
  <c r="R1196" i="7"/>
  <c r="AF1196" i="7"/>
  <c r="AG1196" i="7"/>
  <c r="Q1197" i="7"/>
  <c r="R1197" i="7"/>
  <c r="AF1197" i="7"/>
  <c r="AG1197" i="7"/>
  <c r="Q1198" i="7"/>
  <c r="R1198" i="7"/>
  <c r="AF1198" i="7"/>
  <c r="AG1198" i="7"/>
  <c r="Q1199" i="7"/>
  <c r="R1199" i="7"/>
  <c r="AF1199" i="7"/>
  <c r="AG1199" i="7"/>
  <c r="Q1200" i="7"/>
  <c r="R1200" i="7"/>
  <c r="AF1200" i="7"/>
  <c r="AG1200" i="7"/>
  <c r="Q1201" i="7"/>
  <c r="R1201" i="7"/>
  <c r="AF1201" i="7"/>
  <c r="AG1201" i="7"/>
  <c r="Q1202" i="7"/>
  <c r="R1202" i="7"/>
  <c r="AF1202" i="7"/>
  <c r="AG1202" i="7"/>
  <c r="Q1203" i="7"/>
  <c r="R1203" i="7"/>
  <c r="AF1203" i="7"/>
  <c r="AG1203" i="7"/>
  <c r="Q1204" i="7"/>
  <c r="R1204" i="7"/>
  <c r="AF1204" i="7"/>
  <c r="AG1204" i="7"/>
  <c r="Q1205" i="7"/>
  <c r="R1205" i="7"/>
  <c r="AF1205" i="7"/>
  <c r="AG1205" i="7"/>
  <c r="Q1206" i="7"/>
  <c r="R1206" i="7"/>
  <c r="AF1206" i="7"/>
  <c r="AG1206" i="7"/>
  <c r="Q1207" i="7"/>
  <c r="R1207" i="7"/>
  <c r="AF1207" i="7"/>
  <c r="AG1207" i="7"/>
  <c r="Q1208" i="7"/>
  <c r="R1208" i="7"/>
  <c r="AF1208" i="7"/>
  <c r="AG1208" i="7"/>
  <c r="Q1209" i="7"/>
  <c r="R1209" i="7"/>
  <c r="AF1209" i="7"/>
  <c r="AG1209" i="7"/>
  <c r="Q1210" i="7"/>
  <c r="R1210" i="7"/>
  <c r="AF1210" i="7"/>
  <c r="AG1210" i="7"/>
  <c r="Q1211" i="7"/>
  <c r="R1211" i="7"/>
  <c r="AF1211" i="7"/>
  <c r="AG1211" i="7"/>
  <c r="Q1212" i="7"/>
  <c r="R1212" i="7"/>
  <c r="AF1212" i="7"/>
  <c r="AG1212" i="7"/>
  <c r="Q1213" i="7"/>
  <c r="R1213" i="7"/>
  <c r="AF1213" i="7"/>
  <c r="AG1213" i="7"/>
  <c r="Q1214" i="7"/>
  <c r="R1214" i="7"/>
  <c r="AF1214" i="7"/>
  <c r="AG1214" i="7"/>
  <c r="Q1215" i="7"/>
  <c r="R1215" i="7"/>
  <c r="AF1215" i="7"/>
  <c r="AG1215" i="7"/>
  <c r="Q1216" i="7"/>
  <c r="R1216" i="7"/>
  <c r="AF1216" i="7"/>
  <c r="AG1216" i="7"/>
  <c r="Q1217" i="7"/>
  <c r="R1217" i="7"/>
  <c r="AF1217" i="7"/>
  <c r="AG1217" i="7"/>
  <c r="Q1218" i="7"/>
  <c r="R1218" i="7"/>
  <c r="AF1218" i="7"/>
  <c r="AG1218" i="7"/>
  <c r="Q1219" i="7"/>
  <c r="R1219" i="7"/>
  <c r="AF1219" i="7"/>
  <c r="AG1219" i="7"/>
  <c r="Q1220" i="7"/>
  <c r="R1220" i="7"/>
  <c r="AF1220" i="7"/>
  <c r="AG1220" i="7"/>
  <c r="Q1221" i="7"/>
  <c r="R1221" i="7"/>
  <c r="AF1221" i="7"/>
  <c r="AG1221" i="7"/>
  <c r="Q1222" i="7"/>
  <c r="R1222" i="7"/>
  <c r="AF1222" i="7"/>
  <c r="AG1222" i="7"/>
  <c r="Q1223" i="7"/>
  <c r="R1223" i="7"/>
  <c r="AF1223" i="7"/>
  <c r="AG1223" i="7"/>
  <c r="Q1224" i="7"/>
  <c r="R1224" i="7"/>
  <c r="AF1224" i="7"/>
  <c r="AG1224" i="7"/>
  <c r="Q1225" i="7"/>
  <c r="R1225" i="7"/>
  <c r="AF1225" i="7"/>
  <c r="AG1225" i="7"/>
  <c r="Q1226" i="7"/>
  <c r="R1226" i="7"/>
  <c r="AF1226" i="7"/>
  <c r="AG1226" i="7"/>
  <c r="Q1227" i="7"/>
  <c r="R1227" i="7"/>
  <c r="AF1227" i="7"/>
  <c r="AG1227" i="7"/>
  <c r="Q1228" i="7"/>
  <c r="R1228" i="7"/>
  <c r="AF1228" i="7"/>
  <c r="AG1228" i="7"/>
  <c r="Q1229" i="7"/>
  <c r="R1229" i="7"/>
  <c r="AF1229" i="7"/>
  <c r="AG1229" i="7"/>
  <c r="Q1230" i="7"/>
  <c r="R1230" i="7"/>
  <c r="AF1230" i="7"/>
  <c r="AG1230" i="7"/>
  <c r="Q1231" i="7"/>
  <c r="R1231" i="7"/>
  <c r="AF1231" i="7"/>
  <c r="AG1231" i="7"/>
  <c r="Q1232" i="7"/>
  <c r="R1232" i="7"/>
  <c r="AF1232" i="7"/>
  <c r="AG1232" i="7"/>
  <c r="Q1233" i="7"/>
  <c r="R1233" i="7"/>
  <c r="AF1233" i="7"/>
  <c r="AG1233" i="7"/>
  <c r="Q1234" i="7"/>
  <c r="R1234" i="7"/>
  <c r="AF1234" i="7"/>
  <c r="AG1234" i="7"/>
  <c r="Q1235" i="7"/>
  <c r="R1235" i="7"/>
  <c r="AF1235" i="7"/>
  <c r="AG1235" i="7"/>
  <c r="Q1236" i="7"/>
  <c r="R1236" i="7"/>
  <c r="AF1236" i="7"/>
  <c r="AG1236" i="7"/>
  <c r="Q1237" i="7"/>
  <c r="R1237" i="7"/>
  <c r="AF1237" i="7"/>
  <c r="AG1237" i="7"/>
  <c r="Q1238" i="7"/>
  <c r="R1238" i="7"/>
  <c r="AF1238" i="7"/>
  <c r="AG1238" i="7"/>
  <c r="Q1239" i="7"/>
  <c r="R1239" i="7"/>
  <c r="AF1239" i="7"/>
  <c r="AG1239" i="7"/>
  <c r="Q1240" i="7"/>
  <c r="R1240" i="7"/>
  <c r="AF1240" i="7"/>
  <c r="AG1240" i="7"/>
  <c r="Q1241" i="7"/>
  <c r="R1241" i="7"/>
  <c r="AF1241" i="7"/>
  <c r="AG1241" i="7"/>
  <c r="Q1242" i="7"/>
  <c r="R1242" i="7"/>
  <c r="AF1242" i="7"/>
  <c r="AG1242" i="7"/>
  <c r="Q1243" i="7"/>
  <c r="R1243" i="7"/>
  <c r="AF1243" i="7"/>
  <c r="AG1243" i="7"/>
  <c r="Q1244" i="7"/>
  <c r="R1244" i="7"/>
  <c r="AF1244" i="7"/>
  <c r="AG1244" i="7"/>
  <c r="Q1245" i="7"/>
  <c r="R1245" i="7"/>
  <c r="AF1245" i="7"/>
  <c r="AG1245" i="7"/>
  <c r="Q1246" i="7"/>
  <c r="R1246" i="7"/>
  <c r="AF1246" i="7"/>
  <c r="AG1246" i="7"/>
  <c r="Q1247" i="7"/>
  <c r="R1247" i="7"/>
  <c r="AF1247" i="7"/>
  <c r="AG1247" i="7"/>
  <c r="Q1248" i="7"/>
  <c r="R1248" i="7"/>
  <c r="AF1248" i="7"/>
  <c r="AG1248" i="7"/>
  <c r="Q1249" i="7"/>
  <c r="R1249" i="7"/>
  <c r="AF1249" i="7"/>
  <c r="AG1249" i="7"/>
  <c r="Q1250" i="7"/>
  <c r="R1250" i="7"/>
  <c r="AF1250" i="7"/>
  <c r="AG1250" i="7"/>
  <c r="Q1251" i="7"/>
  <c r="R1251" i="7"/>
  <c r="AF1251" i="7"/>
  <c r="AG1251" i="7"/>
  <c r="Q1252" i="7"/>
  <c r="R1252" i="7"/>
  <c r="AF1252" i="7"/>
  <c r="AG1252" i="7"/>
  <c r="Q1253" i="7"/>
  <c r="R1253" i="7"/>
  <c r="AF1253" i="7"/>
  <c r="AG1253" i="7"/>
  <c r="Q1254" i="7"/>
  <c r="R1254" i="7"/>
  <c r="AF1254" i="7"/>
  <c r="AG1254" i="7"/>
  <c r="Q1255" i="7"/>
  <c r="R1255" i="7"/>
  <c r="AF1255" i="7"/>
  <c r="AG1255" i="7"/>
  <c r="Q1256" i="7"/>
  <c r="R1256" i="7"/>
  <c r="AF1256" i="7"/>
  <c r="AG1256" i="7"/>
  <c r="Q1257" i="7"/>
  <c r="R1257" i="7"/>
  <c r="AF1257" i="7"/>
  <c r="AG1257" i="7"/>
  <c r="Q1258" i="7"/>
  <c r="R1258" i="7"/>
  <c r="AF1258" i="7"/>
  <c r="AG1258" i="7"/>
  <c r="Q1259" i="7"/>
  <c r="R1259" i="7"/>
  <c r="AF1259" i="7"/>
  <c r="AG1259" i="7"/>
  <c r="Q1260" i="7"/>
  <c r="R1260" i="7"/>
  <c r="AF1260" i="7"/>
  <c r="AG1260" i="7"/>
  <c r="Q1261" i="7"/>
  <c r="R1261" i="7"/>
  <c r="AF1261" i="7"/>
  <c r="AG1261" i="7"/>
  <c r="Q1262" i="7"/>
  <c r="R1262" i="7"/>
  <c r="AF1262" i="7"/>
  <c r="AG1262" i="7"/>
  <c r="Q1263" i="7"/>
  <c r="R1263" i="7"/>
  <c r="AF1263" i="7"/>
  <c r="AG1263" i="7"/>
  <c r="Q1264" i="7"/>
  <c r="R1264" i="7"/>
  <c r="AF1264" i="7"/>
  <c r="AG1264" i="7"/>
  <c r="Q1265" i="7"/>
  <c r="R1265" i="7"/>
  <c r="AF1265" i="7"/>
  <c r="AG1265" i="7"/>
  <c r="Q1266" i="7"/>
  <c r="R1266" i="7"/>
  <c r="AF1266" i="7"/>
  <c r="AG1266" i="7"/>
  <c r="Q1267" i="7"/>
  <c r="R1267" i="7"/>
  <c r="AF1267" i="7"/>
  <c r="AG1267" i="7"/>
  <c r="Q1268" i="7"/>
  <c r="R1268" i="7"/>
  <c r="AF1268" i="7"/>
  <c r="AG1268" i="7"/>
  <c r="Q1269" i="7"/>
  <c r="R1269" i="7"/>
  <c r="AF1269" i="7"/>
  <c r="AG1269" i="7"/>
  <c r="Q1270" i="7"/>
  <c r="R1270" i="7"/>
  <c r="AF1270" i="7"/>
  <c r="AG1270" i="7"/>
  <c r="Q1271" i="7"/>
  <c r="R1271" i="7"/>
  <c r="AF1271" i="7"/>
  <c r="AG1271" i="7"/>
  <c r="Q1272" i="7"/>
  <c r="R1272" i="7"/>
  <c r="AF1272" i="7"/>
  <c r="AG1272" i="7"/>
  <c r="Q1273" i="7"/>
  <c r="R1273" i="7"/>
  <c r="AF1273" i="7"/>
  <c r="AG1273" i="7"/>
  <c r="Q1274" i="7"/>
  <c r="R1274" i="7"/>
  <c r="AF1274" i="7"/>
  <c r="AG1274" i="7"/>
  <c r="Q1275" i="7"/>
  <c r="R1275" i="7"/>
  <c r="AF1275" i="7"/>
  <c r="AG1275" i="7"/>
  <c r="Q1276" i="7"/>
  <c r="R1276" i="7"/>
  <c r="AF1276" i="7"/>
  <c r="AG1276" i="7"/>
  <c r="Q1277" i="7"/>
  <c r="R1277" i="7"/>
  <c r="AF1277" i="7"/>
  <c r="AG1277" i="7"/>
  <c r="Q1278" i="7"/>
  <c r="R1278" i="7"/>
  <c r="AF1278" i="7"/>
  <c r="AG1278" i="7"/>
  <c r="Q1279" i="7"/>
  <c r="R1279" i="7"/>
  <c r="AF1279" i="7"/>
  <c r="AG1279" i="7"/>
  <c r="Q1280" i="7"/>
  <c r="R1280" i="7"/>
  <c r="AF1280" i="7"/>
  <c r="AG1280" i="7"/>
  <c r="Q1281" i="7"/>
  <c r="R1281" i="7"/>
  <c r="AF1281" i="7"/>
  <c r="AG1281" i="7"/>
  <c r="Q1282" i="7"/>
  <c r="R1282" i="7"/>
  <c r="AF1282" i="7"/>
  <c r="AG1282" i="7"/>
  <c r="Q1283" i="7"/>
  <c r="R1283" i="7"/>
  <c r="AF1283" i="7"/>
  <c r="AG1283" i="7"/>
  <c r="Q1284" i="7"/>
  <c r="R1284" i="7"/>
  <c r="AF1284" i="7"/>
  <c r="AG1284" i="7"/>
  <c r="Q1285" i="7"/>
  <c r="R1285" i="7"/>
  <c r="AF1285" i="7"/>
  <c r="AG1285" i="7"/>
  <c r="Q1286" i="7"/>
  <c r="R1286" i="7"/>
  <c r="AF1286" i="7"/>
  <c r="AG1286" i="7"/>
  <c r="Q1287" i="7"/>
  <c r="R1287" i="7"/>
  <c r="AF1287" i="7"/>
  <c r="AG1287" i="7"/>
  <c r="Q1288" i="7"/>
  <c r="R1288" i="7"/>
  <c r="AF1288" i="7"/>
  <c r="AG1288" i="7"/>
  <c r="Q1289" i="7"/>
  <c r="R1289" i="7"/>
  <c r="AF1289" i="7"/>
  <c r="AG1289" i="7"/>
  <c r="Q1290" i="7"/>
  <c r="R1290" i="7"/>
  <c r="AF1290" i="7"/>
  <c r="AG1290" i="7"/>
  <c r="Q1291" i="7"/>
  <c r="R1291" i="7"/>
  <c r="AF1291" i="7"/>
  <c r="AG1291" i="7"/>
  <c r="Q1292" i="7"/>
  <c r="R1292" i="7"/>
  <c r="AF1292" i="7"/>
  <c r="AG1292" i="7"/>
  <c r="Q1293" i="7"/>
  <c r="R1293" i="7"/>
  <c r="AF1293" i="7"/>
  <c r="AG1293" i="7"/>
  <c r="Q1294" i="7"/>
  <c r="R1294" i="7"/>
  <c r="AF1294" i="7"/>
  <c r="AG1294" i="7"/>
  <c r="Q1295" i="7"/>
  <c r="R1295" i="7"/>
  <c r="AF1295" i="7"/>
  <c r="AG1295" i="7"/>
  <c r="Q1296" i="7"/>
  <c r="R1296" i="7"/>
  <c r="AF1296" i="7"/>
  <c r="AG1296" i="7"/>
  <c r="Q1297" i="7"/>
  <c r="R1297" i="7"/>
  <c r="AF1297" i="7"/>
  <c r="AG1297" i="7"/>
  <c r="Q1298" i="7"/>
  <c r="R1298" i="7"/>
  <c r="AF1298" i="7"/>
  <c r="AG1298" i="7"/>
  <c r="Q1299" i="7"/>
  <c r="R1299" i="7"/>
  <c r="AF1299" i="7"/>
  <c r="AG1299" i="7"/>
  <c r="Q1300" i="7"/>
  <c r="R1300" i="7"/>
  <c r="AF1300" i="7"/>
  <c r="AG1300" i="7"/>
  <c r="Q1301" i="7"/>
  <c r="R1301" i="7"/>
  <c r="AF1301" i="7"/>
  <c r="AG1301" i="7"/>
  <c r="Q1302" i="7"/>
  <c r="R1302" i="7"/>
  <c r="AF1302" i="7"/>
  <c r="AG1302" i="7"/>
  <c r="Q1303" i="7"/>
  <c r="R1303" i="7"/>
  <c r="AF1303" i="7"/>
  <c r="AG1303" i="7"/>
  <c r="Q1304" i="7"/>
  <c r="R1304" i="7"/>
  <c r="AF1304" i="7"/>
  <c r="AG1304" i="7"/>
  <c r="Q1305" i="7"/>
  <c r="R1305" i="7"/>
  <c r="AF1305" i="7"/>
  <c r="AG1305" i="7"/>
  <c r="Q1306" i="7"/>
  <c r="R1306" i="7"/>
  <c r="AF1306" i="7"/>
  <c r="AG1306" i="7"/>
  <c r="Q1307" i="7"/>
  <c r="R1307" i="7"/>
  <c r="AF1307" i="7"/>
  <c r="AG1307" i="7"/>
  <c r="Q1308" i="7"/>
  <c r="R1308" i="7"/>
  <c r="AF1308" i="7"/>
  <c r="AG1308" i="7"/>
  <c r="Q1309" i="7"/>
  <c r="R1309" i="7"/>
  <c r="AF1309" i="7"/>
  <c r="AG1309" i="7"/>
  <c r="Q1310" i="7"/>
  <c r="R1310" i="7"/>
  <c r="AF1310" i="7"/>
  <c r="AG1310" i="7"/>
  <c r="Q1311" i="7"/>
  <c r="R1311" i="7"/>
  <c r="AF1311" i="7"/>
  <c r="AG1311" i="7"/>
  <c r="Q1312" i="7"/>
  <c r="R1312" i="7"/>
  <c r="AF1312" i="7"/>
  <c r="AG1312" i="7"/>
  <c r="Q1313" i="7"/>
  <c r="R1313" i="7"/>
  <c r="AF1313" i="7"/>
  <c r="AG1313" i="7"/>
  <c r="Q1314" i="7"/>
  <c r="R1314" i="7"/>
  <c r="AF1314" i="7"/>
  <c r="AG1314" i="7"/>
  <c r="Q1315" i="7"/>
  <c r="R1315" i="7"/>
  <c r="AF1315" i="7"/>
  <c r="AG1315" i="7"/>
  <c r="Q1316" i="7"/>
  <c r="R1316" i="7"/>
  <c r="AF1316" i="7"/>
  <c r="AG1316" i="7"/>
  <c r="Q1317" i="7"/>
  <c r="R1317" i="7"/>
  <c r="AF1317" i="7"/>
  <c r="AG1317" i="7"/>
  <c r="Q1318" i="7"/>
  <c r="R1318" i="7"/>
  <c r="AF1318" i="7"/>
  <c r="AG1318" i="7"/>
  <c r="Q1319" i="7"/>
  <c r="R1319" i="7"/>
  <c r="AF1319" i="7"/>
  <c r="AG1319" i="7"/>
  <c r="Q1320" i="7"/>
  <c r="R1320" i="7"/>
  <c r="AF1320" i="7"/>
  <c r="AG1320" i="7"/>
  <c r="Q1321" i="7"/>
  <c r="R1321" i="7"/>
  <c r="AF1321" i="7"/>
  <c r="AG1321" i="7"/>
  <c r="Q1322" i="7"/>
  <c r="R1322" i="7"/>
  <c r="AF1322" i="7"/>
  <c r="AG1322" i="7"/>
  <c r="Q1323" i="7"/>
  <c r="R1323" i="7"/>
  <c r="AF1323" i="7"/>
  <c r="AG1323" i="7"/>
  <c r="Q1324" i="7"/>
  <c r="R1324" i="7"/>
  <c r="AF1324" i="7"/>
  <c r="AG1324" i="7"/>
  <c r="Q1325" i="7"/>
  <c r="R1325" i="7"/>
  <c r="AF1325" i="7"/>
  <c r="AG1325" i="7"/>
  <c r="Q1326" i="7"/>
  <c r="R1326" i="7"/>
  <c r="AF1326" i="7"/>
  <c r="AG1326" i="7"/>
  <c r="Q1327" i="7"/>
  <c r="R1327" i="7"/>
  <c r="AF1327" i="7"/>
  <c r="AG1327" i="7"/>
  <c r="Q1328" i="7"/>
  <c r="R1328" i="7"/>
  <c r="AF1328" i="7"/>
  <c r="AG1328" i="7"/>
  <c r="Q1329" i="7"/>
  <c r="R1329" i="7"/>
  <c r="AF1329" i="7"/>
  <c r="AG1329" i="7"/>
  <c r="Q1330" i="7"/>
  <c r="R1330" i="7"/>
  <c r="AF1330" i="7"/>
  <c r="AG1330" i="7"/>
  <c r="Q1331" i="7"/>
  <c r="R1331" i="7"/>
  <c r="AF1331" i="7"/>
  <c r="AG1331" i="7"/>
  <c r="Q1332" i="7"/>
  <c r="R1332" i="7"/>
  <c r="AF1332" i="7"/>
  <c r="AG1332" i="7"/>
  <c r="Q1333" i="7"/>
  <c r="R1333" i="7"/>
  <c r="AF1333" i="7"/>
  <c r="AG1333" i="7"/>
  <c r="Q1334" i="7"/>
  <c r="R1334" i="7"/>
  <c r="AF1334" i="7"/>
  <c r="AG1334" i="7"/>
  <c r="Q1335" i="7"/>
  <c r="R1335" i="7"/>
  <c r="AF1335" i="7"/>
  <c r="AG1335" i="7"/>
  <c r="Q1336" i="7"/>
  <c r="R1336" i="7"/>
  <c r="AF1336" i="7"/>
  <c r="AG1336" i="7"/>
  <c r="Q1337" i="7"/>
  <c r="R1337" i="7"/>
  <c r="AF1337" i="7"/>
  <c r="AG1337" i="7"/>
  <c r="Q1338" i="7"/>
  <c r="R1338" i="7"/>
  <c r="AF1338" i="7"/>
  <c r="AG1338" i="7"/>
  <c r="Q1339" i="7"/>
  <c r="R1339" i="7"/>
  <c r="AF1339" i="7"/>
  <c r="AG1339" i="7"/>
  <c r="Q1340" i="7"/>
  <c r="R1340" i="7"/>
  <c r="AF1340" i="7"/>
  <c r="AG1340" i="7"/>
  <c r="Q1341" i="7"/>
  <c r="R1341" i="7"/>
  <c r="AF1341" i="7"/>
  <c r="AG1341" i="7"/>
  <c r="Q1342" i="7"/>
  <c r="R1342" i="7"/>
  <c r="AF1342" i="7"/>
  <c r="AG1342" i="7"/>
  <c r="Q1343" i="7"/>
  <c r="R1343" i="7"/>
  <c r="AF1343" i="7"/>
  <c r="AG1343" i="7"/>
  <c r="Q1344" i="7"/>
  <c r="R1344" i="7"/>
  <c r="AF1344" i="7"/>
  <c r="AG1344" i="7"/>
  <c r="Q1345" i="7"/>
  <c r="R1345" i="7"/>
  <c r="AF1345" i="7"/>
  <c r="AG1345" i="7"/>
  <c r="Q1346" i="7"/>
  <c r="R1346" i="7"/>
  <c r="AF1346" i="7"/>
  <c r="AG1346" i="7"/>
  <c r="Q1347" i="7"/>
  <c r="R1347" i="7"/>
  <c r="AF1347" i="7"/>
  <c r="AG1347" i="7"/>
  <c r="Q1348" i="7"/>
  <c r="R1348" i="7"/>
  <c r="AF1348" i="7"/>
  <c r="AG1348" i="7"/>
  <c r="Q1349" i="7"/>
  <c r="R1349" i="7"/>
  <c r="AF1349" i="7"/>
  <c r="AG1349" i="7"/>
  <c r="Q1350" i="7"/>
  <c r="R1350" i="7"/>
  <c r="AF1350" i="7"/>
  <c r="AG1350" i="7"/>
  <c r="Q1351" i="7"/>
  <c r="R1351" i="7"/>
  <c r="AF1351" i="7"/>
  <c r="AG1351" i="7"/>
  <c r="Q1352" i="7"/>
  <c r="R1352" i="7"/>
  <c r="AF1352" i="7"/>
  <c r="AG1352" i="7"/>
  <c r="Q1353" i="7"/>
  <c r="R1353" i="7"/>
  <c r="AF1353" i="7"/>
  <c r="AG1353" i="7"/>
  <c r="Q1354" i="7"/>
  <c r="R1354" i="7"/>
  <c r="AF1354" i="7"/>
  <c r="AG1354" i="7"/>
  <c r="Q1355" i="7"/>
  <c r="R1355" i="7"/>
  <c r="AF1355" i="7"/>
  <c r="AG1355" i="7"/>
  <c r="Q1356" i="7"/>
  <c r="R1356" i="7"/>
  <c r="AF1356" i="7"/>
  <c r="AG1356" i="7"/>
  <c r="Q1357" i="7"/>
  <c r="R1357" i="7"/>
  <c r="AF1357" i="7"/>
  <c r="AG1357" i="7"/>
  <c r="Q1358" i="7"/>
  <c r="R1358" i="7"/>
  <c r="AF1358" i="7"/>
  <c r="AG1358" i="7"/>
  <c r="Q1359" i="7"/>
  <c r="R1359" i="7"/>
  <c r="AF1359" i="7"/>
  <c r="AG1359" i="7"/>
  <c r="Q1360" i="7"/>
  <c r="R1360" i="7"/>
  <c r="AF1360" i="7"/>
  <c r="AG1360" i="7"/>
  <c r="Q1361" i="7"/>
  <c r="R1361" i="7"/>
  <c r="AF1361" i="7"/>
  <c r="AG1361" i="7"/>
  <c r="Q1362" i="7"/>
  <c r="R1362" i="7"/>
  <c r="AF1362" i="7"/>
  <c r="AG1362" i="7"/>
  <c r="Q1363" i="7"/>
  <c r="R1363" i="7"/>
  <c r="AF1363" i="7"/>
  <c r="AG1363" i="7"/>
  <c r="Q1364" i="7"/>
  <c r="R1364" i="7"/>
  <c r="AF1364" i="7"/>
  <c r="AG1364" i="7"/>
  <c r="Q1365" i="7"/>
  <c r="R1365" i="7"/>
  <c r="AF1365" i="7"/>
  <c r="AG1365" i="7"/>
  <c r="Q1366" i="7"/>
  <c r="R1366" i="7"/>
  <c r="AF1366" i="7"/>
  <c r="AG1366" i="7"/>
  <c r="Q1367" i="7"/>
  <c r="R1367" i="7"/>
  <c r="AF1367" i="7"/>
  <c r="AG1367" i="7"/>
  <c r="Q1368" i="7"/>
  <c r="R1368" i="7"/>
  <c r="AF1368" i="7"/>
  <c r="AG1368" i="7"/>
  <c r="Q1369" i="7"/>
  <c r="R1369" i="7"/>
  <c r="AF1369" i="7"/>
  <c r="AG1369" i="7"/>
  <c r="Q1370" i="7"/>
  <c r="R1370" i="7"/>
  <c r="AF1370" i="7"/>
  <c r="AG1370" i="7"/>
  <c r="Q1371" i="7"/>
  <c r="R1371" i="7"/>
  <c r="AF1371" i="7"/>
  <c r="AG1371" i="7"/>
  <c r="Q1372" i="7"/>
  <c r="R1372" i="7"/>
  <c r="AF1372" i="7"/>
  <c r="AG1372" i="7"/>
  <c r="Q1373" i="7"/>
  <c r="R1373" i="7"/>
  <c r="AF1373" i="7"/>
  <c r="AG1373" i="7"/>
  <c r="Q1374" i="7"/>
  <c r="R1374" i="7"/>
  <c r="AF1374" i="7"/>
  <c r="AG1374" i="7"/>
  <c r="Q1375" i="7"/>
  <c r="R1375" i="7"/>
  <c r="AF1375" i="7"/>
  <c r="AG1375" i="7"/>
  <c r="Q1376" i="7"/>
  <c r="R1376" i="7"/>
  <c r="AF1376" i="7"/>
  <c r="AG1376" i="7"/>
  <c r="Q1377" i="7"/>
  <c r="R1377" i="7"/>
  <c r="AF1377" i="7"/>
  <c r="AG1377" i="7"/>
  <c r="Q1378" i="7"/>
  <c r="R1378" i="7"/>
  <c r="AF1378" i="7"/>
  <c r="AG1378" i="7"/>
  <c r="Q1379" i="7"/>
  <c r="R1379" i="7"/>
  <c r="AF1379" i="7"/>
  <c r="AG1379" i="7"/>
  <c r="Q1380" i="7"/>
  <c r="R1380" i="7"/>
  <c r="AF1380" i="7"/>
  <c r="AG1380" i="7"/>
  <c r="Q1381" i="7"/>
  <c r="R1381" i="7"/>
  <c r="AF1381" i="7"/>
  <c r="AG1381" i="7"/>
  <c r="Q1382" i="7"/>
  <c r="R1382" i="7"/>
  <c r="AF1382" i="7"/>
  <c r="AG1382" i="7"/>
  <c r="Q1383" i="7"/>
  <c r="R1383" i="7"/>
  <c r="AF1383" i="7"/>
  <c r="AG1383" i="7"/>
  <c r="Q1384" i="7"/>
  <c r="R1384" i="7"/>
  <c r="AF1384" i="7"/>
  <c r="AG1384" i="7"/>
  <c r="Q1385" i="7"/>
  <c r="R1385" i="7"/>
  <c r="AF1385" i="7"/>
  <c r="AG1385" i="7"/>
  <c r="Q1386" i="7"/>
  <c r="R1386" i="7"/>
  <c r="AF1386" i="7"/>
  <c r="AG1386" i="7"/>
  <c r="Q1387" i="7"/>
  <c r="R1387" i="7"/>
  <c r="AF1387" i="7"/>
  <c r="AG1387" i="7"/>
  <c r="Q1388" i="7"/>
  <c r="R1388" i="7"/>
  <c r="AF1388" i="7"/>
  <c r="AG1388" i="7"/>
  <c r="Q1389" i="7"/>
  <c r="R1389" i="7"/>
  <c r="AF1389" i="7"/>
  <c r="AG1389" i="7"/>
  <c r="Q1390" i="7"/>
  <c r="R1390" i="7"/>
  <c r="AF1390" i="7"/>
  <c r="AG1390" i="7"/>
  <c r="Q1391" i="7"/>
  <c r="R1391" i="7"/>
  <c r="AF1391" i="7"/>
  <c r="AG1391" i="7"/>
  <c r="Q1392" i="7"/>
  <c r="R1392" i="7"/>
  <c r="AF1392" i="7"/>
  <c r="AG1392" i="7"/>
  <c r="Q1393" i="7"/>
  <c r="R1393" i="7"/>
  <c r="AF1393" i="7"/>
  <c r="AG1393" i="7"/>
  <c r="Q1394" i="7"/>
  <c r="R1394" i="7"/>
  <c r="AF1394" i="7"/>
  <c r="AG1394" i="7"/>
  <c r="Q1395" i="7"/>
  <c r="R1395" i="7"/>
  <c r="AF1395" i="7"/>
  <c r="AG1395" i="7"/>
  <c r="Q1396" i="7"/>
  <c r="R1396" i="7"/>
  <c r="AF1396" i="7"/>
  <c r="AG1396" i="7"/>
  <c r="Q1397" i="7"/>
  <c r="R1397" i="7"/>
  <c r="AF1397" i="7"/>
  <c r="AG1397" i="7"/>
  <c r="Q1398" i="7"/>
  <c r="R1398" i="7"/>
  <c r="AF1398" i="7"/>
  <c r="AG1398" i="7"/>
  <c r="Q1399" i="7"/>
  <c r="R1399" i="7"/>
  <c r="AF1399" i="7"/>
  <c r="AG1399" i="7"/>
  <c r="Q1400" i="7"/>
  <c r="R1400" i="7"/>
  <c r="AF1400" i="7"/>
  <c r="AG1400" i="7"/>
  <c r="Q1401" i="7"/>
  <c r="R1401" i="7"/>
  <c r="AF1401" i="7"/>
  <c r="AG1401" i="7"/>
  <c r="Q1402" i="7"/>
  <c r="R1402" i="7"/>
  <c r="AF1402" i="7"/>
  <c r="AG1402" i="7"/>
  <c r="Q1403" i="7"/>
  <c r="R1403" i="7"/>
  <c r="AF1403" i="7"/>
  <c r="AG1403" i="7"/>
  <c r="Q1404" i="7"/>
  <c r="R1404" i="7"/>
  <c r="AF1404" i="7"/>
  <c r="AG1404" i="7"/>
  <c r="Q1405" i="7"/>
  <c r="R1405" i="7"/>
  <c r="AF1405" i="7"/>
  <c r="AG1405" i="7"/>
  <c r="Q1406" i="7"/>
  <c r="R1406" i="7"/>
  <c r="AF1406" i="7"/>
  <c r="AG1406" i="7"/>
  <c r="Q1407" i="7"/>
  <c r="R1407" i="7"/>
  <c r="AF1407" i="7"/>
  <c r="AG1407" i="7"/>
  <c r="Q1408" i="7"/>
  <c r="R1408" i="7"/>
  <c r="AF1408" i="7"/>
  <c r="AG1408" i="7"/>
  <c r="Q1409" i="7"/>
  <c r="R1409" i="7"/>
  <c r="AF1409" i="7"/>
  <c r="AG1409" i="7"/>
  <c r="Q1410" i="7"/>
  <c r="R1410" i="7"/>
  <c r="AF1410" i="7"/>
  <c r="AG1410" i="7"/>
  <c r="Q1411" i="7"/>
  <c r="R1411" i="7"/>
  <c r="AF1411" i="7"/>
  <c r="AG1411" i="7"/>
  <c r="Q1412" i="7"/>
  <c r="R1412" i="7"/>
  <c r="AF1412" i="7"/>
  <c r="AG1412" i="7"/>
  <c r="Q1413" i="7"/>
  <c r="R1413" i="7"/>
  <c r="AF1413" i="7"/>
  <c r="AG1413" i="7"/>
  <c r="Q1414" i="7"/>
  <c r="R1414" i="7"/>
  <c r="AF1414" i="7"/>
  <c r="AG1414" i="7"/>
  <c r="Q1415" i="7"/>
  <c r="R1415" i="7"/>
  <c r="AF1415" i="7"/>
  <c r="AG1415" i="7"/>
  <c r="Q1416" i="7"/>
  <c r="R1416" i="7"/>
  <c r="AF1416" i="7"/>
  <c r="AG1416" i="7"/>
  <c r="Q1417" i="7"/>
  <c r="R1417" i="7"/>
  <c r="AF1417" i="7"/>
  <c r="AG1417" i="7"/>
  <c r="Q1418" i="7"/>
  <c r="R1418" i="7"/>
  <c r="AF1418" i="7"/>
  <c r="AG1418" i="7"/>
  <c r="Q1419" i="7"/>
  <c r="R1419" i="7"/>
  <c r="AF1419" i="7"/>
  <c r="AG1419" i="7"/>
  <c r="Q1420" i="7"/>
  <c r="R1420" i="7"/>
  <c r="AF1420" i="7"/>
  <c r="AG1420" i="7"/>
  <c r="Q1421" i="7"/>
  <c r="R1421" i="7"/>
  <c r="AF1421" i="7"/>
  <c r="AG1421" i="7"/>
  <c r="Q1422" i="7"/>
  <c r="R1422" i="7"/>
  <c r="AF1422" i="7"/>
  <c r="AG1422" i="7"/>
  <c r="Q1423" i="7"/>
  <c r="R1423" i="7"/>
  <c r="AF1423" i="7"/>
  <c r="AG1423" i="7"/>
  <c r="Q1424" i="7"/>
  <c r="R1424" i="7"/>
  <c r="AF1424" i="7"/>
  <c r="AG1424" i="7"/>
  <c r="Q1425" i="7"/>
  <c r="R1425" i="7"/>
  <c r="AF1425" i="7"/>
  <c r="AG1425" i="7"/>
  <c r="Q1426" i="7"/>
  <c r="R1426" i="7"/>
  <c r="AF1426" i="7"/>
  <c r="AG1426" i="7"/>
  <c r="Q1427" i="7"/>
  <c r="R1427" i="7"/>
  <c r="AF1427" i="7"/>
  <c r="AG1427" i="7"/>
  <c r="Q1428" i="7"/>
  <c r="R1428" i="7"/>
  <c r="AF1428" i="7"/>
  <c r="AG1428" i="7"/>
  <c r="Q1429" i="7"/>
  <c r="R1429" i="7"/>
  <c r="AF1429" i="7"/>
  <c r="AG1429" i="7"/>
  <c r="Q1430" i="7"/>
  <c r="R1430" i="7"/>
  <c r="AF1430" i="7"/>
  <c r="AG1430" i="7"/>
  <c r="Q1431" i="7"/>
  <c r="R1431" i="7"/>
  <c r="AF1431" i="7"/>
  <c r="AG1431" i="7"/>
  <c r="Q1432" i="7"/>
  <c r="R1432" i="7"/>
  <c r="AF1432" i="7"/>
  <c r="AG1432" i="7"/>
  <c r="Q1433" i="7"/>
  <c r="R1433" i="7"/>
  <c r="AF1433" i="7"/>
  <c r="AG1433" i="7"/>
  <c r="Q1434" i="7"/>
  <c r="R1434" i="7"/>
  <c r="AF1434" i="7"/>
  <c r="AG1434" i="7"/>
  <c r="Q1435" i="7"/>
  <c r="R1435" i="7"/>
  <c r="AF1435" i="7"/>
  <c r="AG1435" i="7"/>
  <c r="Q1436" i="7"/>
  <c r="R1436" i="7"/>
  <c r="AF1436" i="7"/>
  <c r="AG1436" i="7"/>
  <c r="Q1437" i="7"/>
  <c r="R1437" i="7"/>
  <c r="AF1437" i="7"/>
  <c r="AG1437" i="7"/>
  <c r="Q1438" i="7"/>
  <c r="R1438" i="7"/>
  <c r="AF1438" i="7"/>
  <c r="AG1438" i="7"/>
  <c r="Q1439" i="7"/>
  <c r="R1439" i="7"/>
  <c r="AF1439" i="7"/>
  <c r="AG1439" i="7"/>
  <c r="Q1440" i="7"/>
  <c r="R1440" i="7"/>
  <c r="AF1440" i="7"/>
  <c r="AG1440" i="7"/>
  <c r="Q1441" i="7"/>
  <c r="R1441" i="7"/>
  <c r="AF1441" i="7"/>
  <c r="AG1441" i="7"/>
  <c r="Q1442" i="7"/>
  <c r="R1442" i="7"/>
  <c r="AF1442" i="7"/>
  <c r="AG1442" i="7"/>
  <c r="Q1443" i="7"/>
  <c r="R1443" i="7"/>
  <c r="AF1443" i="7"/>
  <c r="AG1443" i="7"/>
  <c r="Q1444" i="7"/>
  <c r="R1444" i="7"/>
  <c r="AF1444" i="7"/>
  <c r="AG1444" i="7"/>
  <c r="Q1445" i="7"/>
  <c r="R1445" i="7"/>
  <c r="AF1445" i="7"/>
  <c r="AG1445" i="7"/>
  <c r="Q1446" i="7"/>
  <c r="R1446" i="7"/>
  <c r="AF1446" i="7"/>
  <c r="AG1446" i="7"/>
  <c r="Q1447" i="7"/>
  <c r="R1447" i="7"/>
  <c r="AF1447" i="7"/>
  <c r="AG1447" i="7"/>
  <c r="Q1448" i="7"/>
  <c r="R1448" i="7"/>
  <c r="AF1448" i="7"/>
  <c r="AG1448" i="7"/>
  <c r="Q1449" i="7"/>
  <c r="R1449" i="7"/>
  <c r="AF1449" i="7"/>
  <c r="AG1449" i="7"/>
  <c r="Q1450" i="7"/>
  <c r="R1450" i="7"/>
  <c r="AF1450" i="7"/>
  <c r="AG1450" i="7"/>
  <c r="Q1451" i="7"/>
  <c r="R1451" i="7"/>
  <c r="AF1451" i="7"/>
  <c r="AG1451" i="7"/>
  <c r="Q1452" i="7"/>
  <c r="R1452" i="7"/>
  <c r="AF1452" i="7"/>
  <c r="AG1452" i="7"/>
  <c r="Q1453" i="7"/>
  <c r="R1453" i="7"/>
  <c r="AF1453" i="7"/>
  <c r="AG1453" i="7"/>
  <c r="Q1454" i="7"/>
  <c r="R1454" i="7"/>
  <c r="AF1454" i="7"/>
  <c r="AG1454" i="7"/>
  <c r="Q1455" i="7"/>
  <c r="R1455" i="7"/>
  <c r="AF1455" i="7"/>
  <c r="AG1455" i="7"/>
  <c r="Q1456" i="7"/>
  <c r="R1456" i="7"/>
  <c r="AF1456" i="7"/>
  <c r="AG1456" i="7"/>
  <c r="Q1457" i="7"/>
  <c r="R1457" i="7"/>
  <c r="AF1457" i="7"/>
  <c r="AG1457" i="7"/>
  <c r="Q1458" i="7"/>
  <c r="R1458" i="7"/>
  <c r="AF1458" i="7"/>
  <c r="AG1458" i="7"/>
  <c r="Q1459" i="7"/>
  <c r="R1459" i="7"/>
  <c r="AF1459" i="7"/>
  <c r="AG1459" i="7"/>
  <c r="Q1460" i="7"/>
  <c r="R1460" i="7"/>
  <c r="AF1460" i="7"/>
  <c r="AG1460" i="7"/>
  <c r="Q1461" i="7"/>
  <c r="R1461" i="7"/>
  <c r="AF1461" i="7"/>
  <c r="AG1461" i="7"/>
  <c r="Q1462" i="7"/>
  <c r="R1462" i="7"/>
  <c r="AF1462" i="7"/>
  <c r="AG1462" i="7"/>
  <c r="Q1463" i="7"/>
  <c r="R1463" i="7"/>
  <c r="AF1463" i="7"/>
  <c r="AG1463" i="7"/>
  <c r="Q1464" i="7"/>
  <c r="R1464" i="7"/>
  <c r="AF1464" i="7"/>
  <c r="AG1464" i="7"/>
  <c r="Q1465" i="7"/>
  <c r="R1465" i="7"/>
  <c r="AF1465" i="7"/>
  <c r="AG1465" i="7"/>
  <c r="Q1466" i="7"/>
  <c r="R1466" i="7"/>
  <c r="AF1466" i="7"/>
  <c r="AG1466" i="7"/>
  <c r="Q1467" i="7"/>
  <c r="R1467" i="7"/>
  <c r="AF1467" i="7"/>
  <c r="AG1467" i="7"/>
  <c r="Q1468" i="7"/>
  <c r="R1468" i="7"/>
  <c r="AF1468" i="7"/>
  <c r="AG1468" i="7"/>
  <c r="Q1469" i="7"/>
  <c r="R1469" i="7"/>
  <c r="AF1469" i="7"/>
  <c r="AG1469" i="7"/>
  <c r="Q1470" i="7"/>
  <c r="R1470" i="7"/>
  <c r="AF1470" i="7"/>
  <c r="AG1470" i="7"/>
  <c r="Q1471" i="7"/>
  <c r="R1471" i="7"/>
  <c r="AF1471" i="7"/>
  <c r="AG1471" i="7"/>
  <c r="Q1472" i="7"/>
  <c r="R1472" i="7"/>
  <c r="AF1472" i="7"/>
  <c r="AG1472" i="7"/>
  <c r="Q1473" i="7"/>
  <c r="R1473" i="7"/>
  <c r="AF1473" i="7"/>
  <c r="AG1473" i="7"/>
  <c r="Q1474" i="7"/>
  <c r="R1474" i="7"/>
  <c r="AF1474" i="7"/>
  <c r="AG1474" i="7"/>
  <c r="Q1475" i="7"/>
  <c r="R1475" i="7"/>
  <c r="AF1475" i="7"/>
  <c r="AG1475" i="7"/>
  <c r="Q1476" i="7"/>
  <c r="R1476" i="7"/>
  <c r="AF1476" i="7"/>
  <c r="AG1476" i="7"/>
  <c r="Q1477" i="7"/>
  <c r="R1477" i="7"/>
  <c r="AF1477" i="7"/>
  <c r="AG1477" i="7"/>
  <c r="Q1478" i="7"/>
  <c r="R1478" i="7"/>
  <c r="AF1478" i="7"/>
  <c r="AG1478" i="7"/>
  <c r="Q1479" i="7"/>
  <c r="R1479" i="7"/>
  <c r="AF1479" i="7"/>
  <c r="AG1479" i="7"/>
  <c r="Q1480" i="7"/>
  <c r="R1480" i="7"/>
  <c r="AF1480" i="7"/>
  <c r="AG1480" i="7"/>
  <c r="Q1481" i="7"/>
  <c r="R1481" i="7"/>
  <c r="AF1481" i="7"/>
  <c r="AG1481" i="7"/>
  <c r="Q1482" i="7"/>
  <c r="R1482" i="7"/>
  <c r="AF1482" i="7"/>
  <c r="AG1482" i="7"/>
  <c r="Q1483" i="7"/>
  <c r="R1483" i="7"/>
  <c r="AF1483" i="7"/>
  <c r="AG1483" i="7"/>
  <c r="Q1484" i="7"/>
  <c r="R1484" i="7"/>
  <c r="AF1484" i="7"/>
  <c r="AG1484" i="7"/>
  <c r="Q1485" i="7"/>
  <c r="R1485" i="7"/>
  <c r="AF1485" i="7"/>
  <c r="AG1485" i="7"/>
  <c r="Q1486" i="7"/>
  <c r="R1486" i="7"/>
  <c r="AF1486" i="7"/>
  <c r="AG1486" i="7"/>
  <c r="Q1487" i="7"/>
  <c r="R1487" i="7"/>
  <c r="AF1487" i="7"/>
  <c r="AG1487" i="7"/>
  <c r="Q1488" i="7"/>
  <c r="R1488" i="7"/>
  <c r="AF1488" i="7"/>
  <c r="AG1488" i="7"/>
  <c r="Q1489" i="7"/>
  <c r="R1489" i="7"/>
  <c r="AF1489" i="7"/>
  <c r="AG1489" i="7"/>
  <c r="Q1490" i="7"/>
  <c r="R1490" i="7"/>
  <c r="AF1490" i="7"/>
  <c r="AG1490" i="7"/>
  <c r="Q1491" i="7"/>
  <c r="R1491" i="7"/>
  <c r="AF1491" i="7"/>
  <c r="AG1491" i="7"/>
  <c r="Q1492" i="7"/>
  <c r="R1492" i="7"/>
  <c r="AF1492" i="7"/>
  <c r="AG1492" i="7"/>
  <c r="Q1493" i="7"/>
  <c r="R1493" i="7"/>
  <c r="AF1493" i="7"/>
  <c r="AG1493" i="7"/>
  <c r="Q1494" i="7"/>
  <c r="R1494" i="7"/>
  <c r="AF1494" i="7"/>
  <c r="AG1494" i="7"/>
  <c r="Q1495" i="7"/>
  <c r="R1495" i="7"/>
  <c r="AF1495" i="7"/>
  <c r="AG1495" i="7"/>
  <c r="Q1496" i="7"/>
  <c r="R1496" i="7"/>
  <c r="AF1496" i="7"/>
  <c r="AG1496" i="7"/>
  <c r="Q1497" i="7"/>
  <c r="R1497" i="7"/>
  <c r="AF1497" i="7"/>
  <c r="AG1497" i="7"/>
  <c r="Q1498" i="7"/>
  <c r="R1498" i="7"/>
  <c r="AF1498" i="7"/>
  <c r="AG1498" i="7"/>
  <c r="Q1499" i="7"/>
  <c r="R1499" i="7"/>
  <c r="AF1499" i="7"/>
  <c r="AG1499" i="7"/>
  <c r="Q1500" i="7"/>
  <c r="R1500" i="7"/>
  <c r="AF1500" i="7"/>
  <c r="AG1500" i="7"/>
  <c r="Q1501" i="7"/>
  <c r="R1501" i="7"/>
  <c r="AF1501" i="7"/>
  <c r="AG1501" i="7"/>
  <c r="Q1502" i="7"/>
  <c r="R1502" i="7"/>
  <c r="AF1502" i="7"/>
  <c r="AG1502" i="7"/>
  <c r="Q1503" i="7"/>
  <c r="R1503" i="7"/>
  <c r="AF1503" i="7"/>
  <c r="AG1503" i="7"/>
  <c r="Q1504" i="7"/>
  <c r="R1504" i="7"/>
  <c r="AF1504" i="7"/>
  <c r="AG1504" i="7"/>
  <c r="Q1505" i="7"/>
  <c r="R1505" i="7"/>
  <c r="AF1505" i="7"/>
  <c r="AG1505" i="7"/>
  <c r="Q1506" i="7"/>
  <c r="R1506" i="7"/>
  <c r="AF1506" i="7"/>
  <c r="AG1506" i="7"/>
  <c r="Q1507" i="7"/>
  <c r="R1507" i="7"/>
  <c r="AF1507" i="7"/>
  <c r="AG1507" i="7"/>
  <c r="Q1508" i="7"/>
  <c r="R1508" i="7"/>
  <c r="AF1508" i="7"/>
  <c r="AG1508" i="7"/>
  <c r="Q1509" i="7"/>
  <c r="R1509" i="7"/>
  <c r="AF1509" i="7"/>
  <c r="AG1509" i="7"/>
  <c r="Q1510" i="7"/>
  <c r="R1510" i="7"/>
  <c r="AF1510" i="7"/>
  <c r="AG1510" i="7"/>
  <c r="Q1511" i="7"/>
  <c r="R1511" i="7"/>
  <c r="AF1511" i="7"/>
  <c r="AG1511" i="7"/>
  <c r="Q1512" i="7"/>
  <c r="R1512" i="7"/>
  <c r="AF1512" i="7"/>
  <c r="AG1512" i="7"/>
  <c r="Q1513" i="7"/>
  <c r="R1513" i="7"/>
  <c r="AF1513" i="7"/>
  <c r="AG1513" i="7"/>
  <c r="Q1514" i="7"/>
  <c r="R1514" i="7"/>
  <c r="AF1514" i="7"/>
  <c r="AG1514" i="7"/>
  <c r="Q1515" i="7"/>
  <c r="R1515" i="7"/>
  <c r="AF1515" i="7"/>
  <c r="AG1515" i="7"/>
  <c r="Q1516" i="7"/>
  <c r="R1516" i="7"/>
  <c r="AF1516" i="7"/>
  <c r="AG1516" i="7"/>
  <c r="Q1517" i="7"/>
  <c r="R1517" i="7"/>
  <c r="AF1517" i="7"/>
  <c r="AG1517" i="7"/>
  <c r="Q1518" i="7"/>
  <c r="R1518" i="7"/>
  <c r="AF1518" i="7"/>
  <c r="AG1518" i="7"/>
  <c r="Q1519" i="7"/>
  <c r="R1519" i="7"/>
  <c r="AF1519" i="7"/>
  <c r="AG1519" i="7"/>
  <c r="Q1520" i="7"/>
  <c r="R1520" i="7"/>
  <c r="AF1520" i="7"/>
  <c r="AG1520" i="7"/>
  <c r="Q1521" i="7"/>
  <c r="R1521" i="7"/>
  <c r="AF1521" i="7"/>
  <c r="AG1521" i="7"/>
  <c r="Q1522" i="7"/>
  <c r="R1522" i="7"/>
  <c r="AF1522" i="7"/>
  <c r="AG1522" i="7"/>
  <c r="Q1523" i="7"/>
  <c r="R1523" i="7"/>
  <c r="AF1523" i="7"/>
  <c r="AG1523" i="7"/>
  <c r="Q1524" i="7"/>
  <c r="R1524" i="7"/>
  <c r="AF1524" i="7"/>
  <c r="AG1524" i="7"/>
  <c r="Q1525" i="7"/>
  <c r="R1525" i="7"/>
  <c r="AF1525" i="7"/>
  <c r="AG1525" i="7"/>
  <c r="Q1526" i="7"/>
  <c r="R1526" i="7"/>
  <c r="AF1526" i="7"/>
  <c r="AG1526" i="7"/>
  <c r="Q1527" i="7"/>
  <c r="R1527" i="7"/>
  <c r="AF1527" i="7"/>
  <c r="AG1527" i="7"/>
  <c r="Q1528" i="7"/>
  <c r="R1528" i="7"/>
  <c r="AF1528" i="7"/>
  <c r="AG1528" i="7"/>
  <c r="Q1529" i="7"/>
  <c r="R1529" i="7"/>
  <c r="AF1529" i="7"/>
  <c r="AG1529" i="7"/>
  <c r="Q1530" i="7"/>
  <c r="R1530" i="7"/>
  <c r="AF1530" i="7"/>
  <c r="AG1530" i="7"/>
  <c r="Q1531" i="7"/>
  <c r="R1531" i="7"/>
  <c r="AF1531" i="7"/>
  <c r="AG1531" i="7"/>
  <c r="Q1532" i="7"/>
  <c r="R1532" i="7"/>
  <c r="AF1532" i="7"/>
  <c r="AG1532" i="7"/>
  <c r="Q1533" i="7"/>
  <c r="R1533" i="7"/>
  <c r="AF1533" i="7"/>
  <c r="AG1533" i="7"/>
  <c r="Q1534" i="7"/>
  <c r="R1534" i="7"/>
  <c r="AF1534" i="7"/>
  <c r="AG1534" i="7"/>
  <c r="Q1535" i="7"/>
  <c r="R1535" i="7"/>
  <c r="AF1535" i="7"/>
  <c r="AG1535" i="7"/>
  <c r="Q1536" i="7"/>
  <c r="R1536" i="7"/>
  <c r="AF1536" i="7"/>
  <c r="AG1536" i="7"/>
  <c r="Q1537" i="7"/>
  <c r="R1537" i="7"/>
  <c r="AF1537" i="7"/>
  <c r="AG1537" i="7"/>
  <c r="Q1538" i="7"/>
  <c r="R1538" i="7"/>
  <c r="AF1538" i="7"/>
  <c r="AG1538" i="7"/>
  <c r="Q1539" i="7"/>
  <c r="R1539" i="7"/>
  <c r="AF1539" i="7"/>
  <c r="AG1539" i="7"/>
  <c r="Q1540" i="7"/>
  <c r="R1540" i="7"/>
  <c r="AF1540" i="7"/>
  <c r="AG1540" i="7"/>
  <c r="Q1541" i="7"/>
  <c r="R1541" i="7"/>
  <c r="AF1541" i="7"/>
  <c r="AG1541" i="7"/>
  <c r="Q1542" i="7"/>
  <c r="R1542" i="7"/>
  <c r="AF1542" i="7"/>
  <c r="AG1542" i="7"/>
  <c r="Q1543" i="7"/>
  <c r="R1543" i="7"/>
  <c r="AF1543" i="7"/>
  <c r="AG1543" i="7"/>
  <c r="Q1544" i="7"/>
  <c r="R1544" i="7"/>
  <c r="AF1544" i="7"/>
  <c r="AG1544" i="7"/>
  <c r="Q1545" i="7"/>
  <c r="R1545" i="7"/>
  <c r="AF1545" i="7"/>
  <c r="AG1545" i="7"/>
  <c r="Q1546" i="7"/>
  <c r="R1546" i="7"/>
  <c r="AF1546" i="7"/>
  <c r="AG1546" i="7"/>
  <c r="Q1547" i="7"/>
  <c r="R1547" i="7"/>
  <c r="AF1547" i="7"/>
  <c r="AG1547" i="7"/>
  <c r="Q1548" i="7"/>
  <c r="R1548" i="7"/>
  <c r="AF1548" i="7"/>
  <c r="AG1548" i="7"/>
  <c r="Q1549" i="7"/>
  <c r="R1549" i="7"/>
  <c r="AF1549" i="7"/>
  <c r="AG1549" i="7"/>
  <c r="Q1550" i="7"/>
  <c r="R1550" i="7"/>
  <c r="AF1550" i="7"/>
  <c r="AG1550" i="7"/>
  <c r="Q1551" i="7"/>
  <c r="R1551" i="7"/>
  <c r="AF1551" i="7"/>
  <c r="AG1551" i="7"/>
  <c r="Q1552" i="7"/>
  <c r="R1552" i="7"/>
  <c r="AF1552" i="7"/>
  <c r="AG1552" i="7"/>
  <c r="Q1553" i="7"/>
  <c r="R1553" i="7"/>
  <c r="AF1553" i="7"/>
  <c r="AG1553" i="7"/>
  <c r="Q1554" i="7"/>
  <c r="R1554" i="7"/>
  <c r="AF1554" i="7"/>
  <c r="AG1554" i="7"/>
  <c r="Q1555" i="7"/>
  <c r="R1555" i="7"/>
  <c r="AF1555" i="7"/>
  <c r="AG1555" i="7"/>
  <c r="Q1556" i="7"/>
  <c r="R1556" i="7"/>
  <c r="AF1556" i="7"/>
  <c r="AG1556" i="7"/>
  <c r="Q1557" i="7"/>
  <c r="R1557" i="7"/>
  <c r="AF1557" i="7"/>
  <c r="AG1557" i="7"/>
  <c r="Q1558" i="7"/>
  <c r="R1558" i="7"/>
  <c r="AF1558" i="7"/>
  <c r="AG1558" i="7"/>
  <c r="Q1559" i="7"/>
  <c r="R1559" i="7"/>
  <c r="AF1559" i="7"/>
  <c r="AG1559" i="7"/>
  <c r="Q1560" i="7"/>
  <c r="R1560" i="7"/>
  <c r="AF1560" i="7"/>
  <c r="AG1560" i="7"/>
  <c r="Q1561" i="7"/>
  <c r="R1561" i="7"/>
  <c r="AF1561" i="7"/>
  <c r="AG1561" i="7"/>
  <c r="Q1562" i="7"/>
  <c r="R1562" i="7"/>
  <c r="AF1562" i="7"/>
  <c r="AG1562" i="7"/>
  <c r="Q1563" i="7"/>
  <c r="R1563" i="7"/>
  <c r="AF1563" i="7"/>
  <c r="AG1563" i="7"/>
  <c r="Q1564" i="7"/>
  <c r="R1564" i="7"/>
  <c r="AF1564" i="7"/>
  <c r="AG1564" i="7"/>
  <c r="Q1565" i="7"/>
  <c r="R1565" i="7"/>
  <c r="AF1565" i="7"/>
  <c r="AG1565" i="7"/>
  <c r="Q1566" i="7"/>
  <c r="R1566" i="7"/>
  <c r="AF1566" i="7"/>
  <c r="AG1566" i="7"/>
  <c r="Q1567" i="7"/>
  <c r="R1567" i="7"/>
  <c r="AF1567" i="7"/>
  <c r="AG1567" i="7"/>
  <c r="Q1568" i="7"/>
  <c r="R1568" i="7"/>
  <c r="AF1568" i="7"/>
  <c r="AG1568" i="7"/>
  <c r="Q1569" i="7"/>
  <c r="R1569" i="7"/>
  <c r="AF1569" i="7"/>
  <c r="AG1569" i="7"/>
  <c r="Q1570" i="7"/>
  <c r="R1570" i="7"/>
  <c r="AF1570" i="7"/>
  <c r="AG1570" i="7"/>
  <c r="Q1571" i="7"/>
  <c r="R1571" i="7"/>
  <c r="AF1571" i="7"/>
  <c r="AG1571" i="7"/>
  <c r="Q1572" i="7"/>
  <c r="R1572" i="7"/>
  <c r="AF1572" i="7"/>
  <c r="AG1572" i="7"/>
  <c r="Q1573" i="7"/>
  <c r="R1573" i="7"/>
  <c r="AF1573" i="7"/>
  <c r="AG1573" i="7"/>
  <c r="Q1574" i="7"/>
  <c r="R1574" i="7"/>
  <c r="AF1574" i="7"/>
  <c r="AG1574" i="7"/>
  <c r="Q1575" i="7"/>
  <c r="R1575" i="7"/>
  <c r="AF1575" i="7"/>
  <c r="AG1575" i="7"/>
  <c r="Q1576" i="7"/>
  <c r="R1576" i="7"/>
  <c r="AF1576" i="7"/>
  <c r="AG1576" i="7"/>
  <c r="Q1577" i="7"/>
  <c r="R1577" i="7"/>
  <c r="AF1577" i="7"/>
  <c r="AG1577" i="7"/>
  <c r="Q1578" i="7"/>
  <c r="R1578" i="7"/>
  <c r="AF1578" i="7"/>
  <c r="AG1578" i="7"/>
  <c r="Q1579" i="7"/>
  <c r="R1579" i="7"/>
  <c r="AF1579" i="7"/>
  <c r="AG1579" i="7"/>
  <c r="Q1580" i="7"/>
  <c r="R1580" i="7"/>
  <c r="AF1580" i="7"/>
  <c r="AG1580" i="7"/>
  <c r="Q1581" i="7"/>
  <c r="R1581" i="7"/>
  <c r="AF1581" i="7"/>
  <c r="AG1581" i="7"/>
  <c r="Q1582" i="7"/>
  <c r="R1582" i="7"/>
  <c r="AF1582" i="7"/>
  <c r="AG1582" i="7"/>
  <c r="Q1583" i="7"/>
  <c r="R1583" i="7"/>
  <c r="AF1583" i="7"/>
  <c r="AG1583" i="7"/>
  <c r="Q1584" i="7"/>
  <c r="R1584" i="7"/>
  <c r="AF1584" i="7"/>
  <c r="AG1584" i="7"/>
  <c r="Q1585" i="7"/>
  <c r="R1585" i="7"/>
  <c r="AF1585" i="7"/>
  <c r="AG1585" i="7"/>
  <c r="Q1586" i="7"/>
  <c r="R1586" i="7"/>
  <c r="AF1586" i="7"/>
  <c r="AG1586" i="7"/>
  <c r="Q1587" i="7"/>
  <c r="R1587" i="7"/>
  <c r="AF1587" i="7"/>
  <c r="AG1587" i="7"/>
  <c r="Q1588" i="7"/>
  <c r="R1588" i="7"/>
  <c r="AF1588" i="7"/>
  <c r="AG1588" i="7"/>
  <c r="Q1589" i="7"/>
  <c r="R1589" i="7"/>
  <c r="AF1589" i="7"/>
  <c r="AG1589" i="7"/>
  <c r="Q1590" i="7"/>
  <c r="R1590" i="7"/>
  <c r="AF1590" i="7"/>
  <c r="AG1590" i="7"/>
  <c r="Q1591" i="7"/>
  <c r="R1591" i="7"/>
  <c r="AF1591" i="7"/>
  <c r="AG1591" i="7"/>
  <c r="Q1592" i="7"/>
  <c r="R1592" i="7"/>
  <c r="AF1592" i="7"/>
  <c r="AG1592" i="7"/>
  <c r="Q1593" i="7"/>
  <c r="R1593" i="7"/>
  <c r="AF1593" i="7"/>
  <c r="AG1593" i="7"/>
  <c r="Q1594" i="7"/>
  <c r="R1594" i="7"/>
  <c r="AF1594" i="7"/>
  <c r="AG1594" i="7"/>
  <c r="Q1595" i="7"/>
  <c r="R1595" i="7"/>
  <c r="AF1595" i="7"/>
  <c r="AG1595" i="7"/>
  <c r="Q1596" i="7"/>
  <c r="R1596" i="7"/>
  <c r="AF1596" i="7"/>
  <c r="AG1596" i="7"/>
  <c r="Q1597" i="7"/>
  <c r="R1597" i="7"/>
  <c r="AF1597" i="7"/>
  <c r="AG1597" i="7"/>
  <c r="Q1598" i="7"/>
  <c r="R1598" i="7"/>
  <c r="AF1598" i="7"/>
  <c r="AG1598" i="7"/>
  <c r="Q1599" i="7"/>
  <c r="R1599" i="7"/>
  <c r="AF1599" i="7"/>
  <c r="AG1599" i="7"/>
  <c r="Q1600" i="7"/>
  <c r="R1600" i="7"/>
  <c r="AF1600" i="7"/>
  <c r="AG1600" i="7"/>
  <c r="Q1601" i="7"/>
  <c r="R1601" i="7"/>
  <c r="AF1601" i="7"/>
  <c r="AG1601" i="7"/>
  <c r="Q1602" i="7"/>
  <c r="R1602" i="7"/>
  <c r="AF1602" i="7"/>
  <c r="AG1602" i="7"/>
  <c r="Q1603" i="7"/>
  <c r="R1603" i="7"/>
  <c r="AF1603" i="7"/>
  <c r="AG1603" i="7"/>
  <c r="Q1604" i="7"/>
  <c r="R1604" i="7"/>
  <c r="AF1604" i="7"/>
  <c r="AG1604" i="7"/>
  <c r="Q1605" i="7"/>
  <c r="R1605" i="7"/>
  <c r="AF1605" i="7"/>
  <c r="AG1605" i="7"/>
  <c r="Q1606" i="7"/>
  <c r="R1606" i="7"/>
  <c r="AF1606" i="7"/>
  <c r="AG1606" i="7"/>
  <c r="Q1607" i="7"/>
  <c r="R1607" i="7"/>
  <c r="AF1607" i="7"/>
  <c r="AG1607" i="7"/>
  <c r="Q1608" i="7"/>
  <c r="R1608" i="7"/>
  <c r="AF1608" i="7"/>
  <c r="AG1608" i="7"/>
  <c r="Q1609" i="7"/>
  <c r="R1609" i="7"/>
  <c r="AF1609" i="7"/>
  <c r="AG1609" i="7"/>
  <c r="Q1610" i="7"/>
  <c r="R1610" i="7"/>
  <c r="AF1610" i="7"/>
  <c r="AG1610" i="7"/>
  <c r="Q1611" i="7"/>
  <c r="R1611" i="7"/>
  <c r="AF1611" i="7"/>
  <c r="AG1611" i="7"/>
  <c r="Q1612" i="7"/>
  <c r="R1612" i="7"/>
  <c r="AF1612" i="7"/>
  <c r="AG1612" i="7"/>
  <c r="Q1613" i="7"/>
  <c r="R1613" i="7"/>
  <c r="AF1613" i="7"/>
  <c r="AG1613" i="7"/>
  <c r="Q1614" i="7"/>
  <c r="R1614" i="7"/>
  <c r="AF1614" i="7"/>
  <c r="AG1614" i="7"/>
  <c r="Q1615" i="7"/>
  <c r="R1615" i="7"/>
  <c r="AF1615" i="7"/>
  <c r="AG1615" i="7"/>
  <c r="Q1616" i="7"/>
  <c r="R1616" i="7"/>
  <c r="AF1616" i="7"/>
  <c r="AG1616" i="7"/>
  <c r="Q1617" i="7"/>
  <c r="R1617" i="7"/>
  <c r="AF1617" i="7"/>
  <c r="AG1617" i="7"/>
  <c r="Q1618" i="7"/>
  <c r="R1618" i="7"/>
  <c r="AF1618" i="7"/>
  <c r="AG1618" i="7"/>
  <c r="Q1619" i="7"/>
  <c r="R1619" i="7"/>
  <c r="AF1619" i="7"/>
  <c r="AG1619" i="7"/>
  <c r="Q1620" i="7"/>
  <c r="R1620" i="7"/>
  <c r="AF1620" i="7"/>
  <c r="AG1620" i="7"/>
  <c r="Q1621" i="7"/>
  <c r="R1621" i="7"/>
  <c r="AF1621" i="7"/>
  <c r="AG1621" i="7"/>
  <c r="Q1622" i="7"/>
  <c r="R1622" i="7"/>
  <c r="AF1622" i="7"/>
  <c r="AG1622" i="7"/>
  <c r="Q1623" i="7"/>
  <c r="R1623" i="7"/>
  <c r="AF1623" i="7"/>
  <c r="AG1623" i="7"/>
  <c r="Q1624" i="7"/>
  <c r="R1624" i="7"/>
  <c r="AF1624" i="7"/>
  <c r="AG1624" i="7"/>
  <c r="Q1625" i="7"/>
  <c r="R1625" i="7"/>
  <c r="AF1625" i="7"/>
  <c r="AG1625" i="7"/>
  <c r="Q1626" i="7"/>
  <c r="R1626" i="7"/>
  <c r="AF1626" i="7"/>
  <c r="AG1626" i="7"/>
  <c r="Q1627" i="7"/>
  <c r="R1627" i="7"/>
  <c r="AF1627" i="7"/>
  <c r="AG1627" i="7"/>
  <c r="Q1628" i="7"/>
  <c r="R1628" i="7"/>
  <c r="AF1628" i="7"/>
  <c r="AG1628" i="7"/>
  <c r="Q1629" i="7"/>
  <c r="R1629" i="7"/>
  <c r="AF1629" i="7"/>
  <c r="AG1629" i="7"/>
  <c r="Q1630" i="7"/>
  <c r="R1630" i="7"/>
  <c r="AF1630" i="7"/>
  <c r="AG1630" i="7"/>
  <c r="Q1631" i="7"/>
  <c r="R1631" i="7"/>
  <c r="AF1631" i="7"/>
  <c r="AG1631" i="7"/>
  <c r="Q1632" i="7"/>
  <c r="R1632" i="7"/>
  <c r="AF1632" i="7"/>
  <c r="AG1632" i="7"/>
  <c r="Q1633" i="7"/>
  <c r="R1633" i="7"/>
  <c r="AF1633" i="7"/>
  <c r="AG1633" i="7"/>
  <c r="Q1634" i="7"/>
  <c r="R1634" i="7"/>
  <c r="AF1634" i="7"/>
  <c r="AG1634" i="7"/>
  <c r="Q1635" i="7"/>
  <c r="R1635" i="7"/>
  <c r="AF1635" i="7"/>
  <c r="AG1635" i="7"/>
  <c r="Q1636" i="7"/>
  <c r="R1636" i="7"/>
  <c r="AF1636" i="7"/>
  <c r="AG1636" i="7"/>
  <c r="Q1637" i="7"/>
  <c r="R1637" i="7"/>
  <c r="AF1637" i="7"/>
  <c r="AG1637" i="7"/>
  <c r="Q1638" i="7"/>
  <c r="R1638" i="7"/>
  <c r="AF1638" i="7"/>
  <c r="AG1638" i="7"/>
  <c r="Q1639" i="7"/>
  <c r="R1639" i="7"/>
  <c r="AF1639" i="7"/>
  <c r="AG1639" i="7"/>
  <c r="Q1640" i="7"/>
  <c r="R1640" i="7"/>
  <c r="AF1640" i="7"/>
  <c r="AG1640" i="7"/>
  <c r="Q1641" i="7"/>
  <c r="R1641" i="7"/>
  <c r="AF1641" i="7"/>
  <c r="AG1641" i="7"/>
  <c r="Q1642" i="7"/>
  <c r="R1642" i="7"/>
  <c r="AF1642" i="7"/>
  <c r="AG1642" i="7"/>
  <c r="Q1643" i="7"/>
  <c r="R1643" i="7"/>
  <c r="AF1643" i="7"/>
  <c r="AG1643" i="7"/>
  <c r="Q1644" i="7"/>
  <c r="R1644" i="7"/>
  <c r="AF1644" i="7"/>
  <c r="AG1644" i="7"/>
  <c r="Q1645" i="7"/>
  <c r="R1645" i="7"/>
  <c r="AF1645" i="7"/>
  <c r="AG1645" i="7"/>
  <c r="Q1646" i="7"/>
  <c r="R1646" i="7"/>
  <c r="AF1646" i="7"/>
  <c r="AG1646" i="7"/>
  <c r="Q1647" i="7"/>
  <c r="R1647" i="7"/>
  <c r="AF1647" i="7"/>
  <c r="AG1647" i="7"/>
  <c r="Q1648" i="7"/>
  <c r="R1648" i="7"/>
  <c r="AF1648" i="7"/>
  <c r="AG1648" i="7"/>
  <c r="Q1649" i="7"/>
  <c r="R1649" i="7"/>
  <c r="AF1649" i="7"/>
  <c r="AG1649" i="7"/>
  <c r="Q1650" i="7"/>
  <c r="R1650" i="7"/>
  <c r="AF1650" i="7"/>
  <c r="AG1650" i="7"/>
  <c r="Q1651" i="7"/>
  <c r="R1651" i="7"/>
  <c r="AF1651" i="7"/>
  <c r="AG1651" i="7"/>
  <c r="Q1652" i="7"/>
  <c r="R1652" i="7"/>
  <c r="AF1652" i="7"/>
  <c r="AG1652" i="7"/>
  <c r="Q1653" i="7"/>
  <c r="R1653" i="7"/>
  <c r="AF1653" i="7"/>
  <c r="AG1653" i="7"/>
  <c r="Q1654" i="7"/>
  <c r="R1654" i="7"/>
  <c r="AF1654" i="7"/>
  <c r="AG1654" i="7"/>
  <c r="Q1655" i="7"/>
  <c r="R1655" i="7"/>
  <c r="AF1655" i="7"/>
  <c r="AG1655" i="7"/>
  <c r="Q1656" i="7"/>
  <c r="R1656" i="7"/>
  <c r="AF1656" i="7"/>
  <c r="AG1656" i="7"/>
  <c r="Q1657" i="7"/>
  <c r="R1657" i="7"/>
  <c r="AF1657" i="7"/>
  <c r="AG1657" i="7"/>
  <c r="Q1658" i="7"/>
  <c r="R1658" i="7"/>
  <c r="AF1658" i="7"/>
  <c r="AG1658" i="7"/>
  <c r="Q1659" i="7"/>
  <c r="R1659" i="7"/>
  <c r="AF1659" i="7"/>
  <c r="AG1659" i="7"/>
  <c r="Q1660" i="7"/>
  <c r="R1660" i="7"/>
  <c r="AF1660" i="7"/>
  <c r="AG1660" i="7"/>
  <c r="Q1661" i="7"/>
  <c r="R1661" i="7"/>
  <c r="AF1661" i="7"/>
  <c r="AG1661" i="7"/>
  <c r="Q1662" i="7"/>
  <c r="R1662" i="7"/>
  <c r="AF1662" i="7"/>
  <c r="AG1662" i="7"/>
  <c r="Q1663" i="7"/>
  <c r="R1663" i="7"/>
  <c r="AF1663" i="7"/>
  <c r="AG1663" i="7"/>
  <c r="Q1664" i="7"/>
  <c r="R1664" i="7"/>
  <c r="AF1664" i="7"/>
  <c r="AG1664" i="7"/>
  <c r="Q1665" i="7"/>
  <c r="R1665" i="7"/>
  <c r="AF1665" i="7"/>
  <c r="AG1665" i="7"/>
  <c r="Q1666" i="7"/>
  <c r="R1666" i="7"/>
  <c r="AF1666" i="7"/>
  <c r="AG1666" i="7"/>
  <c r="Q1667" i="7"/>
  <c r="R1667" i="7"/>
  <c r="AF1667" i="7"/>
  <c r="AG1667" i="7"/>
  <c r="Q1668" i="7"/>
  <c r="R1668" i="7"/>
  <c r="AF1668" i="7"/>
  <c r="AG1668" i="7"/>
  <c r="Q1669" i="7"/>
  <c r="R1669" i="7"/>
  <c r="AF1669" i="7"/>
  <c r="AG1669" i="7"/>
  <c r="Q1670" i="7"/>
  <c r="R1670" i="7"/>
  <c r="AF1670" i="7"/>
  <c r="AG1670" i="7"/>
  <c r="Q1671" i="7"/>
  <c r="R1671" i="7"/>
  <c r="AF1671" i="7"/>
  <c r="AG1671" i="7"/>
  <c r="Q1672" i="7"/>
  <c r="R1672" i="7"/>
  <c r="AF1672" i="7"/>
  <c r="AG1672" i="7"/>
  <c r="Q1673" i="7"/>
  <c r="R1673" i="7"/>
  <c r="AF1673" i="7"/>
  <c r="AG1673" i="7"/>
  <c r="Q1674" i="7"/>
  <c r="R1674" i="7"/>
  <c r="AF1674" i="7"/>
  <c r="AG1674" i="7"/>
  <c r="Q1675" i="7"/>
  <c r="R1675" i="7"/>
  <c r="AF1675" i="7"/>
  <c r="AG1675" i="7"/>
  <c r="Q1676" i="7"/>
  <c r="R1676" i="7"/>
  <c r="AF1676" i="7"/>
  <c r="AG1676" i="7"/>
  <c r="Q1677" i="7"/>
  <c r="R1677" i="7"/>
  <c r="AF1677" i="7"/>
  <c r="AG1677" i="7"/>
  <c r="Q1678" i="7"/>
  <c r="R1678" i="7"/>
  <c r="AF1678" i="7"/>
  <c r="AG1678" i="7"/>
  <c r="Q1679" i="7"/>
  <c r="R1679" i="7"/>
  <c r="AF1679" i="7"/>
  <c r="AG1679" i="7"/>
  <c r="Q1680" i="7"/>
  <c r="R1680" i="7"/>
  <c r="AF1680" i="7"/>
  <c r="AG1680" i="7"/>
  <c r="Q1681" i="7"/>
  <c r="R1681" i="7"/>
  <c r="AF1681" i="7"/>
  <c r="AG1681" i="7"/>
  <c r="Q1682" i="7"/>
  <c r="R1682" i="7"/>
  <c r="AF1682" i="7"/>
  <c r="AG1682" i="7"/>
  <c r="Q1683" i="7"/>
  <c r="R1683" i="7"/>
  <c r="AF1683" i="7"/>
  <c r="AG1683" i="7"/>
  <c r="Q1684" i="7"/>
  <c r="R1684" i="7"/>
  <c r="AF1684" i="7"/>
  <c r="AG1684" i="7"/>
  <c r="Q1685" i="7"/>
  <c r="R1685" i="7"/>
  <c r="AF1685" i="7"/>
  <c r="AG1685" i="7"/>
  <c r="Q1686" i="7"/>
  <c r="R1686" i="7"/>
  <c r="AF1686" i="7"/>
  <c r="AG1686" i="7"/>
  <c r="Q1687" i="7"/>
  <c r="R1687" i="7"/>
  <c r="AF1687" i="7"/>
  <c r="AG1687" i="7"/>
  <c r="Q1688" i="7"/>
  <c r="R1688" i="7"/>
  <c r="AF1688" i="7"/>
  <c r="AG1688" i="7"/>
  <c r="Q1689" i="7"/>
  <c r="R1689" i="7"/>
  <c r="AF1689" i="7"/>
  <c r="AG1689" i="7"/>
  <c r="Q1690" i="7"/>
  <c r="R1690" i="7"/>
  <c r="AF1690" i="7"/>
  <c r="AG1690" i="7"/>
  <c r="Q1691" i="7"/>
  <c r="R1691" i="7"/>
  <c r="AF1691" i="7"/>
  <c r="AG1691" i="7"/>
  <c r="Q1692" i="7"/>
  <c r="R1692" i="7"/>
  <c r="AF1692" i="7"/>
  <c r="AG1692" i="7"/>
  <c r="Q1693" i="7"/>
  <c r="R1693" i="7"/>
  <c r="AF1693" i="7"/>
  <c r="AG1693" i="7"/>
  <c r="Q1694" i="7"/>
  <c r="R1694" i="7"/>
  <c r="AF1694" i="7"/>
  <c r="AG1694" i="7"/>
  <c r="Q1695" i="7"/>
  <c r="R1695" i="7"/>
  <c r="AF1695" i="7"/>
  <c r="AG1695" i="7"/>
  <c r="Q1696" i="7"/>
  <c r="R1696" i="7"/>
  <c r="AF1696" i="7"/>
  <c r="AG1696" i="7"/>
  <c r="Q1697" i="7"/>
  <c r="R1697" i="7"/>
  <c r="AF1697" i="7"/>
  <c r="AG1697" i="7"/>
  <c r="Q1698" i="7"/>
  <c r="R1698" i="7"/>
  <c r="AF1698" i="7"/>
  <c r="AG1698" i="7"/>
  <c r="Q1699" i="7"/>
  <c r="R1699" i="7"/>
  <c r="AF1699" i="7"/>
  <c r="AG1699" i="7"/>
  <c r="Q1700" i="7"/>
  <c r="R1700" i="7"/>
  <c r="AF1700" i="7"/>
  <c r="AG1700" i="7"/>
  <c r="Q1701" i="7"/>
  <c r="R1701" i="7"/>
  <c r="AF1701" i="7"/>
  <c r="AG1701" i="7"/>
  <c r="Q1702" i="7"/>
  <c r="R1702" i="7"/>
  <c r="AF1702" i="7"/>
  <c r="AG1702" i="7"/>
  <c r="Q1703" i="7"/>
  <c r="R1703" i="7"/>
  <c r="AF1703" i="7"/>
  <c r="AG1703" i="7"/>
  <c r="Q1704" i="7"/>
  <c r="R1704" i="7"/>
  <c r="AF1704" i="7"/>
  <c r="AG1704" i="7"/>
  <c r="Q1705" i="7"/>
  <c r="R1705" i="7"/>
  <c r="AF1705" i="7"/>
  <c r="AG1705" i="7"/>
  <c r="Q1706" i="7"/>
  <c r="R1706" i="7"/>
  <c r="AF1706" i="7"/>
  <c r="AG1706" i="7"/>
  <c r="Q1707" i="7"/>
  <c r="R1707" i="7"/>
  <c r="AF1707" i="7"/>
  <c r="AG1707" i="7"/>
  <c r="Q1708" i="7"/>
  <c r="R1708" i="7"/>
  <c r="AF1708" i="7"/>
  <c r="AG1708" i="7"/>
  <c r="Q1709" i="7"/>
  <c r="R1709" i="7"/>
  <c r="AF1709" i="7"/>
  <c r="AG1709" i="7"/>
  <c r="Q1710" i="7"/>
  <c r="R1710" i="7"/>
  <c r="AF1710" i="7"/>
  <c r="AG1710" i="7"/>
  <c r="Q1711" i="7"/>
  <c r="R1711" i="7"/>
  <c r="AF1711" i="7"/>
  <c r="AG1711" i="7"/>
  <c r="Q1712" i="7"/>
  <c r="R1712" i="7"/>
  <c r="AF1712" i="7"/>
  <c r="AG1712" i="7"/>
  <c r="Q1713" i="7"/>
  <c r="R1713" i="7"/>
  <c r="AF1713" i="7"/>
  <c r="AG1713" i="7"/>
  <c r="Q1714" i="7"/>
  <c r="R1714" i="7"/>
  <c r="AF1714" i="7"/>
  <c r="AG1714" i="7"/>
  <c r="Q1715" i="7"/>
  <c r="R1715" i="7"/>
  <c r="AF1715" i="7"/>
  <c r="AG1715" i="7"/>
  <c r="Q1716" i="7"/>
  <c r="R1716" i="7"/>
  <c r="AF1716" i="7"/>
  <c r="AG1716" i="7"/>
  <c r="Q1717" i="7"/>
  <c r="R1717" i="7"/>
  <c r="AF1717" i="7"/>
  <c r="AG1717" i="7"/>
  <c r="Q1718" i="7"/>
  <c r="R1718" i="7"/>
  <c r="AF1718" i="7"/>
  <c r="AG1718" i="7"/>
  <c r="Q1719" i="7"/>
  <c r="R1719" i="7"/>
  <c r="AF1719" i="7"/>
  <c r="AG1719" i="7"/>
  <c r="Q1720" i="7"/>
  <c r="R1720" i="7"/>
  <c r="AF1720" i="7"/>
  <c r="AG1720" i="7"/>
  <c r="Q1721" i="7"/>
  <c r="R1721" i="7"/>
  <c r="AF1721" i="7"/>
  <c r="AG1721" i="7"/>
  <c r="Q1722" i="7"/>
  <c r="R1722" i="7"/>
  <c r="AF1722" i="7"/>
  <c r="AG1722" i="7"/>
  <c r="Q1723" i="7"/>
  <c r="R1723" i="7"/>
  <c r="AF1723" i="7"/>
  <c r="AG1723" i="7"/>
  <c r="Q1724" i="7"/>
  <c r="R1724" i="7"/>
  <c r="AF1724" i="7"/>
  <c r="AG1724" i="7"/>
  <c r="Q1725" i="7"/>
  <c r="R1725" i="7"/>
  <c r="AF1725" i="7"/>
  <c r="AG1725" i="7"/>
  <c r="Q1726" i="7"/>
  <c r="R1726" i="7"/>
  <c r="AF1726" i="7"/>
  <c r="AG1726" i="7"/>
  <c r="Q1727" i="7"/>
  <c r="R1727" i="7"/>
  <c r="AF1727" i="7"/>
  <c r="AG1727" i="7"/>
  <c r="Q1728" i="7"/>
  <c r="R1728" i="7"/>
  <c r="AF1728" i="7"/>
  <c r="AG1728" i="7"/>
  <c r="Q1729" i="7"/>
  <c r="R1729" i="7"/>
  <c r="AF1729" i="7"/>
  <c r="AG1729" i="7"/>
  <c r="Q1730" i="7"/>
  <c r="R1730" i="7"/>
  <c r="AF1730" i="7"/>
  <c r="AG1730" i="7"/>
  <c r="Q1731" i="7"/>
  <c r="R1731" i="7"/>
  <c r="AF1731" i="7"/>
  <c r="AG1731" i="7"/>
  <c r="Q1732" i="7"/>
  <c r="R1732" i="7"/>
  <c r="AF1732" i="7"/>
  <c r="AG1732" i="7"/>
  <c r="Q1733" i="7"/>
  <c r="R1733" i="7"/>
  <c r="AF1733" i="7"/>
  <c r="AG1733" i="7"/>
  <c r="Q1734" i="7"/>
  <c r="R1734" i="7"/>
  <c r="AF1734" i="7"/>
  <c r="AG1734" i="7"/>
  <c r="Q1735" i="7"/>
  <c r="R1735" i="7"/>
  <c r="AF1735" i="7"/>
  <c r="AG1735" i="7"/>
  <c r="Q1736" i="7"/>
  <c r="R1736" i="7"/>
  <c r="AF1736" i="7"/>
  <c r="AG1736" i="7"/>
  <c r="Q1737" i="7"/>
  <c r="R1737" i="7"/>
  <c r="AF1737" i="7"/>
  <c r="AG1737" i="7"/>
  <c r="Q1738" i="7"/>
  <c r="R1738" i="7"/>
  <c r="AF1738" i="7"/>
  <c r="AG1738" i="7"/>
  <c r="Q1739" i="7"/>
  <c r="R1739" i="7"/>
  <c r="AF1739" i="7"/>
  <c r="AG1739" i="7"/>
  <c r="Q1740" i="7"/>
  <c r="R1740" i="7"/>
  <c r="AF1740" i="7"/>
  <c r="AG1740" i="7"/>
  <c r="Q1741" i="7"/>
  <c r="R1741" i="7"/>
  <c r="AF1741" i="7"/>
  <c r="AG1741" i="7"/>
  <c r="Q1742" i="7"/>
  <c r="R1742" i="7"/>
  <c r="AF1742" i="7"/>
  <c r="AG1742" i="7"/>
  <c r="Q1743" i="7"/>
  <c r="R1743" i="7"/>
  <c r="AF1743" i="7"/>
  <c r="AG1743" i="7"/>
  <c r="Q1744" i="7"/>
  <c r="R1744" i="7"/>
  <c r="AF1744" i="7"/>
  <c r="AG1744" i="7"/>
  <c r="Q1745" i="7"/>
  <c r="R1745" i="7"/>
  <c r="AF1745" i="7"/>
  <c r="AG1745" i="7"/>
  <c r="Q1746" i="7"/>
  <c r="R1746" i="7"/>
  <c r="AF1746" i="7"/>
  <c r="AG1746" i="7"/>
  <c r="Q1747" i="7"/>
  <c r="R1747" i="7"/>
  <c r="AF1747" i="7"/>
  <c r="AG1747" i="7"/>
  <c r="Q1748" i="7"/>
  <c r="R1748" i="7"/>
  <c r="AF1748" i="7"/>
  <c r="AG1748" i="7"/>
  <c r="Q1749" i="7"/>
  <c r="R1749" i="7"/>
  <c r="AF1749" i="7"/>
  <c r="AG1749" i="7"/>
  <c r="Q1750" i="7"/>
  <c r="R1750" i="7"/>
  <c r="AF1750" i="7"/>
  <c r="AG1750" i="7"/>
  <c r="Q1751" i="7"/>
  <c r="R1751" i="7"/>
  <c r="AF1751" i="7"/>
  <c r="AG1751" i="7"/>
  <c r="Q1752" i="7"/>
  <c r="R1752" i="7"/>
  <c r="AF1752" i="7"/>
  <c r="AG1752" i="7"/>
  <c r="Q1753" i="7"/>
  <c r="R1753" i="7"/>
  <c r="AF1753" i="7"/>
  <c r="AG1753" i="7"/>
  <c r="Q1754" i="7"/>
  <c r="R1754" i="7"/>
  <c r="AF1754" i="7"/>
  <c r="AG1754" i="7"/>
  <c r="Q1755" i="7"/>
  <c r="R1755" i="7"/>
  <c r="AF1755" i="7"/>
  <c r="AG1755" i="7"/>
  <c r="Q1756" i="7"/>
  <c r="R1756" i="7"/>
  <c r="AF1756" i="7"/>
  <c r="AG1756" i="7"/>
  <c r="Q1757" i="7"/>
  <c r="R1757" i="7"/>
  <c r="AF1757" i="7"/>
  <c r="AG1757" i="7"/>
  <c r="Q1758" i="7"/>
  <c r="R1758" i="7"/>
  <c r="AF1758" i="7"/>
  <c r="AG1758" i="7"/>
  <c r="Q1759" i="7"/>
  <c r="R1759" i="7"/>
  <c r="AF1759" i="7"/>
  <c r="AG1759" i="7"/>
  <c r="Q1760" i="7"/>
  <c r="R1760" i="7"/>
  <c r="AF1760" i="7"/>
  <c r="AG1760" i="7"/>
  <c r="Q1761" i="7"/>
  <c r="R1761" i="7"/>
  <c r="AF1761" i="7"/>
  <c r="AG1761" i="7"/>
  <c r="Q1762" i="7"/>
  <c r="R1762" i="7"/>
  <c r="AF1762" i="7"/>
  <c r="AG1762" i="7"/>
  <c r="Q1763" i="7"/>
  <c r="R1763" i="7"/>
  <c r="AF1763" i="7"/>
  <c r="AG1763" i="7"/>
  <c r="Q1764" i="7"/>
  <c r="R1764" i="7"/>
  <c r="AF1764" i="7"/>
  <c r="AG1764" i="7"/>
  <c r="Q1765" i="7"/>
  <c r="R1765" i="7"/>
  <c r="AF1765" i="7"/>
  <c r="AG1765" i="7"/>
  <c r="Q1766" i="7"/>
  <c r="R1766" i="7"/>
  <c r="AF1766" i="7"/>
  <c r="AG1766" i="7"/>
  <c r="Q1767" i="7"/>
  <c r="R1767" i="7"/>
  <c r="AF1767" i="7"/>
  <c r="AG1767" i="7"/>
  <c r="Q1768" i="7"/>
  <c r="R1768" i="7"/>
  <c r="AF1768" i="7"/>
  <c r="AG1768" i="7"/>
  <c r="Q1769" i="7"/>
  <c r="R1769" i="7"/>
  <c r="AF1769" i="7"/>
  <c r="AG1769" i="7"/>
  <c r="Q1770" i="7"/>
  <c r="R1770" i="7"/>
  <c r="AF1770" i="7"/>
  <c r="AG1770" i="7"/>
  <c r="Q1771" i="7"/>
  <c r="R1771" i="7"/>
  <c r="AF1771" i="7"/>
  <c r="AG1771" i="7"/>
  <c r="Q1772" i="7"/>
  <c r="R1772" i="7"/>
  <c r="AF1772" i="7"/>
  <c r="AG1772" i="7"/>
  <c r="Q1773" i="7"/>
  <c r="R1773" i="7"/>
  <c r="AF1773" i="7"/>
  <c r="AG1773" i="7"/>
  <c r="Q1774" i="7"/>
  <c r="R1774" i="7"/>
  <c r="AF1774" i="7"/>
  <c r="AG1774" i="7"/>
  <c r="Q1775" i="7"/>
  <c r="R1775" i="7"/>
  <c r="AF1775" i="7"/>
  <c r="AG1775" i="7"/>
  <c r="Q1776" i="7"/>
  <c r="R1776" i="7"/>
  <c r="AF1776" i="7"/>
  <c r="AG1776" i="7"/>
  <c r="Q1777" i="7"/>
  <c r="R1777" i="7"/>
  <c r="AF1777" i="7"/>
  <c r="AG1777" i="7"/>
  <c r="Q1778" i="7"/>
  <c r="R1778" i="7"/>
  <c r="AF1778" i="7"/>
  <c r="AG1778" i="7"/>
  <c r="Q1779" i="7"/>
  <c r="R1779" i="7"/>
  <c r="AF1779" i="7"/>
  <c r="AG1779" i="7"/>
  <c r="Q1780" i="7"/>
  <c r="R1780" i="7"/>
  <c r="AF1780" i="7"/>
  <c r="AG1780" i="7"/>
  <c r="Q1781" i="7"/>
  <c r="R1781" i="7"/>
  <c r="AF1781" i="7"/>
  <c r="AG1781" i="7"/>
  <c r="Q1782" i="7"/>
  <c r="R1782" i="7"/>
  <c r="AF1782" i="7"/>
  <c r="AG1782" i="7"/>
  <c r="Q1783" i="7"/>
  <c r="R1783" i="7"/>
  <c r="AF1783" i="7"/>
  <c r="AG1783" i="7"/>
  <c r="Q1784" i="7"/>
  <c r="R1784" i="7"/>
  <c r="AF1784" i="7"/>
  <c r="AG1784" i="7"/>
  <c r="Q1785" i="7"/>
  <c r="R1785" i="7"/>
  <c r="AF1785" i="7"/>
  <c r="AG1785" i="7"/>
  <c r="Q1786" i="7"/>
  <c r="R1786" i="7"/>
  <c r="AF1786" i="7"/>
  <c r="AG1786" i="7"/>
  <c r="Q1787" i="7"/>
  <c r="R1787" i="7"/>
  <c r="AF1787" i="7"/>
  <c r="AG1787" i="7"/>
  <c r="Q1788" i="7"/>
  <c r="R1788" i="7"/>
  <c r="AF1788" i="7"/>
  <c r="AG1788" i="7"/>
  <c r="Q1789" i="7"/>
  <c r="R1789" i="7"/>
  <c r="AF1789" i="7"/>
  <c r="AG1789" i="7"/>
  <c r="Q1790" i="7"/>
  <c r="R1790" i="7"/>
  <c r="AF1790" i="7"/>
  <c r="AG1790" i="7"/>
  <c r="Q1791" i="7"/>
  <c r="R1791" i="7"/>
  <c r="AF1791" i="7"/>
  <c r="AG1791" i="7"/>
  <c r="Q1792" i="7"/>
  <c r="R1792" i="7"/>
  <c r="AF1792" i="7"/>
  <c r="AG1792" i="7"/>
  <c r="Q1793" i="7"/>
  <c r="R1793" i="7"/>
  <c r="AF1793" i="7"/>
  <c r="AG1793" i="7"/>
  <c r="Q1794" i="7"/>
  <c r="R1794" i="7"/>
  <c r="AF1794" i="7"/>
  <c r="AG1794" i="7"/>
  <c r="Q1795" i="7"/>
  <c r="R1795" i="7"/>
  <c r="AF1795" i="7"/>
  <c r="AG1795" i="7"/>
  <c r="Q1796" i="7"/>
  <c r="R1796" i="7"/>
  <c r="AF1796" i="7"/>
  <c r="AG1796" i="7"/>
  <c r="Q1797" i="7"/>
  <c r="R1797" i="7"/>
  <c r="AF1797" i="7"/>
  <c r="AG1797" i="7"/>
  <c r="Q1798" i="7"/>
  <c r="R1798" i="7"/>
  <c r="AF1798" i="7"/>
  <c r="AG1798" i="7"/>
  <c r="Q1799" i="7"/>
  <c r="R1799" i="7"/>
  <c r="AF1799" i="7"/>
  <c r="AG1799" i="7"/>
  <c r="Q1800" i="7"/>
  <c r="R1800" i="7"/>
  <c r="AF1800" i="7"/>
  <c r="AG1800" i="7"/>
  <c r="Q1801" i="7"/>
  <c r="R1801" i="7"/>
  <c r="AF1801" i="7"/>
  <c r="AG1801" i="7"/>
  <c r="Q1802" i="7"/>
  <c r="R1802" i="7"/>
  <c r="AF1802" i="7"/>
  <c r="AG1802" i="7"/>
  <c r="Q1803" i="7"/>
  <c r="R1803" i="7"/>
  <c r="AF1803" i="7"/>
  <c r="AG1803" i="7"/>
  <c r="Q1804" i="7"/>
  <c r="R1804" i="7"/>
  <c r="AF1804" i="7"/>
  <c r="AG1804" i="7"/>
  <c r="Q1805" i="7"/>
  <c r="R1805" i="7"/>
  <c r="AF1805" i="7"/>
  <c r="AG1805" i="7"/>
  <c r="Q1806" i="7"/>
  <c r="R1806" i="7"/>
  <c r="AF1806" i="7"/>
  <c r="AG1806" i="7"/>
  <c r="Q1807" i="7"/>
  <c r="R1807" i="7"/>
  <c r="AF1807" i="7"/>
  <c r="AG1807" i="7"/>
  <c r="Q1808" i="7"/>
  <c r="R1808" i="7"/>
  <c r="AF1808" i="7"/>
  <c r="AG1808" i="7"/>
  <c r="Q1809" i="7"/>
  <c r="R1809" i="7"/>
  <c r="AF1809" i="7"/>
  <c r="AG1809" i="7"/>
  <c r="Q1810" i="7"/>
  <c r="R1810" i="7"/>
  <c r="AF1810" i="7"/>
  <c r="AG1810" i="7"/>
  <c r="Q1811" i="7"/>
  <c r="R1811" i="7"/>
  <c r="AF1811" i="7"/>
  <c r="AG1811" i="7"/>
  <c r="Q1812" i="7"/>
  <c r="R1812" i="7"/>
  <c r="AF1812" i="7"/>
  <c r="AG1812" i="7"/>
  <c r="Q1813" i="7"/>
  <c r="R1813" i="7"/>
  <c r="AF1813" i="7"/>
  <c r="AG1813" i="7"/>
  <c r="Q1814" i="7"/>
  <c r="R1814" i="7"/>
  <c r="AF1814" i="7"/>
  <c r="AG1814" i="7"/>
  <c r="Q1815" i="7"/>
  <c r="R1815" i="7"/>
  <c r="AF1815" i="7"/>
  <c r="AG1815" i="7"/>
  <c r="Q1816" i="7"/>
  <c r="R1816" i="7"/>
  <c r="AF1816" i="7"/>
  <c r="AG1816" i="7"/>
  <c r="Q1817" i="7"/>
  <c r="R1817" i="7"/>
  <c r="AF1817" i="7"/>
  <c r="AG1817" i="7"/>
  <c r="Q1818" i="7"/>
  <c r="R1818" i="7"/>
  <c r="AF1818" i="7"/>
  <c r="AG1818" i="7"/>
  <c r="Q1819" i="7"/>
  <c r="R1819" i="7"/>
  <c r="AF1819" i="7"/>
  <c r="AG1819" i="7"/>
  <c r="Q1820" i="7"/>
  <c r="R1820" i="7"/>
  <c r="AF1820" i="7"/>
  <c r="AG1820" i="7"/>
  <c r="Q1821" i="7"/>
  <c r="R1821" i="7"/>
  <c r="AF1821" i="7"/>
  <c r="AG1821" i="7"/>
  <c r="Q1822" i="7"/>
  <c r="R1822" i="7"/>
  <c r="AF1822" i="7"/>
  <c r="AG1822" i="7"/>
  <c r="Q1823" i="7"/>
  <c r="R1823" i="7"/>
  <c r="AF1823" i="7"/>
  <c r="AG1823" i="7"/>
  <c r="Q1824" i="7"/>
  <c r="R1824" i="7"/>
  <c r="AF1824" i="7"/>
  <c r="AG1824" i="7"/>
  <c r="Q1825" i="7"/>
  <c r="R1825" i="7"/>
  <c r="AF1825" i="7"/>
  <c r="AG1825" i="7"/>
  <c r="Q1826" i="7"/>
  <c r="R1826" i="7"/>
  <c r="AF1826" i="7"/>
  <c r="AG1826" i="7"/>
  <c r="Q1827" i="7"/>
  <c r="R1827" i="7"/>
  <c r="AF1827" i="7"/>
  <c r="AG1827" i="7"/>
  <c r="Q1828" i="7"/>
  <c r="R1828" i="7"/>
  <c r="AF1828" i="7"/>
  <c r="AG1828" i="7"/>
  <c r="Q1829" i="7"/>
  <c r="R1829" i="7"/>
  <c r="AF1829" i="7"/>
  <c r="AG1829" i="7"/>
  <c r="Q1830" i="7"/>
  <c r="R1830" i="7"/>
  <c r="AF1830" i="7"/>
  <c r="AG1830" i="7"/>
  <c r="Q1831" i="7"/>
  <c r="R1831" i="7"/>
  <c r="AF1831" i="7"/>
  <c r="AG1831" i="7"/>
  <c r="Q1832" i="7"/>
  <c r="R1832" i="7"/>
  <c r="AF1832" i="7"/>
  <c r="AG1832" i="7"/>
  <c r="Q1833" i="7"/>
  <c r="R1833" i="7"/>
  <c r="AF1833" i="7"/>
  <c r="AG1833" i="7"/>
  <c r="Q1834" i="7"/>
  <c r="R1834" i="7"/>
  <c r="AF1834" i="7"/>
  <c r="AG1834" i="7"/>
  <c r="Q1835" i="7"/>
  <c r="R1835" i="7"/>
  <c r="AF1835" i="7"/>
  <c r="AG1835" i="7"/>
  <c r="Q1836" i="7"/>
  <c r="R1836" i="7"/>
  <c r="AF1836" i="7"/>
  <c r="AG1836" i="7"/>
  <c r="Q1837" i="7"/>
  <c r="R1837" i="7"/>
  <c r="AF1837" i="7"/>
  <c r="AG1837" i="7"/>
  <c r="Q1838" i="7"/>
  <c r="R1838" i="7"/>
  <c r="AF1838" i="7"/>
  <c r="AG1838" i="7"/>
  <c r="Q1839" i="7"/>
  <c r="R1839" i="7"/>
  <c r="AF1839" i="7"/>
  <c r="AG1839" i="7"/>
  <c r="Q1840" i="7"/>
  <c r="R1840" i="7"/>
  <c r="AF1840" i="7"/>
  <c r="AG1840" i="7"/>
  <c r="Q1841" i="7"/>
  <c r="R1841" i="7"/>
  <c r="AF1841" i="7"/>
  <c r="AG1841" i="7"/>
  <c r="Q1842" i="7"/>
  <c r="R1842" i="7"/>
  <c r="AF1842" i="7"/>
  <c r="AG1842" i="7"/>
  <c r="Q1843" i="7"/>
  <c r="R1843" i="7"/>
  <c r="AF1843" i="7"/>
  <c r="AG1843" i="7"/>
  <c r="Q1844" i="7"/>
  <c r="R1844" i="7"/>
  <c r="AF1844" i="7"/>
  <c r="AG1844" i="7"/>
  <c r="Q1845" i="7"/>
  <c r="R1845" i="7"/>
  <c r="AF1845" i="7"/>
  <c r="AG1845" i="7"/>
  <c r="Q1846" i="7"/>
  <c r="R1846" i="7"/>
  <c r="AF1846" i="7"/>
  <c r="AG1846" i="7"/>
  <c r="Q1847" i="7"/>
  <c r="R1847" i="7"/>
  <c r="AF1847" i="7"/>
  <c r="AG1847" i="7"/>
  <c r="Q1848" i="7"/>
  <c r="R1848" i="7"/>
  <c r="AF1848" i="7"/>
  <c r="AG1848" i="7"/>
  <c r="Q1849" i="7"/>
  <c r="R1849" i="7"/>
  <c r="AF1849" i="7"/>
  <c r="AG1849" i="7"/>
  <c r="Q1850" i="7"/>
  <c r="R1850" i="7"/>
  <c r="AF1850" i="7"/>
  <c r="AG1850" i="7"/>
  <c r="Q1851" i="7"/>
  <c r="R1851" i="7"/>
  <c r="AF1851" i="7"/>
  <c r="AG1851" i="7"/>
  <c r="Q1852" i="7"/>
  <c r="R1852" i="7"/>
  <c r="AF1852" i="7"/>
  <c r="AG1852" i="7"/>
  <c r="Q1853" i="7"/>
  <c r="R1853" i="7"/>
  <c r="AF1853" i="7"/>
  <c r="AG1853" i="7"/>
  <c r="Q1854" i="7"/>
  <c r="R1854" i="7"/>
  <c r="AF1854" i="7"/>
  <c r="AG1854" i="7"/>
  <c r="Q1855" i="7"/>
  <c r="R1855" i="7"/>
  <c r="AF1855" i="7"/>
  <c r="AG1855" i="7"/>
  <c r="Q1856" i="7"/>
  <c r="R1856" i="7"/>
  <c r="AF1856" i="7"/>
  <c r="AG1856" i="7"/>
  <c r="Q1857" i="7"/>
  <c r="R1857" i="7"/>
  <c r="AF1857" i="7"/>
  <c r="AG1857" i="7"/>
  <c r="R65" i="22"/>
  <c r="R64" i="22"/>
  <c r="R63" i="22"/>
  <c r="R62" i="22"/>
  <c r="R61" i="22"/>
  <c r="R66" i="22"/>
  <c r="AC228" i="7"/>
  <c r="AC244" i="7"/>
  <c r="AC250" i="7"/>
  <c r="AC254" i="7"/>
  <c r="AC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5" i="7"/>
  <c r="AC246" i="7"/>
  <c r="AC247" i="7"/>
  <c r="AC248" i="7"/>
  <c r="AC249" i="7"/>
  <c r="AC251" i="7"/>
  <c r="AC252" i="7"/>
  <c r="AC253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I26" i="22"/>
  <c r="J26" i="22"/>
  <c r="K26" i="22"/>
  <c r="L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I26" i="22"/>
  <c r="AJ26" i="22"/>
  <c r="AK26" i="22"/>
  <c r="AL26" i="22"/>
  <c r="AM26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AL27" i="22"/>
  <c r="AM27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J28" i="22"/>
  <c r="AK28" i="22"/>
  <c r="AL28" i="22"/>
  <c r="AM28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AL30" i="22"/>
  <c r="AM30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AL31" i="22"/>
  <c r="AM31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AL32" i="22"/>
  <c r="AM32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AL33" i="22"/>
  <c r="AM33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Z36" i="22"/>
  <c r="AA35" i="22"/>
  <c r="AB35" i="22"/>
  <c r="AC35" i="22"/>
  <c r="AD35" i="22"/>
  <c r="AD36" i="22"/>
  <c r="AE35" i="22"/>
  <c r="AF35" i="22"/>
  <c r="AF36" i="22"/>
  <c r="AF37" i="22"/>
  <c r="AG35" i="22"/>
  <c r="AH35" i="22"/>
  <c r="AH36" i="22"/>
  <c r="AH37" i="22"/>
  <c r="AI35" i="22"/>
  <c r="AI36" i="22"/>
  <c r="AI37" i="22"/>
  <c r="AJ35" i="22"/>
  <c r="AK35" i="22"/>
  <c r="AK36" i="22"/>
  <c r="AK37" i="22"/>
  <c r="AL35" i="22"/>
  <c r="AL36" i="22"/>
  <c r="AL37" i="22"/>
  <c r="AM35" i="22"/>
  <c r="AM36" i="22"/>
  <c r="AM37" i="22"/>
  <c r="AJ2" i="27"/>
  <c r="AK2" i="27"/>
  <c r="AJ3" i="27"/>
  <c r="AK3" i="27"/>
  <c r="AJ4" i="27"/>
  <c r="AK4" i="27"/>
  <c r="AJ5" i="27"/>
  <c r="AK5" i="27"/>
  <c r="AJ6" i="27"/>
  <c r="AK6" i="27"/>
  <c r="AJ7" i="27"/>
  <c r="AK7" i="27"/>
  <c r="AJ8" i="27"/>
  <c r="AK8" i="27"/>
  <c r="AJ9" i="27"/>
  <c r="AK9" i="27"/>
  <c r="AJ10" i="27"/>
  <c r="AK10" i="27"/>
  <c r="AJ11" i="27"/>
  <c r="AK11" i="27"/>
  <c r="AJ12" i="27"/>
  <c r="AK12" i="27"/>
  <c r="AJ13" i="27"/>
  <c r="AK13" i="27"/>
  <c r="AJ14" i="27"/>
  <c r="AK14" i="27"/>
  <c r="AJ15" i="27"/>
  <c r="AK15" i="27"/>
  <c r="AJ16" i="27"/>
  <c r="AK16" i="27"/>
  <c r="AJ17" i="27"/>
  <c r="AK17" i="27"/>
  <c r="AJ18" i="27"/>
  <c r="AK18" i="27"/>
  <c r="AJ19" i="27"/>
  <c r="AK19" i="27"/>
  <c r="AJ20" i="27"/>
  <c r="AK20" i="27"/>
  <c r="AJ21" i="27"/>
  <c r="AK21" i="27"/>
  <c r="AJ22" i="27"/>
  <c r="AK22" i="27"/>
  <c r="AJ23" i="27"/>
  <c r="AK23" i="27"/>
  <c r="AJ24" i="27"/>
  <c r="AK24" i="27"/>
  <c r="AJ25" i="27"/>
  <c r="AK25" i="27"/>
  <c r="AJ26" i="27"/>
  <c r="AK26" i="27"/>
  <c r="AJ27" i="27"/>
  <c r="AK27" i="27"/>
  <c r="AJ28" i="27"/>
  <c r="AK28" i="27"/>
  <c r="AJ29" i="27"/>
  <c r="AK29" i="27"/>
  <c r="AJ30" i="27"/>
  <c r="AK30" i="27"/>
  <c r="AJ31" i="27"/>
  <c r="AK31" i="27"/>
  <c r="AJ32" i="27"/>
  <c r="AK32" i="27"/>
  <c r="AJ33" i="27"/>
  <c r="AK33" i="27"/>
  <c r="AJ34" i="27"/>
  <c r="AK34" i="27"/>
  <c r="AJ35" i="27"/>
  <c r="AK35" i="27"/>
  <c r="AJ36" i="27"/>
  <c r="AK36" i="27"/>
  <c r="AJ37" i="27"/>
  <c r="AK37" i="27"/>
  <c r="AJ38" i="27"/>
  <c r="AK38" i="27"/>
  <c r="AJ39" i="27"/>
  <c r="AK39" i="27"/>
  <c r="AJ40" i="27"/>
  <c r="AK40" i="27"/>
  <c r="AJ41" i="27"/>
  <c r="AK41" i="27"/>
  <c r="AJ42" i="27"/>
  <c r="AK42" i="27"/>
  <c r="AJ43" i="27"/>
  <c r="AK43" i="27"/>
  <c r="AJ44" i="27"/>
  <c r="AK44" i="27"/>
  <c r="AJ45" i="27"/>
  <c r="AK45" i="27"/>
  <c r="AJ46" i="27"/>
  <c r="AK46" i="27"/>
  <c r="AJ47" i="27"/>
  <c r="AK47" i="27"/>
  <c r="AJ48" i="27"/>
  <c r="AK48" i="27"/>
  <c r="AJ49" i="27"/>
  <c r="AK49" i="27"/>
  <c r="AJ50" i="27"/>
  <c r="AK50" i="27"/>
  <c r="AJ51" i="27"/>
  <c r="AK51" i="27"/>
  <c r="AJ52" i="27"/>
  <c r="AK52" i="27"/>
  <c r="AJ53" i="27"/>
  <c r="AK53" i="27"/>
  <c r="AJ54" i="27"/>
  <c r="AK54" i="27"/>
  <c r="AJ55" i="27"/>
  <c r="AK55" i="27"/>
  <c r="AJ56" i="27"/>
  <c r="AK56" i="27"/>
  <c r="AJ57" i="27"/>
  <c r="AK57" i="27"/>
  <c r="AJ58" i="27"/>
  <c r="AK58" i="27"/>
  <c r="AJ59" i="27"/>
  <c r="AK59" i="27"/>
  <c r="AJ60" i="27"/>
  <c r="AK60" i="27"/>
  <c r="AJ61" i="27"/>
  <c r="AK61" i="27"/>
  <c r="AJ62" i="27"/>
  <c r="AK62" i="27"/>
  <c r="AJ63" i="27"/>
  <c r="AK63" i="27"/>
  <c r="AJ64" i="27"/>
  <c r="AK64" i="27"/>
  <c r="AJ65" i="27"/>
  <c r="AK65" i="27"/>
  <c r="AJ66" i="27"/>
  <c r="AK66" i="27"/>
  <c r="AJ67" i="27"/>
  <c r="AK67" i="27"/>
  <c r="AJ68" i="27"/>
  <c r="AK68" i="27"/>
  <c r="AJ69" i="27"/>
  <c r="AK69" i="27"/>
  <c r="AJ70" i="27"/>
  <c r="AK70" i="27"/>
  <c r="AJ71" i="27"/>
  <c r="AK71" i="27"/>
  <c r="AJ72" i="27"/>
  <c r="AK72" i="27"/>
  <c r="AJ73" i="27"/>
  <c r="AK73" i="27"/>
  <c r="AJ74" i="27"/>
  <c r="AK74" i="27"/>
  <c r="AJ75" i="27"/>
  <c r="AK75" i="27"/>
  <c r="AJ76" i="27"/>
  <c r="AK76" i="27"/>
  <c r="AJ77" i="27"/>
  <c r="AK77" i="27"/>
  <c r="AJ78" i="27"/>
  <c r="AK78" i="27"/>
  <c r="AJ79" i="27"/>
  <c r="AK79" i="27"/>
  <c r="AJ80" i="27"/>
  <c r="AK80" i="27"/>
  <c r="AJ81" i="27"/>
  <c r="AK81" i="27"/>
  <c r="AJ82" i="27"/>
  <c r="AK82" i="27"/>
  <c r="AJ83" i="27"/>
  <c r="AK83" i="27"/>
  <c r="AJ84" i="27"/>
  <c r="AK84" i="27"/>
  <c r="AJ85" i="27"/>
  <c r="AK85" i="27"/>
  <c r="AJ86" i="27"/>
  <c r="AK86" i="27"/>
  <c r="AJ87" i="27"/>
  <c r="AK87" i="27"/>
  <c r="AJ88" i="27"/>
  <c r="AK88" i="27"/>
  <c r="AJ89" i="27"/>
  <c r="AK89" i="27"/>
  <c r="AJ90" i="27"/>
  <c r="AK90" i="27"/>
  <c r="AJ91" i="27"/>
  <c r="AK91" i="27"/>
  <c r="AJ92" i="27"/>
  <c r="AK92" i="27"/>
  <c r="AJ93" i="27"/>
  <c r="AK93" i="27"/>
  <c r="AJ94" i="27"/>
  <c r="AK94" i="27"/>
  <c r="AJ95" i="27"/>
  <c r="AK95" i="27"/>
  <c r="AJ96" i="27"/>
  <c r="AK96" i="27"/>
  <c r="AJ97" i="27"/>
  <c r="AK97" i="27"/>
  <c r="AJ98" i="27"/>
  <c r="AK98" i="27"/>
  <c r="AJ99" i="27"/>
  <c r="AK99" i="27"/>
  <c r="AJ100" i="27"/>
  <c r="AK100" i="27"/>
  <c r="AJ101" i="27"/>
  <c r="AK101" i="27"/>
  <c r="AJ102" i="27"/>
  <c r="AK102" i="27"/>
  <c r="AJ103" i="27"/>
  <c r="AK103" i="27"/>
  <c r="AJ104" i="27"/>
  <c r="AK104" i="27"/>
  <c r="AJ105" i="27"/>
  <c r="AK105" i="27"/>
  <c r="AJ106" i="27"/>
  <c r="AK106" i="27"/>
  <c r="AJ107" i="27"/>
  <c r="AK107" i="27"/>
  <c r="AJ108" i="27"/>
  <c r="AK108" i="27"/>
  <c r="AJ109" i="27"/>
  <c r="AK109" i="27"/>
  <c r="AJ110" i="27"/>
  <c r="AK110" i="27"/>
  <c r="AJ111" i="27"/>
  <c r="AK111" i="27"/>
  <c r="AJ112" i="27"/>
  <c r="AK112" i="27"/>
  <c r="AJ113" i="27"/>
  <c r="AK113" i="27"/>
  <c r="AJ114" i="27"/>
  <c r="AK114" i="27"/>
  <c r="AJ115" i="27"/>
  <c r="AK115" i="27"/>
  <c r="AJ116" i="27"/>
  <c r="AK116" i="27"/>
  <c r="AJ117" i="27"/>
  <c r="AK117" i="27"/>
  <c r="AJ118" i="27"/>
  <c r="AK118" i="27"/>
  <c r="AJ119" i="27"/>
  <c r="AK119" i="27"/>
  <c r="AJ120" i="27"/>
  <c r="AK120" i="27"/>
  <c r="AJ121" i="27"/>
  <c r="AK121" i="27"/>
  <c r="AJ122" i="27"/>
  <c r="AK122" i="27"/>
  <c r="AJ123" i="27"/>
  <c r="AK123" i="27"/>
  <c r="AJ124" i="27"/>
  <c r="AK124" i="27"/>
  <c r="AJ125" i="27"/>
  <c r="AK125" i="27"/>
  <c r="AJ126" i="27"/>
  <c r="AK126" i="27"/>
  <c r="AJ127" i="27"/>
  <c r="AK127" i="27"/>
  <c r="AJ128" i="27"/>
  <c r="AK128" i="27"/>
  <c r="AJ129" i="27"/>
  <c r="AK129" i="27"/>
  <c r="AJ130" i="27"/>
  <c r="AK130" i="27"/>
  <c r="AJ131" i="27"/>
  <c r="AK131" i="27"/>
  <c r="AJ132" i="27"/>
  <c r="AK132" i="27"/>
  <c r="AJ133" i="27"/>
  <c r="AK133" i="27"/>
  <c r="AJ134" i="27"/>
  <c r="AK134" i="27"/>
  <c r="AJ135" i="27"/>
  <c r="AK135" i="27"/>
  <c r="AJ136" i="27"/>
  <c r="AK136" i="27"/>
  <c r="AJ137" i="27"/>
  <c r="AK137" i="27"/>
  <c r="AJ138" i="27"/>
  <c r="AK138" i="27"/>
  <c r="AJ139" i="27"/>
  <c r="AK139" i="27"/>
  <c r="AJ140" i="27"/>
  <c r="AK140" i="27"/>
  <c r="AJ141" i="27"/>
  <c r="AK141" i="27"/>
  <c r="AJ142" i="27"/>
  <c r="AK142" i="27"/>
  <c r="AJ143" i="27"/>
  <c r="AK143" i="27"/>
  <c r="AJ144" i="27"/>
  <c r="AK144" i="27"/>
  <c r="AJ145" i="27"/>
  <c r="AK145" i="27"/>
  <c r="AJ146" i="27"/>
  <c r="AK146" i="27"/>
  <c r="AJ147" i="27"/>
  <c r="AK147" i="27"/>
  <c r="AJ148" i="27"/>
  <c r="AK148" i="27"/>
  <c r="AJ149" i="27"/>
  <c r="AK149" i="27"/>
  <c r="AJ150" i="27"/>
  <c r="AK150" i="27"/>
  <c r="AJ151" i="27"/>
  <c r="AK151" i="27"/>
  <c r="AJ152" i="27"/>
  <c r="AK152" i="27"/>
  <c r="AJ153" i="27"/>
  <c r="AK153" i="27"/>
  <c r="AJ154" i="27"/>
  <c r="AK154" i="27"/>
  <c r="AJ155" i="27"/>
  <c r="AK155" i="27"/>
  <c r="AJ156" i="27"/>
  <c r="AK156" i="27"/>
  <c r="AJ157" i="27"/>
  <c r="AK157" i="27"/>
  <c r="AJ158" i="27"/>
  <c r="AK158" i="27"/>
  <c r="AJ159" i="27"/>
  <c r="AK159" i="27"/>
  <c r="AL2" i="27"/>
  <c r="AM2" i="27"/>
  <c r="AL3" i="27"/>
  <c r="AM3" i="27"/>
  <c r="AL4" i="27"/>
  <c r="AM4" i="27"/>
  <c r="AL5" i="27"/>
  <c r="AM5" i="27"/>
  <c r="AL6" i="27"/>
  <c r="AM6" i="27"/>
  <c r="AL7" i="27"/>
  <c r="AM7" i="27"/>
  <c r="AL8" i="27"/>
  <c r="AM8" i="27"/>
  <c r="AL9" i="27"/>
  <c r="AM9" i="27"/>
  <c r="AL10" i="27"/>
  <c r="AM10" i="27"/>
  <c r="AL11" i="27"/>
  <c r="AM11" i="27"/>
  <c r="AL12" i="27"/>
  <c r="AM12" i="27"/>
  <c r="AL13" i="27"/>
  <c r="AM13" i="27"/>
  <c r="AL14" i="27"/>
  <c r="AM14" i="27"/>
  <c r="AL15" i="27"/>
  <c r="AM15" i="27"/>
  <c r="AL16" i="27"/>
  <c r="AM16" i="27"/>
  <c r="AI16" i="27"/>
  <c r="AL17" i="27"/>
  <c r="AM17" i="27"/>
  <c r="AL18" i="27"/>
  <c r="AM18" i="27"/>
  <c r="AI18" i="27"/>
  <c r="AL19" i="27"/>
  <c r="AM19" i="27"/>
  <c r="AL20" i="27"/>
  <c r="AM20" i="27"/>
  <c r="AI20" i="27"/>
  <c r="AL21" i="27"/>
  <c r="AM21" i="27"/>
  <c r="AL22" i="27"/>
  <c r="AM22" i="27"/>
  <c r="AI22" i="27"/>
  <c r="AL23" i="27"/>
  <c r="AM23" i="27"/>
  <c r="AI23" i="27"/>
  <c r="AL24" i="27"/>
  <c r="AM24" i="27"/>
  <c r="AL25" i="27"/>
  <c r="AM25" i="27"/>
  <c r="AL26" i="27"/>
  <c r="AM26" i="27"/>
  <c r="AL27" i="27"/>
  <c r="AM27" i="27"/>
  <c r="AI27" i="27"/>
  <c r="AL28" i="27"/>
  <c r="AM28" i="27"/>
  <c r="AI28" i="27"/>
  <c r="AD231" i="7"/>
  <c r="AL29" i="27"/>
  <c r="AM29" i="27"/>
  <c r="AI29" i="27"/>
  <c r="AL30" i="27"/>
  <c r="AM30" i="27"/>
  <c r="AL31" i="27"/>
  <c r="AM31" i="27"/>
  <c r="AI31" i="27"/>
  <c r="AL32" i="27"/>
  <c r="AM32" i="27"/>
  <c r="AL33" i="27"/>
  <c r="AM33" i="27"/>
  <c r="AI33" i="27"/>
  <c r="AL34" i="27"/>
  <c r="AM34" i="27"/>
  <c r="AL35" i="27"/>
  <c r="AM35" i="27"/>
  <c r="AI35" i="27"/>
  <c r="AL36" i="27"/>
  <c r="AM36" i="27"/>
  <c r="AL37" i="27"/>
  <c r="AM37" i="27"/>
  <c r="AL38" i="27"/>
  <c r="AM38" i="27"/>
  <c r="AL39" i="27"/>
  <c r="AM39" i="27"/>
  <c r="AI39" i="27"/>
  <c r="AL40" i="27"/>
  <c r="AM40" i="27"/>
  <c r="AL41" i="27"/>
  <c r="AM41" i="27"/>
  <c r="AL42" i="27"/>
  <c r="AM42" i="27"/>
  <c r="AL43" i="27"/>
  <c r="AM43" i="27"/>
  <c r="AI43" i="27"/>
  <c r="AL44" i="27"/>
  <c r="AM44" i="27"/>
  <c r="AL45" i="27"/>
  <c r="AM45" i="27"/>
  <c r="AI45" i="27"/>
  <c r="AL46" i="27"/>
  <c r="AM46" i="27"/>
  <c r="AL47" i="27"/>
  <c r="AM47" i="27"/>
  <c r="AI47" i="27"/>
  <c r="AL48" i="27"/>
  <c r="AM48" i="27"/>
  <c r="AL49" i="27"/>
  <c r="AM49" i="27"/>
  <c r="AI49" i="27"/>
  <c r="AL50" i="27"/>
  <c r="AM50" i="27"/>
  <c r="AL51" i="27"/>
  <c r="AM51" i="27"/>
  <c r="AI51" i="27"/>
  <c r="AL52" i="27"/>
  <c r="AM52" i="27"/>
  <c r="AL53" i="27"/>
  <c r="AM53" i="27"/>
  <c r="AL54" i="27"/>
  <c r="AM54" i="27"/>
  <c r="AL55" i="27"/>
  <c r="AM55" i="27"/>
  <c r="AI55" i="27"/>
  <c r="AL56" i="27"/>
  <c r="AM56" i="27"/>
  <c r="AL57" i="27"/>
  <c r="AM57" i="27"/>
  <c r="AL58" i="27"/>
  <c r="AM58" i="27"/>
  <c r="AI58" i="27"/>
  <c r="AL59" i="27"/>
  <c r="AM59" i="27"/>
  <c r="AI59" i="27"/>
  <c r="AL60" i="27"/>
  <c r="AM60" i="27"/>
  <c r="AL61" i="27"/>
  <c r="AM61" i="27"/>
  <c r="AI61" i="27"/>
  <c r="AL62" i="27"/>
  <c r="AM62" i="27"/>
  <c r="AL63" i="27"/>
  <c r="AM63" i="27"/>
  <c r="AI63" i="27"/>
  <c r="AL64" i="27"/>
  <c r="AM64" i="27"/>
  <c r="AL65" i="27"/>
  <c r="AM65" i="27"/>
  <c r="AI65" i="27"/>
  <c r="AL66" i="27"/>
  <c r="AM66" i="27"/>
  <c r="AL67" i="27"/>
  <c r="AM67" i="27"/>
  <c r="AI67" i="27"/>
  <c r="AL68" i="27"/>
  <c r="AM68" i="27"/>
  <c r="AL69" i="27"/>
  <c r="AM69" i="27"/>
  <c r="AL70" i="27"/>
  <c r="AM70" i="27"/>
  <c r="AL71" i="27"/>
  <c r="AM71" i="27"/>
  <c r="AI71" i="27"/>
  <c r="AL72" i="27"/>
  <c r="AM72" i="27"/>
  <c r="AL73" i="27"/>
  <c r="AM73" i="27"/>
  <c r="AL74" i="27"/>
  <c r="AM74" i="27"/>
  <c r="AI74" i="27"/>
  <c r="AL75" i="27"/>
  <c r="AM75" i="27"/>
  <c r="AI75" i="27"/>
  <c r="AL76" i="27"/>
  <c r="AM76" i="27"/>
  <c r="AL77" i="27"/>
  <c r="AM77" i="27"/>
  <c r="AI77" i="27"/>
  <c r="AL78" i="27"/>
  <c r="AM78" i="27"/>
  <c r="AL79" i="27"/>
  <c r="AM79" i="27"/>
  <c r="AI79" i="27"/>
  <c r="AL80" i="27"/>
  <c r="AM80" i="27"/>
  <c r="AL81" i="27"/>
  <c r="AM81" i="27"/>
  <c r="AI81" i="27"/>
  <c r="AL82" i="27"/>
  <c r="AM82" i="27"/>
  <c r="AL83" i="27"/>
  <c r="AM83" i="27"/>
  <c r="AI83" i="27"/>
  <c r="AL84" i="27"/>
  <c r="AM84" i="27"/>
  <c r="AL85" i="27"/>
  <c r="AM85" i="27"/>
  <c r="AL86" i="27"/>
  <c r="AM86" i="27"/>
  <c r="AL87" i="27"/>
  <c r="AM87" i="27"/>
  <c r="AI87" i="27"/>
  <c r="AL88" i="27"/>
  <c r="AM88" i="27"/>
  <c r="AI88" i="27"/>
  <c r="AL89" i="27"/>
  <c r="AM89" i="27"/>
  <c r="AL90" i="27"/>
  <c r="AM90" i="27"/>
  <c r="AL91" i="27"/>
  <c r="AM91" i="27"/>
  <c r="AI91" i="27"/>
  <c r="AL92" i="27"/>
  <c r="AM92" i="27"/>
  <c r="AL93" i="27"/>
  <c r="AM93" i="27"/>
  <c r="AI93" i="27"/>
  <c r="AL94" i="27"/>
  <c r="AM94" i="27"/>
  <c r="AL95" i="27"/>
  <c r="AM95" i="27"/>
  <c r="AI95" i="27"/>
  <c r="AL96" i="27"/>
  <c r="AM96" i="27"/>
  <c r="AL97" i="27"/>
  <c r="AM97" i="27"/>
  <c r="AI97" i="27"/>
  <c r="AL98" i="27"/>
  <c r="AM98" i="27"/>
  <c r="AL99" i="27"/>
  <c r="AM99" i="27"/>
  <c r="AI99" i="27"/>
  <c r="AL100" i="27"/>
  <c r="AM100" i="27"/>
  <c r="AL101" i="27"/>
  <c r="AM101" i="27"/>
  <c r="AL102" i="27"/>
  <c r="AM102" i="27"/>
  <c r="AL103" i="27"/>
  <c r="AM103" i="27"/>
  <c r="AI103" i="27"/>
  <c r="AL104" i="27"/>
  <c r="AM104" i="27"/>
  <c r="AL105" i="27"/>
  <c r="AM105" i="27"/>
  <c r="AL106" i="27"/>
  <c r="AM106" i="27"/>
  <c r="AL107" i="27"/>
  <c r="AM107" i="27"/>
  <c r="AI107" i="27"/>
  <c r="AL108" i="27"/>
  <c r="AM108" i="27"/>
  <c r="AL109" i="27"/>
  <c r="AM109" i="27"/>
  <c r="AI109" i="27"/>
  <c r="AL110" i="27"/>
  <c r="AM110" i="27"/>
  <c r="AL111" i="27"/>
  <c r="AM111" i="27"/>
  <c r="AI111" i="27"/>
  <c r="AL112" i="27"/>
  <c r="AM112" i="27"/>
  <c r="AL113" i="27"/>
  <c r="AM113" i="27"/>
  <c r="AI113" i="27"/>
  <c r="AL114" i="27"/>
  <c r="AM114" i="27"/>
  <c r="AL115" i="27"/>
  <c r="AM115" i="27"/>
  <c r="AI115" i="27"/>
  <c r="AL116" i="27"/>
  <c r="AM116" i="27"/>
  <c r="AL117" i="27"/>
  <c r="AM117" i="27"/>
  <c r="AL118" i="27"/>
  <c r="AM118" i="27"/>
  <c r="AL119" i="27"/>
  <c r="AM119" i="27"/>
  <c r="AI119" i="27"/>
  <c r="AL120" i="27"/>
  <c r="AM120" i="27"/>
  <c r="AL121" i="27"/>
  <c r="AM121" i="27"/>
  <c r="AL122" i="27"/>
  <c r="AM122" i="27"/>
  <c r="AL123" i="27"/>
  <c r="AM123" i="27"/>
  <c r="AI123" i="27"/>
  <c r="AL124" i="27"/>
  <c r="AM124" i="27"/>
  <c r="AL125" i="27"/>
  <c r="AM125" i="27"/>
  <c r="AI125" i="27"/>
  <c r="AL126" i="27"/>
  <c r="AM126" i="27"/>
  <c r="AL127" i="27"/>
  <c r="AM127" i="27"/>
  <c r="AI127" i="27"/>
  <c r="AL128" i="27"/>
  <c r="AM128" i="27"/>
  <c r="AL129" i="27"/>
  <c r="AM129" i="27"/>
  <c r="AI129" i="27"/>
  <c r="AL130" i="27"/>
  <c r="AM130" i="27"/>
  <c r="AL131" i="27"/>
  <c r="AM131" i="27"/>
  <c r="AI131" i="27"/>
  <c r="AL132" i="27"/>
  <c r="AM132" i="27"/>
  <c r="AL133" i="27"/>
  <c r="AM133" i="27"/>
  <c r="AL134" i="27"/>
  <c r="AM134" i="27"/>
  <c r="AL135" i="27"/>
  <c r="AM135" i="27"/>
  <c r="AI135" i="27"/>
  <c r="AL136" i="27"/>
  <c r="AM136" i="27"/>
  <c r="AL137" i="27"/>
  <c r="AM137" i="27"/>
  <c r="AL138" i="27"/>
  <c r="AM138" i="27"/>
  <c r="AI138" i="27"/>
  <c r="AL139" i="27"/>
  <c r="AM139" i="27"/>
  <c r="AI139" i="27"/>
  <c r="AL140" i="27"/>
  <c r="AM140" i="27"/>
  <c r="AL141" i="27"/>
  <c r="AM141" i="27"/>
  <c r="AI141" i="27"/>
  <c r="AL142" i="27"/>
  <c r="AM142" i="27"/>
  <c r="AL143" i="27"/>
  <c r="AM143" i="27"/>
  <c r="AI143" i="27"/>
  <c r="AL144" i="27"/>
  <c r="AM144" i="27"/>
  <c r="AL145" i="27"/>
  <c r="AM145" i="27"/>
  <c r="AI145" i="27"/>
  <c r="AL146" i="27"/>
  <c r="AM146" i="27"/>
  <c r="AL147" i="27"/>
  <c r="AM147" i="27"/>
  <c r="AI147" i="27"/>
  <c r="AL148" i="27"/>
  <c r="AM148" i="27"/>
  <c r="AL149" i="27"/>
  <c r="AM149" i="27"/>
  <c r="AL150" i="27"/>
  <c r="AM150" i="27"/>
  <c r="AL151" i="27"/>
  <c r="AM151" i="27"/>
  <c r="AI151" i="27"/>
  <c r="AL152" i="27"/>
  <c r="AM152" i="27"/>
  <c r="AL153" i="27"/>
  <c r="AM153" i="27"/>
  <c r="AL154" i="27"/>
  <c r="AM154" i="27"/>
  <c r="AI154" i="27"/>
  <c r="AL155" i="27"/>
  <c r="AM155" i="27"/>
  <c r="AI155" i="27"/>
  <c r="AL156" i="27"/>
  <c r="AM156" i="27"/>
  <c r="AL157" i="27"/>
  <c r="AM157" i="27"/>
  <c r="AI157" i="27"/>
  <c r="AL158" i="27"/>
  <c r="AM158" i="27"/>
  <c r="AI158" i="27"/>
  <c r="AL159" i="27"/>
  <c r="AM159" i="27"/>
  <c r="AI159" i="27"/>
  <c r="X57" i="22"/>
  <c r="W57" i="22"/>
  <c r="V57" i="22"/>
  <c r="U57" i="22"/>
  <c r="T57" i="22"/>
  <c r="S57" i="22"/>
  <c r="Q57" i="22"/>
  <c r="P57" i="22"/>
  <c r="R57" i="22"/>
  <c r="O57" i="22"/>
  <c r="N57" i="22"/>
  <c r="I57" i="22"/>
  <c r="H57" i="22"/>
  <c r="J57" i="22"/>
  <c r="R56" i="22"/>
  <c r="J56" i="22"/>
  <c r="R55" i="22"/>
  <c r="J55" i="22"/>
  <c r="R54" i="22"/>
  <c r="J54" i="22"/>
  <c r="R53" i="22"/>
  <c r="J53" i="22"/>
  <c r="R52" i="22"/>
  <c r="J52" i="22"/>
  <c r="D40" i="22"/>
  <c r="D41" i="22"/>
  <c r="D42" i="22"/>
  <c r="D43" i="22"/>
  <c r="D44" i="22"/>
  <c r="D45" i="22"/>
  <c r="AJ36" i="22"/>
  <c r="AJ37" i="22"/>
  <c r="AG36" i="22"/>
  <c r="AG37" i="22"/>
  <c r="AE36" i="22"/>
  <c r="AE37" i="22"/>
  <c r="AD37" i="22"/>
  <c r="AC36" i="22"/>
  <c r="AC37" i="22"/>
  <c r="AB36" i="22"/>
  <c r="AB37" i="22"/>
  <c r="AA36" i="22"/>
  <c r="AA37" i="22"/>
  <c r="Z37" i="22"/>
  <c r="Y36" i="22"/>
  <c r="Y37" i="22"/>
  <c r="X36" i="22"/>
  <c r="X37" i="22"/>
  <c r="W36" i="22"/>
  <c r="W37" i="22"/>
  <c r="V36" i="22"/>
  <c r="V37" i="22"/>
  <c r="U36" i="22"/>
  <c r="U37" i="22"/>
  <c r="T36" i="22"/>
  <c r="T37" i="22"/>
  <c r="S36" i="22"/>
  <c r="S37" i="22"/>
  <c r="R36" i="22"/>
  <c r="R37" i="22"/>
  <c r="Q36" i="22"/>
  <c r="Q37" i="22"/>
  <c r="P36" i="22"/>
  <c r="P37" i="22"/>
  <c r="O36" i="22"/>
  <c r="O37" i="22"/>
  <c r="N36" i="22"/>
  <c r="N37" i="22"/>
  <c r="L36" i="22"/>
  <c r="L37" i="22"/>
  <c r="K36" i="22"/>
  <c r="K37" i="22"/>
  <c r="J36" i="22"/>
  <c r="J37" i="22"/>
  <c r="I36" i="22"/>
  <c r="I37" i="22"/>
  <c r="D26" i="22"/>
  <c r="F26" i="22"/>
  <c r="D27" i="22"/>
  <c r="F27" i="22"/>
  <c r="D28" i="22"/>
  <c r="F28" i="22"/>
  <c r="D29" i="22"/>
  <c r="F29" i="22"/>
  <c r="D30" i="22"/>
  <c r="F30" i="22"/>
  <c r="D31" i="22"/>
  <c r="F31" i="22"/>
  <c r="D32" i="22"/>
  <c r="F32" i="22"/>
  <c r="D33" i="22"/>
  <c r="F33" i="22"/>
  <c r="D34" i="22"/>
  <c r="F34" i="22"/>
  <c r="D35" i="22"/>
  <c r="F35" i="22"/>
  <c r="G36" i="22"/>
  <c r="E36" i="22"/>
  <c r="H21" i="22"/>
  <c r="A1" i="22"/>
  <c r="Y200" i="11"/>
  <c r="X200" i="11"/>
  <c r="W200" i="11"/>
  <c r="Q200" i="11"/>
  <c r="P200" i="11"/>
  <c r="O200" i="11"/>
  <c r="L200" i="11"/>
  <c r="K200" i="11"/>
  <c r="J200" i="11"/>
  <c r="I200" i="11"/>
  <c r="G200" i="11"/>
  <c r="F200" i="11"/>
  <c r="C200" i="11"/>
  <c r="B200" i="11"/>
  <c r="A200" i="11"/>
  <c r="Y199" i="11"/>
  <c r="X199" i="11"/>
  <c r="W199" i="11"/>
  <c r="Q199" i="11"/>
  <c r="P199" i="11"/>
  <c r="O199" i="11"/>
  <c r="L199" i="11"/>
  <c r="K199" i="11"/>
  <c r="J199" i="11"/>
  <c r="I199" i="11"/>
  <c r="G199" i="11"/>
  <c r="F199" i="11"/>
  <c r="C199" i="11"/>
  <c r="B199" i="11"/>
  <c r="A199" i="11"/>
  <c r="Y198" i="11"/>
  <c r="X198" i="11"/>
  <c r="W198" i="11"/>
  <c r="Q198" i="11"/>
  <c r="P198" i="11"/>
  <c r="O198" i="11"/>
  <c r="L198" i="11"/>
  <c r="K198" i="11"/>
  <c r="J198" i="11"/>
  <c r="I198" i="11"/>
  <c r="G198" i="11"/>
  <c r="F198" i="11"/>
  <c r="C198" i="11"/>
  <c r="B198" i="11"/>
  <c r="A198" i="11"/>
  <c r="Y197" i="11"/>
  <c r="X197" i="11"/>
  <c r="W197" i="11"/>
  <c r="Q197" i="11"/>
  <c r="P197" i="11"/>
  <c r="O197" i="11"/>
  <c r="L197" i="11"/>
  <c r="K197" i="11"/>
  <c r="J197" i="11"/>
  <c r="I197" i="11"/>
  <c r="G197" i="11"/>
  <c r="F197" i="11"/>
  <c r="C197" i="11"/>
  <c r="B197" i="11"/>
  <c r="A197" i="11"/>
  <c r="Y196" i="11"/>
  <c r="X196" i="11"/>
  <c r="W196" i="11"/>
  <c r="Q196" i="11"/>
  <c r="P196" i="11"/>
  <c r="O196" i="11"/>
  <c r="L196" i="11"/>
  <c r="K196" i="11"/>
  <c r="J196" i="11"/>
  <c r="I196" i="11"/>
  <c r="G196" i="11"/>
  <c r="F196" i="11"/>
  <c r="C196" i="11"/>
  <c r="B196" i="11"/>
  <c r="A196" i="11"/>
  <c r="Y195" i="11"/>
  <c r="X195" i="11"/>
  <c r="W195" i="11"/>
  <c r="Q195" i="11"/>
  <c r="P195" i="11"/>
  <c r="O195" i="11"/>
  <c r="L195" i="11"/>
  <c r="K195" i="11"/>
  <c r="J195" i="11"/>
  <c r="I195" i="11"/>
  <c r="G195" i="11"/>
  <c r="F195" i="11"/>
  <c r="C195" i="11"/>
  <c r="B195" i="11"/>
  <c r="A195" i="11"/>
  <c r="Y194" i="11"/>
  <c r="X194" i="11"/>
  <c r="W194" i="11"/>
  <c r="Q194" i="11"/>
  <c r="P194" i="11"/>
  <c r="O194" i="11"/>
  <c r="L194" i="11"/>
  <c r="K194" i="11"/>
  <c r="J194" i="11"/>
  <c r="I194" i="11"/>
  <c r="G194" i="11"/>
  <c r="F194" i="11"/>
  <c r="C194" i="11"/>
  <c r="B194" i="11"/>
  <c r="A194" i="11"/>
  <c r="Y193" i="11"/>
  <c r="X193" i="11"/>
  <c r="W193" i="11"/>
  <c r="Q193" i="11"/>
  <c r="P193" i="11"/>
  <c r="O193" i="11"/>
  <c r="L193" i="11"/>
  <c r="K193" i="11"/>
  <c r="J193" i="11"/>
  <c r="I193" i="11"/>
  <c r="G193" i="11"/>
  <c r="F193" i="11"/>
  <c r="C193" i="11"/>
  <c r="B193" i="11"/>
  <c r="A193" i="11"/>
  <c r="Y192" i="11"/>
  <c r="X192" i="11"/>
  <c r="W192" i="11"/>
  <c r="Q192" i="11"/>
  <c r="P192" i="11"/>
  <c r="O192" i="11"/>
  <c r="L192" i="11"/>
  <c r="K192" i="11"/>
  <c r="J192" i="11"/>
  <c r="I192" i="11"/>
  <c r="G192" i="11"/>
  <c r="F192" i="11"/>
  <c r="C192" i="11"/>
  <c r="B192" i="11"/>
  <c r="A192" i="11"/>
  <c r="Y191" i="11"/>
  <c r="X191" i="11"/>
  <c r="W191" i="11"/>
  <c r="Q191" i="11"/>
  <c r="P191" i="11"/>
  <c r="O191" i="11"/>
  <c r="L191" i="11"/>
  <c r="K191" i="11"/>
  <c r="J191" i="11"/>
  <c r="I191" i="11"/>
  <c r="G191" i="11"/>
  <c r="F191" i="11"/>
  <c r="C191" i="11"/>
  <c r="B191" i="11"/>
  <c r="A191" i="11"/>
  <c r="Y190" i="11"/>
  <c r="X190" i="11"/>
  <c r="W190" i="11"/>
  <c r="Q190" i="11"/>
  <c r="P190" i="11"/>
  <c r="O190" i="11"/>
  <c r="L190" i="11"/>
  <c r="K190" i="11"/>
  <c r="J190" i="11"/>
  <c r="I190" i="11"/>
  <c r="G190" i="11"/>
  <c r="F190" i="11"/>
  <c r="C190" i="11"/>
  <c r="B190" i="11"/>
  <c r="A190" i="11"/>
  <c r="Y189" i="11"/>
  <c r="X189" i="11"/>
  <c r="W189" i="11"/>
  <c r="Q189" i="11"/>
  <c r="P189" i="11"/>
  <c r="O189" i="11"/>
  <c r="L189" i="11"/>
  <c r="K189" i="11"/>
  <c r="J189" i="11"/>
  <c r="I189" i="11"/>
  <c r="G189" i="11"/>
  <c r="F189" i="11"/>
  <c r="C189" i="11"/>
  <c r="B189" i="11"/>
  <c r="A189" i="11"/>
  <c r="Y188" i="11"/>
  <c r="X188" i="11"/>
  <c r="W188" i="11"/>
  <c r="Q188" i="11"/>
  <c r="P188" i="11"/>
  <c r="O188" i="11"/>
  <c r="L188" i="11"/>
  <c r="K188" i="11"/>
  <c r="J188" i="11"/>
  <c r="I188" i="11"/>
  <c r="G188" i="11"/>
  <c r="F188" i="11"/>
  <c r="C188" i="11"/>
  <c r="B188" i="11"/>
  <c r="A188" i="11"/>
  <c r="Y187" i="11"/>
  <c r="X187" i="11"/>
  <c r="W187" i="11"/>
  <c r="Q187" i="11"/>
  <c r="P187" i="11"/>
  <c r="O187" i="11"/>
  <c r="L187" i="11"/>
  <c r="K187" i="11"/>
  <c r="J187" i="11"/>
  <c r="I187" i="11"/>
  <c r="G187" i="11"/>
  <c r="F187" i="11"/>
  <c r="C187" i="11"/>
  <c r="B187" i="11"/>
  <c r="A187" i="11"/>
  <c r="Y186" i="11"/>
  <c r="X186" i="11"/>
  <c r="W186" i="11"/>
  <c r="Q186" i="11"/>
  <c r="P186" i="11"/>
  <c r="O186" i="11"/>
  <c r="L186" i="11"/>
  <c r="K186" i="11"/>
  <c r="J186" i="11"/>
  <c r="I186" i="11"/>
  <c r="G186" i="11"/>
  <c r="F186" i="11"/>
  <c r="C186" i="11"/>
  <c r="B186" i="11"/>
  <c r="A186" i="11"/>
  <c r="Y185" i="11"/>
  <c r="X185" i="11"/>
  <c r="W185" i="11"/>
  <c r="Q185" i="11"/>
  <c r="P185" i="11"/>
  <c r="O185" i="11"/>
  <c r="L185" i="11"/>
  <c r="K185" i="11"/>
  <c r="J185" i="11"/>
  <c r="I185" i="11"/>
  <c r="G185" i="11"/>
  <c r="F185" i="11"/>
  <c r="C185" i="11"/>
  <c r="B185" i="11"/>
  <c r="A185" i="11"/>
  <c r="Y184" i="11"/>
  <c r="X184" i="11"/>
  <c r="W184" i="11"/>
  <c r="Q184" i="11"/>
  <c r="P184" i="11"/>
  <c r="O184" i="11"/>
  <c r="L184" i="11"/>
  <c r="K184" i="11"/>
  <c r="J184" i="11"/>
  <c r="I184" i="11"/>
  <c r="G184" i="11"/>
  <c r="F184" i="11"/>
  <c r="C184" i="11"/>
  <c r="B184" i="11"/>
  <c r="A184" i="11"/>
  <c r="Y183" i="11"/>
  <c r="X183" i="11"/>
  <c r="W183" i="11"/>
  <c r="Q183" i="11"/>
  <c r="P183" i="11"/>
  <c r="O183" i="11"/>
  <c r="L183" i="11"/>
  <c r="K183" i="11"/>
  <c r="J183" i="11"/>
  <c r="I183" i="11"/>
  <c r="G183" i="11"/>
  <c r="F183" i="11"/>
  <c r="C183" i="11"/>
  <c r="B183" i="11"/>
  <c r="A183" i="11"/>
  <c r="Y182" i="11"/>
  <c r="X182" i="11"/>
  <c r="W182" i="11"/>
  <c r="Q182" i="11"/>
  <c r="P182" i="11"/>
  <c r="O182" i="11"/>
  <c r="L182" i="11"/>
  <c r="K182" i="11"/>
  <c r="J182" i="11"/>
  <c r="I182" i="11"/>
  <c r="G182" i="11"/>
  <c r="F182" i="11"/>
  <c r="C182" i="11"/>
  <c r="B182" i="11"/>
  <c r="A182" i="11"/>
  <c r="Y181" i="11"/>
  <c r="X181" i="11"/>
  <c r="W181" i="11"/>
  <c r="Q181" i="11"/>
  <c r="P181" i="11"/>
  <c r="O181" i="11"/>
  <c r="L181" i="11"/>
  <c r="K181" i="11"/>
  <c r="J181" i="11"/>
  <c r="I181" i="11"/>
  <c r="G181" i="11"/>
  <c r="F181" i="11"/>
  <c r="C181" i="11"/>
  <c r="B181" i="11"/>
  <c r="A181" i="11"/>
  <c r="Y180" i="11"/>
  <c r="X180" i="11"/>
  <c r="W180" i="11"/>
  <c r="Q180" i="11"/>
  <c r="P180" i="11"/>
  <c r="O180" i="11"/>
  <c r="L180" i="11"/>
  <c r="K180" i="11"/>
  <c r="J180" i="11"/>
  <c r="I180" i="11"/>
  <c r="G180" i="11"/>
  <c r="F180" i="11"/>
  <c r="C180" i="11"/>
  <c r="B180" i="11"/>
  <c r="A180" i="11"/>
  <c r="Y179" i="11"/>
  <c r="X179" i="11"/>
  <c r="W179" i="11"/>
  <c r="Q179" i="11"/>
  <c r="P179" i="11"/>
  <c r="O179" i="11"/>
  <c r="L179" i="11"/>
  <c r="K179" i="11"/>
  <c r="J179" i="11"/>
  <c r="I179" i="11"/>
  <c r="G179" i="11"/>
  <c r="F179" i="11"/>
  <c r="C179" i="11"/>
  <c r="B179" i="11"/>
  <c r="A179" i="11"/>
  <c r="Y178" i="11"/>
  <c r="X178" i="11"/>
  <c r="W178" i="11"/>
  <c r="Q178" i="11"/>
  <c r="P178" i="11"/>
  <c r="O178" i="11"/>
  <c r="L178" i="11"/>
  <c r="K178" i="11"/>
  <c r="J178" i="11"/>
  <c r="I178" i="11"/>
  <c r="G178" i="11"/>
  <c r="F178" i="11"/>
  <c r="C178" i="11"/>
  <c r="B178" i="11"/>
  <c r="A178" i="11"/>
  <c r="Y177" i="11"/>
  <c r="X177" i="11"/>
  <c r="W177" i="11"/>
  <c r="Q177" i="11"/>
  <c r="P177" i="11"/>
  <c r="O177" i="11"/>
  <c r="L177" i="11"/>
  <c r="K177" i="11"/>
  <c r="J177" i="11"/>
  <c r="I177" i="11"/>
  <c r="G177" i="11"/>
  <c r="F177" i="11"/>
  <c r="C177" i="11"/>
  <c r="B177" i="11"/>
  <c r="A177" i="11"/>
  <c r="Y176" i="11"/>
  <c r="X176" i="11"/>
  <c r="W176" i="11"/>
  <c r="Q176" i="11"/>
  <c r="P176" i="11"/>
  <c r="O176" i="11"/>
  <c r="L176" i="11"/>
  <c r="K176" i="11"/>
  <c r="J176" i="11"/>
  <c r="I176" i="11"/>
  <c r="G176" i="11"/>
  <c r="F176" i="11"/>
  <c r="C176" i="11"/>
  <c r="B176" i="11"/>
  <c r="A176" i="11"/>
  <c r="Y175" i="11"/>
  <c r="X175" i="11"/>
  <c r="W175" i="11"/>
  <c r="Q175" i="11"/>
  <c r="P175" i="11"/>
  <c r="O175" i="11"/>
  <c r="L175" i="11"/>
  <c r="K175" i="11"/>
  <c r="J175" i="11"/>
  <c r="I175" i="11"/>
  <c r="G175" i="11"/>
  <c r="F175" i="11"/>
  <c r="C175" i="11"/>
  <c r="B175" i="11"/>
  <c r="A175" i="11"/>
  <c r="Y174" i="11"/>
  <c r="X174" i="11"/>
  <c r="W174" i="11"/>
  <c r="Q174" i="11"/>
  <c r="P174" i="11"/>
  <c r="O174" i="11"/>
  <c r="L174" i="11"/>
  <c r="K174" i="11"/>
  <c r="J174" i="11"/>
  <c r="I174" i="11"/>
  <c r="G174" i="11"/>
  <c r="F174" i="11"/>
  <c r="C174" i="11"/>
  <c r="B174" i="11"/>
  <c r="A174" i="11"/>
  <c r="Y173" i="11"/>
  <c r="X173" i="11"/>
  <c r="W173" i="11"/>
  <c r="Q173" i="11"/>
  <c r="P173" i="11"/>
  <c r="O173" i="11"/>
  <c r="L173" i="11"/>
  <c r="K173" i="11"/>
  <c r="J173" i="11"/>
  <c r="I173" i="11"/>
  <c r="G173" i="11"/>
  <c r="F173" i="11"/>
  <c r="C173" i="11"/>
  <c r="B173" i="11"/>
  <c r="A173" i="11"/>
  <c r="Y172" i="11"/>
  <c r="X172" i="11"/>
  <c r="W172" i="11"/>
  <c r="Q172" i="11"/>
  <c r="P172" i="11"/>
  <c r="O172" i="11"/>
  <c r="L172" i="11"/>
  <c r="K172" i="11"/>
  <c r="J172" i="11"/>
  <c r="I172" i="11"/>
  <c r="G172" i="11"/>
  <c r="F172" i="11"/>
  <c r="C172" i="11"/>
  <c r="B172" i="11"/>
  <c r="A172" i="11"/>
  <c r="Y171" i="11"/>
  <c r="X171" i="11"/>
  <c r="W171" i="11"/>
  <c r="Q171" i="11"/>
  <c r="P171" i="11"/>
  <c r="O171" i="11"/>
  <c r="L171" i="11"/>
  <c r="K171" i="11"/>
  <c r="J171" i="11"/>
  <c r="I171" i="11"/>
  <c r="G171" i="11"/>
  <c r="F171" i="11"/>
  <c r="C171" i="11"/>
  <c r="B171" i="11"/>
  <c r="A171" i="11"/>
  <c r="Y170" i="11"/>
  <c r="X170" i="11"/>
  <c r="W170" i="11"/>
  <c r="Q170" i="11"/>
  <c r="P170" i="11"/>
  <c r="O170" i="11"/>
  <c r="L170" i="11"/>
  <c r="K170" i="11"/>
  <c r="J170" i="11"/>
  <c r="I170" i="11"/>
  <c r="G170" i="11"/>
  <c r="F170" i="11"/>
  <c r="C170" i="11"/>
  <c r="B170" i="11"/>
  <c r="A170" i="11"/>
  <c r="Y169" i="11"/>
  <c r="X169" i="11"/>
  <c r="W169" i="11"/>
  <c r="Q169" i="11"/>
  <c r="P169" i="11"/>
  <c r="O169" i="11"/>
  <c r="L169" i="11"/>
  <c r="K169" i="11"/>
  <c r="J169" i="11"/>
  <c r="I169" i="11"/>
  <c r="G169" i="11"/>
  <c r="F169" i="11"/>
  <c r="C169" i="11"/>
  <c r="B169" i="11"/>
  <c r="A169" i="11"/>
  <c r="Y168" i="11"/>
  <c r="X168" i="11"/>
  <c r="W168" i="11"/>
  <c r="Q168" i="11"/>
  <c r="P168" i="11"/>
  <c r="O168" i="11"/>
  <c r="L168" i="11"/>
  <c r="K168" i="11"/>
  <c r="J168" i="11"/>
  <c r="I168" i="11"/>
  <c r="G168" i="11"/>
  <c r="F168" i="11"/>
  <c r="C168" i="11"/>
  <c r="B168" i="11"/>
  <c r="A168" i="11"/>
  <c r="Y167" i="11"/>
  <c r="X167" i="11"/>
  <c r="W167" i="11"/>
  <c r="Q167" i="11"/>
  <c r="P167" i="11"/>
  <c r="O167" i="11"/>
  <c r="L167" i="11"/>
  <c r="K167" i="11"/>
  <c r="J167" i="11"/>
  <c r="I167" i="11"/>
  <c r="G167" i="11"/>
  <c r="F167" i="11"/>
  <c r="C167" i="11"/>
  <c r="B167" i="11"/>
  <c r="A167" i="11"/>
  <c r="Y166" i="11"/>
  <c r="X166" i="11"/>
  <c r="W166" i="11"/>
  <c r="Q166" i="11"/>
  <c r="P166" i="11"/>
  <c r="O166" i="11"/>
  <c r="L166" i="11"/>
  <c r="K166" i="11"/>
  <c r="J166" i="11"/>
  <c r="I166" i="11"/>
  <c r="G166" i="11"/>
  <c r="F166" i="11"/>
  <c r="C166" i="11"/>
  <c r="B166" i="11"/>
  <c r="A166" i="11"/>
  <c r="Y165" i="11"/>
  <c r="X165" i="11"/>
  <c r="W165" i="11"/>
  <c r="Q165" i="11"/>
  <c r="P165" i="11"/>
  <c r="O165" i="11"/>
  <c r="L165" i="11"/>
  <c r="K165" i="11"/>
  <c r="J165" i="11"/>
  <c r="I165" i="11"/>
  <c r="G165" i="11"/>
  <c r="F165" i="11"/>
  <c r="C165" i="11"/>
  <c r="B165" i="11"/>
  <c r="A165" i="11"/>
  <c r="Y164" i="11"/>
  <c r="X164" i="11"/>
  <c r="W164" i="11"/>
  <c r="Q164" i="11"/>
  <c r="P164" i="11"/>
  <c r="O164" i="11"/>
  <c r="L164" i="11"/>
  <c r="K164" i="11"/>
  <c r="J164" i="11"/>
  <c r="I164" i="11"/>
  <c r="G164" i="11"/>
  <c r="F164" i="11"/>
  <c r="C164" i="11"/>
  <c r="B164" i="11"/>
  <c r="A164" i="11"/>
  <c r="Y163" i="11"/>
  <c r="X163" i="11"/>
  <c r="W163" i="11"/>
  <c r="Q163" i="11"/>
  <c r="P163" i="11"/>
  <c r="O163" i="11"/>
  <c r="L163" i="11"/>
  <c r="K163" i="11"/>
  <c r="J163" i="11"/>
  <c r="I163" i="11"/>
  <c r="G163" i="11"/>
  <c r="F163" i="11"/>
  <c r="C163" i="11"/>
  <c r="B163" i="11"/>
  <c r="A163" i="11"/>
  <c r="Y162" i="11"/>
  <c r="X162" i="11"/>
  <c r="W162" i="11"/>
  <c r="Q162" i="11"/>
  <c r="P162" i="11"/>
  <c r="O162" i="11"/>
  <c r="L162" i="11"/>
  <c r="K162" i="11"/>
  <c r="J162" i="11"/>
  <c r="I162" i="11"/>
  <c r="G162" i="11"/>
  <c r="F162" i="11"/>
  <c r="C162" i="11"/>
  <c r="B162" i="11"/>
  <c r="A162" i="11"/>
  <c r="Y161" i="11"/>
  <c r="X161" i="11"/>
  <c r="W161" i="11"/>
  <c r="Q161" i="11"/>
  <c r="P161" i="11"/>
  <c r="O161" i="11"/>
  <c r="L161" i="11"/>
  <c r="K161" i="11"/>
  <c r="J161" i="11"/>
  <c r="I161" i="11"/>
  <c r="G161" i="11"/>
  <c r="F161" i="11"/>
  <c r="C161" i="11"/>
  <c r="B161" i="11"/>
  <c r="A161" i="11"/>
  <c r="Y160" i="11"/>
  <c r="X160" i="11"/>
  <c r="W160" i="11"/>
  <c r="Q160" i="11"/>
  <c r="P160" i="11"/>
  <c r="O160" i="11"/>
  <c r="L160" i="11"/>
  <c r="K160" i="11"/>
  <c r="J160" i="11"/>
  <c r="I160" i="11"/>
  <c r="G160" i="11"/>
  <c r="F160" i="11"/>
  <c r="C160" i="11"/>
  <c r="B160" i="11"/>
  <c r="A160" i="11"/>
  <c r="Y159" i="11"/>
  <c r="X159" i="11"/>
  <c r="W159" i="11"/>
  <c r="Q159" i="11"/>
  <c r="P159" i="11"/>
  <c r="O159" i="11"/>
  <c r="L159" i="11"/>
  <c r="K159" i="11"/>
  <c r="J159" i="11"/>
  <c r="I159" i="11"/>
  <c r="G159" i="11"/>
  <c r="F159" i="11"/>
  <c r="C159" i="11"/>
  <c r="B159" i="11"/>
  <c r="A159" i="11"/>
  <c r="Y158" i="11"/>
  <c r="X158" i="11"/>
  <c r="W158" i="11"/>
  <c r="Q158" i="11"/>
  <c r="P158" i="11"/>
  <c r="O158" i="11"/>
  <c r="L158" i="11"/>
  <c r="K158" i="11"/>
  <c r="J158" i="11"/>
  <c r="I158" i="11"/>
  <c r="G158" i="11"/>
  <c r="F158" i="11"/>
  <c r="C158" i="11"/>
  <c r="B158" i="11"/>
  <c r="A158" i="11"/>
  <c r="Y157" i="11"/>
  <c r="X157" i="11"/>
  <c r="W157" i="11"/>
  <c r="Q157" i="11"/>
  <c r="P157" i="11"/>
  <c r="O157" i="11"/>
  <c r="L157" i="11"/>
  <c r="K157" i="11"/>
  <c r="J157" i="11"/>
  <c r="I157" i="11"/>
  <c r="G157" i="11"/>
  <c r="F157" i="11"/>
  <c r="C157" i="11"/>
  <c r="B157" i="11"/>
  <c r="A157" i="11"/>
  <c r="Y156" i="11"/>
  <c r="X156" i="11"/>
  <c r="W156" i="11"/>
  <c r="Q156" i="11"/>
  <c r="P156" i="11"/>
  <c r="O156" i="11"/>
  <c r="L156" i="11"/>
  <c r="K156" i="11"/>
  <c r="J156" i="11"/>
  <c r="I156" i="11"/>
  <c r="G156" i="11"/>
  <c r="F156" i="11"/>
  <c r="C156" i="11"/>
  <c r="B156" i="11"/>
  <c r="A156" i="11"/>
  <c r="Y155" i="11"/>
  <c r="X155" i="11"/>
  <c r="W155" i="11"/>
  <c r="Q155" i="11"/>
  <c r="P155" i="11"/>
  <c r="O155" i="11"/>
  <c r="L155" i="11"/>
  <c r="K155" i="11"/>
  <c r="J155" i="11"/>
  <c r="I155" i="11"/>
  <c r="G155" i="11"/>
  <c r="F155" i="11"/>
  <c r="C155" i="11"/>
  <c r="B155" i="11"/>
  <c r="A155" i="11"/>
  <c r="Y154" i="11"/>
  <c r="X154" i="11"/>
  <c r="W154" i="11"/>
  <c r="Q154" i="11"/>
  <c r="P154" i="11"/>
  <c r="O154" i="11"/>
  <c r="L154" i="11"/>
  <c r="K154" i="11"/>
  <c r="J154" i="11"/>
  <c r="I154" i="11"/>
  <c r="G154" i="11"/>
  <c r="F154" i="11"/>
  <c r="C154" i="11"/>
  <c r="B154" i="11"/>
  <c r="A154" i="11"/>
  <c r="Y153" i="11"/>
  <c r="X153" i="11"/>
  <c r="W153" i="11"/>
  <c r="Q153" i="11"/>
  <c r="P153" i="11"/>
  <c r="O153" i="11"/>
  <c r="L153" i="11"/>
  <c r="K153" i="11"/>
  <c r="J153" i="11"/>
  <c r="I153" i="11"/>
  <c r="G153" i="11"/>
  <c r="F153" i="11"/>
  <c r="C153" i="11"/>
  <c r="B153" i="11"/>
  <c r="A153" i="11"/>
  <c r="Y152" i="11"/>
  <c r="X152" i="11"/>
  <c r="W152" i="11"/>
  <c r="Q152" i="11"/>
  <c r="P152" i="11"/>
  <c r="O152" i="11"/>
  <c r="L152" i="11"/>
  <c r="K152" i="11"/>
  <c r="J152" i="11"/>
  <c r="I152" i="11"/>
  <c r="G152" i="11"/>
  <c r="F152" i="11"/>
  <c r="C152" i="11"/>
  <c r="B152" i="11"/>
  <c r="A152" i="11"/>
  <c r="Y151" i="11"/>
  <c r="X151" i="11"/>
  <c r="W151" i="11"/>
  <c r="Q151" i="11"/>
  <c r="P151" i="11"/>
  <c r="O151" i="11"/>
  <c r="L151" i="11"/>
  <c r="K151" i="11"/>
  <c r="J151" i="11"/>
  <c r="I151" i="11"/>
  <c r="G151" i="11"/>
  <c r="F151" i="11"/>
  <c r="C151" i="11"/>
  <c r="B151" i="11"/>
  <c r="A151" i="11"/>
  <c r="Y150" i="11"/>
  <c r="X150" i="11"/>
  <c r="W150" i="11"/>
  <c r="Q150" i="11"/>
  <c r="P150" i="11"/>
  <c r="O150" i="11"/>
  <c r="L150" i="11"/>
  <c r="K150" i="11"/>
  <c r="J150" i="11"/>
  <c r="I150" i="11"/>
  <c r="G150" i="11"/>
  <c r="F150" i="11"/>
  <c r="C150" i="11"/>
  <c r="B150" i="11"/>
  <c r="A150" i="11"/>
  <c r="Y149" i="11"/>
  <c r="X149" i="11"/>
  <c r="W149" i="11"/>
  <c r="Q149" i="11"/>
  <c r="P149" i="11"/>
  <c r="O149" i="11"/>
  <c r="L149" i="11"/>
  <c r="K149" i="11"/>
  <c r="J149" i="11"/>
  <c r="I149" i="11"/>
  <c r="G149" i="11"/>
  <c r="F149" i="11"/>
  <c r="C149" i="11"/>
  <c r="B149" i="11"/>
  <c r="A149" i="11"/>
  <c r="Y148" i="11"/>
  <c r="X148" i="11"/>
  <c r="W148" i="11"/>
  <c r="Q148" i="11"/>
  <c r="P148" i="11"/>
  <c r="O148" i="11"/>
  <c r="L148" i="11"/>
  <c r="K148" i="11"/>
  <c r="J148" i="11"/>
  <c r="I148" i="11"/>
  <c r="G148" i="11"/>
  <c r="F148" i="11"/>
  <c r="C148" i="11"/>
  <c r="B148" i="11"/>
  <c r="A148" i="11"/>
  <c r="Y147" i="11"/>
  <c r="X147" i="11"/>
  <c r="W147" i="11"/>
  <c r="Q147" i="11"/>
  <c r="P147" i="11"/>
  <c r="O147" i="11"/>
  <c r="L147" i="11"/>
  <c r="K147" i="11"/>
  <c r="J147" i="11"/>
  <c r="I147" i="11"/>
  <c r="G147" i="11"/>
  <c r="F147" i="11"/>
  <c r="C147" i="11"/>
  <c r="B147" i="11"/>
  <c r="A147" i="11"/>
  <c r="Y146" i="11"/>
  <c r="X146" i="11"/>
  <c r="W146" i="11"/>
  <c r="Q146" i="11"/>
  <c r="P146" i="11"/>
  <c r="O146" i="11"/>
  <c r="L146" i="11"/>
  <c r="K146" i="11"/>
  <c r="J146" i="11"/>
  <c r="I146" i="11"/>
  <c r="G146" i="11"/>
  <c r="F146" i="11"/>
  <c r="C146" i="11"/>
  <c r="B146" i="11"/>
  <c r="A146" i="11"/>
  <c r="Y145" i="11"/>
  <c r="X145" i="11"/>
  <c r="W145" i="11"/>
  <c r="Q145" i="11"/>
  <c r="P145" i="11"/>
  <c r="O145" i="11"/>
  <c r="L145" i="11"/>
  <c r="K145" i="11"/>
  <c r="J145" i="11"/>
  <c r="I145" i="11"/>
  <c r="G145" i="11"/>
  <c r="F145" i="11"/>
  <c r="C145" i="11"/>
  <c r="B145" i="11"/>
  <c r="A145" i="11"/>
  <c r="Y144" i="11"/>
  <c r="X144" i="11"/>
  <c r="W144" i="11"/>
  <c r="Q144" i="11"/>
  <c r="P144" i="11"/>
  <c r="O144" i="11"/>
  <c r="L144" i="11"/>
  <c r="K144" i="11"/>
  <c r="J144" i="11"/>
  <c r="I144" i="11"/>
  <c r="G144" i="11"/>
  <c r="F144" i="11"/>
  <c r="C144" i="11"/>
  <c r="B144" i="11"/>
  <c r="A144" i="11"/>
  <c r="Y143" i="11"/>
  <c r="X143" i="11"/>
  <c r="W143" i="11"/>
  <c r="Q143" i="11"/>
  <c r="P143" i="11"/>
  <c r="O143" i="11"/>
  <c r="L143" i="11"/>
  <c r="K143" i="11"/>
  <c r="J143" i="11"/>
  <c r="I143" i="11"/>
  <c r="G143" i="11"/>
  <c r="F143" i="11"/>
  <c r="C143" i="11"/>
  <c r="B143" i="11"/>
  <c r="A143" i="11"/>
  <c r="Y142" i="11"/>
  <c r="X142" i="11"/>
  <c r="W142" i="11"/>
  <c r="Q142" i="11"/>
  <c r="P142" i="11"/>
  <c r="O142" i="11"/>
  <c r="L142" i="11"/>
  <c r="K142" i="11"/>
  <c r="J142" i="11"/>
  <c r="I142" i="11"/>
  <c r="G142" i="11"/>
  <c r="F142" i="11"/>
  <c r="C142" i="11"/>
  <c r="B142" i="11"/>
  <c r="A142" i="11"/>
  <c r="Y141" i="11"/>
  <c r="X141" i="11"/>
  <c r="W141" i="11"/>
  <c r="Q141" i="11"/>
  <c r="P141" i="11"/>
  <c r="O141" i="11"/>
  <c r="L141" i="11"/>
  <c r="K141" i="11"/>
  <c r="J141" i="11"/>
  <c r="I141" i="11"/>
  <c r="G141" i="11"/>
  <c r="F141" i="11"/>
  <c r="C141" i="11"/>
  <c r="B141" i="11"/>
  <c r="A141" i="11"/>
  <c r="Y140" i="11"/>
  <c r="X140" i="11"/>
  <c r="W140" i="11"/>
  <c r="Q140" i="11"/>
  <c r="P140" i="11"/>
  <c r="O140" i="11"/>
  <c r="L140" i="11"/>
  <c r="K140" i="11"/>
  <c r="J140" i="11"/>
  <c r="I140" i="11"/>
  <c r="G140" i="11"/>
  <c r="F140" i="11"/>
  <c r="C140" i="11"/>
  <c r="B140" i="11"/>
  <c r="A140" i="11"/>
  <c r="Y139" i="11"/>
  <c r="X139" i="11"/>
  <c r="W139" i="11"/>
  <c r="Q139" i="11"/>
  <c r="P139" i="11"/>
  <c r="O139" i="11"/>
  <c r="L139" i="11"/>
  <c r="K139" i="11"/>
  <c r="J139" i="11"/>
  <c r="I139" i="11"/>
  <c r="G139" i="11"/>
  <c r="F139" i="11"/>
  <c r="C139" i="11"/>
  <c r="B139" i="11"/>
  <c r="A139" i="11"/>
  <c r="Y138" i="11"/>
  <c r="X138" i="11"/>
  <c r="W138" i="11"/>
  <c r="Q138" i="11"/>
  <c r="P138" i="11"/>
  <c r="O138" i="11"/>
  <c r="L138" i="11"/>
  <c r="K138" i="11"/>
  <c r="J138" i="11"/>
  <c r="I138" i="11"/>
  <c r="G138" i="11"/>
  <c r="F138" i="11"/>
  <c r="C138" i="11"/>
  <c r="B138" i="11"/>
  <c r="A138" i="11"/>
  <c r="Y137" i="11"/>
  <c r="X137" i="11"/>
  <c r="W137" i="11"/>
  <c r="Q137" i="11"/>
  <c r="P137" i="11"/>
  <c r="O137" i="11"/>
  <c r="L137" i="11"/>
  <c r="K137" i="11"/>
  <c r="J137" i="11"/>
  <c r="I137" i="11"/>
  <c r="G137" i="11"/>
  <c r="F137" i="11"/>
  <c r="C137" i="11"/>
  <c r="B137" i="11"/>
  <c r="A137" i="11"/>
  <c r="Y136" i="11"/>
  <c r="X136" i="11"/>
  <c r="W136" i="11"/>
  <c r="Q136" i="11"/>
  <c r="P136" i="11"/>
  <c r="O136" i="11"/>
  <c r="L136" i="11"/>
  <c r="K136" i="11"/>
  <c r="J136" i="11"/>
  <c r="I136" i="11"/>
  <c r="G136" i="11"/>
  <c r="F136" i="11"/>
  <c r="C136" i="11"/>
  <c r="B136" i="11"/>
  <c r="A136" i="11"/>
  <c r="Y135" i="11"/>
  <c r="X135" i="11"/>
  <c r="W135" i="11"/>
  <c r="Q135" i="11"/>
  <c r="P135" i="11"/>
  <c r="O135" i="11"/>
  <c r="L135" i="11"/>
  <c r="K135" i="11"/>
  <c r="J135" i="11"/>
  <c r="I135" i="11"/>
  <c r="G135" i="11"/>
  <c r="F135" i="11"/>
  <c r="C135" i="11"/>
  <c r="B135" i="11"/>
  <c r="A135" i="11"/>
  <c r="Y134" i="11"/>
  <c r="X134" i="11"/>
  <c r="W134" i="11"/>
  <c r="Q134" i="11"/>
  <c r="P134" i="11"/>
  <c r="O134" i="11"/>
  <c r="L134" i="11"/>
  <c r="K134" i="11"/>
  <c r="J134" i="11"/>
  <c r="I134" i="11"/>
  <c r="G134" i="11"/>
  <c r="F134" i="11"/>
  <c r="C134" i="11"/>
  <c r="B134" i="11"/>
  <c r="A134" i="11"/>
  <c r="Y133" i="11"/>
  <c r="X133" i="11"/>
  <c r="W133" i="11"/>
  <c r="Q133" i="11"/>
  <c r="P133" i="11"/>
  <c r="O133" i="11"/>
  <c r="L133" i="11"/>
  <c r="K133" i="11"/>
  <c r="J133" i="11"/>
  <c r="I133" i="11"/>
  <c r="G133" i="11"/>
  <c r="F133" i="11"/>
  <c r="C133" i="11"/>
  <c r="B133" i="11"/>
  <c r="A133" i="11"/>
  <c r="Y132" i="11"/>
  <c r="X132" i="11"/>
  <c r="W132" i="11"/>
  <c r="Q132" i="11"/>
  <c r="P132" i="11"/>
  <c r="O132" i="11"/>
  <c r="L132" i="11"/>
  <c r="K132" i="11"/>
  <c r="J132" i="11"/>
  <c r="I132" i="11"/>
  <c r="G132" i="11"/>
  <c r="F132" i="11"/>
  <c r="C132" i="11"/>
  <c r="B132" i="11"/>
  <c r="A132" i="11"/>
  <c r="Y131" i="11"/>
  <c r="X131" i="11"/>
  <c r="W131" i="11"/>
  <c r="Q131" i="11"/>
  <c r="P131" i="11"/>
  <c r="O131" i="11"/>
  <c r="L131" i="11"/>
  <c r="K131" i="11"/>
  <c r="J131" i="11"/>
  <c r="I131" i="11"/>
  <c r="G131" i="11"/>
  <c r="F131" i="11"/>
  <c r="C131" i="11"/>
  <c r="B131" i="11"/>
  <c r="A131" i="11"/>
  <c r="Y130" i="11"/>
  <c r="X130" i="11"/>
  <c r="W130" i="11"/>
  <c r="Q130" i="11"/>
  <c r="P130" i="11"/>
  <c r="O130" i="11"/>
  <c r="L130" i="11"/>
  <c r="K130" i="11"/>
  <c r="J130" i="11"/>
  <c r="I130" i="11"/>
  <c r="G130" i="11"/>
  <c r="F130" i="11"/>
  <c r="C130" i="11"/>
  <c r="B130" i="11"/>
  <c r="A130" i="11"/>
  <c r="Y129" i="11"/>
  <c r="X129" i="11"/>
  <c r="W129" i="11"/>
  <c r="Q129" i="11"/>
  <c r="P129" i="11"/>
  <c r="O129" i="11"/>
  <c r="L129" i="11"/>
  <c r="K129" i="11"/>
  <c r="J129" i="11"/>
  <c r="I129" i="11"/>
  <c r="G129" i="11"/>
  <c r="F129" i="11"/>
  <c r="C129" i="11"/>
  <c r="B129" i="11"/>
  <c r="A129" i="11"/>
  <c r="Y128" i="11"/>
  <c r="X128" i="11"/>
  <c r="W128" i="11"/>
  <c r="Q128" i="11"/>
  <c r="P128" i="11"/>
  <c r="O128" i="11"/>
  <c r="L128" i="11"/>
  <c r="K128" i="11"/>
  <c r="J128" i="11"/>
  <c r="I128" i="11"/>
  <c r="G128" i="11"/>
  <c r="F128" i="11"/>
  <c r="C128" i="11"/>
  <c r="B128" i="11"/>
  <c r="A128" i="11"/>
  <c r="Y127" i="11"/>
  <c r="X127" i="11"/>
  <c r="W127" i="11"/>
  <c r="Q127" i="11"/>
  <c r="P127" i="11"/>
  <c r="O127" i="11"/>
  <c r="L127" i="11"/>
  <c r="K127" i="11"/>
  <c r="J127" i="11"/>
  <c r="I127" i="11"/>
  <c r="G127" i="11"/>
  <c r="F127" i="11"/>
  <c r="C127" i="11"/>
  <c r="B127" i="11"/>
  <c r="A127" i="11"/>
  <c r="Y126" i="11"/>
  <c r="X126" i="11"/>
  <c r="W126" i="11"/>
  <c r="Q126" i="11"/>
  <c r="P126" i="11"/>
  <c r="O126" i="11"/>
  <c r="L126" i="11"/>
  <c r="K126" i="11"/>
  <c r="J126" i="11"/>
  <c r="I126" i="11"/>
  <c r="G126" i="11"/>
  <c r="F126" i="11"/>
  <c r="C126" i="11"/>
  <c r="B126" i="11"/>
  <c r="A126" i="11"/>
  <c r="Y125" i="11"/>
  <c r="X125" i="11"/>
  <c r="W125" i="11"/>
  <c r="Q125" i="11"/>
  <c r="P125" i="11"/>
  <c r="O125" i="11"/>
  <c r="L125" i="11"/>
  <c r="K125" i="11"/>
  <c r="J125" i="11"/>
  <c r="I125" i="11"/>
  <c r="G125" i="11"/>
  <c r="F125" i="11"/>
  <c r="C125" i="11"/>
  <c r="B125" i="11"/>
  <c r="A125" i="11"/>
  <c r="Y124" i="11"/>
  <c r="X124" i="11"/>
  <c r="W124" i="11"/>
  <c r="Q124" i="11"/>
  <c r="P124" i="11"/>
  <c r="O124" i="11"/>
  <c r="L124" i="11"/>
  <c r="K124" i="11"/>
  <c r="J124" i="11"/>
  <c r="I124" i="11"/>
  <c r="G124" i="11"/>
  <c r="F124" i="11"/>
  <c r="C124" i="11"/>
  <c r="B124" i="11"/>
  <c r="A124" i="11"/>
  <c r="Y123" i="11"/>
  <c r="X123" i="11"/>
  <c r="W123" i="11"/>
  <c r="Q123" i="11"/>
  <c r="P123" i="11"/>
  <c r="O123" i="11"/>
  <c r="L123" i="11"/>
  <c r="K123" i="11"/>
  <c r="J123" i="11"/>
  <c r="I123" i="11"/>
  <c r="G123" i="11"/>
  <c r="F123" i="11"/>
  <c r="C123" i="11"/>
  <c r="B123" i="11"/>
  <c r="A123" i="11"/>
  <c r="Y122" i="11"/>
  <c r="X122" i="11"/>
  <c r="W122" i="11"/>
  <c r="Q122" i="11"/>
  <c r="P122" i="11"/>
  <c r="O122" i="11"/>
  <c r="L122" i="11"/>
  <c r="K122" i="11"/>
  <c r="J122" i="11"/>
  <c r="I122" i="11"/>
  <c r="G122" i="11"/>
  <c r="F122" i="11"/>
  <c r="C122" i="11"/>
  <c r="B122" i="11"/>
  <c r="A122" i="11"/>
  <c r="Y121" i="11"/>
  <c r="X121" i="11"/>
  <c r="W121" i="11"/>
  <c r="Q121" i="11"/>
  <c r="P121" i="11"/>
  <c r="O121" i="11"/>
  <c r="L121" i="11"/>
  <c r="K121" i="11"/>
  <c r="J121" i="11"/>
  <c r="I121" i="11"/>
  <c r="G121" i="11"/>
  <c r="F121" i="11"/>
  <c r="C121" i="11"/>
  <c r="B121" i="11"/>
  <c r="A121" i="11"/>
  <c r="Y120" i="11"/>
  <c r="X120" i="11"/>
  <c r="W120" i="11"/>
  <c r="Q120" i="11"/>
  <c r="P120" i="11"/>
  <c r="O120" i="11"/>
  <c r="L120" i="11"/>
  <c r="K120" i="11"/>
  <c r="J120" i="11"/>
  <c r="I120" i="11"/>
  <c r="G120" i="11"/>
  <c r="F120" i="11"/>
  <c r="C120" i="11"/>
  <c r="B120" i="11"/>
  <c r="A120" i="11"/>
  <c r="Y119" i="11"/>
  <c r="X119" i="11"/>
  <c r="W119" i="11"/>
  <c r="Q119" i="11"/>
  <c r="P119" i="11"/>
  <c r="O119" i="11"/>
  <c r="L119" i="11"/>
  <c r="K119" i="11"/>
  <c r="J119" i="11"/>
  <c r="I119" i="11"/>
  <c r="G119" i="11"/>
  <c r="F119" i="11"/>
  <c r="C119" i="11"/>
  <c r="B119" i="11"/>
  <c r="A119" i="11"/>
  <c r="Y118" i="11"/>
  <c r="X118" i="11"/>
  <c r="W118" i="11"/>
  <c r="Q118" i="11"/>
  <c r="P118" i="11"/>
  <c r="O118" i="11"/>
  <c r="L118" i="11"/>
  <c r="K118" i="11"/>
  <c r="J118" i="11"/>
  <c r="I118" i="11"/>
  <c r="G118" i="11"/>
  <c r="F118" i="11"/>
  <c r="C118" i="11"/>
  <c r="B118" i="11"/>
  <c r="A118" i="11"/>
  <c r="Y117" i="11"/>
  <c r="X117" i="11"/>
  <c r="W117" i="11"/>
  <c r="Q117" i="11"/>
  <c r="P117" i="11"/>
  <c r="O117" i="11"/>
  <c r="L117" i="11"/>
  <c r="K117" i="11"/>
  <c r="J117" i="11"/>
  <c r="I117" i="11"/>
  <c r="G117" i="11"/>
  <c r="F117" i="11"/>
  <c r="C117" i="11"/>
  <c r="B117" i="11"/>
  <c r="A117" i="11"/>
  <c r="Y116" i="11"/>
  <c r="X116" i="11"/>
  <c r="W116" i="11"/>
  <c r="Q116" i="11"/>
  <c r="P116" i="11"/>
  <c r="O116" i="11"/>
  <c r="L116" i="11"/>
  <c r="K116" i="11"/>
  <c r="J116" i="11"/>
  <c r="I116" i="11"/>
  <c r="G116" i="11"/>
  <c r="F116" i="11"/>
  <c r="C116" i="11"/>
  <c r="B116" i="11"/>
  <c r="A116" i="11"/>
  <c r="Y115" i="11"/>
  <c r="X115" i="11"/>
  <c r="W115" i="11"/>
  <c r="Q115" i="11"/>
  <c r="P115" i="11"/>
  <c r="O115" i="11"/>
  <c r="L115" i="11"/>
  <c r="K115" i="11"/>
  <c r="J115" i="11"/>
  <c r="I115" i="11"/>
  <c r="G115" i="11"/>
  <c r="F115" i="11"/>
  <c r="C115" i="11"/>
  <c r="B115" i="11"/>
  <c r="A115" i="11"/>
  <c r="Y114" i="11"/>
  <c r="X114" i="11"/>
  <c r="W114" i="11"/>
  <c r="Q114" i="11"/>
  <c r="P114" i="11"/>
  <c r="O114" i="11"/>
  <c r="L114" i="11"/>
  <c r="K114" i="11"/>
  <c r="J114" i="11"/>
  <c r="I114" i="11"/>
  <c r="G114" i="11"/>
  <c r="F114" i="11"/>
  <c r="C114" i="11"/>
  <c r="B114" i="11"/>
  <c r="A114" i="11"/>
  <c r="Y113" i="11"/>
  <c r="X113" i="11"/>
  <c r="W113" i="11"/>
  <c r="Q113" i="11"/>
  <c r="P113" i="11"/>
  <c r="O113" i="11"/>
  <c r="L113" i="11"/>
  <c r="K113" i="11"/>
  <c r="J113" i="11"/>
  <c r="I113" i="11"/>
  <c r="G113" i="11"/>
  <c r="F113" i="11"/>
  <c r="C113" i="11"/>
  <c r="B113" i="11"/>
  <c r="A113" i="11"/>
  <c r="Y112" i="11"/>
  <c r="X112" i="11"/>
  <c r="W112" i="11"/>
  <c r="Q112" i="11"/>
  <c r="P112" i="11"/>
  <c r="O112" i="11"/>
  <c r="L112" i="11"/>
  <c r="K112" i="11"/>
  <c r="J112" i="11"/>
  <c r="I112" i="11"/>
  <c r="G112" i="11"/>
  <c r="F112" i="11"/>
  <c r="C112" i="11"/>
  <c r="B112" i="11"/>
  <c r="A112" i="11"/>
  <c r="Y111" i="11"/>
  <c r="X111" i="11"/>
  <c r="W111" i="11"/>
  <c r="Q111" i="11"/>
  <c r="P111" i="11"/>
  <c r="O111" i="11"/>
  <c r="L111" i="11"/>
  <c r="K111" i="11"/>
  <c r="J111" i="11"/>
  <c r="I111" i="11"/>
  <c r="G111" i="11"/>
  <c r="F111" i="11"/>
  <c r="C111" i="11"/>
  <c r="B111" i="11"/>
  <c r="A111" i="11"/>
  <c r="Y110" i="11"/>
  <c r="X110" i="11"/>
  <c r="W110" i="11"/>
  <c r="Q110" i="11"/>
  <c r="P110" i="11"/>
  <c r="O110" i="11"/>
  <c r="L110" i="11"/>
  <c r="K110" i="11"/>
  <c r="J110" i="11"/>
  <c r="I110" i="11"/>
  <c r="G110" i="11"/>
  <c r="F110" i="11"/>
  <c r="C110" i="11"/>
  <c r="B110" i="11"/>
  <c r="A110" i="11"/>
  <c r="Y109" i="11"/>
  <c r="X109" i="11"/>
  <c r="W109" i="11"/>
  <c r="Q109" i="11"/>
  <c r="P109" i="11"/>
  <c r="O109" i="11"/>
  <c r="L109" i="11"/>
  <c r="K109" i="11"/>
  <c r="J109" i="11"/>
  <c r="I109" i="11"/>
  <c r="G109" i="11"/>
  <c r="F109" i="11"/>
  <c r="C109" i="11"/>
  <c r="B109" i="11"/>
  <c r="A109" i="11"/>
  <c r="Y108" i="11"/>
  <c r="X108" i="11"/>
  <c r="W108" i="11"/>
  <c r="Q108" i="11"/>
  <c r="P108" i="11"/>
  <c r="O108" i="11"/>
  <c r="L108" i="11"/>
  <c r="K108" i="11"/>
  <c r="J108" i="11"/>
  <c r="I108" i="11"/>
  <c r="G108" i="11"/>
  <c r="F108" i="11"/>
  <c r="C108" i="11"/>
  <c r="B108" i="11"/>
  <c r="A108" i="11"/>
  <c r="Y107" i="11"/>
  <c r="X107" i="11"/>
  <c r="W107" i="11"/>
  <c r="Q107" i="11"/>
  <c r="P107" i="11"/>
  <c r="O107" i="11"/>
  <c r="L107" i="11"/>
  <c r="K107" i="11"/>
  <c r="J107" i="11"/>
  <c r="I107" i="11"/>
  <c r="G107" i="11"/>
  <c r="F107" i="11"/>
  <c r="C107" i="11"/>
  <c r="B107" i="11"/>
  <c r="A107" i="11"/>
  <c r="Y106" i="11"/>
  <c r="X106" i="11"/>
  <c r="W106" i="11"/>
  <c r="Q106" i="11"/>
  <c r="P106" i="11"/>
  <c r="O106" i="11"/>
  <c r="L106" i="11"/>
  <c r="K106" i="11"/>
  <c r="J106" i="11"/>
  <c r="I106" i="11"/>
  <c r="G106" i="11"/>
  <c r="F106" i="11"/>
  <c r="C106" i="11"/>
  <c r="B106" i="11"/>
  <c r="A106" i="11"/>
  <c r="Y105" i="11"/>
  <c r="X105" i="11"/>
  <c r="W105" i="11"/>
  <c r="Q105" i="11"/>
  <c r="P105" i="11"/>
  <c r="O105" i="11"/>
  <c r="L105" i="11"/>
  <c r="K105" i="11"/>
  <c r="J105" i="11"/>
  <c r="I105" i="11"/>
  <c r="G105" i="11"/>
  <c r="F105" i="11"/>
  <c r="C105" i="11"/>
  <c r="B105" i="11"/>
  <c r="A105" i="11"/>
  <c r="Y104" i="11"/>
  <c r="X104" i="11"/>
  <c r="W104" i="11"/>
  <c r="Q104" i="11"/>
  <c r="P104" i="11"/>
  <c r="O104" i="11"/>
  <c r="L104" i="11"/>
  <c r="K104" i="11"/>
  <c r="J104" i="11"/>
  <c r="I104" i="11"/>
  <c r="G104" i="11"/>
  <c r="F104" i="11"/>
  <c r="C104" i="11"/>
  <c r="B104" i="11"/>
  <c r="A104" i="11"/>
  <c r="Y103" i="11"/>
  <c r="X103" i="11"/>
  <c r="W103" i="11"/>
  <c r="Q103" i="11"/>
  <c r="P103" i="11"/>
  <c r="O103" i="11"/>
  <c r="L103" i="11"/>
  <c r="K103" i="11"/>
  <c r="J103" i="11"/>
  <c r="I103" i="11"/>
  <c r="G103" i="11"/>
  <c r="F103" i="11"/>
  <c r="C103" i="11"/>
  <c r="B103" i="11"/>
  <c r="A103" i="11"/>
  <c r="Y102" i="11"/>
  <c r="X102" i="11"/>
  <c r="W102" i="11"/>
  <c r="Q102" i="11"/>
  <c r="P102" i="11"/>
  <c r="O102" i="11"/>
  <c r="L102" i="11"/>
  <c r="K102" i="11"/>
  <c r="J102" i="11"/>
  <c r="I102" i="11"/>
  <c r="G102" i="11"/>
  <c r="F102" i="11"/>
  <c r="C102" i="11"/>
  <c r="B102" i="11"/>
  <c r="A102" i="11"/>
  <c r="Y101" i="11"/>
  <c r="X101" i="11"/>
  <c r="W101" i="11"/>
  <c r="Q101" i="11"/>
  <c r="P101" i="11"/>
  <c r="O101" i="11"/>
  <c r="L101" i="11"/>
  <c r="K101" i="11"/>
  <c r="J101" i="11"/>
  <c r="I101" i="11"/>
  <c r="G101" i="11"/>
  <c r="F101" i="11"/>
  <c r="C101" i="11"/>
  <c r="B101" i="11"/>
  <c r="A101" i="11"/>
  <c r="Y100" i="11"/>
  <c r="X100" i="11"/>
  <c r="W100" i="11"/>
  <c r="Q100" i="11"/>
  <c r="P100" i="11"/>
  <c r="O100" i="11"/>
  <c r="L100" i="11"/>
  <c r="K100" i="11"/>
  <c r="J100" i="11"/>
  <c r="I100" i="11"/>
  <c r="G100" i="11"/>
  <c r="F100" i="11"/>
  <c r="C100" i="11"/>
  <c r="B100" i="11"/>
  <c r="A100" i="11"/>
  <c r="Y99" i="11"/>
  <c r="X99" i="11"/>
  <c r="W99" i="11"/>
  <c r="Q99" i="11"/>
  <c r="P99" i="11"/>
  <c r="O99" i="11"/>
  <c r="L99" i="11"/>
  <c r="K99" i="11"/>
  <c r="J99" i="11"/>
  <c r="I99" i="11"/>
  <c r="G99" i="11"/>
  <c r="F99" i="11"/>
  <c r="C99" i="11"/>
  <c r="B99" i="11"/>
  <c r="A99" i="11"/>
  <c r="Y98" i="11"/>
  <c r="X98" i="11"/>
  <c r="W98" i="11"/>
  <c r="Q98" i="11"/>
  <c r="P98" i="11"/>
  <c r="O98" i="11"/>
  <c r="L98" i="11"/>
  <c r="K98" i="11"/>
  <c r="J98" i="11"/>
  <c r="I98" i="11"/>
  <c r="G98" i="11"/>
  <c r="F98" i="11"/>
  <c r="C98" i="11"/>
  <c r="B98" i="11"/>
  <c r="A98" i="11"/>
  <c r="Y97" i="11"/>
  <c r="X97" i="11"/>
  <c r="W97" i="11"/>
  <c r="Q97" i="11"/>
  <c r="P97" i="11"/>
  <c r="O97" i="11"/>
  <c r="L97" i="11"/>
  <c r="K97" i="11"/>
  <c r="J97" i="11"/>
  <c r="I97" i="11"/>
  <c r="G97" i="11"/>
  <c r="F97" i="11"/>
  <c r="C97" i="11"/>
  <c r="B97" i="11"/>
  <c r="A97" i="11"/>
  <c r="Y96" i="11"/>
  <c r="X96" i="11"/>
  <c r="W96" i="11"/>
  <c r="Q96" i="11"/>
  <c r="P96" i="11"/>
  <c r="O96" i="11"/>
  <c r="L96" i="11"/>
  <c r="K96" i="11"/>
  <c r="J96" i="11"/>
  <c r="I96" i="11"/>
  <c r="G96" i="11"/>
  <c r="F96" i="11"/>
  <c r="C96" i="11"/>
  <c r="B96" i="11"/>
  <c r="A96" i="11"/>
  <c r="Y95" i="11"/>
  <c r="X95" i="11"/>
  <c r="W95" i="11"/>
  <c r="Q95" i="11"/>
  <c r="P95" i="11"/>
  <c r="O95" i="11"/>
  <c r="L95" i="11"/>
  <c r="K95" i="11"/>
  <c r="J95" i="11"/>
  <c r="I95" i="11"/>
  <c r="G95" i="11"/>
  <c r="F95" i="11"/>
  <c r="C95" i="11"/>
  <c r="B95" i="11"/>
  <c r="A95" i="11"/>
  <c r="Y94" i="11"/>
  <c r="X94" i="11"/>
  <c r="W94" i="11"/>
  <c r="Q94" i="11"/>
  <c r="P94" i="11"/>
  <c r="O94" i="11"/>
  <c r="L94" i="11"/>
  <c r="K94" i="11"/>
  <c r="J94" i="11"/>
  <c r="I94" i="11"/>
  <c r="G94" i="11"/>
  <c r="F94" i="11"/>
  <c r="C94" i="11"/>
  <c r="B94" i="11"/>
  <c r="A94" i="11"/>
  <c r="Y93" i="11"/>
  <c r="X93" i="11"/>
  <c r="W93" i="11"/>
  <c r="Q93" i="11"/>
  <c r="P93" i="11"/>
  <c r="O93" i="11"/>
  <c r="L93" i="11"/>
  <c r="K93" i="11"/>
  <c r="J93" i="11"/>
  <c r="I93" i="11"/>
  <c r="G93" i="11"/>
  <c r="F93" i="11"/>
  <c r="C93" i="11"/>
  <c r="B93" i="11"/>
  <c r="A93" i="11"/>
  <c r="Y92" i="11"/>
  <c r="X92" i="11"/>
  <c r="W92" i="11"/>
  <c r="Q92" i="11"/>
  <c r="P92" i="11"/>
  <c r="O92" i="11"/>
  <c r="L92" i="11"/>
  <c r="K92" i="11"/>
  <c r="J92" i="11"/>
  <c r="I92" i="11"/>
  <c r="G92" i="11"/>
  <c r="F92" i="11"/>
  <c r="C92" i="11"/>
  <c r="B92" i="11"/>
  <c r="A92" i="11"/>
  <c r="Y91" i="11"/>
  <c r="X91" i="11"/>
  <c r="W91" i="11"/>
  <c r="Q91" i="11"/>
  <c r="P91" i="11"/>
  <c r="O91" i="11"/>
  <c r="L91" i="11"/>
  <c r="K91" i="11"/>
  <c r="J91" i="11"/>
  <c r="I91" i="11"/>
  <c r="G91" i="11"/>
  <c r="F91" i="11"/>
  <c r="C91" i="11"/>
  <c r="B91" i="11"/>
  <c r="A91" i="11"/>
  <c r="Y90" i="11"/>
  <c r="X90" i="11"/>
  <c r="W90" i="11"/>
  <c r="Q90" i="11"/>
  <c r="P90" i="11"/>
  <c r="O90" i="11"/>
  <c r="L90" i="11"/>
  <c r="K90" i="11"/>
  <c r="J90" i="11"/>
  <c r="I90" i="11"/>
  <c r="G90" i="11"/>
  <c r="F90" i="11"/>
  <c r="C90" i="11"/>
  <c r="B90" i="11"/>
  <c r="A90" i="11"/>
  <c r="Y89" i="11"/>
  <c r="X89" i="11"/>
  <c r="W89" i="11"/>
  <c r="Q89" i="11"/>
  <c r="P89" i="11"/>
  <c r="O89" i="11"/>
  <c r="L89" i="11"/>
  <c r="K89" i="11"/>
  <c r="J89" i="11"/>
  <c r="I89" i="11"/>
  <c r="G89" i="11"/>
  <c r="F89" i="11"/>
  <c r="C89" i="11"/>
  <c r="B89" i="11"/>
  <c r="A89" i="11"/>
  <c r="Y88" i="11"/>
  <c r="X88" i="11"/>
  <c r="W88" i="11"/>
  <c r="Q88" i="11"/>
  <c r="P88" i="11"/>
  <c r="O88" i="11"/>
  <c r="L88" i="11"/>
  <c r="K88" i="11"/>
  <c r="J88" i="11"/>
  <c r="I88" i="11"/>
  <c r="G88" i="11"/>
  <c r="F88" i="11"/>
  <c r="C88" i="11"/>
  <c r="B88" i="11"/>
  <c r="A88" i="11"/>
  <c r="Y87" i="11"/>
  <c r="X87" i="11"/>
  <c r="W87" i="11"/>
  <c r="Q87" i="11"/>
  <c r="P87" i="11"/>
  <c r="O87" i="11"/>
  <c r="L87" i="11"/>
  <c r="K87" i="11"/>
  <c r="J87" i="11"/>
  <c r="I87" i="11"/>
  <c r="G87" i="11"/>
  <c r="F87" i="11"/>
  <c r="C87" i="11"/>
  <c r="B87" i="11"/>
  <c r="A87" i="11"/>
  <c r="Y86" i="11"/>
  <c r="X86" i="11"/>
  <c r="W86" i="11"/>
  <c r="Q86" i="11"/>
  <c r="P86" i="11"/>
  <c r="O86" i="11"/>
  <c r="L86" i="11"/>
  <c r="K86" i="11"/>
  <c r="J86" i="11"/>
  <c r="I86" i="11"/>
  <c r="G86" i="11"/>
  <c r="F86" i="11"/>
  <c r="C86" i="11"/>
  <c r="B86" i="11"/>
  <c r="A86" i="11"/>
  <c r="Y85" i="11"/>
  <c r="X85" i="11"/>
  <c r="W85" i="11"/>
  <c r="Q85" i="11"/>
  <c r="P85" i="11"/>
  <c r="O85" i="11"/>
  <c r="L85" i="11"/>
  <c r="K85" i="11"/>
  <c r="J85" i="11"/>
  <c r="I85" i="11"/>
  <c r="G85" i="11"/>
  <c r="F85" i="11"/>
  <c r="C85" i="11"/>
  <c r="B85" i="11"/>
  <c r="A85" i="11"/>
  <c r="Y84" i="11"/>
  <c r="X84" i="11"/>
  <c r="W84" i="11"/>
  <c r="Q84" i="11"/>
  <c r="P84" i="11"/>
  <c r="O84" i="11"/>
  <c r="L84" i="11"/>
  <c r="K84" i="11"/>
  <c r="J84" i="11"/>
  <c r="I84" i="11"/>
  <c r="G84" i="11"/>
  <c r="F84" i="11"/>
  <c r="C84" i="11"/>
  <c r="B84" i="11"/>
  <c r="A84" i="11"/>
  <c r="Y83" i="11"/>
  <c r="X83" i="11"/>
  <c r="W83" i="11"/>
  <c r="Q83" i="11"/>
  <c r="P83" i="11"/>
  <c r="O83" i="11"/>
  <c r="L83" i="11"/>
  <c r="K83" i="11"/>
  <c r="J83" i="11"/>
  <c r="I83" i="11"/>
  <c r="G83" i="11"/>
  <c r="F83" i="11"/>
  <c r="C83" i="11"/>
  <c r="B83" i="11"/>
  <c r="A83" i="11"/>
  <c r="Y82" i="11"/>
  <c r="X82" i="11"/>
  <c r="W82" i="11"/>
  <c r="Q82" i="11"/>
  <c r="P82" i="11"/>
  <c r="O82" i="11"/>
  <c r="L82" i="11"/>
  <c r="K82" i="11"/>
  <c r="J82" i="11"/>
  <c r="I82" i="11"/>
  <c r="G82" i="11"/>
  <c r="F82" i="11"/>
  <c r="C82" i="11"/>
  <c r="B82" i="11"/>
  <c r="A82" i="11"/>
  <c r="Y81" i="11"/>
  <c r="X81" i="11"/>
  <c r="W81" i="11"/>
  <c r="Q81" i="11"/>
  <c r="P81" i="11"/>
  <c r="O81" i="11"/>
  <c r="L81" i="11"/>
  <c r="K81" i="11"/>
  <c r="J81" i="11"/>
  <c r="I81" i="11"/>
  <c r="G81" i="11"/>
  <c r="F81" i="11"/>
  <c r="C81" i="11"/>
  <c r="B81" i="11"/>
  <c r="A81" i="11"/>
  <c r="Y80" i="11"/>
  <c r="X80" i="11"/>
  <c r="W80" i="11"/>
  <c r="Q80" i="11"/>
  <c r="P80" i="11"/>
  <c r="O80" i="11"/>
  <c r="L80" i="11"/>
  <c r="K80" i="11"/>
  <c r="J80" i="11"/>
  <c r="I80" i="11"/>
  <c r="G80" i="11"/>
  <c r="F80" i="11"/>
  <c r="C80" i="11"/>
  <c r="B80" i="11"/>
  <c r="A80" i="11"/>
  <c r="Y79" i="11"/>
  <c r="X79" i="11"/>
  <c r="W79" i="11"/>
  <c r="Q79" i="11"/>
  <c r="P79" i="11"/>
  <c r="O79" i="11"/>
  <c r="L79" i="11"/>
  <c r="K79" i="11"/>
  <c r="J79" i="11"/>
  <c r="I79" i="11"/>
  <c r="G79" i="11"/>
  <c r="F79" i="11"/>
  <c r="C79" i="11"/>
  <c r="B79" i="11"/>
  <c r="A79" i="11"/>
  <c r="Y78" i="11"/>
  <c r="X78" i="11"/>
  <c r="W78" i="11"/>
  <c r="Q78" i="11"/>
  <c r="P78" i="11"/>
  <c r="O78" i="11"/>
  <c r="L78" i="11"/>
  <c r="K78" i="11"/>
  <c r="J78" i="11"/>
  <c r="I78" i="11"/>
  <c r="G78" i="11"/>
  <c r="F78" i="11"/>
  <c r="C78" i="11"/>
  <c r="B78" i="11"/>
  <c r="A78" i="11"/>
  <c r="Y77" i="11"/>
  <c r="X77" i="11"/>
  <c r="W77" i="11"/>
  <c r="Q77" i="11"/>
  <c r="P77" i="11"/>
  <c r="O77" i="11"/>
  <c r="L77" i="11"/>
  <c r="K77" i="11"/>
  <c r="J77" i="11"/>
  <c r="I77" i="11"/>
  <c r="G77" i="11"/>
  <c r="F77" i="11"/>
  <c r="C77" i="11"/>
  <c r="B77" i="11"/>
  <c r="A77" i="11"/>
  <c r="Y76" i="11"/>
  <c r="X76" i="11"/>
  <c r="W76" i="11"/>
  <c r="Q76" i="11"/>
  <c r="P76" i="11"/>
  <c r="O76" i="11"/>
  <c r="L76" i="11"/>
  <c r="K76" i="11"/>
  <c r="J76" i="11"/>
  <c r="I76" i="11"/>
  <c r="G76" i="11"/>
  <c r="F76" i="11"/>
  <c r="C76" i="11"/>
  <c r="B76" i="11"/>
  <c r="A76" i="11"/>
  <c r="Y75" i="11"/>
  <c r="X75" i="11"/>
  <c r="W75" i="11"/>
  <c r="Q75" i="11"/>
  <c r="P75" i="11"/>
  <c r="O75" i="11"/>
  <c r="L75" i="11"/>
  <c r="K75" i="11"/>
  <c r="J75" i="11"/>
  <c r="I75" i="11"/>
  <c r="G75" i="11"/>
  <c r="F75" i="11"/>
  <c r="C75" i="11"/>
  <c r="B75" i="11"/>
  <c r="A75" i="11"/>
  <c r="Y74" i="11"/>
  <c r="X74" i="11"/>
  <c r="W74" i="11"/>
  <c r="Q74" i="11"/>
  <c r="P74" i="11"/>
  <c r="O74" i="11"/>
  <c r="L74" i="11"/>
  <c r="K74" i="11"/>
  <c r="J74" i="11"/>
  <c r="I74" i="11"/>
  <c r="G74" i="11"/>
  <c r="F74" i="11"/>
  <c r="C74" i="11"/>
  <c r="B74" i="11"/>
  <c r="A74" i="11"/>
  <c r="Y73" i="11"/>
  <c r="X73" i="11"/>
  <c r="W73" i="11"/>
  <c r="Q73" i="11"/>
  <c r="P73" i="11"/>
  <c r="O73" i="11"/>
  <c r="L73" i="11"/>
  <c r="K73" i="11"/>
  <c r="J73" i="11"/>
  <c r="I73" i="11"/>
  <c r="G73" i="11"/>
  <c r="F73" i="11"/>
  <c r="C73" i="11"/>
  <c r="B73" i="11"/>
  <c r="A73" i="11"/>
  <c r="Y72" i="11"/>
  <c r="X72" i="11"/>
  <c r="W72" i="11"/>
  <c r="Q72" i="11"/>
  <c r="P72" i="11"/>
  <c r="O72" i="11"/>
  <c r="L72" i="11"/>
  <c r="K72" i="11"/>
  <c r="J72" i="11"/>
  <c r="I72" i="11"/>
  <c r="G72" i="11"/>
  <c r="F72" i="11"/>
  <c r="C72" i="11"/>
  <c r="B72" i="11"/>
  <c r="A72" i="11"/>
  <c r="Y71" i="11"/>
  <c r="X71" i="11"/>
  <c r="W71" i="11"/>
  <c r="Q71" i="11"/>
  <c r="P71" i="11"/>
  <c r="O71" i="11"/>
  <c r="L71" i="11"/>
  <c r="K71" i="11"/>
  <c r="J71" i="11"/>
  <c r="I71" i="11"/>
  <c r="G71" i="11"/>
  <c r="F71" i="11"/>
  <c r="C71" i="11"/>
  <c r="B71" i="11"/>
  <c r="A71" i="11"/>
  <c r="Y70" i="11"/>
  <c r="X70" i="11"/>
  <c r="W70" i="11"/>
  <c r="Q70" i="11"/>
  <c r="P70" i="11"/>
  <c r="O70" i="11"/>
  <c r="L70" i="11"/>
  <c r="K70" i="11"/>
  <c r="J70" i="11"/>
  <c r="I70" i="11"/>
  <c r="G70" i="11"/>
  <c r="F70" i="11"/>
  <c r="C70" i="11"/>
  <c r="B70" i="11"/>
  <c r="A70" i="11"/>
  <c r="Y69" i="11"/>
  <c r="X69" i="11"/>
  <c r="W69" i="11"/>
  <c r="Q69" i="11"/>
  <c r="P69" i="11"/>
  <c r="O69" i="11"/>
  <c r="L69" i="11"/>
  <c r="K69" i="11"/>
  <c r="J69" i="11"/>
  <c r="I69" i="11"/>
  <c r="G69" i="11"/>
  <c r="F69" i="11"/>
  <c r="C69" i="11"/>
  <c r="B69" i="11"/>
  <c r="A69" i="11"/>
  <c r="Y68" i="11"/>
  <c r="X68" i="11"/>
  <c r="W68" i="11"/>
  <c r="Q68" i="11"/>
  <c r="P68" i="11"/>
  <c r="O68" i="11"/>
  <c r="L68" i="11"/>
  <c r="K68" i="11"/>
  <c r="J68" i="11"/>
  <c r="I68" i="11"/>
  <c r="G68" i="11"/>
  <c r="F68" i="11"/>
  <c r="C68" i="11"/>
  <c r="B68" i="11"/>
  <c r="A68" i="11"/>
  <c r="Y67" i="11"/>
  <c r="X67" i="11"/>
  <c r="W67" i="11"/>
  <c r="Q67" i="11"/>
  <c r="P67" i="11"/>
  <c r="O67" i="11"/>
  <c r="L67" i="11"/>
  <c r="K67" i="11"/>
  <c r="J67" i="11"/>
  <c r="I67" i="11"/>
  <c r="G67" i="11"/>
  <c r="F67" i="11"/>
  <c r="C67" i="11"/>
  <c r="B67" i="11"/>
  <c r="A67" i="11"/>
  <c r="Y66" i="11"/>
  <c r="X66" i="11"/>
  <c r="W66" i="11"/>
  <c r="Q66" i="11"/>
  <c r="P66" i="11"/>
  <c r="O66" i="11"/>
  <c r="L66" i="11"/>
  <c r="K66" i="11"/>
  <c r="J66" i="11"/>
  <c r="I66" i="11"/>
  <c r="G66" i="11"/>
  <c r="F66" i="11"/>
  <c r="C66" i="11"/>
  <c r="B66" i="11"/>
  <c r="A66" i="11"/>
  <c r="Y65" i="11"/>
  <c r="X65" i="11"/>
  <c r="W65" i="11"/>
  <c r="Q65" i="11"/>
  <c r="P65" i="11"/>
  <c r="O65" i="11"/>
  <c r="L65" i="11"/>
  <c r="K65" i="11"/>
  <c r="J65" i="11"/>
  <c r="I65" i="11"/>
  <c r="G65" i="11"/>
  <c r="F65" i="11"/>
  <c r="C65" i="11"/>
  <c r="B65" i="11"/>
  <c r="A65" i="11"/>
  <c r="Y64" i="11"/>
  <c r="X64" i="11"/>
  <c r="W64" i="11"/>
  <c r="Q64" i="11"/>
  <c r="P64" i="11"/>
  <c r="O64" i="11"/>
  <c r="L64" i="11"/>
  <c r="K64" i="11"/>
  <c r="J64" i="11"/>
  <c r="I64" i="11"/>
  <c r="G64" i="11"/>
  <c r="F64" i="11"/>
  <c r="C64" i="11"/>
  <c r="B64" i="11"/>
  <c r="A64" i="11"/>
  <c r="Y63" i="11"/>
  <c r="X63" i="11"/>
  <c r="W63" i="11"/>
  <c r="Q63" i="11"/>
  <c r="P63" i="11"/>
  <c r="O63" i="11"/>
  <c r="L63" i="11"/>
  <c r="K63" i="11"/>
  <c r="J63" i="11"/>
  <c r="I63" i="11"/>
  <c r="G63" i="11"/>
  <c r="F63" i="11"/>
  <c r="C63" i="11"/>
  <c r="B63" i="11"/>
  <c r="A63" i="11"/>
  <c r="Y62" i="11"/>
  <c r="W62" i="11"/>
  <c r="Q62" i="11"/>
  <c r="P62" i="11"/>
  <c r="O62" i="11"/>
  <c r="L62" i="11"/>
  <c r="K62" i="11"/>
  <c r="J62" i="11"/>
  <c r="I62" i="11"/>
  <c r="G62" i="11"/>
  <c r="F62" i="11"/>
  <c r="C62" i="11"/>
  <c r="B62" i="11"/>
  <c r="A62" i="11"/>
  <c r="Y61" i="11"/>
  <c r="W61" i="11"/>
  <c r="Q61" i="11"/>
  <c r="P61" i="11"/>
  <c r="O61" i="11"/>
  <c r="L61" i="11"/>
  <c r="K61" i="11"/>
  <c r="J61" i="11"/>
  <c r="I61" i="11"/>
  <c r="G61" i="11"/>
  <c r="F61" i="11"/>
  <c r="C61" i="11"/>
  <c r="B61" i="11"/>
  <c r="A61" i="11"/>
  <c r="Y60" i="11"/>
  <c r="W60" i="11"/>
  <c r="Q60" i="11"/>
  <c r="P60" i="11"/>
  <c r="O60" i="11"/>
  <c r="L60" i="11"/>
  <c r="K60" i="11"/>
  <c r="J60" i="11"/>
  <c r="I60" i="11"/>
  <c r="G60" i="11"/>
  <c r="F60" i="11"/>
  <c r="C60" i="11"/>
  <c r="B60" i="11"/>
  <c r="A60" i="11"/>
  <c r="Y59" i="11"/>
  <c r="W59" i="11"/>
  <c r="Q59" i="11"/>
  <c r="P59" i="11"/>
  <c r="O59" i="11"/>
  <c r="L59" i="11"/>
  <c r="K59" i="11"/>
  <c r="J59" i="11"/>
  <c r="I59" i="11"/>
  <c r="G59" i="11"/>
  <c r="F59" i="11"/>
  <c r="C59" i="11"/>
  <c r="B59" i="11"/>
  <c r="A59" i="11"/>
  <c r="Y58" i="11"/>
  <c r="W58" i="11"/>
  <c r="Q58" i="11"/>
  <c r="P58" i="11"/>
  <c r="O58" i="11"/>
  <c r="L58" i="11"/>
  <c r="K58" i="11"/>
  <c r="J58" i="11"/>
  <c r="I58" i="11"/>
  <c r="G58" i="11"/>
  <c r="F58" i="11"/>
  <c r="C58" i="11"/>
  <c r="B58" i="11"/>
  <c r="A58" i="11"/>
  <c r="Y57" i="11"/>
  <c r="W57" i="11"/>
  <c r="Q57" i="11"/>
  <c r="P57" i="11"/>
  <c r="O57" i="11"/>
  <c r="L57" i="11"/>
  <c r="K57" i="11"/>
  <c r="J57" i="11"/>
  <c r="I57" i="11"/>
  <c r="G57" i="11"/>
  <c r="F57" i="11"/>
  <c r="C57" i="11"/>
  <c r="B57" i="11"/>
  <c r="A57" i="11"/>
  <c r="Y56" i="11"/>
  <c r="W56" i="11"/>
  <c r="Q56" i="11"/>
  <c r="P56" i="11"/>
  <c r="O56" i="11"/>
  <c r="L56" i="11"/>
  <c r="K56" i="11"/>
  <c r="J56" i="11"/>
  <c r="I56" i="11"/>
  <c r="G56" i="11"/>
  <c r="F56" i="11"/>
  <c r="C56" i="11"/>
  <c r="B56" i="11"/>
  <c r="A56" i="11"/>
  <c r="Y55" i="11"/>
  <c r="W55" i="11"/>
  <c r="Q55" i="11"/>
  <c r="P55" i="11"/>
  <c r="O55" i="11"/>
  <c r="L55" i="11"/>
  <c r="K55" i="11"/>
  <c r="J55" i="11"/>
  <c r="I55" i="11"/>
  <c r="G55" i="11"/>
  <c r="F55" i="11"/>
  <c r="C55" i="11"/>
  <c r="B55" i="11"/>
  <c r="A55" i="11"/>
  <c r="Y54" i="11"/>
  <c r="W54" i="11"/>
  <c r="Q54" i="11"/>
  <c r="P54" i="11"/>
  <c r="O54" i="11"/>
  <c r="L54" i="11"/>
  <c r="K54" i="11"/>
  <c r="J54" i="11"/>
  <c r="I54" i="11"/>
  <c r="G54" i="11"/>
  <c r="F54" i="11"/>
  <c r="C54" i="11"/>
  <c r="B54" i="11"/>
  <c r="A54" i="11"/>
  <c r="Y53" i="11"/>
  <c r="W53" i="11"/>
  <c r="Q53" i="11"/>
  <c r="P53" i="11"/>
  <c r="O53" i="11"/>
  <c r="L53" i="11"/>
  <c r="K53" i="11"/>
  <c r="J53" i="11"/>
  <c r="I53" i="11"/>
  <c r="G53" i="11"/>
  <c r="F53" i="11"/>
  <c r="C53" i="11"/>
  <c r="B53" i="11"/>
  <c r="A53" i="11"/>
  <c r="Y52" i="11"/>
  <c r="W52" i="11"/>
  <c r="Q52" i="11"/>
  <c r="P52" i="11"/>
  <c r="O52" i="11"/>
  <c r="L52" i="11"/>
  <c r="K52" i="11"/>
  <c r="J52" i="11"/>
  <c r="I52" i="11"/>
  <c r="G52" i="11"/>
  <c r="F52" i="11"/>
  <c r="C52" i="11"/>
  <c r="B52" i="11"/>
  <c r="A52" i="11"/>
  <c r="Y51" i="11"/>
  <c r="W51" i="11"/>
  <c r="Q51" i="11"/>
  <c r="P51" i="11"/>
  <c r="O51" i="11"/>
  <c r="L51" i="11"/>
  <c r="K51" i="11"/>
  <c r="J51" i="11"/>
  <c r="I51" i="11"/>
  <c r="G51" i="11"/>
  <c r="F51" i="11"/>
  <c r="C51" i="11"/>
  <c r="B51" i="11"/>
  <c r="A51" i="11"/>
  <c r="Y50" i="11"/>
  <c r="W50" i="11"/>
  <c r="Q50" i="11"/>
  <c r="P50" i="11"/>
  <c r="O50" i="11"/>
  <c r="L50" i="11"/>
  <c r="K50" i="11"/>
  <c r="J50" i="11"/>
  <c r="I50" i="11"/>
  <c r="G50" i="11"/>
  <c r="F50" i="11"/>
  <c r="C50" i="11"/>
  <c r="B50" i="11"/>
  <c r="A50" i="11"/>
  <c r="Y49" i="11"/>
  <c r="W49" i="11"/>
  <c r="Q49" i="11"/>
  <c r="P49" i="11"/>
  <c r="O49" i="11"/>
  <c r="L49" i="11"/>
  <c r="K49" i="11"/>
  <c r="J49" i="11"/>
  <c r="I49" i="11"/>
  <c r="G49" i="11"/>
  <c r="F49" i="11"/>
  <c r="C49" i="11"/>
  <c r="B49" i="11"/>
  <c r="A49" i="11"/>
  <c r="Y48" i="11"/>
  <c r="W48" i="11"/>
  <c r="Q48" i="11"/>
  <c r="P48" i="11"/>
  <c r="O48" i="11"/>
  <c r="L48" i="11"/>
  <c r="K48" i="11"/>
  <c r="J48" i="11"/>
  <c r="I48" i="11"/>
  <c r="G48" i="11"/>
  <c r="F48" i="11"/>
  <c r="C48" i="11"/>
  <c r="B48" i="11"/>
  <c r="A48" i="11"/>
  <c r="Y47" i="11"/>
  <c r="W47" i="11"/>
  <c r="Q47" i="11"/>
  <c r="P47" i="11"/>
  <c r="O47" i="11"/>
  <c r="L47" i="11"/>
  <c r="K47" i="11"/>
  <c r="J47" i="11"/>
  <c r="I47" i="11"/>
  <c r="G47" i="11"/>
  <c r="F47" i="11"/>
  <c r="C47" i="11"/>
  <c r="B47" i="11"/>
  <c r="A47" i="11"/>
  <c r="Y46" i="11"/>
  <c r="W46" i="11"/>
  <c r="Q46" i="11"/>
  <c r="P46" i="11"/>
  <c r="O46" i="11"/>
  <c r="L46" i="11"/>
  <c r="K46" i="11"/>
  <c r="J46" i="11"/>
  <c r="I46" i="11"/>
  <c r="G46" i="11"/>
  <c r="F46" i="11"/>
  <c r="C46" i="11"/>
  <c r="B46" i="11"/>
  <c r="A46" i="11"/>
  <c r="Y45" i="11"/>
  <c r="W45" i="11"/>
  <c r="Q45" i="11"/>
  <c r="P45" i="11"/>
  <c r="O45" i="11"/>
  <c r="L45" i="11"/>
  <c r="K45" i="11"/>
  <c r="J45" i="11"/>
  <c r="I45" i="11"/>
  <c r="G45" i="11"/>
  <c r="F45" i="11"/>
  <c r="C45" i="11"/>
  <c r="B45" i="11"/>
  <c r="A45" i="11"/>
  <c r="Y44" i="11"/>
  <c r="W44" i="11"/>
  <c r="Q44" i="11"/>
  <c r="P44" i="11"/>
  <c r="O44" i="11"/>
  <c r="L44" i="11"/>
  <c r="K44" i="11"/>
  <c r="J44" i="11"/>
  <c r="I44" i="11"/>
  <c r="G44" i="11"/>
  <c r="F44" i="11"/>
  <c r="C44" i="11"/>
  <c r="B44" i="11"/>
  <c r="A44" i="11"/>
  <c r="Y43" i="11"/>
  <c r="W43" i="11"/>
  <c r="Q43" i="11"/>
  <c r="P43" i="11"/>
  <c r="O43" i="11"/>
  <c r="L43" i="11"/>
  <c r="K43" i="11"/>
  <c r="J43" i="11"/>
  <c r="I43" i="11"/>
  <c r="G43" i="11"/>
  <c r="F43" i="11"/>
  <c r="C43" i="11"/>
  <c r="B43" i="11"/>
  <c r="A43" i="11"/>
  <c r="Y42" i="11"/>
  <c r="W42" i="11"/>
  <c r="Q42" i="11"/>
  <c r="P42" i="11"/>
  <c r="O42" i="11"/>
  <c r="L42" i="11"/>
  <c r="K42" i="11"/>
  <c r="J42" i="11"/>
  <c r="I42" i="11"/>
  <c r="G42" i="11"/>
  <c r="F42" i="11"/>
  <c r="C42" i="11"/>
  <c r="B42" i="11"/>
  <c r="A42" i="11"/>
  <c r="Y41" i="11"/>
  <c r="W41" i="11"/>
  <c r="Q41" i="11"/>
  <c r="P41" i="11"/>
  <c r="O41" i="11"/>
  <c r="L41" i="11"/>
  <c r="K41" i="11"/>
  <c r="J41" i="11"/>
  <c r="I41" i="11"/>
  <c r="G41" i="11"/>
  <c r="F41" i="11"/>
  <c r="C41" i="11"/>
  <c r="B41" i="11"/>
  <c r="A41" i="11"/>
  <c r="Y40" i="11"/>
  <c r="W40" i="11"/>
  <c r="Q40" i="11"/>
  <c r="P40" i="11"/>
  <c r="O40" i="11"/>
  <c r="L40" i="11"/>
  <c r="K40" i="11"/>
  <c r="J40" i="11"/>
  <c r="I40" i="11"/>
  <c r="G40" i="11"/>
  <c r="F40" i="11"/>
  <c r="C40" i="11"/>
  <c r="B40" i="11"/>
  <c r="A40" i="11"/>
  <c r="Y39" i="11"/>
  <c r="W39" i="11"/>
  <c r="Q39" i="11"/>
  <c r="P39" i="11"/>
  <c r="O39" i="11"/>
  <c r="L39" i="11"/>
  <c r="K39" i="11"/>
  <c r="J39" i="11"/>
  <c r="I39" i="11"/>
  <c r="G39" i="11"/>
  <c r="F39" i="11"/>
  <c r="C39" i="11"/>
  <c r="B39" i="11"/>
  <c r="A39" i="11"/>
  <c r="Y38" i="11"/>
  <c r="W38" i="11"/>
  <c r="Q38" i="11"/>
  <c r="P38" i="11"/>
  <c r="O38" i="11"/>
  <c r="L38" i="11"/>
  <c r="K38" i="11"/>
  <c r="J38" i="11"/>
  <c r="I38" i="11"/>
  <c r="G38" i="11"/>
  <c r="F38" i="11"/>
  <c r="C38" i="11"/>
  <c r="B38" i="11"/>
  <c r="A38" i="11"/>
  <c r="Y37" i="11"/>
  <c r="W37" i="11"/>
  <c r="Q37" i="11"/>
  <c r="P37" i="11"/>
  <c r="O37" i="11"/>
  <c r="L37" i="11"/>
  <c r="K37" i="11"/>
  <c r="J37" i="11"/>
  <c r="I37" i="11"/>
  <c r="G37" i="11"/>
  <c r="F37" i="11"/>
  <c r="C37" i="11"/>
  <c r="B37" i="11"/>
  <c r="A37" i="11"/>
  <c r="Y36" i="11"/>
  <c r="W36" i="11"/>
  <c r="Q36" i="11"/>
  <c r="P36" i="11"/>
  <c r="O36" i="11"/>
  <c r="L36" i="11"/>
  <c r="K36" i="11"/>
  <c r="J36" i="11"/>
  <c r="I36" i="11"/>
  <c r="G36" i="11"/>
  <c r="F36" i="11"/>
  <c r="C36" i="11"/>
  <c r="B36" i="11"/>
  <c r="A36" i="11"/>
  <c r="W35" i="11"/>
  <c r="Q35" i="11"/>
  <c r="P35" i="11"/>
  <c r="O35" i="11"/>
  <c r="L35" i="11"/>
  <c r="K35" i="11"/>
  <c r="J35" i="11"/>
  <c r="I35" i="11"/>
  <c r="G35" i="11"/>
  <c r="F35" i="11"/>
  <c r="C35" i="11"/>
  <c r="B35" i="11"/>
  <c r="A35" i="11"/>
  <c r="W34" i="11"/>
  <c r="Q34" i="11"/>
  <c r="P34" i="11"/>
  <c r="O34" i="11"/>
  <c r="L34" i="11"/>
  <c r="K34" i="11"/>
  <c r="J34" i="11"/>
  <c r="I34" i="11"/>
  <c r="G34" i="11"/>
  <c r="F34" i="11"/>
  <c r="C34" i="11"/>
  <c r="B34" i="11"/>
  <c r="A34" i="11"/>
  <c r="W33" i="11"/>
  <c r="Q33" i="11"/>
  <c r="P33" i="11"/>
  <c r="O33" i="11"/>
  <c r="L33" i="11"/>
  <c r="K33" i="11"/>
  <c r="J33" i="11"/>
  <c r="I33" i="11"/>
  <c r="G33" i="11"/>
  <c r="F33" i="11"/>
  <c r="C33" i="11"/>
  <c r="B33" i="11"/>
  <c r="A33" i="11"/>
  <c r="W32" i="11"/>
  <c r="Q32" i="11"/>
  <c r="P32" i="11"/>
  <c r="O32" i="11"/>
  <c r="L32" i="11"/>
  <c r="K32" i="11"/>
  <c r="J32" i="11"/>
  <c r="I32" i="11"/>
  <c r="G32" i="11"/>
  <c r="F32" i="11"/>
  <c r="C32" i="11"/>
  <c r="B32" i="11"/>
  <c r="A32" i="11"/>
  <c r="W31" i="11"/>
  <c r="Q31" i="11"/>
  <c r="P31" i="11"/>
  <c r="O31" i="11"/>
  <c r="L31" i="11"/>
  <c r="K31" i="11"/>
  <c r="J31" i="11"/>
  <c r="I31" i="11"/>
  <c r="G31" i="11"/>
  <c r="F31" i="11"/>
  <c r="C31" i="11"/>
  <c r="B31" i="11"/>
  <c r="A31" i="11"/>
  <c r="W30" i="11"/>
  <c r="Q30" i="11"/>
  <c r="P30" i="11"/>
  <c r="O30" i="11"/>
  <c r="L30" i="11"/>
  <c r="K30" i="11"/>
  <c r="J30" i="11"/>
  <c r="I30" i="11"/>
  <c r="G30" i="11"/>
  <c r="F30" i="11"/>
  <c r="C30" i="11"/>
  <c r="B30" i="11"/>
  <c r="A30" i="11"/>
  <c r="W29" i="11"/>
  <c r="Q29" i="11"/>
  <c r="P29" i="11"/>
  <c r="O29" i="11"/>
  <c r="L29" i="11"/>
  <c r="K29" i="11"/>
  <c r="J29" i="11"/>
  <c r="I29" i="11"/>
  <c r="G29" i="11"/>
  <c r="F29" i="11"/>
  <c r="C29" i="11"/>
  <c r="B29" i="11"/>
  <c r="A29" i="11"/>
  <c r="W28" i="11"/>
  <c r="Q28" i="11"/>
  <c r="P28" i="11"/>
  <c r="O28" i="11"/>
  <c r="L28" i="11"/>
  <c r="K28" i="11"/>
  <c r="J28" i="11"/>
  <c r="I28" i="11"/>
  <c r="G28" i="11"/>
  <c r="F28" i="11"/>
  <c r="C28" i="11"/>
  <c r="B28" i="11"/>
  <c r="A28" i="11"/>
  <c r="W27" i="11"/>
  <c r="Q27" i="11"/>
  <c r="P27" i="11"/>
  <c r="O27" i="11"/>
  <c r="L27" i="11"/>
  <c r="K27" i="11"/>
  <c r="J27" i="11"/>
  <c r="I27" i="11"/>
  <c r="G27" i="11"/>
  <c r="F27" i="11"/>
  <c r="C27" i="11"/>
  <c r="B27" i="11"/>
  <c r="A27" i="11"/>
  <c r="W26" i="11"/>
  <c r="Q26" i="11"/>
  <c r="P26" i="11"/>
  <c r="O26" i="11"/>
  <c r="L26" i="11"/>
  <c r="K26" i="11"/>
  <c r="J26" i="11"/>
  <c r="I26" i="11"/>
  <c r="G26" i="11"/>
  <c r="F26" i="11"/>
  <c r="C26" i="11"/>
  <c r="B26" i="11"/>
  <c r="A26" i="11"/>
  <c r="W25" i="11"/>
  <c r="Q25" i="11"/>
  <c r="P25" i="11"/>
  <c r="O25" i="11"/>
  <c r="L25" i="11"/>
  <c r="K25" i="11"/>
  <c r="J25" i="11"/>
  <c r="I25" i="11"/>
  <c r="G25" i="11"/>
  <c r="F25" i="11"/>
  <c r="C25" i="11"/>
  <c r="B25" i="11"/>
  <c r="A25" i="11"/>
  <c r="W24" i="11"/>
  <c r="Q24" i="11"/>
  <c r="P24" i="11"/>
  <c r="O24" i="11"/>
  <c r="L24" i="11"/>
  <c r="K24" i="11"/>
  <c r="J24" i="11"/>
  <c r="I24" i="11"/>
  <c r="G24" i="11"/>
  <c r="F24" i="11"/>
  <c r="C24" i="11"/>
  <c r="B24" i="11"/>
  <c r="A24" i="11"/>
  <c r="W23" i="11"/>
  <c r="Q23" i="11"/>
  <c r="P23" i="11"/>
  <c r="O23" i="11"/>
  <c r="L23" i="11"/>
  <c r="K23" i="11"/>
  <c r="J23" i="11"/>
  <c r="I23" i="11"/>
  <c r="G23" i="11"/>
  <c r="F23" i="11"/>
  <c r="C23" i="11"/>
  <c r="B23" i="11"/>
  <c r="A23" i="11"/>
  <c r="W22" i="11"/>
  <c r="Q22" i="11"/>
  <c r="P22" i="11"/>
  <c r="O22" i="11"/>
  <c r="L22" i="11"/>
  <c r="K22" i="11"/>
  <c r="J22" i="11"/>
  <c r="I22" i="11"/>
  <c r="G22" i="11"/>
  <c r="F22" i="11"/>
  <c r="C22" i="11"/>
  <c r="B22" i="11"/>
  <c r="A22" i="11"/>
  <c r="W21" i="11"/>
  <c r="Q21" i="11"/>
  <c r="P21" i="11"/>
  <c r="O21" i="11"/>
  <c r="L21" i="11"/>
  <c r="K21" i="11"/>
  <c r="J21" i="11"/>
  <c r="I21" i="11"/>
  <c r="G21" i="11"/>
  <c r="F21" i="11"/>
  <c r="C21" i="11"/>
  <c r="B21" i="11"/>
  <c r="A21" i="11"/>
  <c r="W20" i="11"/>
  <c r="Q20" i="11"/>
  <c r="P20" i="11"/>
  <c r="O20" i="11"/>
  <c r="L20" i="11"/>
  <c r="K20" i="11"/>
  <c r="J20" i="11"/>
  <c r="I20" i="11"/>
  <c r="G20" i="11"/>
  <c r="F20" i="11"/>
  <c r="C20" i="11"/>
  <c r="B20" i="11"/>
  <c r="A20" i="11"/>
  <c r="W19" i="11"/>
  <c r="Q19" i="11"/>
  <c r="P19" i="11"/>
  <c r="O19" i="11"/>
  <c r="L19" i="11"/>
  <c r="K19" i="11"/>
  <c r="J19" i="11"/>
  <c r="I19" i="11"/>
  <c r="G19" i="11"/>
  <c r="F19" i="11"/>
  <c r="C19" i="11"/>
  <c r="B19" i="11"/>
  <c r="A19" i="11"/>
  <c r="W18" i="11"/>
  <c r="Q18" i="11"/>
  <c r="P18" i="11"/>
  <c r="O18" i="11"/>
  <c r="L18" i="11"/>
  <c r="K18" i="11"/>
  <c r="J18" i="11"/>
  <c r="I18" i="11"/>
  <c r="G18" i="11"/>
  <c r="F18" i="11"/>
  <c r="C18" i="11"/>
  <c r="B18" i="11"/>
  <c r="A18" i="11"/>
  <c r="W17" i="11"/>
  <c r="Q17" i="11"/>
  <c r="P17" i="11"/>
  <c r="O17" i="11"/>
  <c r="L17" i="11"/>
  <c r="K17" i="11"/>
  <c r="G17" i="11"/>
  <c r="F17" i="11"/>
  <c r="A17" i="11"/>
  <c r="W16" i="11"/>
  <c r="Q16" i="11"/>
  <c r="P16" i="11"/>
  <c r="O16" i="11"/>
  <c r="K16" i="11"/>
  <c r="G16" i="11"/>
  <c r="F16" i="11"/>
  <c r="A16" i="11"/>
  <c r="W15" i="11"/>
  <c r="Q15" i="11"/>
  <c r="P15" i="11"/>
  <c r="O15" i="11"/>
  <c r="K15" i="11"/>
  <c r="G15" i="11"/>
  <c r="F15" i="11"/>
  <c r="A15" i="11"/>
  <c r="W14" i="11"/>
  <c r="Q14" i="11"/>
  <c r="P14" i="11"/>
  <c r="O14" i="11"/>
  <c r="K14" i="11"/>
  <c r="G14" i="11"/>
  <c r="F14" i="11"/>
  <c r="A14" i="11"/>
  <c r="W13" i="11"/>
  <c r="Q13" i="11"/>
  <c r="P13" i="11"/>
  <c r="O13" i="11"/>
  <c r="K13" i="11"/>
  <c r="G13" i="11"/>
  <c r="F13" i="11"/>
  <c r="A13" i="11"/>
  <c r="W12" i="11"/>
  <c r="Q12" i="11"/>
  <c r="P12" i="11"/>
  <c r="O12" i="11"/>
  <c r="K12" i="11"/>
  <c r="G12" i="11"/>
  <c r="F12" i="11"/>
  <c r="A12" i="11"/>
  <c r="W11" i="11"/>
  <c r="Q11" i="11"/>
  <c r="P11" i="11"/>
  <c r="O11" i="11"/>
  <c r="K11" i="11"/>
  <c r="G11" i="11"/>
  <c r="F11" i="11"/>
  <c r="A11" i="11"/>
  <c r="W10" i="11"/>
  <c r="Q10" i="11"/>
  <c r="P10" i="11"/>
  <c r="O10" i="11"/>
  <c r="K10" i="11"/>
  <c r="G10" i="11"/>
  <c r="F10" i="11"/>
  <c r="A10" i="11"/>
  <c r="W9" i="11"/>
  <c r="Q9" i="11"/>
  <c r="P9" i="11"/>
  <c r="O9" i="11"/>
  <c r="K9" i="11"/>
  <c r="G9" i="11"/>
  <c r="F9" i="11"/>
  <c r="A8" i="11"/>
  <c r="A9" i="11"/>
  <c r="W8" i="11"/>
  <c r="Q8" i="11"/>
  <c r="P8" i="11"/>
  <c r="O8" i="11"/>
  <c r="K8" i="11"/>
  <c r="G8" i="11"/>
  <c r="F8" i="11"/>
  <c r="A7" i="11"/>
  <c r="W7" i="11"/>
  <c r="Q7" i="11"/>
  <c r="P7" i="11"/>
  <c r="O7" i="11"/>
  <c r="K7" i="11"/>
  <c r="G7" i="11"/>
  <c r="F7" i="11"/>
  <c r="W6" i="11"/>
  <c r="Q6" i="11"/>
  <c r="P6" i="11"/>
  <c r="O6" i="11"/>
  <c r="K6" i="11"/>
  <c r="G6" i="11"/>
  <c r="F6" i="11"/>
  <c r="A6" i="11"/>
  <c r="W5" i="11"/>
  <c r="Q5" i="11"/>
  <c r="P5" i="11"/>
  <c r="O5" i="11"/>
  <c r="K5" i="11"/>
  <c r="G5" i="11"/>
  <c r="F5" i="11"/>
  <c r="A5" i="11"/>
  <c r="W4" i="11"/>
  <c r="Q4" i="11"/>
  <c r="P4" i="11"/>
  <c r="O4" i="11"/>
  <c r="K4" i="11"/>
  <c r="G4" i="11"/>
  <c r="F4" i="11"/>
  <c r="A4" i="11"/>
  <c r="W3" i="11"/>
  <c r="Q3" i="11"/>
  <c r="P3" i="11"/>
  <c r="O3" i="11"/>
  <c r="K3" i="11"/>
  <c r="G3" i="11"/>
  <c r="F3" i="11"/>
  <c r="A3" i="11"/>
  <c r="W2" i="11"/>
  <c r="Q2" i="11"/>
  <c r="P2" i="11"/>
  <c r="O2" i="11"/>
  <c r="K2" i="11"/>
  <c r="G2" i="11"/>
  <c r="F2" i="11"/>
  <c r="C2" i="11"/>
  <c r="C8" i="11"/>
  <c r="B2" i="11"/>
  <c r="B8" i="11"/>
  <c r="U425" i="10"/>
  <c r="T425" i="10"/>
  <c r="S425" i="10"/>
  <c r="O425" i="10"/>
  <c r="N425" i="10"/>
  <c r="M425" i="10"/>
  <c r="L425" i="10"/>
  <c r="K425" i="10"/>
  <c r="J425" i="10"/>
  <c r="I425" i="10"/>
  <c r="H425" i="10"/>
  <c r="G425" i="10"/>
  <c r="F425" i="10"/>
  <c r="C425" i="10"/>
  <c r="B425" i="10"/>
  <c r="A425" i="10"/>
  <c r="U424" i="10"/>
  <c r="T424" i="10"/>
  <c r="S424" i="10"/>
  <c r="O424" i="10"/>
  <c r="N424" i="10"/>
  <c r="M424" i="10"/>
  <c r="L424" i="10"/>
  <c r="K424" i="10"/>
  <c r="J424" i="10"/>
  <c r="I424" i="10"/>
  <c r="H424" i="10"/>
  <c r="G424" i="10"/>
  <c r="F424" i="10"/>
  <c r="C424" i="10"/>
  <c r="B424" i="10"/>
  <c r="A424" i="10"/>
  <c r="U423" i="10"/>
  <c r="T423" i="10"/>
  <c r="S423" i="10"/>
  <c r="O423" i="10"/>
  <c r="N423" i="10"/>
  <c r="M423" i="10"/>
  <c r="L423" i="10"/>
  <c r="K423" i="10"/>
  <c r="J423" i="10"/>
  <c r="I423" i="10"/>
  <c r="H423" i="10"/>
  <c r="G423" i="10"/>
  <c r="F423" i="10"/>
  <c r="C423" i="10"/>
  <c r="B423" i="10"/>
  <c r="A423" i="10"/>
  <c r="U422" i="10"/>
  <c r="T422" i="10"/>
  <c r="S422" i="10"/>
  <c r="O422" i="10"/>
  <c r="N422" i="10"/>
  <c r="M422" i="10"/>
  <c r="L422" i="10"/>
  <c r="K422" i="10"/>
  <c r="J422" i="10"/>
  <c r="I422" i="10"/>
  <c r="H422" i="10"/>
  <c r="G422" i="10"/>
  <c r="F422" i="10"/>
  <c r="C422" i="10"/>
  <c r="B422" i="10"/>
  <c r="A422" i="10"/>
  <c r="U421" i="10"/>
  <c r="T421" i="10"/>
  <c r="S421" i="10"/>
  <c r="O421" i="10"/>
  <c r="N421" i="10"/>
  <c r="M421" i="10"/>
  <c r="L421" i="10"/>
  <c r="K421" i="10"/>
  <c r="J421" i="10"/>
  <c r="I421" i="10"/>
  <c r="H421" i="10"/>
  <c r="G421" i="10"/>
  <c r="F421" i="10"/>
  <c r="C421" i="10"/>
  <c r="B421" i="10"/>
  <c r="A421" i="10"/>
  <c r="U420" i="10"/>
  <c r="T420" i="10"/>
  <c r="S420" i="10"/>
  <c r="O420" i="10"/>
  <c r="N420" i="10"/>
  <c r="M420" i="10"/>
  <c r="L420" i="10"/>
  <c r="K420" i="10"/>
  <c r="J420" i="10"/>
  <c r="I420" i="10"/>
  <c r="H420" i="10"/>
  <c r="G420" i="10"/>
  <c r="F420" i="10"/>
  <c r="C420" i="10"/>
  <c r="B420" i="10"/>
  <c r="A420" i="10"/>
  <c r="U419" i="10"/>
  <c r="T419" i="10"/>
  <c r="S419" i="10"/>
  <c r="O419" i="10"/>
  <c r="N419" i="10"/>
  <c r="M419" i="10"/>
  <c r="L419" i="10"/>
  <c r="K419" i="10"/>
  <c r="J419" i="10"/>
  <c r="I419" i="10"/>
  <c r="H419" i="10"/>
  <c r="G419" i="10"/>
  <c r="F419" i="10"/>
  <c r="C419" i="10"/>
  <c r="B419" i="10"/>
  <c r="A419" i="10"/>
  <c r="U418" i="10"/>
  <c r="T418" i="10"/>
  <c r="S418" i="10"/>
  <c r="O418" i="10"/>
  <c r="N418" i="10"/>
  <c r="M418" i="10"/>
  <c r="L418" i="10"/>
  <c r="K418" i="10"/>
  <c r="J418" i="10"/>
  <c r="I418" i="10"/>
  <c r="H418" i="10"/>
  <c r="G418" i="10"/>
  <c r="F418" i="10"/>
  <c r="C418" i="10"/>
  <c r="B418" i="10"/>
  <c r="A418" i="10"/>
  <c r="U417" i="10"/>
  <c r="T417" i="10"/>
  <c r="S417" i="10"/>
  <c r="O417" i="10"/>
  <c r="N417" i="10"/>
  <c r="M417" i="10"/>
  <c r="L417" i="10"/>
  <c r="K417" i="10"/>
  <c r="J417" i="10"/>
  <c r="I417" i="10"/>
  <c r="H417" i="10"/>
  <c r="G417" i="10"/>
  <c r="F417" i="10"/>
  <c r="C417" i="10"/>
  <c r="B417" i="10"/>
  <c r="A417" i="10"/>
  <c r="U416" i="10"/>
  <c r="T416" i="10"/>
  <c r="S416" i="10"/>
  <c r="O416" i="10"/>
  <c r="N416" i="10"/>
  <c r="M416" i="10"/>
  <c r="L416" i="10"/>
  <c r="K416" i="10"/>
  <c r="J416" i="10"/>
  <c r="I416" i="10"/>
  <c r="H416" i="10"/>
  <c r="G416" i="10"/>
  <c r="F416" i="10"/>
  <c r="C416" i="10"/>
  <c r="B416" i="10"/>
  <c r="A416" i="10"/>
  <c r="U415" i="10"/>
  <c r="T415" i="10"/>
  <c r="S415" i="10"/>
  <c r="O415" i="10"/>
  <c r="N415" i="10"/>
  <c r="M415" i="10"/>
  <c r="L415" i="10"/>
  <c r="K415" i="10"/>
  <c r="J415" i="10"/>
  <c r="I415" i="10"/>
  <c r="H415" i="10"/>
  <c r="G415" i="10"/>
  <c r="F415" i="10"/>
  <c r="C415" i="10"/>
  <c r="B415" i="10"/>
  <c r="A415" i="10"/>
  <c r="U414" i="10"/>
  <c r="T414" i="10"/>
  <c r="S414" i="10"/>
  <c r="O414" i="10"/>
  <c r="N414" i="10"/>
  <c r="M414" i="10"/>
  <c r="L414" i="10"/>
  <c r="K414" i="10"/>
  <c r="J414" i="10"/>
  <c r="I414" i="10"/>
  <c r="H414" i="10"/>
  <c r="G414" i="10"/>
  <c r="F414" i="10"/>
  <c r="C414" i="10"/>
  <c r="B414" i="10"/>
  <c r="A414" i="10"/>
  <c r="U413" i="10"/>
  <c r="T413" i="10"/>
  <c r="S413" i="10"/>
  <c r="O413" i="10"/>
  <c r="N413" i="10"/>
  <c r="M413" i="10"/>
  <c r="L413" i="10"/>
  <c r="K413" i="10"/>
  <c r="J413" i="10"/>
  <c r="I413" i="10"/>
  <c r="H413" i="10"/>
  <c r="G413" i="10"/>
  <c r="F413" i="10"/>
  <c r="C413" i="10"/>
  <c r="B413" i="10"/>
  <c r="A413" i="10"/>
  <c r="U412" i="10"/>
  <c r="T412" i="10"/>
  <c r="S412" i="10"/>
  <c r="O412" i="10"/>
  <c r="N412" i="10"/>
  <c r="M412" i="10"/>
  <c r="L412" i="10"/>
  <c r="K412" i="10"/>
  <c r="J412" i="10"/>
  <c r="I412" i="10"/>
  <c r="H412" i="10"/>
  <c r="G412" i="10"/>
  <c r="F412" i="10"/>
  <c r="C412" i="10"/>
  <c r="B412" i="10"/>
  <c r="A412" i="10"/>
  <c r="U411" i="10"/>
  <c r="T411" i="10"/>
  <c r="S411" i="10"/>
  <c r="O411" i="10"/>
  <c r="N411" i="10"/>
  <c r="M411" i="10"/>
  <c r="L411" i="10"/>
  <c r="K411" i="10"/>
  <c r="J411" i="10"/>
  <c r="I411" i="10"/>
  <c r="H411" i="10"/>
  <c r="G411" i="10"/>
  <c r="F411" i="10"/>
  <c r="C411" i="10"/>
  <c r="B411" i="10"/>
  <c r="A411" i="10"/>
  <c r="U410" i="10"/>
  <c r="T410" i="10"/>
  <c r="S410" i="10"/>
  <c r="O410" i="10"/>
  <c r="N410" i="10"/>
  <c r="M410" i="10"/>
  <c r="L410" i="10"/>
  <c r="K410" i="10"/>
  <c r="J410" i="10"/>
  <c r="I410" i="10"/>
  <c r="H410" i="10"/>
  <c r="G410" i="10"/>
  <c r="F410" i="10"/>
  <c r="C410" i="10"/>
  <c r="B410" i="10"/>
  <c r="A410" i="10"/>
  <c r="U409" i="10"/>
  <c r="T409" i="10"/>
  <c r="S409" i="10"/>
  <c r="O409" i="10"/>
  <c r="N409" i="10"/>
  <c r="M409" i="10"/>
  <c r="L409" i="10"/>
  <c r="K409" i="10"/>
  <c r="J409" i="10"/>
  <c r="I409" i="10"/>
  <c r="H409" i="10"/>
  <c r="G409" i="10"/>
  <c r="F409" i="10"/>
  <c r="C409" i="10"/>
  <c r="B409" i="10"/>
  <c r="A409" i="10"/>
  <c r="U408" i="10"/>
  <c r="T408" i="10"/>
  <c r="S408" i="10"/>
  <c r="O408" i="10"/>
  <c r="N408" i="10"/>
  <c r="M408" i="10"/>
  <c r="L408" i="10"/>
  <c r="K408" i="10"/>
  <c r="J408" i="10"/>
  <c r="I408" i="10"/>
  <c r="H408" i="10"/>
  <c r="G408" i="10"/>
  <c r="F408" i="10"/>
  <c r="C408" i="10"/>
  <c r="B408" i="10"/>
  <c r="A408" i="10"/>
  <c r="U407" i="10"/>
  <c r="T407" i="10"/>
  <c r="S407" i="10"/>
  <c r="O407" i="10"/>
  <c r="N407" i="10"/>
  <c r="M407" i="10"/>
  <c r="L407" i="10"/>
  <c r="K407" i="10"/>
  <c r="J407" i="10"/>
  <c r="I407" i="10"/>
  <c r="H407" i="10"/>
  <c r="G407" i="10"/>
  <c r="F407" i="10"/>
  <c r="C407" i="10"/>
  <c r="B407" i="10"/>
  <c r="A407" i="10"/>
  <c r="U406" i="10"/>
  <c r="T406" i="10"/>
  <c r="S406" i="10"/>
  <c r="O406" i="10"/>
  <c r="N406" i="10"/>
  <c r="M406" i="10"/>
  <c r="L406" i="10"/>
  <c r="K406" i="10"/>
  <c r="J406" i="10"/>
  <c r="I406" i="10"/>
  <c r="H406" i="10"/>
  <c r="G406" i="10"/>
  <c r="F406" i="10"/>
  <c r="C406" i="10"/>
  <c r="B406" i="10"/>
  <c r="A406" i="10"/>
  <c r="U405" i="10"/>
  <c r="T405" i="10"/>
  <c r="S405" i="10"/>
  <c r="O405" i="10"/>
  <c r="N405" i="10"/>
  <c r="M405" i="10"/>
  <c r="L405" i="10"/>
  <c r="K405" i="10"/>
  <c r="J405" i="10"/>
  <c r="I405" i="10"/>
  <c r="H405" i="10"/>
  <c r="G405" i="10"/>
  <c r="F405" i="10"/>
  <c r="C405" i="10"/>
  <c r="B405" i="10"/>
  <c r="A405" i="10"/>
  <c r="U404" i="10"/>
  <c r="T404" i="10"/>
  <c r="S404" i="10"/>
  <c r="O404" i="10"/>
  <c r="N404" i="10"/>
  <c r="M404" i="10"/>
  <c r="L404" i="10"/>
  <c r="K404" i="10"/>
  <c r="J404" i="10"/>
  <c r="I404" i="10"/>
  <c r="H404" i="10"/>
  <c r="G404" i="10"/>
  <c r="F404" i="10"/>
  <c r="C404" i="10"/>
  <c r="B404" i="10"/>
  <c r="A404" i="10"/>
  <c r="U403" i="10"/>
  <c r="T403" i="10"/>
  <c r="S403" i="10"/>
  <c r="O403" i="10"/>
  <c r="N403" i="10"/>
  <c r="M403" i="10"/>
  <c r="L403" i="10"/>
  <c r="K403" i="10"/>
  <c r="J403" i="10"/>
  <c r="I403" i="10"/>
  <c r="H403" i="10"/>
  <c r="G403" i="10"/>
  <c r="F403" i="10"/>
  <c r="C403" i="10"/>
  <c r="B403" i="10"/>
  <c r="A403" i="10"/>
  <c r="U402" i="10"/>
  <c r="T402" i="10"/>
  <c r="S402" i="10"/>
  <c r="O402" i="10"/>
  <c r="N402" i="10"/>
  <c r="M402" i="10"/>
  <c r="L402" i="10"/>
  <c r="K402" i="10"/>
  <c r="J402" i="10"/>
  <c r="I402" i="10"/>
  <c r="H402" i="10"/>
  <c r="G402" i="10"/>
  <c r="F402" i="10"/>
  <c r="C402" i="10"/>
  <c r="B402" i="10"/>
  <c r="A402" i="10"/>
  <c r="U401" i="10"/>
  <c r="T401" i="10"/>
  <c r="S401" i="10"/>
  <c r="O401" i="10"/>
  <c r="N401" i="10"/>
  <c r="M401" i="10"/>
  <c r="L401" i="10"/>
  <c r="K401" i="10"/>
  <c r="J401" i="10"/>
  <c r="I401" i="10"/>
  <c r="H401" i="10"/>
  <c r="G401" i="10"/>
  <c r="F401" i="10"/>
  <c r="C401" i="10"/>
  <c r="B401" i="10"/>
  <c r="A401" i="10"/>
  <c r="U400" i="10"/>
  <c r="T400" i="10"/>
  <c r="S400" i="10"/>
  <c r="O400" i="10"/>
  <c r="N400" i="10"/>
  <c r="M400" i="10"/>
  <c r="L400" i="10"/>
  <c r="K400" i="10"/>
  <c r="J400" i="10"/>
  <c r="I400" i="10"/>
  <c r="H400" i="10"/>
  <c r="G400" i="10"/>
  <c r="F400" i="10"/>
  <c r="C400" i="10"/>
  <c r="B400" i="10"/>
  <c r="A400" i="10"/>
  <c r="U399" i="10"/>
  <c r="T399" i="10"/>
  <c r="S399" i="10"/>
  <c r="O399" i="10"/>
  <c r="N399" i="10"/>
  <c r="M399" i="10"/>
  <c r="L399" i="10"/>
  <c r="K399" i="10"/>
  <c r="J399" i="10"/>
  <c r="I399" i="10"/>
  <c r="H399" i="10"/>
  <c r="G399" i="10"/>
  <c r="F399" i="10"/>
  <c r="C399" i="10"/>
  <c r="B399" i="10"/>
  <c r="A399" i="10"/>
  <c r="U398" i="10"/>
  <c r="T398" i="10"/>
  <c r="S398" i="10"/>
  <c r="O398" i="10"/>
  <c r="N398" i="10"/>
  <c r="M398" i="10"/>
  <c r="L398" i="10"/>
  <c r="K398" i="10"/>
  <c r="J398" i="10"/>
  <c r="I398" i="10"/>
  <c r="H398" i="10"/>
  <c r="G398" i="10"/>
  <c r="F398" i="10"/>
  <c r="C398" i="10"/>
  <c r="B398" i="10"/>
  <c r="A398" i="10"/>
  <c r="U397" i="10"/>
  <c r="T397" i="10"/>
  <c r="S397" i="10"/>
  <c r="O397" i="10"/>
  <c r="N397" i="10"/>
  <c r="M397" i="10"/>
  <c r="L397" i="10"/>
  <c r="K397" i="10"/>
  <c r="J397" i="10"/>
  <c r="I397" i="10"/>
  <c r="H397" i="10"/>
  <c r="G397" i="10"/>
  <c r="F397" i="10"/>
  <c r="C397" i="10"/>
  <c r="B397" i="10"/>
  <c r="A397" i="10"/>
  <c r="U396" i="10"/>
  <c r="T396" i="10"/>
  <c r="S396" i="10"/>
  <c r="O396" i="10"/>
  <c r="N396" i="10"/>
  <c r="M396" i="10"/>
  <c r="L396" i="10"/>
  <c r="K396" i="10"/>
  <c r="J396" i="10"/>
  <c r="I396" i="10"/>
  <c r="H396" i="10"/>
  <c r="G396" i="10"/>
  <c r="F396" i="10"/>
  <c r="C396" i="10"/>
  <c r="B396" i="10"/>
  <c r="A396" i="10"/>
  <c r="U395" i="10"/>
  <c r="T395" i="10"/>
  <c r="S395" i="10"/>
  <c r="O395" i="10"/>
  <c r="N395" i="10"/>
  <c r="M395" i="10"/>
  <c r="L395" i="10"/>
  <c r="K395" i="10"/>
  <c r="J395" i="10"/>
  <c r="I395" i="10"/>
  <c r="H395" i="10"/>
  <c r="G395" i="10"/>
  <c r="F395" i="10"/>
  <c r="C395" i="10"/>
  <c r="B395" i="10"/>
  <c r="A395" i="10"/>
  <c r="U394" i="10"/>
  <c r="T394" i="10"/>
  <c r="S394" i="10"/>
  <c r="O394" i="10"/>
  <c r="N394" i="10"/>
  <c r="M394" i="10"/>
  <c r="L394" i="10"/>
  <c r="K394" i="10"/>
  <c r="J394" i="10"/>
  <c r="I394" i="10"/>
  <c r="H394" i="10"/>
  <c r="G394" i="10"/>
  <c r="F394" i="10"/>
  <c r="C394" i="10"/>
  <c r="B394" i="10"/>
  <c r="A394" i="10"/>
  <c r="U393" i="10"/>
  <c r="T393" i="10"/>
  <c r="S393" i="10"/>
  <c r="O393" i="10"/>
  <c r="N393" i="10"/>
  <c r="M393" i="10"/>
  <c r="L393" i="10"/>
  <c r="K393" i="10"/>
  <c r="J393" i="10"/>
  <c r="I393" i="10"/>
  <c r="H393" i="10"/>
  <c r="G393" i="10"/>
  <c r="F393" i="10"/>
  <c r="C393" i="10"/>
  <c r="B393" i="10"/>
  <c r="A393" i="10"/>
  <c r="U392" i="10"/>
  <c r="T392" i="10"/>
  <c r="S392" i="10"/>
  <c r="O392" i="10"/>
  <c r="N392" i="10"/>
  <c r="M392" i="10"/>
  <c r="L392" i="10"/>
  <c r="K392" i="10"/>
  <c r="J392" i="10"/>
  <c r="I392" i="10"/>
  <c r="H392" i="10"/>
  <c r="G392" i="10"/>
  <c r="F392" i="10"/>
  <c r="C392" i="10"/>
  <c r="B392" i="10"/>
  <c r="A392" i="10"/>
  <c r="U391" i="10"/>
  <c r="T391" i="10"/>
  <c r="S391" i="10"/>
  <c r="O391" i="10"/>
  <c r="N391" i="10"/>
  <c r="M391" i="10"/>
  <c r="L391" i="10"/>
  <c r="K391" i="10"/>
  <c r="J391" i="10"/>
  <c r="I391" i="10"/>
  <c r="H391" i="10"/>
  <c r="G391" i="10"/>
  <c r="F391" i="10"/>
  <c r="C391" i="10"/>
  <c r="B391" i="10"/>
  <c r="A391" i="10"/>
  <c r="U390" i="10"/>
  <c r="T390" i="10"/>
  <c r="S390" i="10"/>
  <c r="O390" i="10"/>
  <c r="N390" i="10"/>
  <c r="M390" i="10"/>
  <c r="L390" i="10"/>
  <c r="K390" i="10"/>
  <c r="J390" i="10"/>
  <c r="I390" i="10"/>
  <c r="H390" i="10"/>
  <c r="G390" i="10"/>
  <c r="F390" i="10"/>
  <c r="C390" i="10"/>
  <c r="B390" i="10"/>
  <c r="A390" i="10"/>
  <c r="U389" i="10"/>
  <c r="T389" i="10"/>
  <c r="S389" i="10"/>
  <c r="O389" i="10"/>
  <c r="N389" i="10"/>
  <c r="M389" i="10"/>
  <c r="L389" i="10"/>
  <c r="K389" i="10"/>
  <c r="J389" i="10"/>
  <c r="I389" i="10"/>
  <c r="H389" i="10"/>
  <c r="G389" i="10"/>
  <c r="F389" i="10"/>
  <c r="C389" i="10"/>
  <c r="B389" i="10"/>
  <c r="A389" i="10"/>
  <c r="U388" i="10"/>
  <c r="T388" i="10"/>
  <c r="S388" i="10"/>
  <c r="O388" i="10"/>
  <c r="N388" i="10"/>
  <c r="M388" i="10"/>
  <c r="L388" i="10"/>
  <c r="K388" i="10"/>
  <c r="J388" i="10"/>
  <c r="I388" i="10"/>
  <c r="H388" i="10"/>
  <c r="G388" i="10"/>
  <c r="F388" i="10"/>
  <c r="C388" i="10"/>
  <c r="B388" i="10"/>
  <c r="A388" i="10"/>
  <c r="U387" i="10"/>
  <c r="T387" i="10"/>
  <c r="S387" i="10"/>
  <c r="O387" i="10"/>
  <c r="N387" i="10"/>
  <c r="M387" i="10"/>
  <c r="L387" i="10"/>
  <c r="K387" i="10"/>
  <c r="J387" i="10"/>
  <c r="I387" i="10"/>
  <c r="H387" i="10"/>
  <c r="G387" i="10"/>
  <c r="F387" i="10"/>
  <c r="C387" i="10"/>
  <c r="B387" i="10"/>
  <c r="A387" i="10"/>
  <c r="U386" i="10"/>
  <c r="T386" i="10"/>
  <c r="S386" i="10"/>
  <c r="O386" i="10"/>
  <c r="N386" i="10"/>
  <c r="M386" i="10"/>
  <c r="L386" i="10"/>
  <c r="K386" i="10"/>
  <c r="J386" i="10"/>
  <c r="I386" i="10"/>
  <c r="H386" i="10"/>
  <c r="G386" i="10"/>
  <c r="F386" i="10"/>
  <c r="C386" i="10"/>
  <c r="B386" i="10"/>
  <c r="A386" i="10"/>
  <c r="U385" i="10"/>
  <c r="T385" i="10"/>
  <c r="S385" i="10"/>
  <c r="O385" i="10"/>
  <c r="N385" i="10"/>
  <c r="M385" i="10"/>
  <c r="L385" i="10"/>
  <c r="K385" i="10"/>
  <c r="J385" i="10"/>
  <c r="I385" i="10"/>
  <c r="H385" i="10"/>
  <c r="G385" i="10"/>
  <c r="F385" i="10"/>
  <c r="C385" i="10"/>
  <c r="B385" i="10"/>
  <c r="A385" i="10"/>
  <c r="U384" i="10"/>
  <c r="T384" i="10"/>
  <c r="S384" i="10"/>
  <c r="O384" i="10"/>
  <c r="N384" i="10"/>
  <c r="M384" i="10"/>
  <c r="L384" i="10"/>
  <c r="K384" i="10"/>
  <c r="J384" i="10"/>
  <c r="I384" i="10"/>
  <c r="H384" i="10"/>
  <c r="G384" i="10"/>
  <c r="F384" i="10"/>
  <c r="C384" i="10"/>
  <c r="B384" i="10"/>
  <c r="A384" i="10"/>
  <c r="U383" i="10"/>
  <c r="T383" i="10"/>
  <c r="S383" i="10"/>
  <c r="O383" i="10"/>
  <c r="N383" i="10"/>
  <c r="M383" i="10"/>
  <c r="L383" i="10"/>
  <c r="K383" i="10"/>
  <c r="J383" i="10"/>
  <c r="I383" i="10"/>
  <c r="H383" i="10"/>
  <c r="G383" i="10"/>
  <c r="F383" i="10"/>
  <c r="C383" i="10"/>
  <c r="B383" i="10"/>
  <c r="A383" i="10"/>
  <c r="U382" i="10"/>
  <c r="T382" i="10"/>
  <c r="S382" i="10"/>
  <c r="O382" i="10"/>
  <c r="N382" i="10"/>
  <c r="M382" i="10"/>
  <c r="L382" i="10"/>
  <c r="K382" i="10"/>
  <c r="J382" i="10"/>
  <c r="I382" i="10"/>
  <c r="H382" i="10"/>
  <c r="G382" i="10"/>
  <c r="F382" i="10"/>
  <c r="C382" i="10"/>
  <c r="B382" i="10"/>
  <c r="A382" i="10"/>
  <c r="U381" i="10"/>
  <c r="T381" i="10"/>
  <c r="S381" i="10"/>
  <c r="O381" i="10"/>
  <c r="N381" i="10"/>
  <c r="M381" i="10"/>
  <c r="L381" i="10"/>
  <c r="K381" i="10"/>
  <c r="J381" i="10"/>
  <c r="I381" i="10"/>
  <c r="H381" i="10"/>
  <c r="G381" i="10"/>
  <c r="F381" i="10"/>
  <c r="C381" i="10"/>
  <c r="B381" i="10"/>
  <c r="A381" i="10"/>
  <c r="U380" i="10"/>
  <c r="T380" i="10"/>
  <c r="S380" i="10"/>
  <c r="O380" i="10"/>
  <c r="N380" i="10"/>
  <c r="M380" i="10"/>
  <c r="L380" i="10"/>
  <c r="K380" i="10"/>
  <c r="J380" i="10"/>
  <c r="I380" i="10"/>
  <c r="H380" i="10"/>
  <c r="G380" i="10"/>
  <c r="F380" i="10"/>
  <c r="C380" i="10"/>
  <c r="B380" i="10"/>
  <c r="A380" i="10"/>
  <c r="U379" i="10"/>
  <c r="T379" i="10"/>
  <c r="S379" i="10"/>
  <c r="O379" i="10"/>
  <c r="N379" i="10"/>
  <c r="M379" i="10"/>
  <c r="L379" i="10"/>
  <c r="K379" i="10"/>
  <c r="J379" i="10"/>
  <c r="I379" i="10"/>
  <c r="H379" i="10"/>
  <c r="G379" i="10"/>
  <c r="F379" i="10"/>
  <c r="C379" i="10"/>
  <c r="B379" i="10"/>
  <c r="A379" i="10"/>
  <c r="U378" i="10"/>
  <c r="T378" i="10"/>
  <c r="S378" i="10"/>
  <c r="O378" i="10"/>
  <c r="N378" i="10"/>
  <c r="M378" i="10"/>
  <c r="L378" i="10"/>
  <c r="K378" i="10"/>
  <c r="J378" i="10"/>
  <c r="I378" i="10"/>
  <c r="H378" i="10"/>
  <c r="G378" i="10"/>
  <c r="F378" i="10"/>
  <c r="C378" i="10"/>
  <c r="B378" i="10"/>
  <c r="A378" i="10"/>
  <c r="U377" i="10"/>
  <c r="T377" i="10"/>
  <c r="S377" i="10"/>
  <c r="O377" i="10"/>
  <c r="N377" i="10"/>
  <c r="M377" i="10"/>
  <c r="L377" i="10"/>
  <c r="K377" i="10"/>
  <c r="J377" i="10"/>
  <c r="I377" i="10"/>
  <c r="H377" i="10"/>
  <c r="G377" i="10"/>
  <c r="F377" i="10"/>
  <c r="C377" i="10"/>
  <c r="B377" i="10"/>
  <c r="A377" i="10"/>
  <c r="U376" i="10"/>
  <c r="T376" i="10"/>
  <c r="S376" i="10"/>
  <c r="O376" i="10"/>
  <c r="N376" i="10"/>
  <c r="M376" i="10"/>
  <c r="L376" i="10"/>
  <c r="K376" i="10"/>
  <c r="J376" i="10"/>
  <c r="I376" i="10"/>
  <c r="H376" i="10"/>
  <c r="G376" i="10"/>
  <c r="F376" i="10"/>
  <c r="C376" i="10"/>
  <c r="B376" i="10"/>
  <c r="A376" i="10"/>
  <c r="U375" i="10"/>
  <c r="T375" i="10"/>
  <c r="S375" i="10"/>
  <c r="O375" i="10"/>
  <c r="N375" i="10"/>
  <c r="M375" i="10"/>
  <c r="L375" i="10"/>
  <c r="K375" i="10"/>
  <c r="J375" i="10"/>
  <c r="I375" i="10"/>
  <c r="H375" i="10"/>
  <c r="G375" i="10"/>
  <c r="F375" i="10"/>
  <c r="C375" i="10"/>
  <c r="B375" i="10"/>
  <c r="A375" i="10"/>
  <c r="U374" i="10"/>
  <c r="T374" i="10"/>
  <c r="S374" i="10"/>
  <c r="O374" i="10"/>
  <c r="N374" i="10"/>
  <c r="M374" i="10"/>
  <c r="L374" i="10"/>
  <c r="K374" i="10"/>
  <c r="J374" i="10"/>
  <c r="I374" i="10"/>
  <c r="H374" i="10"/>
  <c r="G374" i="10"/>
  <c r="F374" i="10"/>
  <c r="C374" i="10"/>
  <c r="B374" i="10"/>
  <c r="A374" i="10"/>
  <c r="U373" i="10"/>
  <c r="T373" i="10"/>
  <c r="S373" i="10"/>
  <c r="O373" i="10"/>
  <c r="N373" i="10"/>
  <c r="M373" i="10"/>
  <c r="L373" i="10"/>
  <c r="K373" i="10"/>
  <c r="J373" i="10"/>
  <c r="I373" i="10"/>
  <c r="H373" i="10"/>
  <c r="G373" i="10"/>
  <c r="F373" i="10"/>
  <c r="C373" i="10"/>
  <c r="B373" i="10"/>
  <c r="A373" i="10"/>
  <c r="U372" i="10"/>
  <c r="T372" i="10"/>
  <c r="S372" i="10"/>
  <c r="O372" i="10"/>
  <c r="N372" i="10"/>
  <c r="M372" i="10"/>
  <c r="L372" i="10"/>
  <c r="K372" i="10"/>
  <c r="J372" i="10"/>
  <c r="I372" i="10"/>
  <c r="H372" i="10"/>
  <c r="G372" i="10"/>
  <c r="F372" i="10"/>
  <c r="C372" i="10"/>
  <c r="B372" i="10"/>
  <c r="A372" i="10"/>
  <c r="U371" i="10"/>
  <c r="T371" i="10"/>
  <c r="S371" i="10"/>
  <c r="O371" i="10"/>
  <c r="N371" i="10"/>
  <c r="M371" i="10"/>
  <c r="L371" i="10"/>
  <c r="K371" i="10"/>
  <c r="J371" i="10"/>
  <c r="I371" i="10"/>
  <c r="H371" i="10"/>
  <c r="G371" i="10"/>
  <c r="F371" i="10"/>
  <c r="C371" i="10"/>
  <c r="B371" i="10"/>
  <c r="A371" i="10"/>
  <c r="U370" i="10"/>
  <c r="T370" i="10"/>
  <c r="S370" i="10"/>
  <c r="O370" i="10"/>
  <c r="N370" i="10"/>
  <c r="M370" i="10"/>
  <c r="L370" i="10"/>
  <c r="K370" i="10"/>
  <c r="J370" i="10"/>
  <c r="I370" i="10"/>
  <c r="H370" i="10"/>
  <c r="G370" i="10"/>
  <c r="F370" i="10"/>
  <c r="C370" i="10"/>
  <c r="B370" i="10"/>
  <c r="A370" i="10"/>
  <c r="U369" i="10"/>
  <c r="T369" i="10"/>
  <c r="S369" i="10"/>
  <c r="O369" i="10"/>
  <c r="N369" i="10"/>
  <c r="M369" i="10"/>
  <c r="L369" i="10"/>
  <c r="K369" i="10"/>
  <c r="J369" i="10"/>
  <c r="I369" i="10"/>
  <c r="H369" i="10"/>
  <c r="G369" i="10"/>
  <c r="F369" i="10"/>
  <c r="C369" i="10"/>
  <c r="B369" i="10"/>
  <c r="A369" i="10"/>
  <c r="U368" i="10"/>
  <c r="T368" i="10"/>
  <c r="S368" i="10"/>
  <c r="O368" i="10"/>
  <c r="N368" i="10"/>
  <c r="M368" i="10"/>
  <c r="L368" i="10"/>
  <c r="K368" i="10"/>
  <c r="J368" i="10"/>
  <c r="I368" i="10"/>
  <c r="H368" i="10"/>
  <c r="G368" i="10"/>
  <c r="F368" i="10"/>
  <c r="C368" i="10"/>
  <c r="B368" i="10"/>
  <c r="A368" i="10"/>
  <c r="U367" i="10"/>
  <c r="T367" i="10"/>
  <c r="S367" i="10"/>
  <c r="O367" i="10"/>
  <c r="N367" i="10"/>
  <c r="M367" i="10"/>
  <c r="L367" i="10"/>
  <c r="K367" i="10"/>
  <c r="J367" i="10"/>
  <c r="I367" i="10"/>
  <c r="H367" i="10"/>
  <c r="G367" i="10"/>
  <c r="F367" i="10"/>
  <c r="C367" i="10"/>
  <c r="B367" i="10"/>
  <c r="A367" i="10"/>
  <c r="U366" i="10"/>
  <c r="T366" i="10"/>
  <c r="S366" i="10"/>
  <c r="O366" i="10"/>
  <c r="N366" i="10"/>
  <c r="M366" i="10"/>
  <c r="L366" i="10"/>
  <c r="K366" i="10"/>
  <c r="J366" i="10"/>
  <c r="I366" i="10"/>
  <c r="H366" i="10"/>
  <c r="G366" i="10"/>
  <c r="F366" i="10"/>
  <c r="C366" i="10"/>
  <c r="B366" i="10"/>
  <c r="A366" i="10"/>
  <c r="U365" i="10"/>
  <c r="T365" i="10"/>
  <c r="S365" i="10"/>
  <c r="O365" i="10"/>
  <c r="N365" i="10"/>
  <c r="M365" i="10"/>
  <c r="L365" i="10"/>
  <c r="K365" i="10"/>
  <c r="J365" i="10"/>
  <c r="I365" i="10"/>
  <c r="H365" i="10"/>
  <c r="G365" i="10"/>
  <c r="F365" i="10"/>
  <c r="C365" i="10"/>
  <c r="B365" i="10"/>
  <c r="A365" i="10"/>
  <c r="U364" i="10"/>
  <c r="T364" i="10"/>
  <c r="S364" i="10"/>
  <c r="O364" i="10"/>
  <c r="N364" i="10"/>
  <c r="M364" i="10"/>
  <c r="L364" i="10"/>
  <c r="K364" i="10"/>
  <c r="J364" i="10"/>
  <c r="I364" i="10"/>
  <c r="H364" i="10"/>
  <c r="G364" i="10"/>
  <c r="F364" i="10"/>
  <c r="C364" i="10"/>
  <c r="B364" i="10"/>
  <c r="A364" i="10"/>
  <c r="U363" i="10"/>
  <c r="T363" i="10"/>
  <c r="S363" i="10"/>
  <c r="O363" i="10"/>
  <c r="N363" i="10"/>
  <c r="M363" i="10"/>
  <c r="L363" i="10"/>
  <c r="K363" i="10"/>
  <c r="J363" i="10"/>
  <c r="I363" i="10"/>
  <c r="H363" i="10"/>
  <c r="G363" i="10"/>
  <c r="F363" i="10"/>
  <c r="C363" i="10"/>
  <c r="B363" i="10"/>
  <c r="A363" i="10"/>
  <c r="U362" i="10"/>
  <c r="T362" i="10"/>
  <c r="S362" i="10"/>
  <c r="O362" i="10"/>
  <c r="N362" i="10"/>
  <c r="M362" i="10"/>
  <c r="L362" i="10"/>
  <c r="K362" i="10"/>
  <c r="J362" i="10"/>
  <c r="I362" i="10"/>
  <c r="H362" i="10"/>
  <c r="G362" i="10"/>
  <c r="F362" i="10"/>
  <c r="C362" i="10"/>
  <c r="B362" i="10"/>
  <c r="A362" i="10"/>
  <c r="U361" i="10"/>
  <c r="T361" i="10"/>
  <c r="S361" i="10"/>
  <c r="O361" i="10"/>
  <c r="N361" i="10"/>
  <c r="M361" i="10"/>
  <c r="L361" i="10"/>
  <c r="K361" i="10"/>
  <c r="J361" i="10"/>
  <c r="I361" i="10"/>
  <c r="H361" i="10"/>
  <c r="G361" i="10"/>
  <c r="F361" i="10"/>
  <c r="C361" i="10"/>
  <c r="B361" i="10"/>
  <c r="A361" i="10"/>
  <c r="U360" i="10"/>
  <c r="T360" i="10"/>
  <c r="S360" i="10"/>
  <c r="O360" i="10"/>
  <c r="N360" i="10"/>
  <c r="M360" i="10"/>
  <c r="L360" i="10"/>
  <c r="K360" i="10"/>
  <c r="J360" i="10"/>
  <c r="I360" i="10"/>
  <c r="H360" i="10"/>
  <c r="G360" i="10"/>
  <c r="F360" i="10"/>
  <c r="C360" i="10"/>
  <c r="B360" i="10"/>
  <c r="A360" i="10"/>
  <c r="U359" i="10"/>
  <c r="T359" i="10"/>
  <c r="S359" i="10"/>
  <c r="O359" i="10"/>
  <c r="N359" i="10"/>
  <c r="M359" i="10"/>
  <c r="L359" i="10"/>
  <c r="K359" i="10"/>
  <c r="J359" i="10"/>
  <c r="I359" i="10"/>
  <c r="H359" i="10"/>
  <c r="G359" i="10"/>
  <c r="F359" i="10"/>
  <c r="C359" i="10"/>
  <c r="B359" i="10"/>
  <c r="A359" i="10"/>
  <c r="U358" i="10"/>
  <c r="T358" i="10"/>
  <c r="S358" i="10"/>
  <c r="O358" i="10"/>
  <c r="N358" i="10"/>
  <c r="M358" i="10"/>
  <c r="L358" i="10"/>
  <c r="K358" i="10"/>
  <c r="J358" i="10"/>
  <c r="I358" i="10"/>
  <c r="H358" i="10"/>
  <c r="G358" i="10"/>
  <c r="F358" i="10"/>
  <c r="C358" i="10"/>
  <c r="B358" i="10"/>
  <c r="A358" i="10"/>
  <c r="U357" i="10"/>
  <c r="T357" i="10"/>
  <c r="S357" i="10"/>
  <c r="O357" i="10"/>
  <c r="N357" i="10"/>
  <c r="M357" i="10"/>
  <c r="L357" i="10"/>
  <c r="K357" i="10"/>
  <c r="J357" i="10"/>
  <c r="I357" i="10"/>
  <c r="H357" i="10"/>
  <c r="G357" i="10"/>
  <c r="F357" i="10"/>
  <c r="C357" i="10"/>
  <c r="B357" i="10"/>
  <c r="A357" i="10"/>
  <c r="U356" i="10"/>
  <c r="T356" i="10"/>
  <c r="S356" i="10"/>
  <c r="O356" i="10"/>
  <c r="N356" i="10"/>
  <c r="M356" i="10"/>
  <c r="L356" i="10"/>
  <c r="K356" i="10"/>
  <c r="J356" i="10"/>
  <c r="I356" i="10"/>
  <c r="H356" i="10"/>
  <c r="G356" i="10"/>
  <c r="F356" i="10"/>
  <c r="C356" i="10"/>
  <c r="B356" i="10"/>
  <c r="A356" i="10"/>
  <c r="U355" i="10"/>
  <c r="T355" i="10"/>
  <c r="S355" i="10"/>
  <c r="O355" i="10"/>
  <c r="N355" i="10"/>
  <c r="M355" i="10"/>
  <c r="L355" i="10"/>
  <c r="K355" i="10"/>
  <c r="J355" i="10"/>
  <c r="I355" i="10"/>
  <c r="H355" i="10"/>
  <c r="G355" i="10"/>
  <c r="F355" i="10"/>
  <c r="C355" i="10"/>
  <c r="B355" i="10"/>
  <c r="A355" i="10"/>
  <c r="U354" i="10"/>
  <c r="T354" i="10"/>
  <c r="S354" i="10"/>
  <c r="O354" i="10"/>
  <c r="N354" i="10"/>
  <c r="M354" i="10"/>
  <c r="L354" i="10"/>
  <c r="K354" i="10"/>
  <c r="J354" i="10"/>
  <c r="I354" i="10"/>
  <c r="H354" i="10"/>
  <c r="G354" i="10"/>
  <c r="F354" i="10"/>
  <c r="C354" i="10"/>
  <c r="B354" i="10"/>
  <c r="A354" i="10"/>
  <c r="U353" i="10"/>
  <c r="T353" i="10"/>
  <c r="S353" i="10"/>
  <c r="O353" i="10"/>
  <c r="N353" i="10"/>
  <c r="M353" i="10"/>
  <c r="L353" i="10"/>
  <c r="K353" i="10"/>
  <c r="J353" i="10"/>
  <c r="I353" i="10"/>
  <c r="H353" i="10"/>
  <c r="G353" i="10"/>
  <c r="F353" i="10"/>
  <c r="C353" i="10"/>
  <c r="B353" i="10"/>
  <c r="A353" i="10"/>
  <c r="U352" i="10"/>
  <c r="T352" i="10"/>
  <c r="S352" i="10"/>
  <c r="O352" i="10"/>
  <c r="N352" i="10"/>
  <c r="M352" i="10"/>
  <c r="L352" i="10"/>
  <c r="K352" i="10"/>
  <c r="J352" i="10"/>
  <c r="I352" i="10"/>
  <c r="H352" i="10"/>
  <c r="G352" i="10"/>
  <c r="F352" i="10"/>
  <c r="C352" i="10"/>
  <c r="B352" i="10"/>
  <c r="A352" i="10"/>
  <c r="U351" i="10"/>
  <c r="T351" i="10"/>
  <c r="S351" i="10"/>
  <c r="O351" i="10"/>
  <c r="N351" i="10"/>
  <c r="M351" i="10"/>
  <c r="L351" i="10"/>
  <c r="K351" i="10"/>
  <c r="J351" i="10"/>
  <c r="I351" i="10"/>
  <c r="H351" i="10"/>
  <c r="G351" i="10"/>
  <c r="F351" i="10"/>
  <c r="C351" i="10"/>
  <c r="B351" i="10"/>
  <c r="A351" i="10"/>
  <c r="U350" i="10"/>
  <c r="T350" i="10"/>
  <c r="S350" i="10"/>
  <c r="O350" i="10"/>
  <c r="N350" i="10"/>
  <c r="M350" i="10"/>
  <c r="L350" i="10"/>
  <c r="K350" i="10"/>
  <c r="J350" i="10"/>
  <c r="I350" i="10"/>
  <c r="H350" i="10"/>
  <c r="G350" i="10"/>
  <c r="F350" i="10"/>
  <c r="C350" i="10"/>
  <c r="B350" i="10"/>
  <c r="A350" i="10"/>
  <c r="U349" i="10"/>
  <c r="T349" i="10"/>
  <c r="S349" i="10"/>
  <c r="O349" i="10"/>
  <c r="N349" i="10"/>
  <c r="M349" i="10"/>
  <c r="L349" i="10"/>
  <c r="K349" i="10"/>
  <c r="J349" i="10"/>
  <c r="I349" i="10"/>
  <c r="H349" i="10"/>
  <c r="G349" i="10"/>
  <c r="F349" i="10"/>
  <c r="C349" i="10"/>
  <c r="B349" i="10"/>
  <c r="A349" i="10"/>
  <c r="U348" i="10"/>
  <c r="T348" i="10"/>
  <c r="S348" i="10"/>
  <c r="O348" i="10"/>
  <c r="N348" i="10"/>
  <c r="M348" i="10"/>
  <c r="L348" i="10"/>
  <c r="K348" i="10"/>
  <c r="J348" i="10"/>
  <c r="I348" i="10"/>
  <c r="H348" i="10"/>
  <c r="G348" i="10"/>
  <c r="F348" i="10"/>
  <c r="C348" i="10"/>
  <c r="B348" i="10"/>
  <c r="A348" i="10"/>
  <c r="U347" i="10"/>
  <c r="T347" i="10"/>
  <c r="S347" i="10"/>
  <c r="O347" i="10"/>
  <c r="N347" i="10"/>
  <c r="M347" i="10"/>
  <c r="L347" i="10"/>
  <c r="K347" i="10"/>
  <c r="J347" i="10"/>
  <c r="I347" i="10"/>
  <c r="H347" i="10"/>
  <c r="G347" i="10"/>
  <c r="F347" i="10"/>
  <c r="C347" i="10"/>
  <c r="B347" i="10"/>
  <c r="A347" i="10"/>
  <c r="U346" i="10"/>
  <c r="T346" i="10"/>
  <c r="S346" i="10"/>
  <c r="O346" i="10"/>
  <c r="N346" i="10"/>
  <c r="M346" i="10"/>
  <c r="L346" i="10"/>
  <c r="K346" i="10"/>
  <c r="J346" i="10"/>
  <c r="I346" i="10"/>
  <c r="H346" i="10"/>
  <c r="G346" i="10"/>
  <c r="F346" i="10"/>
  <c r="C346" i="10"/>
  <c r="B346" i="10"/>
  <c r="A346" i="10"/>
  <c r="U345" i="10"/>
  <c r="T345" i="10"/>
  <c r="S345" i="10"/>
  <c r="O345" i="10"/>
  <c r="N345" i="10"/>
  <c r="M345" i="10"/>
  <c r="L345" i="10"/>
  <c r="K345" i="10"/>
  <c r="J345" i="10"/>
  <c r="I345" i="10"/>
  <c r="H345" i="10"/>
  <c r="G345" i="10"/>
  <c r="F345" i="10"/>
  <c r="C345" i="10"/>
  <c r="B345" i="10"/>
  <c r="A345" i="10"/>
  <c r="U344" i="10"/>
  <c r="T344" i="10"/>
  <c r="S344" i="10"/>
  <c r="O344" i="10"/>
  <c r="N344" i="10"/>
  <c r="M344" i="10"/>
  <c r="L344" i="10"/>
  <c r="K344" i="10"/>
  <c r="J344" i="10"/>
  <c r="I344" i="10"/>
  <c r="H344" i="10"/>
  <c r="G344" i="10"/>
  <c r="F344" i="10"/>
  <c r="C344" i="10"/>
  <c r="B344" i="10"/>
  <c r="A344" i="10"/>
  <c r="U343" i="10"/>
  <c r="T343" i="10"/>
  <c r="S343" i="10"/>
  <c r="O343" i="10"/>
  <c r="N343" i="10"/>
  <c r="M343" i="10"/>
  <c r="L343" i="10"/>
  <c r="K343" i="10"/>
  <c r="J343" i="10"/>
  <c r="I343" i="10"/>
  <c r="H343" i="10"/>
  <c r="G343" i="10"/>
  <c r="F343" i="10"/>
  <c r="C343" i="10"/>
  <c r="B343" i="10"/>
  <c r="A343" i="10"/>
  <c r="U342" i="10"/>
  <c r="T342" i="10"/>
  <c r="S342" i="10"/>
  <c r="O342" i="10"/>
  <c r="N342" i="10"/>
  <c r="M342" i="10"/>
  <c r="L342" i="10"/>
  <c r="K342" i="10"/>
  <c r="J342" i="10"/>
  <c r="I342" i="10"/>
  <c r="H342" i="10"/>
  <c r="G342" i="10"/>
  <c r="F342" i="10"/>
  <c r="C342" i="10"/>
  <c r="B342" i="10"/>
  <c r="A342" i="10"/>
  <c r="U341" i="10"/>
  <c r="T341" i="10"/>
  <c r="S341" i="10"/>
  <c r="O341" i="10"/>
  <c r="N341" i="10"/>
  <c r="M341" i="10"/>
  <c r="L341" i="10"/>
  <c r="K341" i="10"/>
  <c r="J341" i="10"/>
  <c r="I341" i="10"/>
  <c r="H341" i="10"/>
  <c r="G341" i="10"/>
  <c r="F341" i="10"/>
  <c r="C341" i="10"/>
  <c r="B341" i="10"/>
  <c r="A341" i="10"/>
  <c r="U340" i="10"/>
  <c r="T340" i="10"/>
  <c r="S340" i="10"/>
  <c r="O340" i="10"/>
  <c r="N340" i="10"/>
  <c r="M340" i="10"/>
  <c r="L340" i="10"/>
  <c r="K340" i="10"/>
  <c r="J340" i="10"/>
  <c r="I340" i="10"/>
  <c r="H340" i="10"/>
  <c r="G340" i="10"/>
  <c r="F340" i="10"/>
  <c r="C340" i="10"/>
  <c r="B340" i="10"/>
  <c r="A340" i="10"/>
  <c r="U339" i="10"/>
  <c r="T339" i="10"/>
  <c r="S339" i="10"/>
  <c r="O339" i="10"/>
  <c r="N339" i="10"/>
  <c r="M339" i="10"/>
  <c r="L339" i="10"/>
  <c r="K339" i="10"/>
  <c r="J339" i="10"/>
  <c r="I339" i="10"/>
  <c r="H339" i="10"/>
  <c r="G339" i="10"/>
  <c r="F339" i="10"/>
  <c r="C339" i="10"/>
  <c r="B339" i="10"/>
  <c r="A339" i="10"/>
  <c r="U338" i="10"/>
  <c r="T338" i="10"/>
  <c r="S338" i="10"/>
  <c r="O338" i="10"/>
  <c r="N338" i="10"/>
  <c r="M338" i="10"/>
  <c r="L338" i="10"/>
  <c r="K338" i="10"/>
  <c r="J338" i="10"/>
  <c r="I338" i="10"/>
  <c r="H338" i="10"/>
  <c r="G338" i="10"/>
  <c r="F338" i="10"/>
  <c r="C338" i="10"/>
  <c r="B338" i="10"/>
  <c r="A338" i="10"/>
  <c r="U337" i="10"/>
  <c r="T337" i="10"/>
  <c r="S337" i="10"/>
  <c r="O337" i="10"/>
  <c r="N337" i="10"/>
  <c r="M337" i="10"/>
  <c r="L337" i="10"/>
  <c r="K337" i="10"/>
  <c r="J337" i="10"/>
  <c r="I337" i="10"/>
  <c r="H337" i="10"/>
  <c r="G337" i="10"/>
  <c r="F337" i="10"/>
  <c r="C337" i="10"/>
  <c r="B337" i="10"/>
  <c r="A337" i="10"/>
  <c r="U336" i="10"/>
  <c r="T336" i="10"/>
  <c r="S336" i="10"/>
  <c r="O336" i="10"/>
  <c r="N336" i="10"/>
  <c r="M336" i="10"/>
  <c r="L336" i="10"/>
  <c r="K336" i="10"/>
  <c r="J336" i="10"/>
  <c r="I336" i="10"/>
  <c r="H336" i="10"/>
  <c r="G336" i="10"/>
  <c r="F336" i="10"/>
  <c r="C336" i="10"/>
  <c r="B336" i="10"/>
  <c r="A336" i="10"/>
  <c r="U335" i="10"/>
  <c r="T335" i="10"/>
  <c r="S335" i="10"/>
  <c r="O335" i="10"/>
  <c r="N335" i="10"/>
  <c r="M335" i="10"/>
  <c r="L335" i="10"/>
  <c r="K335" i="10"/>
  <c r="J335" i="10"/>
  <c r="I335" i="10"/>
  <c r="H335" i="10"/>
  <c r="G335" i="10"/>
  <c r="F335" i="10"/>
  <c r="C335" i="10"/>
  <c r="B335" i="10"/>
  <c r="A335" i="10"/>
  <c r="U334" i="10"/>
  <c r="T334" i="10"/>
  <c r="S334" i="10"/>
  <c r="O334" i="10"/>
  <c r="N334" i="10"/>
  <c r="M334" i="10"/>
  <c r="L334" i="10"/>
  <c r="K334" i="10"/>
  <c r="J334" i="10"/>
  <c r="I334" i="10"/>
  <c r="H334" i="10"/>
  <c r="G334" i="10"/>
  <c r="F334" i="10"/>
  <c r="C334" i="10"/>
  <c r="B334" i="10"/>
  <c r="A334" i="10"/>
  <c r="U333" i="10"/>
  <c r="T333" i="10"/>
  <c r="S333" i="10"/>
  <c r="O333" i="10"/>
  <c r="N333" i="10"/>
  <c r="M333" i="10"/>
  <c r="L333" i="10"/>
  <c r="K333" i="10"/>
  <c r="J333" i="10"/>
  <c r="I333" i="10"/>
  <c r="H333" i="10"/>
  <c r="G333" i="10"/>
  <c r="F333" i="10"/>
  <c r="C333" i="10"/>
  <c r="B333" i="10"/>
  <c r="A333" i="10"/>
  <c r="U332" i="10"/>
  <c r="T332" i="10"/>
  <c r="S332" i="10"/>
  <c r="O332" i="10"/>
  <c r="N332" i="10"/>
  <c r="M332" i="10"/>
  <c r="L332" i="10"/>
  <c r="K332" i="10"/>
  <c r="J332" i="10"/>
  <c r="I332" i="10"/>
  <c r="H332" i="10"/>
  <c r="G332" i="10"/>
  <c r="F332" i="10"/>
  <c r="C332" i="10"/>
  <c r="B332" i="10"/>
  <c r="A332" i="10"/>
  <c r="U331" i="10"/>
  <c r="T331" i="10"/>
  <c r="S331" i="10"/>
  <c r="O331" i="10"/>
  <c r="N331" i="10"/>
  <c r="M331" i="10"/>
  <c r="L331" i="10"/>
  <c r="K331" i="10"/>
  <c r="J331" i="10"/>
  <c r="I331" i="10"/>
  <c r="H331" i="10"/>
  <c r="G331" i="10"/>
  <c r="F331" i="10"/>
  <c r="C331" i="10"/>
  <c r="B331" i="10"/>
  <c r="A331" i="10"/>
  <c r="U330" i="10"/>
  <c r="T330" i="10"/>
  <c r="S330" i="10"/>
  <c r="O330" i="10"/>
  <c r="N330" i="10"/>
  <c r="M330" i="10"/>
  <c r="L330" i="10"/>
  <c r="K330" i="10"/>
  <c r="J330" i="10"/>
  <c r="I330" i="10"/>
  <c r="H330" i="10"/>
  <c r="G330" i="10"/>
  <c r="F330" i="10"/>
  <c r="C330" i="10"/>
  <c r="B330" i="10"/>
  <c r="A330" i="10"/>
  <c r="U329" i="10"/>
  <c r="T329" i="10"/>
  <c r="S329" i="10"/>
  <c r="O329" i="10"/>
  <c r="N329" i="10"/>
  <c r="M329" i="10"/>
  <c r="L329" i="10"/>
  <c r="K329" i="10"/>
  <c r="J329" i="10"/>
  <c r="I329" i="10"/>
  <c r="H329" i="10"/>
  <c r="G329" i="10"/>
  <c r="F329" i="10"/>
  <c r="C329" i="10"/>
  <c r="B329" i="10"/>
  <c r="A329" i="10"/>
  <c r="U328" i="10"/>
  <c r="T328" i="10"/>
  <c r="S328" i="10"/>
  <c r="O328" i="10"/>
  <c r="N328" i="10"/>
  <c r="M328" i="10"/>
  <c r="L328" i="10"/>
  <c r="K328" i="10"/>
  <c r="J328" i="10"/>
  <c r="I328" i="10"/>
  <c r="H328" i="10"/>
  <c r="G328" i="10"/>
  <c r="F328" i="10"/>
  <c r="C328" i="10"/>
  <c r="B328" i="10"/>
  <c r="A328" i="10"/>
  <c r="U327" i="10"/>
  <c r="T327" i="10"/>
  <c r="S327" i="10"/>
  <c r="O327" i="10"/>
  <c r="N327" i="10"/>
  <c r="M327" i="10"/>
  <c r="L327" i="10"/>
  <c r="K327" i="10"/>
  <c r="J327" i="10"/>
  <c r="I327" i="10"/>
  <c r="H327" i="10"/>
  <c r="G327" i="10"/>
  <c r="F327" i="10"/>
  <c r="C327" i="10"/>
  <c r="B327" i="10"/>
  <c r="A327" i="10"/>
  <c r="U326" i="10"/>
  <c r="T326" i="10"/>
  <c r="S326" i="10"/>
  <c r="O326" i="10"/>
  <c r="N326" i="10"/>
  <c r="M326" i="10"/>
  <c r="L326" i="10"/>
  <c r="K326" i="10"/>
  <c r="J326" i="10"/>
  <c r="I326" i="10"/>
  <c r="H326" i="10"/>
  <c r="G326" i="10"/>
  <c r="F326" i="10"/>
  <c r="C326" i="10"/>
  <c r="B326" i="10"/>
  <c r="A326" i="10"/>
  <c r="U325" i="10"/>
  <c r="T325" i="10"/>
  <c r="S325" i="10"/>
  <c r="O325" i="10"/>
  <c r="N325" i="10"/>
  <c r="M325" i="10"/>
  <c r="L325" i="10"/>
  <c r="K325" i="10"/>
  <c r="J325" i="10"/>
  <c r="I325" i="10"/>
  <c r="H325" i="10"/>
  <c r="G325" i="10"/>
  <c r="F325" i="10"/>
  <c r="C325" i="10"/>
  <c r="B325" i="10"/>
  <c r="A325" i="10"/>
  <c r="U324" i="10"/>
  <c r="T324" i="10"/>
  <c r="S324" i="10"/>
  <c r="O324" i="10"/>
  <c r="N324" i="10"/>
  <c r="M324" i="10"/>
  <c r="L324" i="10"/>
  <c r="K324" i="10"/>
  <c r="J324" i="10"/>
  <c r="I324" i="10"/>
  <c r="H324" i="10"/>
  <c r="G324" i="10"/>
  <c r="F324" i="10"/>
  <c r="C324" i="10"/>
  <c r="B324" i="10"/>
  <c r="A324" i="10"/>
  <c r="U323" i="10"/>
  <c r="T323" i="10"/>
  <c r="S323" i="10"/>
  <c r="O323" i="10"/>
  <c r="N323" i="10"/>
  <c r="M323" i="10"/>
  <c r="L323" i="10"/>
  <c r="K323" i="10"/>
  <c r="J323" i="10"/>
  <c r="I323" i="10"/>
  <c r="H323" i="10"/>
  <c r="G323" i="10"/>
  <c r="F323" i="10"/>
  <c r="C323" i="10"/>
  <c r="B323" i="10"/>
  <c r="A323" i="10"/>
  <c r="U322" i="10"/>
  <c r="T322" i="10"/>
  <c r="S322" i="10"/>
  <c r="O322" i="10"/>
  <c r="N322" i="10"/>
  <c r="M322" i="10"/>
  <c r="L322" i="10"/>
  <c r="K322" i="10"/>
  <c r="J322" i="10"/>
  <c r="I322" i="10"/>
  <c r="H322" i="10"/>
  <c r="G322" i="10"/>
  <c r="F322" i="10"/>
  <c r="C322" i="10"/>
  <c r="B322" i="10"/>
  <c r="A322" i="10"/>
  <c r="U321" i="10"/>
  <c r="T321" i="10"/>
  <c r="S321" i="10"/>
  <c r="O321" i="10"/>
  <c r="N321" i="10"/>
  <c r="M321" i="10"/>
  <c r="L321" i="10"/>
  <c r="K321" i="10"/>
  <c r="J321" i="10"/>
  <c r="I321" i="10"/>
  <c r="H321" i="10"/>
  <c r="G321" i="10"/>
  <c r="F321" i="10"/>
  <c r="C321" i="10"/>
  <c r="B321" i="10"/>
  <c r="A321" i="10"/>
  <c r="U320" i="10"/>
  <c r="T320" i="10"/>
  <c r="S320" i="10"/>
  <c r="O320" i="10"/>
  <c r="N320" i="10"/>
  <c r="M320" i="10"/>
  <c r="L320" i="10"/>
  <c r="K320" i="10"/>
  <c r="J320" i="10"/>
  <c r="I320" i="10"/>
  <c r="H320" i="10"/>
  <c r="G320" i="10"/>
  <c r="F320" i="10"/>
  <c r="C320" i="10"/>
  <c r="B320" i="10"/>
  <c r="A320" i="10"/>
  <c r="U319" i="10"/>
  <c r="T319" i="10"/>
  <c r="S319" i="10"/>
  <c r="O319" i="10"/>
  <c r="N319" i="10"/>
  <c r="M319" i="10"/>
  <c r="L319" i="10"/>
  <c r="K319" i="10"/>
  <c r="J319" i="10"/>
  <c r="I319" i="10"/>
  <c r="H319" i="10"/>
  <c r="G319" i="10"/>
  <c r="F319" i="10"/>
  <c r="C319" i="10"/>
  <c r="B319" i="10"/>
  <c r="A319" i="10"/>
  <c r="U318" i="10"/>
  <c r="T318" i="10"/>
  <c r="S318" i="10"/>
  <c r="O318" i="10"/>
  <c r="N318" i="10"/>
  <c r="M318" i="10"/>
  <c r="L318" i="10"/>
  <c r="K318" i="10"/>
  <c r="J318" i="10"/>
  <c r="I318" i="10"/>
  <c r="H318" i="10"/>
  <c r="G318" i="10"/>
  <c r="F318" i="10"/>
  <c r="C318" i="10"/>
  <c r="B318" i="10"/>
  <c r="A318" i="10"/>
  <c r="U317" i="10"/>
  <c r="T317" i="10"/>
  <c r="S317" i="10"/>
  <c r="O317" i="10"/>
  <c r="N317" i="10"/>
  <c r="M317" i="10"/>
  <c r="L317" i="10"/>
  <c r="K317" i="10"/>
  <c r="J317" i="10"/>
  <c r="I317" i="10"/>
  <c r="H317" i="10"/>
  <c r="G317" i="10"/>
  <c r="F317" i="10"/>
  <c r="C317" i="10"/>
  <c r="B317" i="10"/>
  <c r="A317" i="10"/>
  <c r="U316" i="10"/>
  <c r="T316" i="10"/>
  <c r="S316" i="10"/>
  <c r="O316" i="10"/>
  <c r="N316" i="10"/>
  <c r="M316" i="10"/>
  <c r="L316" i="10"/>
  <c r="K316" i="10"/>
  <c r="J316" i="10"/>
  <c r="I316" i="10"/>
  <c r="H316" i="10"/>
  <c r="G316" i="10"/>
  <c r="F316" i="10"/>
  <c r="C316" i="10"/>
  <c r="B316" i="10"/>
  <c r="A316" i="10"/>
  <c r="U315" i="10"/>
  <c r="T315" i="10"/>
  <c r="S315" i="10"/>
  <c r="O315" i="10"/>
  <c r="N315" i="10"/>
  <c r="M315" i="10"/>
  <c r="L315" i="10"/>
  <c r="K315" i="10"/>
  <c r="J315" i="10"/>
  <c r="I315" i="10"/>
  <c r="H315" i="10"/>
  <c r="G315" i="10"/>
  <c r="F315" i="10"/>
  <c r="C315" i="10"/>
  <c r="B315" i="10"/>
  <c r="A315" i="10"/>
  <c r="U314" i="10"/>
  <c r="T314" i="10"/>
  <c r="S314" i="10"/>
  <c r="O314" i="10"/>
  <c r="N314" i="10"/>
  <c r="M314" i="10"/>
  <c r="L314" i="10"/>
  <c r="K314" i="10"/>
  <c r="J314" i="10"/>
  <c r="I314" i="10"/>
  <c r="H314" i="10"/>
  <c r="G314" i="10"/>
  <c r="F314" i="10"/>
  <c r="C314" i="10"/>
  <c r="B314" i="10"/>
  <c r="A314" i="10"/>
  <c r="U313" i="10"/>
  <c r="T313" i="10"/>
  <c r="S313" i="10"/>
  <c r="O313" i="10"/>
  <c r="N313" i="10"/>
  <c r="M313" i="10"/>
  <c r="L313" i="10"/>
  <c r="K313" i="10"/>
  <c r="J313" i="10"/>
  <c r="I313" i="10"/>
  <c r="H313" i="10"/>
  <c r="G313" i="10"/>
  <c r="F313" i="10"/>
  <c r="C313" i="10"/>
  <c r="B313" i="10"/>
  <c r="A313" i="10"/>
  <c r="U312" i="10"/>
  <c r="T312" i="10"/>
  <c r="S312" i="10"/>
  <c r="O312" i="10"/>
  <c r="N312" i="10"/>
  <c r="M312" i="10"/>
  <c r="L312" i="10"/>
  <c r="K312" i="10"/>
  <c r="J312" i="10"/>
  <c r="I312" i="10"/>
  <c r="H312" i="10"/>
  <c r="G312" i="10"/>
  <c r="F312" i="10"/>
  <c r="C312" i="10"/>
  <c r="B312" i="10"/>
  <c r="A312" i="10"/>
  <c r="U311" i="10"/>
  <c r="T311" i="10"/>
  <c r="S311" i="10"/>
  <c r="O311" i="10"/>
  <c r="N311" i="10"/>
  <c r="M311" i="10"/>
  <c r="L311" i="10"/>
  <c r="K311" i="10"/>
  <c r="J311" i="10"/>
  <c r="I311" i="10"/>
  <c r="H311" i="10"/>
  <c r="G311" i="10"/>
  <c r="F311" i="10"/>
  <c r="C311" i="10"/>
  <c r="B311" i="10"/>
  <c r="A311" i="10"/>
  <c r="U310" i="10"/>
  <c r="T310" i="10"/>
  <c r="S310" i="10"/>
  <c r="O310" i="10"/>
  <c r="N310" i="10"/>
  <c r="M310" i="10"/>
  <c r="L310" i="10"/>
  <c r="K310" i="10"/>
  <c r="J310" i="10"/>
  <c r="I310" i="10"/>
  <c r="H310" i="10"/>
  <c r="G310" i="10"/>
  <c r="F310" i="10"/>
  <c r="C310" i="10"/>
  <c r="B310" i="10"/>
  <c r="A310" i="10"/>
  <c r="U309" i="10"/>
  <c r="T309" i="10"/>
  <c r="S309" i="10"/>
  <c r="O309" i="10"/>
  <c r="N309" i="10"/>
  <c r="M309" i="10"/>
  <c r="L309" i="10"/>
  <c r="K309" i="10"/>
  <c r="J309" i="10"/>
  <c r="I309" i="10"/>
  <c r="H309" i="10"/>
  <c r="G309" i="10"/>
  <c r="F309" i="10"/>
  <c r="C309" i="10"/>
  <c r="B309" i="10"/>
  <c r="A309" i="10"/>
  <c r="U308" i="10"/>
  <c r="T308" i="10"/>
  <c r="S308" i="10"/>
  <c r="O308" i="10"/>
  <c r="N308" i="10"/>
  <c r="M308" i="10"/>
  <c r="L308" i="10"/>
  <c r="K308" i="10"/>
  <c r="J308" i="10"/>
  <c r="I308" i="10"/>
  <c r="H308" i="10"/>
  <c r="G308" i="10"/>
  <c r="F308" i="10"/>
  <c r="C308" i="10"/>
  <c r="B308" i="10"/>
  <c r="A308" i="10"/>
  <c r="U307" i="10"/>
  <c r="T307" i="10"/>
  <c r="S307" i="10"/>
  <c r="O307" i="10"/>
  <c r="N307" i="10"/>
  <c r="M307" i="10"/>
  <c r="L307" i="10"/>
  <c r="K307" i="10"/>
  <c r="J307" i="10"/>
  <c r="I307" i="10"/>
  <c r="H307" i="10"/>
  <c r="G307" i="10"/>
  <c r="F307" i="10"/>
  <c r="C307" i="10"/>
  <c r="B307" i="10"/>
  <c r="A307" i="10"/>
  <c r="U306" i="10"/>
  <c r="T306" i="10"/>
  <c r="S306" i="10"/>
  <c r="O306" i="10"/>
  <c r="N306" i="10"/>
  <c r="M306" i="10"/>
  <c r="L306" i="10"/>
  <c r="K306" i="10"/>
  <c r="J306" i="10"/>
  <c r="I306" i="10"/>
  <c r="H306" i="10"/>
  <c r="G306" i="10"/>
  <c r="F306" i="10"/>
  <c r="C306" i="10"/>
  <c r="B306" i="10"/>
  <c r="A306" i="10"/>
  <c r="U305" i="10"/>
  <c r="T305" i="10"/>
  <c r="S305" i="10"/>
  <c r="O305" i="10"/>
  <c r="N305" i="10"/>
  <c r="M305" i="10"/>
  <c r="L305" i="10"/>
  <c r="K305" i="10"/>
  <c r="J305" i="10"/>
  <c r="I305" i="10"/>
  <c r="H305" i="10"/>
  <c r="G305" i="10"/>
  <c r="F305" i="10"/>
  <c r="C305" i="10"/>
  <c r="B305" i="10"/>
  <c r="A305" i="10"/>
  <c r="U304" i="10"/>
  <c r="T304" i="10"/>
  <c r="S304" i="10"/>
  <c r="O304" i="10"/>
  <c r="N304" i="10"/>
  <c r="M304" i="10"/>
  <c r="L304" i="10"/>
  <c r="K304" i="10"/>
  <c r="J304" i="10"/>
  <c r="I304" i="10"/>
  <c r="H304" i="10"/>
  <c r="G304" i="10"/>
  <c r="F304" i="10"/>
  <c r="C304" i="10"/>
  <c r="B304" i="10"/>
  <c r="A304" i="10"/>
  <c r="U303" i="10"/>
  <c r="T303" i="10"/>
  <c r="S303" i="10"/>
  <c r="O303" i="10"/>
  <c r="N303" i="10"/>
  <c r="M303" i="10"/>
  <c r="L303" i="10"/>
  <c r="K303" i="10"/>
  <c r="J303" i="10"/>
  <c r="I303" i="10"/>
  <c r="H303" i="10"/>
  <c r="G303" i="10"/>
  <c r="F303" i="10"/>
  <c r="C303" i="10"/>
  <c r="B303" i="10"/>
  <c r="A303" i="10"/>
  <c r="U302" i="10"/>
  <c r="T302" i="10"/>
  <c r="S302" i="10"/>
  <c r="O302" i="10"/>
  <c r="N302" i="10"/>
  <c r="M302" i="10"/>
  <c r="L302" i="10"/>
  <c r="K302" i="10"/>
  <c r="J302" i="10"/>
  <c r="I302" i="10"/>
  <c r="H302" i="10"/>
  <c r="G302" i="10"/>
  <c r="F302" i="10"/>
  <c r="C302" i="10"/>
  <c r="B302" i="10"/>
  <c r="A302" i="10"/>
  <c r="U301" i="10"/>
  <c r="T301" i="10"/>
  <c r="S301" i="10"/>
  <c r="O301" i="10"/>
  <c r="N301" i="10"/>
  <c r="M301" i="10"/>
  <c r="L301" i="10"/>
  <c r="K301" i="10"/>
  <c r="J301" i="10"/>
  <c r="I301" i="10"/>
  <c r="H301" i="10"/>
  <c r="G301" i="10"/>
  <c r="F301" i="10"/>
  <c r="C301" i="10"/>
  <c r="B301" i="10"/>
  <c r="A301" i="10"/>
  <c r="U300" i="10"/>
  <c r="T300" i="10"/>
  <c r="S300" i="10"/>
  <c r="O300" i="10"/>
  <c r="N300" i="10"/>
  <c r="M300" i="10"/>
  <c r="L300" i="10"/>
  <c r="K300" i="10"/>
  <c r="J300" i="10"/>
  <c r="I300" i="10"/>
  <c r="H300" i="10"/>
  <c r="G300" i="10"/>
  <c r="F300" i="10"/>
  <c r="C300" i="10"/>
  <c r="B300" i="10"/>
  <c r="A300" i="10"/>
  <c r="U299" i="10"/>
  <c r="T299" i="10"/>
  <c r="S299" i="10"/>
  <c r="O299" i="10"/>
  <c r="N299" i="10"/>
  <c r="M299" i="10"/>
  <c r="L299" i="10"/>
  <c r="K299" i="10"/>
  <c r="J299" i="10"/>
  <c r="I299" i="10"/>
  <c r="H299" i="10"/>
  <c r="G299" i="10"/>
  <c r="F299" i="10"/>
  <c r="C299" i="10"/>
  <c r="B299" i="10"/>
  <c r="A299" i="10"/>
  <c r="U298" i="10"/>
  <c r="T298" i="10"/>
  <c r="S298" i="10"/>
  <c r="O298" i="10"/>
  <c r="N298" i="10"/>
  <c r="M298" i="10"/>
  <c r="L298" i="10"/>
  <c r="K298" i="10"/>
  <c r="J298" i="10"/>
  <c r="I298" i="10"/>
  <c r="H298" i="10"/>
  <c r="G298" i="10"/>
  <c r="F298" i="10"/>
  <c r="C298" i="10"/>
  <c r="B298" i="10"/>
  <c r="A298" i="10"/>
  <c r="U297" i="10"/>
  <c r="T297" i="10"/>
  <c r="S297" i="10"/>
  <c r="O297" i="10"/>
  <c r="N297" i="10"/>
  <c r="M297" i="10"/>
  <c r="L297" i="10"/>
  <c r="K297" i="10"/>
  <c r="J297" i="10"/>
  <c r="I297" i="10"/>
  <c r="H297" i="10"/>
  <c r="G297" i="10"/>
  <c r="F297" i="10"/>
  <c r="C297" i="10"/>
  <c r="B297" i="10"/>
  <c r="A297" i="10"/>
  <c r="U296" i="10"/>
  <c r="T296" i="10"/>
  <c r="S296" i="10"/>
  <c r="O296" i="10"/>
  <c r="N296" i="10"/>
  <c r="M296" i="10"/>
  <c r="L296" i="10"/>
  <c r="K296" i="10"/>
  <c r="J296" i="10"/>
  <c r="I296" i="10"/>
  <c r="H296" i="10"/>
  <c r="G296" i="10"/>
  <c r="F296" i="10"/>
  <c r="C296" i="10"/>
  <c r="B296" i="10"/>
  <c r="A296" i="10"/>
  <c r="U295" i="10"/>
  <c r="T295" i="10"/>
  <c r="S295" i="10"/>
  <c r="O295" i="10"/>
  <c r="N295" i="10"/>
  <c r="M295" i="10"/>
  <c r="L295" i="10"/>
  <c r="K295" i="10"/>
  <c r="J295" i="10"/>
  <c r="I295" i="10"/>
  <c r="H295" i="10"/>
  <c r="G295" i="10"/>
  <c r="F295" i="10"/>
  <c r="C295" i="10"/>
  <c r="B295" i="10"/>
  <c r="A295" i="10"/>
  <c r="U294" i="10"/>
  <c r="T294" i="10"/>
  <c r="S294" i="10"/>
  <c r="O294" i="10"/>
  <c r="N294" i="10"/>
  <c r="M294" i="10"/>
  <c r="L294" i="10"/>
  <c r="K294" i="10"/>
  <c r="J294" i="10"/>
  <c r="I294" i="10"/>
  <c r="H294" i="10"/>
  <c r="G294" i="10"/>
  <c r="F294" i="10"/>
  <c r="C294" i="10"/>
  <c r="B294" i="10"/>
  <c r="A294" i="10"/>
  <c r="U293" i="10"/>
  <c r="T293" i="10"/>
  <c r="S293" i="10"/>
  <c r="O293" i="10"/>
  <c r="N293" i="10"/>
  <c r="M293" i="10"/>
  <c r="L293" i="10"/>
  <c r="K293" i="10"/>
  <c r="J293" i="10"/>
  <c r="I293" i="10"/>
  <c r="H293" i="10"/>
  <c r="G293" i="10"/>
  <c r="F293" i="10"/>
  <c r="C293" i="10"/>
  <c r="B293" i="10"/>
  <c r="A293" i="10"/>
  <c r="U292" i="10"/>
  <c r="T292" i="10"/>
  <c r="S292" i="10"/>
  <c r="O292" i="10"/>
  <c r="N292" i="10"/>
  <c r="M292" i="10"/>
  <c r="L292" i="10"/>
  <c r="K292" i="10"/>
  <c r="J292" i="10"/>
  <c r="I292" i="10"/>
  <c r="H292" i="10"/>
  <c r="G292" i="10"/>
  <c r="F292" i="10"/>
  <c r="C292" i="10"/>
  <c r="B292" i="10"/>
  <c r="A292" i="10"/>
  <c r="U291" i="10"/>
  <c r="T291" i="10"/>
  <c r="S291" i="10"/>
  <c r="O291" i="10"/>
  <c r="N291" i="10"/>
  <c r="M291" i="10"/>
  <c r="L291" i="10"/>
  <c r="K291" i="10"/>
  <c r="J291" i="10"/>
  <c r="I291" i="10"/>
  <c r="H291" i="10"/>
  <c r="G291" i="10"/>
  <c r="F291" i="10"/>
  <c r="C291" i="10"/>
  <c r="B291" i="10"/>
  <c r="A291" i="10"/>
  <c r="U290" i="10"/>
  <c r="T290" i="10"/>
  <c r="S290" i="10"/>
  <c r="O290" i="10"/>
  <c r="N290" i="10"/>
  <c r="M290" i="10"/>
  <c r="L290" i="10"/>
  <c r="K290" i="10"/>
  <c r="J290" i="10"/>
  <c r="I290" i="10"/>
  <c r="H290" i="10"/>
  <c r="G290" i="10"/>
  <c r="F290" i="10"/>
  <c r="C290" i="10"/>
  <c r="B290" i="10"/>
  <c r="A290" i="10"/>
  <c r="U289" i="10"/>
  <c r="T289" i="10"/>
  <c r="S289" i="10"/>
  <c r="O289" i="10"/>
  <c r="N289" i="10"/>
  <c r="M289" i="10"/>
  <c r="L289" i="10"/>
  <c r="K289" i="10"/>
  <c r="J289" i="10"/>
  <c r="I289" i="10"/>
  <c r="H289" i="10"/>
  <c r="G289" i="10"/>
  <c r="F289" i="10"/>
  <c r="C289" i="10"/>
  <c r="B289" i="10"/>
  <c r="A289" i="10"/>
  <c r="U288" i="10"/>
  <c r="T288" i="10"/>
  <c r="S288" i="10"/>
  <c r="O288" i="10"/>
  <c r="N288" i="10"/>
  <c r="M288" i="10"/>
  <c r="L288" i="10"/>
  <c r="K288" i="10"/>
  <c r="J288" i="10"/>
  <c r="I288" i="10"/>
  <c r="H288" i="10"/>
  <c r="G288" i="10"/>
  <c r="F288" i="10"/>
  <c r="C288" i="10"/>
  <c r="B288" i="10"/>
  <c r="A288" i="10"/>
  <c r="U287" i="10"/>
  <c r="T287" i="10"/>
  <c r="S287" i="10"/>
  <c r="O287" i="10"/>
  <c r="N287" i="10"/>
  <c r="M287" i="10"/>
  <c r="L287" i="10"/>
  <c r="K287" i="10"/>
  <c r="J287" i="10"/>
  <c r="I287" i="10"/>
  <c r="H287" i="10"/>
  <c r="G287" i="10"/>
  <c r="F287" i="10"/>
  <c r="C287" i="10"/>
  <c r="B287" i="10"/>
  <c r="A287" i="10"/>
  <c r="U286" i="10"/>
  <c r="T286" i="10"/>
  <c r="S286" i="10"/>
  <c r="O286" i="10"/>
  <c r="N286" i="10"/>
  <c r="M286" i="10"/>
  <c r="L286" i="10"/>
  <c r="K286" i="10"/>
  <c r="J286" i="10"/>
  <c r="I286" i="10"/>
  <c r="H286" i="10"/>
  <c r="G286" i="10"/>
  <c r="F286" i="10"/>
  <c r="C286" i="10"/>
  <c r="B286" i="10"/>
  <c r="A286" i="10"/>
  <c r="U285" i="10"/>
  <c r="T285" i="10"/>
  <c r="S285" i="10"/>
  <c r="O285" i="10"/>
  <c r="N285" i="10"/>
  <c r="M285" i="10"/>
  <c r="L285" i="10"/>
  <c r="K285" i="10"/>
  <c r="J285" i="10"/>
  <c r="I285" i="10"/>
  <c r="H285" i="10"/>
  <c r="G285" i="10"/>
  <c r="F285" i="10"/>
  <c r="C285" i="10"/>
  <c r="B285" i="10"/>
  <c r="A285" i="10"/>
  <c r="U284" i="10"/>
  <c r="T284" i="10"/>
  <c r="S284" i="10"/>
  <c r="O284" i="10"/>
  <c r="N284" i="10"/>
  <c r="M284" i="10"/>
  <c r="L284" i="10"/>
  <c r="K284" i="10"/>
  <c r="J284" i="10"/>
  <c r="I284" i="10"/>
  <c r="H284" i="10"/>
  <c r="G284" i="10"/>
  <c r="F284" i="10"/>
  <c r="C284" i="10"/>
  <c r="B284" i="10"/>
  <c r="A284" i="10"/>
  <c r="U283" i="10"/>
  <c r="T283" i="10"/>
  <c r="S283" i="10"/>
  <c r="O283" i="10"/>
  <c r="N283" i="10"/>
  <c r="M283" i="10"/>
  <c r="L283" i="10"/>
  <c r="K283" i="10"/>
  <c r="J283" i="10"/>
  <c r="I283" i="10"/>
  <c r="H283" i="10"/>
  <c r="G283" i="10"/>
  <c r="F283" i="10"/>
  <c r="C283" i="10"/>
  <c r="B283" i="10"/>
  <c r="A283" i="10"/>
  <c r="U282" i="10"/>
  <c r="T282" i="10"/>
  <c r="S282" i="10"/>
  <c r="O282" i="10"/>
  <c r="N282" i="10"/>
  <c r="M282" i="10"/>
  <c r="L282" i="10"/>
  <c r="K282" i="10"/>
  <c r="J282" i="10"/>
  <c r="I282" i="10"/>
  <c r="H282" i="10"/>
  <c r="G282" i="10"/>
  <c r="F282" i="10"/>
  <c r="C282" i="10"/>
  <c r="B282" i="10"/>
  <c r="A282" i="10"/>
  <c r="U281" i="10"/>
  <c r="T281" i="10"/>
  <c r="S281" i="10"/>
  <c r="O281" i="10"/>
  <c r="N281" i="10"/>
  <c r="M281" i="10"/>
  <c r="L281" i="10"/>
  <c r="K281" i="10"/>
  <c r="J281" i="10"/>
  <c r="I281" i="10"/>
  <c r="H281" i="10"/>
  <c r="G281" i="10"/>
  <c r="F281" i="10"/>
  <c r="C281" i="10"/>
  <c r="B281" i="10"/>
  <c r="A281" i="10"/>
  <c r="U280" i="10"/>
  <c r="T280" i="10"/>
  <c r="S280" i="10"/>
  <c r="O280" i="10"/>
  <c r="N280" i="10"/>
  <c r="M280" i="10"/>
  <c r="L280" i="10"/>
  <c r="K280" i="10"/>
  <c r="J280" i="10"/>
  <c r="I280" i="10"/>
  <c r="H280" i="10"/>
  <c r="G280" i="10"/>
  <c r="F280" i="10"/>
  <c r="C280" i="10"/>
  <c r="B280" i="10"/>
  <c r="A280" i="10"/>
  <c r="U279" i="10"/>
  <c r="T279" i="10"/>
  <c r="S279" i="10"/>
  <c r="O279" i="10"/>
  <c r="N279" i="10"/>
  <c r="M279" i="10"/>
  <c r="L279" i="10"/>
  <c r="K279" i="10"/>
  <c r="J279" i="10"/>
  <c r="I279" i="10"/>
  <c r="H279" i="10"/>
  <c r="G279" i="10"/>
  <c r="F279" i="10"/>
  <c r="C279" i="10"/>
  <c r="B279" i="10"/>
  <c r="A279" i="10"/>
  <c r="U278" i="10"/>
  <c r="T278" i="10"/>
  <c r="S278" i="10"/>
  <c r="O278" i="10"/>
  <c r="N278" i="10"/>
  <c r="M278" i="10"/>
  <c r="L278" i="10"/>
  <c r="K278" i="10"/>
  <c r="J278" i="10"/>
  <c r="I278" i="10"/>
  <c r="H278" i="10"/>
  <c r="G278" i="10"/>
  <c r="F278" i="10"/>
  <c r="C278" i="10"/>
  <c r="B278" i="10"/>
  <c r="A278" i="10"/>
  <c r="U277" i="10"/>
  <c r="T277" i="10"/>
  <c r="S277" i="10"/>
  <c r="O277" i="10"/>
  <c r="N277" i="10"/>
  <c r="M277" i="10"/>
  <c r="L277" i="10"/>
  <c r="K277" i="10"/>
  <c r="J277" i="10"/>
  <c r="I277" i="10"/>
  <c r="H277" i="10"/>
  <c r="G277" i="10"/>
  <c r="F277" i="10"/>
  <c r="C277" i="10"/>
  <c r="B277" i="10"/>
  <c r="A277" i="10"/>
  <c r="U276" i="10"/>
  <c r="T276" i="10"/>
  <c r="S276" i="10"/>
  <c r="O276" i="10"/>
  <c r="N276" i="10"/>
  <c r="M276" i="10"/>
  <c r="L276" i="10"/>
  <c r="K276" i="10"/>
  <c r="J276" i="10"/>
  <c r="I276" i="10"/>
  <c r="H276" i="10"/>
  <c r="G276" i="10"/>
  <c r="F276" i="10"/>
  <c r="C276" i="10"/>
  <c r="B276" i="10"/>
  <c r="A276" i="10"/>
  <c r="U275" i="10"/>
  <c r="T275" i="10"/>
  <c r="S275" i="10"/>
  <c r="O275" i="10"/>
  <c r="N275" i="10"/>
  <c r="M275" i="10"/>
  <c r="L275" i="10"/>
  <c r="K275" i="10"/>
  <c r="J275" i="10"/>
  <c r="I275" i="10"/>
  <c r="H275" i="10"/>
  <c r="G275" i="10"/>
  <c r="F275" i="10"/>
  <c r="C275" i="10"/>
  <c r="B275" i="10"/>
  <c r="A275" i="10"/>
  <c r="U274" i="10"/>
  <c r="T274" i="10"/>
  <c r="S274" i="10"/>
  <c r="O274" i="10"/>
  <c r="N274" i="10"/>
  <c r="M274" i="10"/>
  <c r="L274" i="10"/>
  <c r="K274" i="10"/>
  <c r="J274" i="10"/>
  <c r="I274" i="10"/>
  <c r="H274" i="10"/>
  <c r="G274" i="10"/>
  <c r="F274" i="10"/>
  <c r="C274" i="10"/>
  <c r="B274" i="10"/>
  <c r="A274" i="10"/>
  <c r="U273" i="10"/>
  <c r="T273" i="10"/>
  <c r="S273" i="10"/>
  <c r="O273" i="10"/>
  <c r="N273" i="10"/>
  <c r="M273" i="10"/>
  <c r="L273" i="10"/>
  <c r="K273" i="10"/>
  <c r="J273" i="10"/>
  <c r="I273" i="10"/>
  <c r="H273" i="10"/>
  <c r="G273" i="10"/>
  <c r="F273" i="10"/>
  <c r="C273" i="10"/>
  <c r="B273" i="10"/>
  <c r="A273" i="10"/>
  <c r="U272" i="10"/>
  <c r="T272" i="10"/>
  <c r="S272" i="10"/>
  <c r="O272" i="10"/>
  <c r="N272" i="10"/>
  <c r="M272" i="10"/>
  <c r="L272" i="10"/>
  <c r="K272" i="10"/>
  <c r="J272" i="10"/>
  <c r="I272" i="10"/>
  <c r="H272" i="10"/>
  <c r="G272" i="10"/>
  <c r="F272" i="10"/>
  <c r="C272" i="10"/>
  <c r="B272" i="10"/>
  <c r="A272" i="10"/>
  <c r="U271" i="10"/>
  <c r="T271" i="10"/>
  <c r="S271" i="10"/>
  <c r="O271" i="10"/>
  <c r="N271" i="10"/>
  <c r="M271" i="10"/>
  <c r="L271" i="10"/>
  <c r="K271" i="10"/>
  <c r="J271" i="10"/>
  <c r="I271" i="10"/>
  <c r="H271" i="10"/>
  <c r="G271" i="10"/>
  <c r="F271" i="10"/>
  <c r="C271" i="10"/>
  <c r="B271" i="10"/>
  <c r="A271" i="10"/>
  <c r="U270" i="10"/>
  <c r="T270" i="10"/>
  <c r="S270" i="10"/>
  <c r="O270" i="10"/>
  <c r="N270" i="10"/>
  <c r="M270" i="10"/>
  <c r="L270" i="10"/>
  <c r="K270" i="10"/>
  <c r="J270" i="10"/>
  <c r="I270" i="10"/>
  <c r="H270" i="10"/>
  <c r="G270" i="10"/>
  <c r="F270" i="10"/>
  <c r="C270" i="10"/>
  <c r="B270" i="10"/>
  <c r="A270" i="10"/>
  <c r="U269" i="10"/>
  <c r="T269" i="10"/>
  <c r="S269" i="10"/>
  <c r="O269" i="10"/>
  <c r="N269" i="10"/>
  <c r="M269" i="10"/>
  <c r="L269" i="10"/>
  <c r="K269" i="10"/>
  <c r="J269" i="10"/>
  <c r="I269" i="10"/>
  <c r="H269" i="10"/>
  <c r="G269" i="10"/>
  <c r="F269" i="10"/>
  <c r="C269" i="10"/>
  <c r="B269" i="10"/>
  <c r="A269" i="10"/>
  <c r="U268" i="10"/>
  <c r="T268" i="10"/>
  <c r="S268" i="10"/>
  <c r="O268" i="10"/>
  <c r="N268" i="10"/>
  <c r="M268" i="10"/>
  <c r="L268" i="10"/>
  <c r="K268" i="10"/>
  <c r="J268" i="10"/>
  <c r="I268" i="10"/>
  <c r="H268" i="10"/>
  <c r="G268" i="10"/>
  <c r="F268" i="10"/>
  <c r="C268" i="10"/>
  <c r="B268" i="10"/>
  <c r="A268" i="10"/>
  <c r="U267" i="10"/>
  <c r="T267" i="10"/>
  <c r="S267" i="10"/>
  <c r="O267" i="10"/>
  <c r="N267" i="10"/>
  <c r="M267" i="10"/>
  <c r="L267" i="10"/>
  <c r="K267" i="10"/>
  <c r="J267" i="10"/>
  <c r="I267" i="10"/>
  <c r="H267" i="10"/>
  <c r="G267" i="10"/>
  <c r="F267" i="10"/>
  <c r="C267" i="10"/>
  <c r="B267" i="10"/>
  <c r="A267" i="10"/>
  <c r="U266" i="10"/>
  <c r="T266" i="10"/>
  <c r="S266" i="10"/>
  <c r="O266" i="10"/>
  <c r="N266" i="10"/>
  <c r="M266" i="10"/>
  <c r="L266" i="10"/>
  <c r="K266" i="10"/>
  <c r="J266" i="10"/>
  <c r="I266" i="10"/>
  <c r="H266" i="10"/>
  <c r="G266" i="10"/>
  <c r="F266" i="10"/>
  <c r="C266" i="10"/>
  <c r="B266" i="10"/>
  <c r="A266" i="10"/>
  <c r="U265" i="10"/>
  <c r="T265" i="10"/>
  <c r="S265" i="10"/>
  <c r="O265" i="10"/>
  <c r="N265" i="10"/>
  <c r="M265" i="10"/>
  <c r="L265" i="10"/>
  <c r="K265" i="10"/>
  <c r="J265" i="10"/>
  <c r="I265" i="10"/>
  <c r="H265" i="10"/>
  <c r="G265" i="10"/>
  <c r="F265" i="10"/>
  <c r="C265" i="10"/>
  <c r="B265" i="10"/>
  <c r="A265" i="10"/>
  <c r="U264" i="10"/>
  <c r="T264" i="10"/>
  <c r="S264" i="10"/>
  <c r="O264" i="10"/>
  <c r="N264" i="10"/>
  <c r="M264" i="10"/>
  <c r="L264" i="10"/>
  <c r="K264" i="10"/>
  <c r="J264" i="10"/>
  <c r="I264" i="10"/>
  <c r="H264" i="10"/>
  <c r="G264" i="10"/>
  <c r="F264" i="10"/>
  <c r="C264" i="10"/>
  <c r="B264" i="10"/>
  <c r="A264" i="10"/>
  <c r="U263" i="10"/>
  <c r="T263" i="10"/>
  <c r="S263" i="10"/>
  <c r="O263" i="10"/>
  <c r="N263" i="10"/>
  <c r="M263" i="10"/>
  <c r="L263" i="10"/>
  <c r="K263" i="10"/>
  <c r="J263" i="10"/>
  <c r="I263" i="10"/>
  <c r="H263" i="10"/>
  <c r="G263" i="10"/>
  <c r="F263" i="10"/>
  <c r="C263" i="10"/>
  <c r="B263" i="10"/>
  <c r="A263" i="10"/>
  <c r="U262" i="10"/>
  <c r="T262" i="10"/>
  <c r="S262" i="10"/>
  <c r="O262" i="10"/>
  <c r="N262" i="10"/>
  <c r="M262" i="10"/>
  <c r="L262" i="10"/>
  <c r="K262" i="10"/>
  <c r="J262" i="10"/>
  <c r="I262" i="10"/>
  <c r="H262" i="10"/>
  <c r="G262" i="10"/>
  <c r="F262" i="10"/>
  <c r="C262" i="10"/>
  <c r="B262" i="10"/>
  <c r="A262" i="10"/>
  <c r="U261" i="10"/>
  <c r="T261" i="10"/>
  <c r="S261" i="10"/>
  <c r="O261" i="10"/>
  <c r="N261" i="10"/>
  <c r="M261" i="10"/>
  <c r="L261" i="10"/>
  <c r="K261" i="10"/>
  <c r="J261" i="10"/>
  <c r="I261" i="10"/>
  <c r="H261" i="10"/>
  <c r="G261" i="10"/>
  <c r="F261" i="10"/>
  <c r="C261" i="10"/>
  <c r="B261" i="10"/>
  <c r="A261" i="10"/>
  <c r="U260" i="10"/>
  <c r="T260" i="10"/>
  <c r="S260" i="10"/>
  <c r="O260" i="10"/>
  <c r="N260" i="10"/>
  <c r="M260" i="10"/>
  <c r="L260" i="10"/>
  <c r="K260" i="10"/>
  <c r="J260" i="10"/>
  <c r="I260" i="10"/>
  <c r="H260" i="10"/>
  <c r="G260" i="10"/>
  <c r="F260" i="10"/>
  <c r="C260" i="10"/>
  <c r="B260" i="10"/>
  <c r="A260" i="10"/>
  <c r="U259" i="10"/>
  <c r="T259" i="10"/>
  <c r="S259" i="10"/>
  <c r="O259" i="10"/>
  <c r="N259" i="10"/>
  <c r="M259" i="10"/>
  <c r="L259" i="10"/>
  <c r="K259" i="10"/>
  <c r="J259" i="10"/>
  <c r="I259" i="10"/>
  <c r="H259" i="10"/>
  <c r="G259" i="10"/>
  <c r="F259" i="10"/>
  <c r="C259" i="10"/>
  <c r="B259" i="10"/>
  <c r="A259" i="10"/>
  <c r="U258" i="10"/>
  <c r="T258" i="10"/>
  <c r="S258" i="10"/>
  <c r="O258" i="10"/>
  <c r="N258" i="10"/>
  <c r="M258" i="10"/>
  <c r="L258" i="10"/>
  <c r="K258" i="10"/>
  <c r="J258" i="10"/>
  <c r="I258" i="10"/>
  <c r="H258" i="10"/>
  <c r="G258" i="10"/>
  <c r="F258" i="10"/>
  <c r="C258" i="10"/>
  <c r="B258" i="10"/>
  <c r="A258" i="10"/>
  <c r="U257" i="10"/>
  <c r="T257" i="10"/>
  <c r="S257" i="10"/>
  <c r="O257" i="10"/>
  <c r="N257" i="10"/>
  <c r="M257" i="10"/>
  <c r="L257" i="10"/>
  <c r="K257" i="10"/>
  <c r="J257" i="10"/>
  <c r="I257" i="10"/>
  <c r="H257" i="10"/>
  <c r="G257" i="10"/>
  <c r="F257" i="10"/>
  <c r="C257" i="10"/>
  <c r="B257" i="10"/>
  <c r="A257" i="10"/>
  <c r="U256" i="10"/>
  <c r="T256" i="10"/>
  <c r="S256" i="10"/>
  <c r="O256" i="10"/>
  <c r="N256" i="10"/>
  <c r="M256" i="10"/>
  <c r="L256" i="10"/>
  <c r="K256" i="10"/>
  <c r="J256" i="10"/>
  <c r="I256" i="10"/>
  <c r="H256" i="10"/>
  <c r="G256" i="10"/>
  <c r="F256" i="10"/>
  <c r="C256" i="10"/>
  <c r="B256" i="10"/>
  <c r="A256" i="10"/>
  <c r="U255" i="10"/>
  <c r="T255" i="10"/>
  <c r="S255" i="10"/>
  <c r="O255" i="10"/>
  <c r="N255" i="10"/>
  <c r="M255" i="10"/>
  <c r="L255" i="10"/>
  <c r="K255" i="10"/>
  <c r="J255" i="10"/>
  <c r="I255" i="10"/>
  <c r="H255" i="10"/>
  <c r="G255" i="10"/>
  <c r="F255" i="10"/>
  <c r="C255" i="10"/>
  <c r="B255" i="10"/>
  <c r="A255" i="10"/>
  <c r="U254" i="10"/>
  <c r="T254" i="10"/>
  <c r="S254" i="10"/>
  <c r="O254" i="10"/>
  <c r="N254" i="10"/>
  <c r="M254" i="10"/>
  <c r="L254" i="10"/>
  <c r="K254" i="10"/>
  <c r="J254" i="10"/>
  <c r="I254" i="10"/>
  <c r="H254" i="10"/>
  <c r="G254" i="10"/>
  <c r="F254" i="10"/>
  <c r="C254" i="10"/>
  <c r="B254" i="10"/>
  <c r="A254" i="10"/>
  <c r="U253" i="10"/>
  <c r="T253" i="10"/>
  <c r="S253" i="10"/>
  <c r="O253" i="10"/>
  <c r="N253" i="10"/>
  <c r="M253" i="10"/>
  <c r="L253" i="10"/>
  <c r="K253" i="10"/>
  <c r="J253" i="10"/>
  <c r="I253" i="10"/>
  <c r="H253" i="10"/>
  <c r="G253" i="10"/>
  <c r="F253" i="10"/>
  <c r="C253" i="10"/>
  <c r="B253" i="10"/>
  <c r="A253" i="10"/>
  <c r="U252" i="10"/>
  <c r="T252" i="10"/>
  <c r="S252" i="10"/>
  <c r="O252" i="10"/>
  <c r="N252" i="10"/>
  <c r="M252" i="10"/>
  <c r="L252" i="10"/>
  <c r="K252" i="10"/>
  <c r="J252" i="10"/>
  <c r="I252" i="10"/>
  <c r="H252" i="10"/>
  <c r="G252" i="10"/>
  <c r="F252" i="10"/>
  <c r="C252" i="10"/>
  <c r="B252" i="10"/>
  <c r="A252" i="10"/>
  <c r="U251" i="10"/>
  <c r="T251" i="10"/>
  <c r="S251" i="10"/>
  <c r="O251" i="10"/>
  <c r="N251" i="10"/>
  <c r="M251" i="10"/>
  <c r="L251" i="10"/>
  <c r="K251" i="10"/>
  <c r="J251" i="10"/>
  <c r="I251" i="10"/>
  <c r="H251" i="10"/>
  <c r="G251" i="10"/>
  <c r="F251" i="10"/>
  <c r="C251" i="10"/>
  <c r="B251" i="10"/>
  <c r="A251" i="10"/>
  <c r="U250" i="10"/>
  <c r="T250" i="10"/>
  <c r="S250" i="10"/>
  <c r="O250" i="10"/>
  <c r="N250" i="10"/>
  <c r="M250" i="10"/>
  <c r="L250" i="10"/>
  <c r="K250" i="10"/>
  <c r="J250" i="10"/>
  <c r="I250" i="10"/>
  <c r="H250" i="10"/>
  <c r="G250" i="10"/>
  <c r="F250" i="10"/>
  <c r="C250" i="10"/>
  <c r="B250" i="10"/>
  <c r="A250" i="10"/>
  <c r="U249" i="10"/>
  <c r="T249" i="10"/>
  <c r="S249" i="10"/>
  <c r="O249" i="10"/>
  <c r="N249" i="10"/>
  <c r="M249" i="10"/>
  <c r="L249" i="10"/>
  <c r="K249" i="10"/>
  <c r="J249" i="10"/>
  <c r="I249" i="10"/>
  <c r="H249" i="10"/>
  <c r="G249" i="10"/>
  <c r="F249" i="10"/>
  <c r="C249" i="10"/>
  <c r="B249" i="10"/>
  <c r="A249" i="10"/>
  <c r="U248" i="10"/>
  <c r="T248" i="10"/>
  <c r="S248" i="10"/>
  <c r="O248" i="10"/>
  <c r="N248" i="10"/>
  <c r="M248" i="10"/>
  <c r="L248" i="10"/>
  <c r="K248" i="10"/>
  <c r="J248" i="10"/>
  <c r="I248" i="10"/>
  <c r="H248" i="10"/>
  <c r="G248" i="10"/>
  <c r="F248" i="10"/>
  <c r="C248" i="10"/>
  <c r="B248" i="10"/>
  <c r="A248" i="10"/>
  <c r="U247" i="10"/>
  <c r="T247" i="10"/>
  <c r="S247" i="10"/>
  <c r="O247" i="10"/>
  <c r="N247" i="10"/>
  <c r="M247" i="10"/>
  <c r="L247" i="10"/>
  <c r="K247" i="10"/>
  <c r="J247" i="10"/>
  <c r="I247" i="10"/>
  <c r="H247" i="10"/>
  <c r="G247" i="10"/>
  <c r="F247" i="10"/>
  <c r="C247" i="10"/>
  <c r="B247" i="10"/>
  <c r="A247" i="10"/>
  <c r="U246" i="10"/>
  <c r="T246" i="10"/>
  <c r="S246" i="10"/>
  <c r="O246" i="10"/>
  <c r="N246" i="10"/>
  <c r="M246" i="10"/>
  <c r="L246" i="10"/>
  <c r="K246" i="10"/>
  <c r="J246" i="10"/>
  <c r="I246" i="10"/>
  <c r="H246" i="10"/>
  <c r="G246" i="10"/>
  <c r="F246" i="10"/>
  <c r="C246" i="10"/>
  <c r="B246" i="10"/>
  <c r="A246" i="10"/>
  <c r="U245" i="10"/>
  <c r="T245" i="10"/>
  <c r="S245" i="10"/>
  <c r="O245" i="10"/>
  <c r="N245" i="10"/>
  <c r="M245" i="10"/>
  <c r="L245" i="10"/>
  <c r="K245" i="10"/>
  <c r="J245" i="10"/>
  <c r="I245" i="10"/>
  <c r="H245" i="10"/>
  <c r="G245" i="10"/>
  <c r="F245" i="10"/>
  <c r="C245" i="10"/>
  <c r="B245" i="10"/>
  <c r="A245" i="10"/>
  <c r="U244" i="10"/>
  <c r="T244" i="10"/>
  <c r="S244" i="10"/>
  <c r="O244" i="10"/>
  <c r="N244" i="10"/>
  <c r="M244" i="10"/>
  <c r="L244" i="10"/>
  <c r="K244" i="10"/>
  <c r="J244" i="10"/>
  <c r="I244" i="10"/>
  <c r="H244" i="10"/>
  <c r="G244" i="10"/>
  <c r="F244" i="10"/>
  <c r="C244" i="10"/>
  <c r="B244" i="10"/>
  <c r="A244" i="10"/>
  <c r="U243" i="10"/>
  <c r="T243" i="10"/>
  <c r="S243" i="10"/>
  <c r="O243" i="10"/>
  <c r="N243" i="10"/>
  <c r="M243" i="10"/>
  <c r="L243" i="10"/>
  <c r="K243" i="10"/>
  <c r="J243" i="10"/>
  <c r="I243" i="10"/>
  <c r="H243" i="10"/>
  <c r="G243" i="10"/>
  <c r="F243" i="10"/>
  <c r="C243" i="10"/>
  <c r="B243" i="10"/>
  <c r="A243" i="10"/>
  <c r="U242" i="10"/>
  <c r="T242" i="10"/>
  <c r="S242" i="10"/>
  <c r="O242" i="10"/>
  <c r="N242" i="10"/>
  <c r="M242" i="10"/>
  <c r="L242" i="10"/>
  <c r="K242" i="10"/>
  <c r="J242" i="10"/>
  <c r="I242" i="10"/>
  <c r="H242" i="10"/>
  <c r="G242" i="10"/>
  <c r="F242" i="10"/>
  <c r="C242" i="10"/>
  <c r="B242" i="10"/>
  <c r="A242" i="10"/>
  <c r="U241" i="10"/>
  <c r="T241" i="10"/>
  <c r="S241" i="10"/>
  <c r="O241" i="10"/>
  <c r="N241" i="10"/>
  <c r="M241" i="10"/>
  <c r="L241" i="10"/>
  <c r="K241" i="10"/>
  <c r="J241" i="10"/>
  <c r="I241" i="10"/>
  <c r="H241" i="10"/>
  <c r="G241" i="10"/>
  <c r="F241" i="10"/>
  <c r="C241" i="10"/>
  <c r="B241" i="10"/>
  <c r="A241" i="10"/>
  <c r="U240" i="10"/>
  <c r="T240" i="10"/>
  <c r="S240" i="10"/>
  <c r="O240" i="10"/>
  <c r="N240" i="10"/>
  <c r="M240" i="10"/>
  <c r="L240" i="10"/>
  <c r="K240" i="10"/>
  <c r="J240" i="10"/>
  <c r="I240" i="10"/>
  <c r="H240" i="10"/>
  <c r="G240" i="10"/>
  <c r="F240" i="10"/>
  <c r="C240" i="10"/>
  <c r="B240" i="10"/>
  <c r="A240" i="10"/>
  <c r="U239" i="10"/>
  <c r="T239" i="10"/>
  <c r="S239" i="10"/>
  <c r="O239" i="10"/>
  <c r="N239" i="10"/>
  <c r="M239" i="10"/>
  <c r="L239" i="10"/>
  <c r="K239" i="10"/>
  <c r="J239" i="10"/>
  <c r="I239" i="10"/>
  <c r="H239" i="10"/>
  <c r="G239" i="10"/>
  <c r="F239" i="10"/>
  <c r="C239" i="10"/>
  <c r="B239" i="10"/>
  <c r="A239" i="10"/>
  <c r="U238" i="10"/>
  <c r="T238" i="10"/>
  <c r="S238" i="10"/>
  <c r="O238" i="10"/>
  <c r="N238" i="10"/>
  <c r="M238" i="10"/>
  <c r="L238" i="10"/>
  <c r="K238" i="10"/>
  <c r="J238" i="10"/>
  <c r="I238" i="10"/>
  <c r="H238" i="10"/>
  <c r="G238" i="10"/>
  <c r="F238" i="10"/>
  <c r="C238" i="10"/>
  <c r="B238" i="10"/>
  <c r="A238" i="10"/>
  <c r="U237" i="10"/>
  <c r="T237" i="10"/>
  <c r="S237" i="10"/>
  <c r="O237" i="10"/>
  <c r="N237" i="10"/>
  <c r="M237" i="10"/>
  <c r="L237" i="10"/>
  <c r="K237" i="10"/>
  <c r="J237" i="10"/>
  <c r="I237" i="10"/>
  <c r="H237" i="10"/>
  <c r="G237" i="10"/>
  <c r="F237" i="10"/>
  <c r="C237" i="10"/>
  <c r="B237" i="10"/>
  <c r="A237" i="10"/>
  <c r="U236" i="10"/>
  <c r="T236" i="10"/>
  <c r="S236" i="10"/>
  <c r="O236" i="10"/>
  <c r="N236" i="10"/>
  <c r="M236" i="10"/>
  <c r="L236" i="10"/>
  <c r="K236" i="10"/>
  <c r="J236" i="10"/>
  <c r="I236" i="10"/>
  <c r="H236" i="10"/>
  <c r="G236" i="10"/>
  <c r="F236" i="10"/>
  <c r="C236" i="10"/>
  <c r="B236" i="10"/>
  <c r="A236" i="10"/>
  <c r="U235" i="10"/>
  <c r="T235" i="10"/>
  <c r="S235" i="10"/>
  <c r="O235" i="10"/>
  <c r="N235" i="10"/>
  <c r="M235" i="10"/>
  <c r="L235" i="10"/>
  <c r="K235" i="10"/>
  <c r="J235" i="10"/>
  <c r="I235" i="10"/>
  <c r="H235" i="10"/>
  <c r="G235" i="10"/>
  <c r="F235" i="10"/>
  <c r="C235" i="10"/>
  <c r="B235" i="10"/>
  <c r="A235" i="10"/>
  <c r="U234" i="10"/>
  <c r="T234" i="10"/>
  <c r="S234" i="10"/>
  <c r="O234" i="10"/>
  <c r="N234" i="10"/>
  <c r="M234" i="10"/>
  <c r="L234" i="10"/>
  <c r="K234" i="10"/>
  <c r="J234" i="10"/>
  <c r="I234" i="10"/>
  <c r="H234" i="10"/>
  <c r="G234" i="10"/>
  <c r="F234" i="10"/>
  <c r="C234" i="10"/>
  <c r="B234" i="10"/>
  <c r="A234" i="10"/>
  <c r="U233" i="10"/>
  <c r="T233" i="10"/>
  <c r="S233" i="10"/>
  <c r="O233" i="10"/>
  <c r="N233" i="10"/>
  <c r="M233" i="10"/>
  <c r="L233" i="10"/>
  <c r="K233" i="10"/>
  <c r="J233" i="10"/>
  <c r="I233" i="10"/>
  <c r="H233" i="10"/>
  <c r="G233" i="10"/>
  <c r="F233" i="10"/>
  <c r="C233" i="10"/>
  <c r="B233" i="10"/>
  <c r="A233" i="10"/>
  <c r="U232" i="10"/>
  <c r="T232" i="10"/>
  <c r="S232" i="10"/>
  <c r="O232" i="10"/>
  <c r="N232" i="10"/>
  <c r="M232" i="10"/>
  <c r="L232" i="10"/>
  <c r="K232" i="10"/>
  <c r="J232" i="10"/>
  <c r="I232" i="10"/>
  <c r="H232" i="10"/>
  <c r="G232" i="10"/>
  <c r="F232" i="10"/>
  <c r="C232" i="10"/>
  <c r="B232" i="10"/>
  <c r="A232" i="10"/>
  <c r="U231" i="10"/>
  <c r="T231" i="10"/>
  <c r="S231" i="10"/>
  <c r="O231" i="10"/>
  <c r="N231" i="10"/>
  <c r="M231" i="10"/>
  <c r="L231" i="10"/>
  <c r="K231" i="10"/>
  <c r="J231" i="10"/>
  <c r="I231" i="10"/>
  <c r="H231" i="10"/>
  <c r="G231" i="10"/>
  <c r="F231" i="10"/>
  <c r="C231" i="10"/>
  <c r="B231" i="10"/>
  <c r="A231" i="10"/>
  <c r="U230" i="10"/>
  <c r="T230" i="10"/>
  <c r="S230" i="10"/>
  <c r="O230" i="10"/>
  <c r="N230" i="10"/>
  <c r="M230" i="10"/>
  <c r="L230" i="10"/>
  <c r="K230" i="10"/>
  <c r="J230" i="10"/>
  <c r="I230" i="10"/>
  <c r="H230" i="10"/>
  <c r="G230" i="10"/>
  <c r="F230" i="10"/>
  <c r="C230" i="10"/>
  <c r="B230" i="10"/>
  <c r="A230" i="10"/>
  <c r="U229" i="10"/>
  <c r="T229" i="10"/>
  <c r="S229" i="10"/>
  <c r="O229" i="10"/>
  <c r="N229" i="10"/>
  <c r="M229" i="10"/>
  <c r="L229" i="10"/>
  <c r="K229" i="10"/>
  <c r="J229" i="10"/>
  <c r="I229" i="10"/>
  <c r="H229" i="10"/>
  <c r="G229" i="10"/>
  <c r="F229" i="10"/>
  <c r="C229" i="10"/>
  <c r="B229" i="10"/>
  <c r="A229" i="10"/>
  <c r="U228" i="10"/>
  <c r="T228" i="10"/>
  <c r="S228" i="10"/>
  <c r="O228" i="10"/>
  <c r="N228" i="10"/>
  <c r="M228" i="10"/>
  <c r="L228" i="10"/>
  <c r="K228" i="10"/>
  <c r="J228" i="10"/>
  <c r="I228" i="10"/>
  <c r="H228" i="10"/>
  <c r="G228" i="10"/>
  <c r="F228" i="10"/>
  <c r="C228" i="10"/>
  <c r="B228" i="10"/>
  <c r="A228" i="10"/>
  <c r="U227" i="10"/>
  <c r="T227" i="10"/>
  <c r="S227" i="10"/>
  <c r="O227" i="10"/>
  <c r="N227" i="10"/>
  <c r="M227" i="10"/>
  <c r="L227" i="10"/>
  <c r="K227" i="10"/>
  <c r="J227" i="10"/>
  <c r="I227" i="10"/>
  <c r="H227" i="10"/>
  <c r="G227" i="10"/>
  <c r="F227" i="10"/>
  <c r="C227" i="10"/>
  <c r="B227" i="10"/>
  <c r="A227" i="10"/>
  <c r="U226" i="10"/>
  <c r="T226" i="10"/>
  <c r="S226" i="10"/>
  <c r="O226" i="10"/>
  <c r="N226" i="10"/>
  <c r="M226" i="10"/>
  <c r="L226" i="10"/>
  <c r="K226" i="10"/>
  <c r="J226" i="10"/>
  <c r="I226" i="10"/>
  <c r="H226" i="10"/>
  <c r="G226" i="10"/>
  <c r="F226" i="10"/>
  <c r="C226" i="10"/>
  <c r="B226" i="10"/>
  <c r="A226" i="10"/>
  <c r="U225" i="10"/>
  <c r="T225" i="10"/>
  <c r="S225" i="10"/>
  <c r="O225" i="10"/>
  <c r="N225" i="10"/>
  <c r="M225" i="10"/>
  <c r="L225" i="10"/>
  <c r="K225" i="10"/>
  <c r="J225" i="10"/>
  <c r="I225" i="10"/>
  <c r="H225" i="10"/>
  <c r="G225" i="10"/>
  <c r="F225" i="10"/>
  <c r="C225" i="10"/>
  <c r="B225" i="10"/>
  <c r="A225" i="10"/>
  <c r="U224" i="10"/>
  <c r="T224" i="10"/>
  <c r="S224" i="10"/>
  <c r="O224" i="10"/>
  <c r="N224" i="10"/>
  <c r="M224" i="10"/>
  <c r="L224" i="10"/>
  <c r="K224" i="10"/>
  <c r="J224" i="10"/>
  <c r="I224" i="10"/>
  <c r="H224" i="10"/>
  <c r="G224" i="10"/>
  <c r="F224" i="10"/>
  <c r="C224" i="10"/>
  <c r="B224" i="10"/>
  <c r="A224" i="10"/>
  <c r="U223" i="10"/>
  <c r="T223" i="10"/>
  <c r="S223" i="10"/>
  <c r="O223" i="10"/>
  <c r="N223" i="10"/>
  <c r="M223" i="10"/>
  <c r="L223" i="10"/>
  <c r="K223" i="10"/>
  <c r="J223" i="10"/>
  <c r="I223" i="10"/>
  <c r="H223" i="10"/>
  <c r="G223" i="10"/>
  <c r="F223" i="10"/>
  <c r="C223" i="10"/>
  <c r="B223" i="10"/>
  <c r="A223" i="10"/>
  <c r="U222" i="10"/>
  <c r="T222" i="10"/>
  <c r="S222" i="10"/>
  <c r="O222" i="10"/>
  <c r="N222" i="10"/>
  <c r="M222" i="10"/>
  <c r="L222" i="10"/>
  <c r="K222" i="10"/>
  <c r="J222" i="10"/>
  <c r="I222" i="10"/>
  <c r="H222" i="10"/>
  <c r="G222" i="10"/>
  <c r="F222" i="10"/>
  <c r="C222" i="10"/>
  <c r="B222" i="10"/>
  <c r="A222" i="10"/>
  <c r="U221" i="10"/>
  <c r="T221" i="10"/>
  <c r="S221" i="10"/>
  <c r="O221" i="10"/>
  <c r="N221" i="10"/>
  <c r="M221" i="10"/>
  <c r="L221" i="10"/>
  <c r="K221" i="10"/>
  <c r="J221" i="10"/>
  <c r="I221" i="10"/>
  <c r="H221" i="10"/>
  <c r="G221" i="10"/>
  <c r="F221" i="10"/>
  <c r="C221" i="10"/>
  <c r="B221" i="10"/>
  <c r="A221" i="10"/>
  <c r="U220" i="10"/>
  <c r="T220" i="10"/>
  <c r="S220" i="10"/>
  <c r="O220" i="10"/>
  <c r="N220" i="10"/>
  <c r="M220" i="10"/>
  <c r="L220" i="10"/>
  <c r="K220" i="10"/>
  <c r="J220" i="10"/>
  <c r="I220" i="10"/>
  <c r="H220" i="10"/>
  <c r="G220" i="10"/>
  <c r="F220" i="10"/>
  <c r="C220" i="10"/>
  <c r="B220" i="10"/>
  <c r="A220" i="10"/>
  <c r="U219" i="10"/>
  <c r="T219" i="10"/>
  <c r="S219" i="10"/>
  <c r="O219" i="10"/>
  <c r="N219" i="10"/>
  <c r="M219" i="10"/>
  <c r="L219" i="10"/>
  <c r="K219" i="10"/>
  <c r="J219" i="10"/>
  <c r="I219" i="10"/>
  <c r="H219" i="10"/>
  <c r="G219" i="10"/>
  <c r="F219" i="10"/>
  <c r="C219" i="10"/>
  <c r="B219" i="10"/>
  <c r="A219" i="10"/>
  <c r="U218" i="10"/>
  <c r="T218" i="10"/>
  <c r="S218" i="10"/>
  <c r="O218" i="10"/>
  <c r="N218" i="10"/>
  <c r="M218" i="10"/>
  <c r="L218" i="10"/>
  <c r="K218" i="10"/>
  <c r="J218" i="10"/>
  <c r="I218" i="10"/>
  <c r="H218" i="10"/>
  <c r="G218" i="10"/>
  <c r="F218" i="10"/>
  <c r="C218" i="10"/>
  <c r="B218" i="10"/>
  <c r="A218" i="10"/>
  <c r="U217" i="10"/>
  <c r="T217" i="10"/>
  <c r="S217" i="10"/>
  <c r="O217" i="10"/>
  <c r="N217" i="10"/>
  <c r="M217" i="10"/>
  <c r="L217" i="10"/>
  <c r="K217" i="10"/>
  <c r="J217" i="10"/>
  <c r="I217" i="10"/>
  <c r="H217" i="10"/>
  <c r="G217" i="10"/>
  <c r="F217" i="10"/>
  <c r="C217" i="10"/>
  <c r="B217" i="10"/>
  <c r="A217" i="10"/>
  <c r="U216" i="10"/>
  <c r="T216" i="10"/>
  <c r="S216" i="10"/>
  <c r="O216" i="10"/>
  <c r="N216" i="10"/>
  <c r="M216" i="10"/>
  <c r="L216" i="10"/>
  <c r="K216" i="10"/>
  <c r="J216" i="10"/>
  <c r="I216" i="10"/>
  <c r="H216" i="10"/>
  <c r="G216" i="10"/>
  <c r="F216" i="10"/>
  <c r="C216" i="10"/>
  <c r="B216" i="10"/>
  <c r="A216" i="10"/>
  <c r="U215" i="10"/>
  <c r="T215" i="10"/>
  <c r="S215" i="10"/>
  <c r="O215" i="10"/>
  <c r="N215" i="10"/>
  <c r="M215" i="10"/>
  <c r="L215" i="10"/>
  <c r="K215" i="10"/>
  <c r="J215" i="10"/>
  <c r="I215" i="10"/>
  <c r="H215" i="10"/>
  <c r="G215" i="10"/>
  <c r="F215" i="10"/>
  <c r="C215" i="10"/>
  <c r="B215" i="10"/>
  <c r="A215" i="10"/>
  <c r="U214" i="10"/>
  <c r="T214" i="10"/>
  <c r="S214" i="10"/>
  <c r="O214" i="10"/>
  <c r="N214" i="10"/>
  <c r="M214" i="10"/>
  <c r="L214" i="10"/>
  <c r="K214" i="10"/>
  <c r="J214" i="10"/>
  <c r="I214" i="10"/>
  <c r="H214" i="10"/>
  <c r="G214" i="10"/>
  <c r="F214" i="10"/>
  <c r="C214" i="10"/>
  <c r="B214" i="10"/>
  <c r="A214" i="10"/>
  <c r="U213" i="10"/>
  <c r="T213" i="10"/>
  <c r="S213" i="10"/>
  <c r="O213" i="10"/>
  <c r="N213" i="10"/>
  <c r="M213" i="10"/>
  <c r="L213" i="10"/>
  <c r="K213" i="10"/>
  <c r="J213" i="10"/>
  <c r="I213" i="10"/>
  <c r="H213" i="10"/>
  <c r="G213" i="10"/>
  <c r="F213" i="10"/>
  <c r="C213" i="10"/>
  <c r="B213" i="10"/>
  <c r="A213" i="10"/>
  <c r="U212" i="10"/>
  <c r="T212" i="10"/>
  <c r="S212" i="10"/>
  <c r="O212" i="10"/>
  <c r="N212" i="10"/>
  <c r="M212" i="10"/>
  <c r="L212" i="10"/>
  <c r="K212" i="10"/>
  <c r="J212" i="10"/>
  <c r="I212" i="10"/>
  <c r="H212" i="10"/>
  <c r="G212" i="10"/>
  <c r="F212" i="10"/>
  <c r="C212" i="10"/>
  <c r="B212" i="10"/>
  <c r="A212" i="10"/>
  <c r="U211" i="10"/>
  <c r="T211" i="10"/>
  <c r="S211" i="10"/>
  <c r="O211" i="10"/>
  <c r="N211" i="10"/>
  <c r="M211" i="10"/>
  <c r="L211" i="10"/>
  <c r="K211" i="10"/>
  <c r="J211" i="10"/>
  <c r="I211" i="10"/>
  <c r="H211" i="10"/>
  <c r="G211" i="10"/>
  <c r="F211" i="10"/>
  <c r="C211" i="10"/>
  <c r="B211" i="10"/>
  <c r="A211" i="10"/>
  <c r="U210" i="10"/>
  <c r="T210" i="10"/>
  <c r="S210" i="10"/>
  <c r="O210" i="10"/>
  <c r="N210" i="10"/>
  <c r="M210" i="10"/>
  <c r="L210" i="10"/>
  <c r="K210" i="10"/>
  <c r="J210" i="10"/>
  <c r="I210" i="10"/>
  <c r="H210" i="10"/>
  <c r="G210" i="10"/>
  <c r="F210" i="10"/>
  <c r="C210" i="10"/>
  <c r="B210" i="10"/>
  <c r="A210" i="10"/>
  <c r="U209" i="10"/>
  <c r="T209" i="10"/>
  <c r="S209" i="10"/>
  <c r="O209" i="10"/>
  <c r="N209" i="10"/>
  <c r="M209" i="10"/>
  <c r="L209" i="10"/>
  <c r="K209" i="10"/>
  <c r="J209" i="10"/>
  <c r="I209" i="10"/>
  <c r="H209" i="10"/>
  <c r="G209" i="10"/>
  <c r="F209" i="10"/>
  <c r="C209" i="10"/>
  <c r="B209" i="10"/>
  <c r="A209" i="10"/>
  <c r="U208" i="10"/>
  <c r="T208" i="10"/>
  <c r="S208" i="10"/>
  <c r="O208" i="10"/>
  <c r="N208" i="10"/>
  <c r="M208" i="10"/>
  <c r="L208" i="10"/>
  <c r="K208" i="10"/>
  <c r="J208" i="10"/>
  <c r="I208" i="10"/>
  <c r="H208" i="10"/>
  <c r="G208" i="10"/>
  <c r="F208" i="10"/>
  <c r="C208" i="10"/>
  <c r="B208" i="10"/>
  <c r="A208" i="10"/>
  <c r="U207" i="10"/>
  <c r="T207" i="10"/>
  <c r="S207" i="10"/>
  <c r="O207" i="10"/>
  <c r="N207" i="10"/>
  <c r="M207" i="10"/>
  <c r="L207" i="10"/>
  <c r="K207" i="10"/>
  <c r="J207" i="10"/>
  <c r="I207" i="10"/>
  <c r="H207" i="10"/>
  <c r="G207" i="10"/>
  <c r="F207" i="10"/>
  <c r="C207" i="10"/>
  <c r="B207" i="10"/>
  <c r="A207" i="10"/>
  <c r="U206" i="10"/>
  <c r="T206" i="10"/>
  <c r="S206" i="10"/>
  <c r="O206" i="10"/>
  <c r="N206" i="10"/>
  <c r="M206" i="10"/>
  <c r="L206" i="10"/>
  <c r="K206" i="10"/>
  <c r="J206" i="10"/>
  <c r="I206" i="10"/>
  <c r="H206" i="10"/>
  <c r="G206" i="10"/>
  <c r="F206" i="10"/>
  <c r="C206" i="10"/>
  <c r="B206" i="10"/>
  <c r="A206" i="10"/>
  <c r="U205" i="10"/>
  <c r="T205" i="10"/>
  <c r="S205" i="10"/>
  <c r="O205" i="10"/>
  <c r="N205" i="10"/>
  <c r="M205" i="10"/>
  <c r="L205" i="10"/>
  <c r="K205" i="10"/>
  <c r="J205" i="10"/>
  <c r="I205" i="10"/>
  <c r="H205" i="10"/>
  <c r="G205" i="10"/>
  <c r="F205" i="10"/>
  <c r="C205" i="10"/>
  <c r="B205" i="10"/>
  <c r="A205" i="10"/>
  <c r="U204" i="10"/>
  <c r="T204" i="10"/>
  <c r="S204" i="10"/>
  <c r="O204" i="10"/>
  <c r="N204" i="10"/>
  <c r="M204" i="10"/>
  <c r="L204" i="10"/>
  <c r="K204" i="10"/>
  <c r="J204" i="10"/>
  <c r="I204" i="10"/>
  <c r="H204" i="10"/>
  <c r="G204" i="10"/>
  <c r="F204" i="10"/>
  <c r="C204" i="10"/>
  <c r="B204" i="10"/>
  <c r="A204" i="10"/>
  <c r="U203" i="10"/>
  <c r="T203" i="10"/>
  <c r="S203" i="10"/>
  <c r="O203" i="10"/>
  <c r="N203" i="10"/>
  <c r="M203" i="10"/>
  <c r="L203" i="10"/>
  <c r="K203" i="10"/>
  <c r="J203" i="10"/>
  <c r="I203" i="10"/>
  <c r="H203" i="10"/>
  <c r="G203" i="10"/>
  <c r="F203" i="10"/>
  <c r="C203" i="10"/>
  <c r="B203" i="10"/>
  <c r="A203" i="10"/>
  <c r="U202" i="10"/>
  <c r="T202" i="10"/>
  <c r="S202" i="10"/>
  <c r="O202" i="10"/>
  <c r="N202" i="10"/>
  <c r="M202" i="10"/>
  <c r="L202" i="10"/>
  <c r="K202" i="10"/>
  <c r="J202" i="10"/>
  <c r="I202" i="10"/>
  <c r="H202" i="10"/>
  <c r="G202" i="10"/>
  <c r="F202" i="10"/>
  <c r="C202" i="10"/>
  <c r="B202" i="10"/>
  <c r="A202" i="10"/>
  <c r="U201" i="10"/>
  <c r="T201" i="10"/>
  <c r="S201" i="10"/>
  <c r="O201" i="10"/>
  <c r="N201" i="10"/>
  <c r="M201" i="10"/>
  <c r="L201" i="10"/>
  <c r="K201" i="10"/>
  <c r="J201" i="10"/>
  <c r="I201" i="10"/>
  <c r="H201" i="10"/>
  <c r="G201" i="10"/>
  <c r="F201" i="10"/>
  <c r="C201" i="10"/>
  <c r="B201" i="10"/>
  <c r="A201" i="10"/>
  <c r="U200" i="10"/>
  <c r="T200" i="10"/>
  <c r="S200" i="10"/>
  <c r="O200" i="10"/>
  <c r="N200" i="10"/>
  <c r="M200" i="10"/>
  <c r="L200" i="10"/>
  <c r="K200" i="10"/>
  <c r="J200" i="10"/>
  <c r="I200" i="10"/>
  <c r="H200" i="10"/>
  <c r="G200" i="10"/>
  <c r="F200" i="10"/>
  <c r="C200" i="10"/>
  <c r="B200" i="10"/>
  <c r="A200" i="10"/>
  <c r="U199" i="10"/>
  <c r="T199" i="10"/>
  <c r="S199" i="10"/>
  <c r="O199" i="10"/>
  <c r="N199" i="10"/>
  <c r="M199" i="10"/>
  <c r="L199" i="10"/>
  <c r="K199" i="10"/>
  <c r="J199" i="10"/>
  <c r="I199" i="10"/>
  <c r="H199" i="10"/>
  <c r="G199" i="10"/>
  <c r="F199" i="10"/>
  <c r="C199" i="10"/>
  <c r="B199" i="10"/>
  <c r="A199" i="10"/>
  <c r="U198" i="10"/>
  <c r="T198" i="10"/>
  <c r="S198" i="10"/>
  <c r="O198" i="10"/>
  <c r="N198" i="10"/>
  <c r="M198" i="10"/>
  <c r="L198" i="10"/>
  <c r="K198" i="10"/>
  <c r="J198" i="10"/>
  <c r="I198" i="10"/>
  <c r="H198" i="10"/>
  <c r="G198" i="10"/>
  <c r="F198" i="10"/>
  <c r="C198" i="10"/>
  <c r="B198" i="10"/>
  <c r="A198" i="10"/>
  <c r="U197" i="10"/>
  <c r="T197" i="10"/>
  <c r="S197" i="10"/>
  <c r="O197" i="10"/>
  <c r="N197" i="10"/>
  <c r="M197" i="10"/>
  <c r="L197" i="10"/>
  <c r="K197" i="10"/>
  <c r="J197" i="10"/>
  <c r="I197" i="10"/>
  <c r="H197" i="10"/>
  <c r="G197" i="10"/>
  <c r="F197" i="10"/>
  <c r="C197" i="10"/>
  <c r="B197" i="10"/>
  <c r="A197" i="10"/>
  <c r="U196" i="10"/>
  <c r="T196" i="10"/>
  <c r="S196" i="10"/>
  <c r="O196" i="10"/>
  <c r="N196" i="10"/>
  <c r="M196" i="10"/>
  <c r="L196" i="10"/>
  <c r="K196" i="10"/>
  <c r="J196" i="10"/>
  <c r="I196" i="10"/>
  <c r="H196" i="10"/>
  <c r="G196" i="10"/>
  <c r="F196" i="10"/>
  <c r="C196" i="10"/>
  <c r="B196" i="10"/>
  <c r="A196" i="10"/>
  <c r="U195" i="10"/>
  <c r="T195" i="10"/>
  <c r="S195" i="10"/>
  <c r="O195" i="10"/>
  <c r="N195" i="10"/>
  <c r="M195" i="10"/>
  <c r="L195" i="10"/>
  <c r="K195" i="10"/>
  <c r="J195" i="10"/>
  <c r="I195" i="10"/>
  <c r="H195" i="10"/>
  <c r="G195" i="10"/>
  <c r="F195" i="10"/>
  <c r="C195" i="10"/>
  <c r="B195" i="10"/>
  <c r="A195" i="10"/>
  <c r="U194" i="10"/>
  <c r="T194" i="10"/>
  <c r="S194" i="10"/>
  <c r="O194" i="10"/>
  <c r="N194" i="10"/>
  <c r="M194" i="10"/>
  <c r="L194" i="10"/>
  <c r="K194" i="10"/>
  <c r="J194" i="10"/>
  <c r="I194" i="10"/>
  <c r="H194" i="10"/>
  <c r="G194" i="10"/>
  <c r="F194" i="10"/>
  <c r="C194" i="10"/>
  <c r="B194" i="10"/>
  <c r="A194" i="10"/>
  <c r="U193" i="10"/>
  <c r="T193" i="10"/>
  <c r="S193" i="10"/>
  <c r="O193" i="10"/>
  <c r="N193" i="10"/>
  <c r="M193" i="10"/>
  <c r="L193" i="10"/>
  <c r="K193" i="10"/>
  <c r="J193" i="10"/>
  <c r="I193" i="10"/>
  <c r="H193" i="10"/>
  <c r="G193" i="10"/>
  <c r="F193" i="10"/>
  <c r="C193" i="10"/>
  <c r="B193" i="10"/>
  <c r="A193" i="10"/>
  <c r="U192" i="10"/>
  <c r="T192" i="10"/>
  <c r="S192" i="10"/>
  <c r="O192" i="10"/>
  <c r="N192" i="10"/>
  <c r="M192" i="10"/>
  <c r="L192" i="10"/>
  <c r="K192" i="10"/>
  <c r="J192" i="10"/>
  <c r="I192" i="10"/>
  <c r="H192" i="10"/>
  <c r="G192" i="10"/>
  <c r="F192" i="10"/>
  <c r="C192" i="10"/>
  <c r="B192" i="10"/>
  <c r="A192" i="10"/>
  <c r="U191" i="10"/>
  <c r="T191" i="10"/>
  <c r="S191" i="10"/>
  <c r="O191" i="10"/>
  <c r="N191" i="10"/>
  <c r="M191" i="10"/>
  <c r="L191" i="10"/>
  <c r="K191" i="10"/>
  <c r="J191" i="10"/>
  <c r="I191" i="10"/>
  <c r="H191" i="10"/>
  <c r="G191" i="10"/>
  <c r="F191" i="10"/>
  <c r="C191" i="10"/>
  <c r="B191" i="10"/>
  <c r="A191" i="10"/>
  <c r="U190" i="10"/>
  <c r="T190" i="10"/>
  <c r="S190" i="10"/>
  <c r="O190" i="10"/>
  <c r="N190" i="10"/>
  <c r="M190" i="10"/>
  <c r="L190" i="10"/>
  <c r="K190" i="10"/>
  <c r="J190" i="10"/>
  <c r="I190" i="10"/>
  <c r="H190" i="10"/>
  <c r="G190" i="10"/>
  <c r="F190" i="10"/>
  <c r="C190" i="10"/>
  <c r="B190" i="10"/>
  <c r="A190" i="10"/>
  <c r="U189" i="10"/>
  <c r="T189" i="10"/>
  <c r="S189" i="10"/>
  <c r="O189" i="10"/>
  <c r="N189" i="10"/>
  <c r="M189" i="10"/>
  <c r="L189" i="10"/>
  <c r="K189" i="10"/>
  <c r="J189" i="10"/>
  <c r="I189" i="10"/>
  <c r="H189" i="10"/>
  <c r="G189" i="10"/>
  <c r="F189" i="10"/>
  <c r="C189" i="10"/>
  <c r="B189" i="10"/>
  <c r="A189" i="10"/>
  <c r="U188" i="10"/>
  <c r="T188" i="10"/>
  <c r="S188" i="10"/>
  <c r="O188" i="10"/>
  <c r="N188" i="10"/>
  <c r="M188" i="10"/>
  <c r="L188" i="10"/>
  <c r="K188" i="10"/>
  <c r="J188" i="10"/>
  <c r="I188" i="10"/>
  <c r="H188" i="10"/>
  <c r="G188" i="10"/>
  <c r="F188" i="10"/>
  <c r="C188" i="10"/>
  <c r="B188" i="10"/>
  <c r="A188" i="10"/>
  <c r="U187" i="10"/>
  <c r="T187" i="10"/>
  <c r="S187" i="10"/>
  <c r="O187" i="10"/>
  <c r="N187" i="10"/>
  <c r="M187" i="10"/>
  <c r="L187" i="10"/>
  <c r="K187" i="10"/>
  <c r="J187" i="10"/>
  <c r="I187" i="10"/>
  <c r="H187" i="10"/>
  <c r="G187" i="10"/>
  <c r="F187" i="10"/>
  <c r="C187" i="10"/>
  <c r="B187" i="10"/>
  <c r="A187" i="10"/>
  <c r="U186" i="10"/>
  <c r="T186" i="10"/>
  <c r="S186" i="10"/>
  <c r="O186" i="10"/>
  <c r="N186" i="10"/>
  <c r="M186" i="10"/>
  <c r="L186" i="10"/>
  <c r="K186" i="10"/>
  <c r="J186" i="10"/>
  <c r="I186" i="10"/>
  <c r="H186" i="10"/>
  <c r="G186" i="10"/>
  <c r="F186" i="10"/>
  <c r="C186" i="10"/>
  <c r="B186" i="10"/>
  <c r="A186" i="10"/>
  <c r="U185" i="10"/>
  <c r="T185" i="10"/>
  <c r="S185" i="10"/>
  <c r="O185" i="10"/>
  <c r="N185" i="10"/>
  <c r="M185" i="10"/>
  <c r="L185" i="10"/>
  <c r="K185" i="10"/>
  <c r="J185" i="10"/>
  <c r="I185" i="10"/>
  <c r="H185" i="10"/>
  <c r="G185" i="10"/>
  <c r="F185" i="10"/>
  <c r="C185" i="10"/>
  <c r="B185" i="10"/>
  <c r="A185" i="10"/>
  <c r="U184" i="10"/>
  <c r="T184" i="10"/>
  <c r="S184" i="10"/>
  <c r="O184" i="10"/>
  <c r="N184" i="10"/>
  <c r="M184" i="10"/>
  <c r="L184" i="10"/>
  <c r="K184" i="10"/>
  <c r="J184" i="10"/>
  <c r="I184" i="10"/>
  <c r="H184" i="10"/>
  <c r="G184" i="10"/>
  <c r="F184" i="10"/>
  <c r="C184" i="10"/>
  <c r="B184" i="10"/>
  <c r="A184" i="10"/>
  <c r="U183" i="10"/>
  <c r="T183" i="10"/>
  <c r="S183" i="10"/>
  <c r="O183" i="10"/>
  <c r="N183" i="10"/>
  <c r="M183" i="10"/>
  <c r="L183" i="10"/>
  <c r="K183" i="10"/>
  <c r="J183" i="10"/>
  <c r="I183" i="10"/>
  <c r="H183" i="10"/>
  <c r="G183" i="10"/>
  <c r="F183" i="10"/>
  <c r="C183" i="10"/>
  <c r="B183" i="10"/>
  <c r="A183" i="10"/>
  <c r="U182" i="10"/>
  <c r="T182" i="10"/>
  <c r="S182" i="10"/>
  <c r="O182" i="10"/>
  <c r="N182" i="10"/>
  <c r="M182" i="10"/>
  <c r="L182" i="10"/>
  <c r="K182" i="10"/>
  <c r="J182" i="10"/>
  <c r="I182" i="10"/>
  <c r="H182" i="10"/>
  <c r="G182" i="10"/>
  <c r="F182" i="10"/>
  <c r="C182" i="10"/>
  <c r="B182" i="10"/>
  <c r="A182" i="10"/>
  <c r="U181" i="10"/>
  <c r="T181" i="10"/>
  <c r="S181" i="10"/>
  <c r="O181" i="10"/>
  <c r="N181" i="10"/>
  <c r="M181" i="10"/>
  <c r="L181" i="10"/>
  <c r="K181" i="10"/>
  <c r="J181" i="10"/>
  <c r="I181" i="10"/>
  <c r="H181" i="10"/>
  <c r="G181" i="10"/>
  <c r="F181" i="10"/>
  <c r="C181" i="10"/>
  <c r="B181" i="10"/>
  <c r="A181" i="10"/>
  <c r="U180" i="10"/>
  <c r="T180" i="10"/>
  <c r="S180" i="10"/>
  <c r="O180" i="10"/>
  <c r="N180" i="10"/>
  <c r="M180" i="10"/>
  <c r="L180" i="10"/>
  <c r="K180" i="10"/>
  <c r="J180" i="10"/>
  <c r="I180" i="10"/>
  <c r="H180" i="10"/>
  <c r="G180" i="10"/>
  <c r="F180" i="10"/>
  <c r="C180" i="10"/>
  <c r="B180" i="10"/>
  <c r="A180" i="10"/>
  <c r="U179" i="10"/>
  <c r="T179" i="10"/>
  <c r="S179" i="10"/>
  <c r="O179" i="10"/>
  <c r="N179" i="10"/>
  <c r="M179" i="10"/>
  <c r="L179" i="10"/>
  <c r="K179" i="10"/>
  <c r="J179" i="10"/>
  <c r="I179" i="10"/>
  <c r="H179" i="10"/>
  <c r="G179" i="10"/>
  <c r="F179" i="10"/>
  <c r="C179" i="10"/>
  <c r="B179" i="10"/>
  <c r="A179" i="10"/>
  <c r="U178" i="10"/>
  <c r="T178" i="10"/>
  <c r="S178" i="10"/>
  <c r="O178" i="10"/>
  <c r="N178" i="10"/>
  <c r="M178" i="10"/>
  <c r="L178" i="10"/>
  <c r="K178" i="10"/>
  <c r="J178" i="10"/>
  <c r="I178" i="10"/>
  <c r="H178" i="10"/>
  <c r="G178" i="10"/>
  <c r="F178" i="10"/>
  <c r="C178" i="10"/>
  <c r="B178" i="10"/>
  <c r="A178" i="10"/>
  <c r="U177" i="10"/>
  <c r="T177" i="10"/>
  <c r="S177" i="10"/>
  <c r="O177" i="10"/>
  <c r="N177" i="10"/>
  <c r="M177" i="10"/>
  <c r="L177" i="10"/>
  <c r="K177" i="10"/>
  <c r="J177" i="10"/>
  <c r="I177" i="10"/>
  <c r="H177" i="10"/>
  <c r="G177" i="10"/>
  <c r="F177" i="10"/>
  <c r="C177" i="10"/>
  <c r="B177" i="10"/>
  <c r="A177" i="10"/>
  <c r="U176" i="10"/>
  <c r="T176" i="10"/>
  <c r="S176" i="10"/>
  <c r="O176" i="10"/>
  <c r="N176" i="10"/>
  <c r="M176" i="10"/>
  <c r="L176" i="10"/>
  <c r="K176" i="10"/>
  <c r="J176" i="10"/>
  <c r="I176" i="10"/>
  <c r="H176" i="10"/>
  <c r="G176" i="10"/>
  <c r="F176" i="10"/>
  <c r="C176" i="10"/>
  <c r="B176" i="10"/>
  <c r="A176" i="10"/>
  <c r="U175" i="10"/>
  <c r="T175" i="10"/>
  <c r="S175" i="10"/>
  <c r="O175" i="10"/>
  <c r="N175" i="10"/>
  <c r="M175" i="10"/>
  <c r="L175" i="10"/>
  <c r="K175" i="10"/>
  <c r="J175" i="10"/>
  <c r="I175" i="10"/>
  <c r="H175" i="10"/>
  <c r="G175" i="10"/>
  <c r="F175" i="10"/>
  <c r="C175" i="10"/>
  <c r="B175" i="10"/>
  <c r="A175" i="10"/>
  <c r="U174" i="10"/>
  <c r="T174" i="10"/>
  <c r="S174" i="10"/>
  <c r="O174" i="10"/>
  <c r="N174" i="10"/>
  <c r="M174" i="10"/>
  <c r="L174" i="10"/>
  <c r="K174" i="10"/>
  <c r="J174" i="10"/>
  <c r="I174" i="10"/>
  <c r="H174" i="10"/>
  <c r="G174" i="10"/>
  <c r="F174" i="10"/>
  <c r="C174" i="10"/>
  <c r="B174" i="10"/>
  <c r="A174" i="10"/>
  <c r="U173" i="10"/>
  <c r="T173" i="10"/>
  <c r="S173" i="10"/>
  <c r="O173" i="10"/>
  <c r="N173" i="10"/>
  <c r="M173" i="10"/>
  <c r="L173" i="10"/>
  <c r="K173" i="10"/>
  <c r="J173" i="10"/>
  <c r="I173" i="10"/>
  <c r="H173" i="10"/>
  <c r="G173" i="10"/>
  <c r="F173" i="10"/>
  <c r="C173" i="10"/>
  <c r="B173" i="10"/>
  <c r="A173" i="10"/>
  <c r="U172" i="10"/>
  <c r="T172" i="10"/>
  <c r="S172" i="10"/>
  <c r="O172" i="10"/>
  <c r="N172" i="10"/>
  <c r="M172" i="10"/>
  <c r="L172" i="10"/>
  <c r="K172" i="10"/>
  <c r="J172" i="10"/>
  <c r="I172" i="10"/>
  <c r="H172" i="10"/>
  <c r="G172" i="10"/>
  <c r="F172" i="10"/>
  <c r="C172" i="10"/>
  <c r="B172" i="10"/>
  <c r="A172" i="10"/>
  <c r="U171" i="10"/>
  <c r="T171" i="10"/>
  <c r="S171" i="10"/>
  <c r="O171" i="10"/>
  <c r="N171" i="10"/>
  <c r="M171" i="10"/>
  <c r="L171" i="10"/>
  <c r="K171" i="10"/>
  <c r="J171" i="10"/>
  <c r="I171" i="10"/>
  <c r="H171" i="10"/>
  <c r="G171" i="10"/>
  <c r="F171" i="10"/>
  <c r="C171" i="10"/>
  <c r="B171" i="10"/>
  <c r="A171" i="10"/>
  <c r="U170" i="10"/>
  <c r="T170" i="10"/>
  <c r="S170" i="10"/>
  <c r="O170" i="10"/>
  <c r="N170" i="10"/>
  <c r="M170" i="10"/>
  <c r="L170" i="10"/>
  <c r="K170" i="10"/>
  <c r="J170" i="10"/>
  <c r="I170" i="10"/>
  <c r="H170" i="10"/>
  <c r="G170" i="10"/>
  <c r="F170" i="10"/>
  <c r="C170" i="10"/>
  <c r="B170" i="10"/>
  <c r="A170" i="10"/>
  <c r="U169" i="10"/>
  <c r="T169" i="10"/>
  <c r="S169" i="10"/>
  <c r="O169" i="10"/>
  <c r="N169" i="10"/>
  <c r="M169" i="10"/>
  <c r="L169" i="10"/>
  <c r="K169" i="10"/>
  <c r="J169" i="10"/>
  <c r="I169" i="10"/>
  <c r="H169" i="10"/>
  <c r="G169" i="10"/>
  <c r="F169" i="10"/>
  <c r="C169" i="10"/>
  <c r="B169" i="10"/>
  <c r="A169" i="10"/>
  <c r="U168" i="10"/>
  <c r="T168" i="10"/>
  <c r="S168" i="10"/>
  <c r="O168" i="10"/>
  <c r="N168" i="10"/>
  <c r="M168" i="10"/>
  <c r="L168" i="10"/>
  <c r="K168" i="10"/>
  <c r="J168" i="10"/>
  <c r="I168" i="10"/>
  <c r="H168" i="10"/>
  <c r="G168" i="10"/>
  <c r="F168" i="10"/>
  <c r="C168" i="10"/>
  <c r="B168" i="10"/>
  <c r="A168" i="10"/>
  <c r="U167" i="10"/>
  <c r="T167" i="10"/>
  <c r="S167" i="10"/>
  <c r="O167" i="10"/>
  <c r="N167" i="10"/>
  <c r="M167" i="10"/>
  <c r="L167" i="10"/>
  <c r="K167" i="10"/>
  <c r="J167" i="10"/>
  <c r="I167" i="10"/>
  <c r="H167" i="10"/>
  <c r="G167" i="10"/>
  <c r="F167" i="10"/>
  <c r="C167" i="10"/>
  <c r="B167" i="10"/>
  <c r="A167" i="10"/>
  <c r="U166" i="10"/>
  <c r="T166" i="10"/>
  <c r="S166" i="10"/>
  <c r="O166" i="10"/>
  <c r="N166" i="10"/>
  <c r="M166" i="10"/>
  <c r="L166" i="10"/>
  <c r="K166" i="10"/>
  <c r="J166" i="10"/>
  <c r="I166" i="10"/>
  <c r="H166" i="10"/>
  <c r="G166" i="10"/>
  <c r="F166" i="10"/>
  <c r="C166" i="10"/>
  <c r="B166" i="10"/>
  <c r="A166" i="10"/>
  <c r="U165" i="10"/>
  <c r="T165" i="10"/>
  <c r="S165" i="10"/>
  <c r="O165" i="10"/>
  <c r="N165" i="10"/>
  <c r="M165" i="10"/>
  <c r="L165" i="10"/>
  <c r="K165" i="10"/>
  <c r="J165" i="10"/>
  <c r="I165" i="10"/>
  <c r="H165" i="10"/>
  <c r="G165" i="10"/>
  <c r="F165" i="10"/>
  <c r="C165" i="10"/>
  <c r="B165" i="10"/>
  <c r="A165" i="10"/>
  <c r="U164" i="10"/>
  <c r="T164" i="10"/>
  <c r="S164" i="10"/>
  <c r="O164" i="10"/>
  <c r="N164" i="10"/>
  <c r="M164" i="10"/>
  <c r="L164" i="10"/>
  <c r="K164" i="10"/>
  <c r="J164" i="10"/>
  <c r="I164" i="10"/>
  <c r="H164" i="10"/>
  <c r="G164" i="10"/>
  <c r="F164" i="10"/>
  <c r="C164" i="10"/>
  <c r="B164" i="10"/>
  <c r="A164" i="10"/>
  <c r="U163" i="10"/>
  <c r="T163" i="10"/>
  <c r="S163" i="10"/>
  <c r="O163" i="10"/>
  <c r="N163" i="10"/>
  <c r="M163" i="10"/>
  <c r="L163" i="10"/>
  <c r="K163" i="10"/>
  <c r="J163" i="10"/>
  <c r="I163" i="10"/>
  <c r="H163" i="10"/>
  <c r="G163" i="10"/>
  <c r="F163" i="10"/>
  <c r="C163" i="10"/>
  <c r="B163" i="10"/>
  <c r="A163" i="10"/>
  <c r="U162" i="10"/>
  <c r="T162" i="10"/>
  <c r="S162" i="10"/>
  <c r="O162" i="10"/>
  <c r="N162" i="10"/>
  <c r="M162" i="10"/>
  <c r="L162" i="10"/>
  <c r="K162" i="10"/>
  <c r="J162" i="10"/>
  <c r="I162" i="10"/>
  <c r="H162" i="10"/>
  <c r="G162" i="10"/>
  <c r="F162" i="10"/>
  <c r="C162" i="10"/>
  <c r="B162" i="10"/>
  <c r="A162" i="10"/>
  <c r="U161" i="10"/>
  <c r="T161" i="10"/>
  <c r="S161" i="10"/>
  <c r="O161" i="10"/>
  <c r="N161" i="10"/>
  <c r="M161" i="10"/>
  <c r="L161" i="10"/>
  <c r="K161" i="10"/>
  <c r="J161" i="10"/>
  <c r="I161" i="10"/>
  <c r="H161" i="10"/>
  <c r="G161" i="10"/>
  <c r="F161" i="10"/>
  <c r="C161" i="10"/>
  <c r="B161" i="10"/>
  <c r="A161" i="10"/>
  <c r="U160" i="10"/>
  <c r="T160" i="10"/>
  <c r="S160" i="10"/>
  <c r="O160" i="10"/>
  <c r="N160" i="10"/>
  <c r="M160" i="10"/>
  <c r="L160" i="10"/>
  <c r="K160" i="10"/>
  <c r="J160" i="10"/>
  <c r="I160" i="10"/>
  <c r="H160" i="10"/>
  <c r="G160" i="10"/>
  <c r="F160" i="10"/>
  <c r="C160" i="10"/>
  <c r="B160" i="10"/>
  <c r="A160" i="10"/>
  <c r="U159" i="10"/>
  <c r="T159" i="10"/>
  <c r="S159" i="10"/>
  <c r="O159" i="10"/>
  <c r="N159" i="10"/>
  <c r="M159" i="10"/>
  <c r="L159" i="10"/>
  <c r="K159" i="10"/>
  <c r="J159" i="10"/>
  <c r="I159" i="10"/>
  <c r="H159" i="10"/>
  <c r="G159" i="10"/>
  <c r="F159" i="10"/>
  <c r="C159" i="10"/>
  <c r="B159" i="10"/>
  <c r="A159" i="10"/>
  <c r="U158" i="10"/>
  <c r="T158" i="10"/>
  <c r="S158" i="10"/>
  <c r="O158" i="10"/>
  <c r="N158" i="10"/>
  <c r="M158" i="10"/>
  <c r="L158" i="10"/>
  <c r="K158" i="10"/>
  <c r="J158" i="10"/>
  <c r="I158" i="10"/>
  <c r="H158" i="10"/>
  <c r="G158" i="10"/>
  <c r="F158" i="10"/>
  <c r="C158" i="10"/>
  <c r="B158" i="10"/>
  <c r="A158" i="10"/>
  <c r="U157" i="10"/>
  <c r="T157" i="10"/>
  <c r="S157" i="10"/>
  <c r="O157" i="10"/>
  <c r="N157" i="10"/>
  <c r="M157" i="10"/>
  <c r="L157" i="10"/>
  <c r="K157" i="10"/>
  <c r="J157" i="10"/>
  <c r="I157" i="10"/>
  <c r="H157" i="10"/>
  <c r="G157" i="10"/>
  <c r="F157" i="10"/>
  <c r="C157" i="10"/>
  <c r="B157" i="10"/>
  <c r="A157" i="10"/>
  <c r="U156" i="10"/>
  <c r="T156" i="10"/>
  <c r="S156" i="10"/>
  <c r="O156" i="10"/>
  <c r="N156" i="10"/>
  <c r="M156" i="10"/>
  <c r="L156" i="10"/>
  <c r="K156" i="10"/>
  <c r="J156" i="10"/>
  <c r="I156" i="10"/>
  <c r="H156" i="10"/>
  <c r="G156" i="10"/>
  <c r="F156" i="10"/>
  <c r="C156" i="10"/>
  <c r="B156" i="10"/>
  <c r="A156" i="10"/>
  <c r="U155" i="10"/>
  <c r="T155" i="10"/>
  <c r="S155" i="10"/>
  <c r="O155" i="10"/>
  <c r="N155" i="10"/>
  <c r="M155" i="10"/>
  <c r="L155" i="10"/>
  <c r="K155" i="10"/>
  <c r="J155" i="10"/>
  <c r="I155" i="10"/>
  <c r="H155" i="10"/>
  <c r="G155" i="10"/>
  <c r="F155" i="10"/>
  <c r="C155" i="10"/>
  <c r="B155" i="10"/>
  <c r="A155" i="10"/>
  <c r="U154" i="10"/>
  <c r="T154" i="10"/>
  <c r="S154" i="10"/>
  <c r="O154" i="10"/>
  <c r="N154" i="10"/>
  <c r="M154" i="10"/>
  <c r="L154" i="10"/>
  <c r="K154" i="10"/>
  <c r="J154" i="10"/>
  <c r="I154" i="10"/>
  <c r="H154" i="10"/>
  <c r="G154" i="10"/>
  <c r="F154" i="10"/>
  <c r="C154" i="10"/>
  <c r="B154" i="10"/>
  <c r="A154" i="10"/>
  <c r="U153" i="10"/>
  <c r="T153" i="10"/>
  <c r="S153" i="10"/>
  <c r="O153" i="10"/>
  <c r="N153" i="10"/>
  <c r="M153" i="10"/>
  <c r="L153" i="10"/>
  <c r="K153" i="10"/>
  <c r="J153" i="10"/>
  <c r="I153" i="10"/>
  <c r="H153" i="10"/>
  <c r="G153" i="10"/>
  <c r="F153" i="10"/>
  <c r="C153" i="10"/>
  <c r="B153" i="10"/>
  <c r="A153" i="10"/>
  <c r="U152" i="10"/>
  <c r="T152" i="10"/>
  <c r="S152" i="10"/>
  <c r="O152" i="10"/>
  <c r="N152" i="10"/>
  <c r="M152" i="10"/>
  <c r="L152" i="10"/>
  <c r="K152" i="10"/>
  <c r="J152" i="10"/>
  <c r="I152" i="10"/>
  <c r="H152" i="10"/>
  <c r="G152" i="10"/>
  <c r="F152" i="10"/>
  <c r="C152" i="10"/>
  <c r="B152" i="10"/>
  <c r="A152" i="10"/>
  <c r="U151" i="10"/>
  <c r="T151" i="10"/>
  <c r="S151" i="10"/>
  <c r="O151" i="10"/>
  <c r="N151" i="10"/>
  <c r="M151" i="10"/>
  <c r="L151" i="10"/>
  <c r="K151" i="10"/>
  <c r="J151" i="10"/>
  <c r="I151" i="10"/>
  <c r="H151" i="10"/>
  <c r="G151" i="10"/>
  <c r="F151" i="10"/>
  <c r="C151" i="10"/>
  <c r="B151" i="10"/>
  <c r="A151" i="10"/>
  <c r="U150" i="10"/>
  <c r="T150" i="10"/>
  <c r="S150" i="10"/>
  <c r="O150" i="10"/>
  <c r="N150" i="10"/>
  <c r="M150" i="10"/>
  <c r="L150" i="10"/>
  <c r="K150" i="10"/>
  <c r="J150" i="10"/>
  <c r="I150" i="10"/>
  <c r="H150" i="10"/>
  <c r="G150" i="10"/>
  <c r="F150" i="10"/>
  <c r="C150" i="10"/>
  <c r="B150" i="10"/>
  <c r="A150" i="10"/>
  <c r="U149" i="10"/>
  <c r="T149" i="10"/>
  <c r="S149" i="10"/>
  <c r="O149" i="10"/>
  <c r="N149" i="10"/>
  <c r="M149" i="10"/>
  <c r="L149" i="10"/>
  <c r="K149" i="10"/>
  <c r="J149" i="10"/>
  <c r="I149" i="10"/>
  <c r="H149" i="10"/>
  <c r="G149" i="10"/>
  <c r="F149" i="10"/>
  <c r="C149" i="10"/>
  <c r="B149" i="10"/>
  <c r="A149" i="10"/>
  <c r="U148" i="10"/>
  <c r="T148" i="10"/>
  <c r="S148" i="10"/>
  <c r="O148" i="10"/>
  <c r="N148" i="10"/>
  <c r="M148" i="10"/>
  <c r="L148" i="10"/>
  <c r="K148" i="10"/>
  <c r="J148" i="10"/>
  <c r="I148" i="10"/>
  <c r="H148" i="10"/>
  <c r="G148" i="10"/>
  <c r="F148" i="10"/>
  <c r="C148" i="10"/>
  <c r="B148" i="10"/>
  <c r="A148" i="10"/>
  <c r="U147" i="10"/>
  <c r="T147" i="10"/>
  <c r="S147" i="10"/>
  <c r="O147" i="10"/>
  <c r="N147" i="10"/>
  <c r="M147" i="10"/>
  <c r="L147" i="10"/>
  <c r="K147" i="10"/>
  <c r="J147" i="10"/>
  <c r="I147" i="10"/>
  <c r="H147" i="10"/>
  <c r="G147" i="10"/>
  <c r="F147" i="10"/>
  <c r="C147" i="10"/>
  <c r="B147" i="10"/>
  <c r="A147" i="10"/>
  <c r="U146" i="10"/>
  <c r="T146" i="10"/>
  <c r="S146" i="10"/>
  <c r="O146" i="10"/>
  <c r="N146" i="10"/>
  <c r="M146" i="10"/>
  <c r="L146" i="10"/>
  <c r="K146" i="10"/>
  <c r="J146" i="10"/>
  <c r="I146" i="10"/>
  <c r="H146" i="10"/>
  <c r="G146" i="10"/>
  <c r="F146" i="10"/>
  <c r="C146" i="10"/>
  <c r="B146" i="10"/>
  <c r="A146" i="10"/>
  <c r="U145" i="10"/>
  <c r="T145" i="10"/>
  <c r="S145" i="10"/>
  <c r="O145" i="10"/>
  <c r="N145" i="10"/>
  <c r="M145" i="10"/>
  <c r="L145" i="10"/>
  <c r="K145" i="10"/>
  <c r="J145" i="10"/>
  <c r="I145" i="10"/>
  <c r="H145" i="10"/>
  <c r="G145" i="10"/>
  <c r="F145" i="10"/>
  <c r="C145" i="10"/>
  <c r="B145" i="10"/>
  <c r="A145" i="10"/>
  <c r="U144" i="10"/>
  <c r="T144" i="10"/>
  <c r="S144" i="10"/>
  <c r="O144" i="10"/>
  <c r="N144" i="10"/>
  <c r="M144" i="10"/>
  <c r="L144" i="10"/>
  <c r="K144" i="10"/>
  <c r="J144" i="10"/>
  <c r="I144" i="10"/>
  <c r="H144" i="10"/>
  <c r="G144" i="10"/>
  <c r="F144" i="10"/>
  <c r="C144" i="10"/>
  <c r="B144" i="10"/>
  <c r="A144" i="10"/>
  <c r="U143" i="10"/>
  <c r="T143" i="10"/>
  <c r="S143" i="10"/>
  <c r="O143" i="10"/>
  <c r="N143" i="10"/>
  <c r="M143" i="10"/>
  <c r="L143" i="10"/>
  <c r="K143" i="10"/>
  <c r="J143" i="10"/>
  <c r="I143" i="10"/>
  <c r="H143" i="10"/>
  <c r="G143" i="10"/>
  <c r="F143" i="10"/>
  <c r="C143" i="10"/>
  <c r="B143" i="10"/>
  <c r="A143" i="10"/>
  <c r="U142" i="10"/>
  <c r="T142" i="10"/>
  <c r="S142" i="10"/>
  <c r="O142" i="10"/>
  <c r="N142" i="10"/>
  <c r="M142" i="10"/>
  <c r="L142" i="10"/>
  <c r="K142" i="10"/>
  <c r="J142" i="10"/>
  <c r="I142" i="10"/>
  <c r="H142" i="10"/>
  <c r="G142" i="10"/>
  <c r="F142" i="10"/>
  <c r="C142" i="10"/>
  <c r="B142" i="10"/>
  <c r="A142" i="10"/>
  <c r="U141" i="10"/>
  <c r="T141" i="10"/>
  <c r="S141" i="10"/>
  <c r="O141" i="10"/>
  <c r="N141" i="10"/>
  <c r="M141" i="10"/>
  <c r="L141" i="10"/>
  <c r="K141" i="10"/>
  <c r="J141" i="10"/>
  <c r="I141" i="10"/>
  <c r="H141" i="10"/>
  <c r="G141" i="10"/>
  <c r="F141" i="10"/>
  <c r="C141" i="10"/>
  <c r="B141" i="10"/>
  <c r="A141" i="10"/>
  <c r="U140" i="10"/>
  <c r="T140" i="10"/>
  <c r="S140" i="10"/>
  <c r="O140" i="10"/>
  <c r="N140" i="10"/>
  <c r="M140" i="10"/>
  <c r="L140" i="10"/>
  <c r="K140" i="10"/>
  <c r="J140" i="10"/>
  <c r="I140" i="10"/>
  <c r="H140" i="10"/>
  <c r="G140" i="10"/>
  <c r="F140" i="10"/>
  <c r="C140" i="10"/>
  <c r="B140" i="10"/>
  <c r="A140" i="10"/>
  <c r="U139" i="10"/>
  <c r="T139" i="10"/>
  <c r="S139" i="10"/>
  <c r="O139" i="10"/>
  <c r="N139" i="10"/>
  <c r="M139" i="10"/>
  <c r="L139" i="10"/>
  <c r="K139" i="10"/>
  <c r="J139" i="10"/>
  <c r="I139" i="10"/>
  <c r="H139" i="10"/>
  <c r="G139" i="10"/>
  <c r="F139" i="10"/>
  <c r="C139" i="10"/>
  <c r="B139" i="10"/>
  <c r="A139" i="10"/>
  <c r="U138" i="10"/>
  <c r="T138" i="10"/>
  <c r="S138" i="10"/>
  <c r="O138" i="10"/>
  <c r="N138" i="10"/>
  <c r="M138" i="10"/>
  <c r="L138" i="10"/>
  <c r="K138" i="10"/>
  <c r="J138" i="10"/>
  <c r="I138" i="10"/>
  <c r="H138" i="10"/>
  <c r="G138" i="10"/>
  <c r="F138" i="10"/>
  <c r="C138" i="10"/>
  <c r="B138" i="10"/>
  <c r="A138" i="10"/>
  <c r="U137" i="10"/>
  <c r="T137" i="10"/>
  <c r="S137" i="10"/>
  <c r="O137" i="10"/>
  <c r="N137" i="10"/>
  <c r="M137" i="10"/>
  <c r="L137" i="10"/>
  <c r="K137" i="10"/>
  <c r="J137" i="10"/>
  <c r="I137" i="10"/>
  <c r="H137" i="10"/>
  <c r="G137" i="10"/>
  <c r="F137" i="10"/>
  <c r="C137" i="10"/>
  <c r="B137" i="10"/>
  <c r="A137" i="10"/>
  <c r="U136" i="10"/>
  <c r="T136" i="10"/>
  <c r="S136" i="10"/>
  <c r="O136" i="10"/>
  <c r="N136" i="10"/>
  <c r="M136" i="10"/>
  <c r="L136" i="10"/>
  <c r="K136" i="10"/>
  <c r="J136" i="10"/>
  <c r="I136" i="10"/>
  <c r="H136" i="10"/>
  <c r="G136" i="10"/>
  <c r="F136" i="10"/>
  <c r="C136" i="10"/>
  <c r="B136" i="10"/>
  <c r="A136" i="10"/>
  <c r="U135" i="10"/>
  <c r="T135" i="10"/>
  <c r="S135" i="10"/>
  <c r="O135" i="10"/>
  <c r="N135" i="10"/>
  <c r="M135" i="10"/>
  <c r="L135" i="10"/>
  <c r="K135" i="10"/>
  <c r="J135" i="10"/>
  <c r="I135" i="10"/>
  <c r="H135" i="10"/>
  <c r="G135" i="10"/>
  <c r="F135" i="10"/>
  <c r="C135" i="10"/>
  <c r="B135" i="10"/>
  <c r="A135" i="10"/>
  <c r="U134" i="10"/>
  <c r="T134" i="10"/>
  <c r="S134" i="10"/>
  <c r="O134" i="10"/>
  <c r="N134" i="10"/>
  <c r="M134" i="10"/>
  <c r="L134" i="10"/>
  <c r="K134" i="10"/>
  <c r="J134" i="10"/>
  <c r="I134" i="10"/>
  <c r="H134" i="10"/>
  <c r="G134" i="10"/>
  <c r="F134" i="10"/>
  <c r="C134" i="10"/>
  <c r="B134" i="10"/>
  <c r="A134" i="10"/>
  <c r="U133" i="10"/>
  <c r="T133" i="10"/>
  <c r="S133" i="10"/>
  <c r="O133" i="10"/>
  <c r="N133" i="10"/>
  <c r="M133" i="10"/>
  <c r="L133" i="10"/>
  <c r="K133" i="10"/>
  <c r="J133" i="10"/>
  <c r="I133" i="10"/>
  <c r="H133" i="10"/>
  <c r="G133" i="10"/>
  <c r="F133" i="10"/>
  <c r="C133" i="10"/>
  <c r="B133" i="10"/>
  <c r="A133" i="10"/>
  <c r="U132" i="10"/>
  <c r="T132" i="10"/>
  <c r="S132" i="10"/>
  <c r="O132" i="10"/>
  <c r="N132" i="10"/>
  <c r="M132" i="10"/>
  <c r="L132" i="10"/>
  <c r="K132" i="10"/>
  <c r="J132" i="10"/>
  <c r="I132" i="10"/>
  <c r="H132" i="10"/>
  <c r="G132" i="10"/>
  <c r="F132" i="10"/>
  <c r="C132" i="10"/>
  <c r="B132" i="10"/>
  <c r="A132" i="10"/>
  <c r="U131" i="10"/>
  <c r="T131" i="10"/>
  <c r="S131" i="10"/>
  <c r="O131" i="10"/>
  <c r="N131" i="10"/>
  <c r="M131" i="10"/>
  <c r="L131" i="10"/>
  <c r="K131" i="10"/>
  <c r="J131" i="10"/>
  <c r="I131" i="10"/>
  <c r="H131" i="10"/>
  <c r="G131" i="10"/>
  <c r="F131" i="10"/>
  <c r="C131" i="10"/>
  <c r="B131" i="10"/>
  <c r="A131" i="10"/>
  <c r="U130" i="10"/>
  <c r="T130" i="10"/>
  <c r="S130" i="10"/>
  <c r="O130" i="10"/>
  <c r="N130" i="10"/>
  <c r="M130" i="10"/>
  <c r="L130" i="10"/>
  <c r="K130" i="10"/>
  <c r="J130" i="10"/>
  <c r="I130" i="10"/>
  <c r="H130" i="10"/>
  <c r="G130" i="10"/>
  <c r="F130" i="10"/>
  <c r="C130" i="10"/>
  <c r="B130" i="10"/>
  <c r="A130" i="10"/>
  <c r="U129" i="10"/>
  <c r="T129" i="10"/>
  <c r="S129" i="10"/>
  <c r="O129" i="10"/>
  <c r="N129" i="10"/>
  <c r="M129" i="10"/>
  <c r="L129" i="10"/>
  <c r="K129" i="10"/>
  <c r="J129" i="10"/>
  <c r="I129" i="10"/>
  <c r="H129" i="10"/>
  <c r="G129" i="10"/>
  <c r="F129" i="10"/>
  <c r="C129" i="10"/>
  <c r="B129" i="10"/>
  <c r="A129" i="10"/>
  <c r="U128" i="10"/>
  <c r="T128" i="10"/>
  <c r="S128" i="10"/>
  <c r="O128" i="10"/>
  <c r="N128" i="10"/>
  <c r="M128" i="10"/>
  <c r="L128" i="10"/>
  <c r="K128" i="10"/>
  <c r="J128" i="10"/>
  <c r="I128" i="10"/>
  <c r="H128" i="10"/>
  <c r="G128" i="10"/>
  <c r="F128" i="10"/>
  <c r="C128" i="10"/>
  <c r="B128" i="10"/>
  <c r="A128" i="10"/>
  <c r="U127" i="10"/>
  <c r="T127" i="10"/>
  <c r="S127" i="10"/>
  <c r="O127" i="10"/>
  <c r="N127" i="10"/>
  <c r="M127" i="10"/>
  <c r="L127" i="10"/>
  <c r="K127" i="10"/>
  <c r="J127" i="10"/>
  <c r="I127" i="10"/>
  <c r="H127" i="10"/>
  <c r="G127" i="10"/>
  <c r="F127" i="10"/>
  <c r="C127" i="10"/>
  <c r="B127" i="10"/>
  <c r="A127" i="10"/>
  <c r="U126" i="10"/>
  <c r="T126" i="10"/>
  <c r="S126" i="10"/>
  <c r="O126" i="10"/>
  <c r="N126" i="10"/>
  <c r="M126" i="10"/>
  <c r="L126" i="10"/>
  <c r="K126" i="10"/>
  <c r="J126" i="10"/>
  <c r="I126" i="10"/>
  <c r="H126" i="10"/>
  <c r="G126" i="10"/>
  <c r="F126" i="10"/>
  <c r="C126" i="10"/>
  <c r="B126" i="10"/>
  <c r="A126" i="10"/>
  <c r="U125" i="10"/>
  <c r="T125" i="10"/>
  <c r="S125" i="10"/>
  <c r="O125" i="10"/>
  <c r="N125" i="10"/>
  <c r="M125" i="10"/>
  <c r="L125" i="10"/>
  <c r="K125" i="10"/>
  <c r="J125" i="10"/>
  <c r="I125" i="10"/>
  <c r="H125" i="10"/>
  <c r="G125" i="10"/>
  <c r="F125" i="10"/>
  <c r="C125" i="10"/>
  <c r="B125" i="10"/>
  <c r="A125" i="10"/>
  <c r="U124" i="10"/>
  <c r="T124" i="10"/>
  <c r="S124" i="10"/>
  <c r="O124" i="10"/>
  <c r="N124" i="10"/>
  <c r="M124" i="10"/>
  <c r="L124" i="10"/>
  <c r="K124" i="10"/>
  <c r="J124" i="10"/>
  <c r="I124" i="10"/>
  <c r="H124" i="10"/>
  <c r="G124" i="10"/>
  <c r="F124" i="10"/>
  <c r="C124" i="10"/>
  <c r="B124" i="10"/>
  <c r="A124" i="10"/>
  <c r="U123" i="10"/>
  <c r="T123" i="10"/>
  <c r="S123" i="10"/>
  <c r="O123" i="10"/>
  <c r="N123" i="10"/>
  <c r="M123" i="10"/>
  <c r="L123" i="10"/>
  <c r="K123" i="10"/>
  <c r="J123" i="10"/>
  <c r="I123" i="10"/>
  <c r="H123" i="10"/>
  <c r="G123" i="10"/>
  <c r="F123" i="10"/>
  <c r="C123" i="10"/>
  <c r="B123" i="10"/>
  <c r="A123" i="10"/>
  <c r="U122" i="10"/>
  <c r="T122" i="10"/>
  <c r="S122" i="10"/>
  <c r="O122" i="10"/>
  <c r="N122" i="10"/>
  <c r="M122" i="10"/>
  <c r="L122" i="10"/>
  <c r="K122" i="10"/>
  <c r="J122" i="10"/>
  <c r="I122" i="10"/>
  <c r="H122" i="10"/>
  <c r="G122" i="10"/>
  <c r="F122" i="10"/>
  <c r="C122" i="10"/>
  <c r="B122" i="10"/>
  <c r="A122" i="10"/>
  <c r="U121" i="10"/>
  <c r="T121" i="10"/>
  <c r="S121" i="10"/>
  <c r="O121" i="10"/>
  <c r="N121" i="10"/>
  <c r="M121" i="10"/>
  <c r="L121" i="10"/>
  <c r="K121" i="10"/>
  <c r="J121" i="10"/>
  <c r="I121" i="10"/>
  <c r="H121" i="10"/>
  <c r="G121" i="10"/>
  <c r="F121" i="10"/>
  <c r="C121" i="10"/>
  <c r="B121" i="10"/>
  <c r="A121" i="10"/>
  <c r="U120" i="10"/>
  <c r="T120" i="10"/>
  <c r="S120" i="10"/>
  <c r="O120" i="10"/>
  <c r="N120" i="10"/>
  <c r="M120" i="10"/>
  <c r="L120" i="10"/>
  <c r="K120" i="10"/>
  <c r="J120" i="10"/>
  <c r="I120" i="10"/>
  <c r="H120" i="10"/>
  <c r="G120" i="10"/>
  <c r="F120" i="10"/>
  <c r="C120" i="10"/>
  <c r="B120" i="10"/>
  <c r="A120" i="10"/>
  <c r="U119" i="10"/>
  <c r="T119" i="10"/>
  <c r="S119" i="10"/>
  <c r="O119" i="10"/>
  <c r="N119" i="10"/>
  <c r="M119" i="10"/>
  <c r="L119" i="10"/>
  <c r="K119" i="10"/>
  <c r="J119" i="10"/>
  <c r="I119" i="10"/>
  <c r="H119" i="10"/>
  <c r="G119" i="10"/>
  <c r="F119" i="10"/>
  <c r="C119" i="10"/>
  <c r="B119" i="10"/>
  <c r="A119" i="10"/>
  <c r="U118" i="10"/>
  <c r="T118" i="10"/>
  <c r="S118" i="10"/>
  <c r="O118" i="10"/>
  <c r="N118" i="10"/>
  <c r="M118" i="10"/>
  <c r="L118" i="10"/>
  <c r="K118" i="10"/>
  <c r="J118" i="10"/>
  <c r="I118" i="10"/>
  <c r="H118" i="10"/>
  <c r="G118" i="10"/>
  <c r="F118" i="10"/>
  <c r="C118" i="10"/>
  <c r="B118" i="10"/>
  <c r="A118" i="10"/>
  <c r="U117" i="10"/>
  <c r="T117" i="10"/>
  <c r="S117" i="10"/>
  <c r="O117" i="10"/>
  <c r="N117" i="10"/>
  <c r="M117" i="10"/>
  <c r="L117" i="10"/>
  <c r="K117" i="10"/>
  <c r="J117" i="10"/>
  <c r="I117" i="10"/>
  <c r="H117" i="10"/>
  <c r="G117" i="10"/>
  <c r="F117" i="10"/>
  <c r="C117" i="10"/>
  <c r="B117" i="10"/>
  <c r="A117" i="10"/>
  <c r="U116" i="10"/>
  <c r="T116" i="10"/>
  <c r="S116" i="10"/>
  <c r="O116" i="10"/>
  <c r="N116" i="10"/>
  <c r="M116" i="10"/>
  <c r="L116" i="10"/>
  <c r="K116" i="10"/>
  <c r="J116" i="10"/>
  <c r="I116" i="10"/>
  <c r="H116" i="10"/>
  <c r="G116" i="10"/>
  <c r="F116" i="10"/>
  <c r="C116" i="10"/>
  <c r="B116" i="10"/>
  <c r="A116" i="10"/>
  <c r="U115" i="10"/>
  <c r="T115" i="10"/>
  <c r="S115" i="10"/>
  <c r="O115" i="10"/>
  <c r="N115" i="10"/>
  <c r="M115" i="10"/>
  <c r="L115" i="10"/>
  <c r="K115" i="10"/>
  <c r="J115" i="10"/>
  <c r="I115" i="10"/>
  <c r="H115" i="10"/>
  <c r="G115" i="10"/>
  <c r="F115" i="10"/>
  <c r="C115" i="10"/>
  <c r="B115" i="10"/>
  <c r="A115" i="10"/>
  <c r="U114" i="10"/>
  <c r="T114" i="10"/>
  <c r="S114" i="10"/>
  <c r="O114" i="10"/>
  <c r="N114" i="10"/>
  <c r="M114" i="10"/>
  <c r="L114" i="10"/>
  <c r="K114" i="10"/>
  <c r="J114" i="10"/>
  <c r="I114" i="10"/>
  <c r="H114" i="10"/>
  <c r="G114" i="10"/>
  <c r="F114" i="10"/>
  <c r="C114" i="10"/>
  <c r="B114" i="10"/>
  <c r="A114" i="10"/>
  <c r="U113" i="10"/>
  <c r="T113" i="10"/>
  <c r="S113" i="10"/>
  <c r="O113" i="10"/>
  <c r="N113" i="10"/>
  <c r="M113" i="10"/>
  <c r="L113" i="10"/>
  <c r="K113" i="10"/>
  <c r="J113" i="10"/>
  <c r="I113" i="10"/>
  <c r="H113" i="10"/>
  <c r="G113" i="10"/>
  <c r="F113" i="10"/>
  <c r="C113" i="10"/>
  <c r="B113" i="10"/>
  <c r="A113" i="10"/>
  <c r="U112" i="10"/>
  <c r="T112" i="10"/>
  <c r="S112" i="10"/>
  <c r="O112" i="10"/>
  <c r="N112" i="10"/>
  <c r="M112" i="10"/>
  <c r="L112" i="10"/>
  <c r="K112" i="10"/>
  <c r="J112" i="10"/>
  <c r="I112" i="10"/>
  <c r="H112" i="10"/>
  <c r="G112" i="10"/>
  <c r="F112" i="10"/>
  <c r="C112" i="10"/>
  <c r="B112" i="10"/>
  <c r="A112" i="10"/>
  <c r="U111" i="10"/>
  <c r="T111" i="10"/>
  <c r="S111" i="10"/>
  <c r="O111" i="10"/>
  <c r="N111" i="10"/>
  <c r="M111" i="10"/>
  <c r="L111" i="10"/>
  <c r="K111" i="10"/>
  <c r="J111" i="10"/>
  <c r="I111" i="10"/>
  <c r="H111" i="10"/>
  <c r="G111" i="10"/>
  <c r="F111" i="10"/>
  <c r="C111" i="10"/>
  <c r="B111" i="10"/>
  <c r="A111" i="10"/>
  <c r="U110" i="10"/>
  <c r="T110" i="10"/>
  <c r="S110" i="10"/>
  <c r="O110" i="10"/>
  <c r="N110" i="10"/>
  <c r="M110" i="10"/>
  <c r="L110" i="10"/>
  <c r="K110" i="10"/>
  <c r="J110" i="10"/>
  <c r="I110" i="10"/>
  <c r="H110" i="10"/>
  <c r="G110" i="10"/>
  <c r="F110" i="10"/>
  <c r="C110" i="10"/>
  <c r="B110" i="10"/>
  <c r="A110" i="10"/>
  <c r="U109" i="10"/>
  <c r="T109" i="10"/>
  <c r="S109" i="10"/>
  <c r="O109" i="10"/>
  <c r="N109" i="10"/>
  <c r="M109" i="10"/>
  <c r="L109" i="10"/>
  <c r="K109" i="10"/>
  <c r="J109" i="10"/>
  <c r="I109" i="10"/>
  <c r="H109" i="10"/>
  <c r="G109" i="10"/>
  <c r="F109" i="10"/>
  <c r="C109" i="10"/>
  <c r="B109" i="10"/>
  <c r="A109" i="10"/>
  <c r="U108" i="10"/>
  <c r="T108" i="10"/>
  <c r="S108" i="10"/>
  <c r="O108" i="10"/>
  <c r="N108" i="10"/>
  <c r="M108" i="10"/>
  <c r="L108" i="10"/>
  <c r="K108" i="10"/>
  <c r="J108" i="10"/>
  <c r="I108" i="10"/>
  <c r="H108" i="10"/>
  <c r="G108" i="10"/>
  <c r="F108" i="10"/>
  <c r="C108" i="10"/>
  <c r="B108" i="10"/>
  <c r="A108" i="10"/>
  <c r="U107" i="10"/>
  <c r="T107" i="10"/>
  <c r="S107" i="10"/>
  <c r="O107" i="10"/>
  <c r="N107" i="10"/>
  <c r="M107" i="10"/>
  <c r="L107" i="10"/>
  <c r="K107" i="10"/>
  <c r="J107" i="10"/>
  <c r="I107" i="10"/>
  <c r="H107" i="10"/>
  <c r="G107" i="10"/>
  <c r="F107" i="10"/>
  <c r="C107" i="10"/>
  <c r="B107" i="10"/>
  <c r="A107" i="10"/>
  <c r="U106" i="10"/>
  <c r="T106" i="10"/>
  <c r="S106" i="10"/>
  <c r="O106" i="10"/>
  <c r="N106" i="10"/>
  <c r="M106" i="10"/>
  <c r="L106" i="10"/>
  <c r="K106" i="10"/>
  <c r="J106" i="10"/>
  <c r="I106" i="10"/>
  <c r="H106" i="10"/>
  <c r="G106" i="10"/>
  <c r="F106" i="10"/>
  <c r="C106" i="10"/>
  <c r="B106" i="10"/>
  <c r="A106" i="10"/>
  <c r="U105" i="10"/>
  <c r="T105" i="10"/>
  <c r="S105" i="10"/>
  <c r="O105" i="10"/>
  <c r="N105" i="10"/>
  <c r="M105" i="10"/>
  <c r="L105" i="10"/>
  <c r="K105" i="10"/>
  <c r="J105" i="10"/>
  <c r="I105" i="10"/>
  <c r="H105" i="10"/>
  <c r="G105" i="10"/>
  <c r="F105" i="10"/>
  <c r="C105" i="10"/>
  <c r="B105" i="10"/>
  <c r="A105" i="10"/>
  <c r="U104" i="10"/>
  <c r="T104" i="10"/>
  <c r="S104" i="10"/>
  <c r="O104" i="10"/>
  <c r="N104" i="10"/>
  <c r="M104" i="10"/>
  <c r="L104" i="10"/>
  <c r="K104" i="10"/>
  <c r="J104" i="10"/>
  <c r="I104" i="10"/>
  <c r="H104" i="10"/>
  <c r="G104" i="10"/>
  <c r="F104" i="10"/>
  <c r="C104" i="10"/>
  <c r="B104" i="10"/>
  <c r="A104" i="10"/>
  <c r="U103" i="10"/>
  <c r="T103" i="10"/>
  <c r="S103" i="10"/>
  <c r="O103" i="10"/>
  <c r="N103" i="10"/>
  <c r="M103" i="10"/>
  <c r="L103" i="10"/>
  <c r="K103" i="10"/>
  <c r="J103" i="10"/>
  <c r="I103" i="10"/>
  <c r="H103" i="10"/>
  <c r="G103" i="10"/>
  <c r="F103" i="10"/>
  <c r="C103" i="10"/>
  <c r="B103" i="10"/>
  <c r="A103" i="10"/>
  <c r="U102" i="10"/>
  <c r="T102" i="10"/>
  <c r="S102" i="10"/>
  <c r="O102" i="10"/>
  <c r="N102" i="10"/>
  <c r="M102" i="10"/>
  <c r="L102" i="10"/>
  <c r="K102" i="10"/>
  <c r="J102" i="10"/>
  <c r="I102" i="10"/>
  <c r="H102" i="10"/>
  <c r="G102" i="10"/>
  <c r="F102" i="10"/>
  <c r="C102" i="10"/>
  <c r="B102" i="10"/>
  <c r="A102" i="10"/>
  <c r="U101" i="10"/>
  <c r="T101" i="10"/>
  <c r="S101" i="10"/>
  <c r="O101" i="10"/>
  <c r="N101" i="10"/>
  <c r="M101" i="10"/>
  <c r="L101" i="10"/>
  <c r="K101" i="10"/>
  <c r="J101" i="10"/>
  <c r="I101" i="10"/>
  <c r="H101" i="10"/>
  <c r="G101" i="10"/>
  <c r="F101" i="10"/>
  <c r="C101" i="10"/>
  <c r="B101" i="10"/>
  <c r="A101" i="10"/>
  <c r="U100" i="10"/>
  <c r="T100" i="10"/>
  <c r="S100" i="10"/>
  <c r="O100" i="10"/>
  <c r="N100" i="10"/>
  <c r="M100" i="10"/>
  <c r="L100" i="10"/>
  <c r="K100" i="10"/>
  <c r="J100" i="10"/>
  <c r="I100" i="10"/>
  <c r="H100" i="10"/>
  <c r="G100" i="10"/>
  <c r="F100" i="10"/>
  <c r="C100" i="10"/>
  <c r="B100" i="10"/>
  <c r="A100" i="10"/>
  <c r="U99" i="10"/>
  <c r="T99" i="10"/>
  <c r="S99" i="10"/>
  <c r="O99" i="10"/>
  <c r="N99" i="10"/>
  <c r="M99" i="10"/>
  <c r="L99" i="10"/>
  <c r="K99" i="10"/>
  <c r="J99" i="10"/>
  <c r="I99" i="10"/>
  <c r="H99" i="10"/>
  <c r="G99" i="10"/>
  <c r="F99" i="10"/>
  <c r="C99" i="10"/>
  <c r="B99" i="10"/>
  <c r="A99" i="10"/>
  <c r="U98" i="10"/>
  <c r="T98" i="10"/>
  <c r="S98" i="10"/>
  <c r="O98" i="10"/>
  <c r="N98" i="10"/>
  <c r="M98" i="10"/>
  <c r="L98" i="10"/>
  <c r="K98" i="10"/>
  <c r="J98" i="10"/>
  <c r="I98" i="10"/>
  <c r="H98" i="10"/>
  <c r="G98" i="10"/>
  <c r="F98" i="10"/>
  <c r="C98" i="10"/>
  <c r="B98" i="10"/>
  <c r="A98" i="10"/>
  <c r="U97" i="10"/>
  <c r="T97" i="10"/>
  <c r="S97" i="10"/>
  <c r="O97" i="10"/>
  <c r="N97" i="10"/>
  <c r="M97" i="10"/>
  <c r="L97" i="10"/>
  <c r="K97" i="10"/>
  <c r="J97" i="10"/>
  <c r="I97" i="10"/>
  <c r="H97" i="10"/>
  <c r="G97" i="10"/>
  <c r="F97" i="10"/>
  <c r="C97" i="10"/>
  <c r="B97" i="10"/>
  <c r="A97" i="10"/>
  <c r="U96" i="10"/>
  <c r="T96" i="10"/>
  <c r="S96" i="10"/>
  <c r="O96" i="10"/>
  <c r="N96" i="10"/>
  <c r="M96" i="10"/>
  <c r="L96" i="10"/>
  <c r="K96" i="10"/>
  <c r="J96" i="10"/>
  <c r="I96" i="10"/>
  <c r="H96" i="10"/>
  <c r="G96" i="10"/>
  <c r="F96" i="10"/>
  <c r="C96" i="10"/>
  <c r="B96" i="10"/>
  <c r="A96" i="10"/>
  <c r="U95" i="10"/>
  <c r="T95" i="10"/>
  <c r="S95" i="10"/>
  <c r="O95" i="10"/>
  <c r="N95" i="10"/>
  <c r="M95" i="10"/>
  <c r="L95" i="10"/>
  <c r="K95" i="10"/>
  <c r="J95" i="10"/>
  <c r="I95" i="10"/>
  <c r="H95" i="10"/>
  <c r="G95" i="10"/>
  <c r="F95" i="10"/>
  <c r="C95" i="10"/>
  <c r="B95" i="10"/>
  <c r="A95" i="10"/>
  <c r="U94" i="10"/>
  <c r="T94" i="10"/>
  <c r="S94" i="10"/>
  <c r="O94" i="10"/>
  <c r="N94" i="10"/>
  <c r="M94" i="10"/>
  <c r="L94" i="10"/>
  <c r="K94" i="10"/>
  <c r="J94" i="10"/>
  <c r="I94" i="10"/>
  <c r="H94" i="10"/>
  <c r="G94" i="10"/>
  <c r="F94" i="10"/>
  <c r="C94" i="10"/>
  <c r="B94" i="10"/>
  <c r="A94" i="10"/>
  <c r="U93" i="10"/>
  <c r="T93" i="10"/>
  <c r="S93" i="10"/>
  <c r="O93" i="10"/>
  <c r="N93" i="10"/>
  <c r="M93" i="10"/>
  <c r="L93" i="10"/>
  <c r="K93" i="10"/>
  <c r="J93" i="10"/>
  <c r="I93" i="10"/>
  <c r="H93" i="10"/>
  <c r="G93" i="10"/>
  <c r="F93" i="10"/>
  <c r="C93" i="10"/>
  <c r="B93" i="10"/>
  <c r="A93" i="10"/>
  <c r="U92" i="10"/>
  <c r="T92" i="10"/>
  <c r="S92" i="10"/>
  <c r="O92" i="10"/>
  <c r="N92" i="10"/>
  <c r="M92" i="10"/>
  <c r="L92" i="10"/>
  <c r="K92" i="10"/>
  <c r="J92" i="10"/>
  <c r="I92" i="10"/>
  <c r="H92" i="10"/>
  <c r="G92" i="10"/>
  <c r="F92" i="10"/>
  <c r="C92" i="10"/>
  <c r="B92" i="10"/>
  <c r="A92" i="10"/>
  <c r="U91" i="10"/>
  <c r="T91" i="10"/>
  <c r="S91" i="10"/>
  <c r="O91" i="10"/>
  <c r="N91" i="10"/>
  <c r="M91" i="10"/>
  <c r="L91" i="10"/>
  <c r="K91" i="10"/>
  <c r="J91" i="10"/>
  <c r="I91" i="10"/>
  <c r="H91" i="10"/>
  <c r="G91" i="10"/>
  <c r="F91" i="10"/>
  <c r="C91" i="10"/>
  <c r="B91" i="10"/>
  <c r="A91" i="10"/>
  <c r="U90" i="10"/>
  <c r="T90" i="10"/>
  <c r="S90" i="10"/>
  <c r="O90" i="10"/>
  <c r="N90" i="10"/>
  <c r="M90" i="10"/>
  <c r="L90" i="10"/>
  <c r="K90" i="10"/>
  <c r="J90" i="10"/>
  <c r="I90" i="10"/>
  <c r="H90" i="10"/>
  <c r="G90" i="10"/>
  <c r="F90" i="10"/>
  <c r="C90" i="10"/>
  <c r="B90" i="10"/>
  <c r="A90" i="10"/>
  <c r="U89" i="10"/>
  <c r="T89" i="10"/>
  <c r="S89" i="10"/>
  <c r="O89" i="10"/>
  <c r="N89" i="10"/>
  <c r="M89" i="10"/>
  <c r="L89" i="10"/>
  <c r="K89" i="10"/>
  <c r="J89" i="10"/>
  <c r="I89" i="10"/>
  <c r="H89" i="10"/>
  <c r="G89" i="10"/>
  <c r="F89" i="10"/>
  <c r="C89" i="10"/>
  <c r="B89" i="10"/>
  <c r="A89" i="10"/>
  <c r="U88" i="10"/>
  <c r="T88" i="10"/>
  <c r="S88" i="10"/>
  <c r="O88" i="10"/>
  <c r="N88" i="10"/>
  <c r="M88" i="10"/>
  <c r="L88" i="10"/>
  <c r="K88" i="10"/>
  <c r="J88" i="10"/>
  <c r="I88" i="10"/>
  <c r="H88" i="10"/>
  <c r="G88" i="10"/>
  <c r="F88" i="10"/>
  <c r="C88" i="10"/>
  <c r="B88" i="10"/>
  <c r="A88" i="10"/>
  <c r="U87" i="10"/>
  <c r="T87" i="10"/>
  <c r="S87" i="10"/>
  <c r="O87" i="10"/>
  <c r="N87" i="10"/>
  <c r="M87" i="10"/>
  <c r="L87" i="10"/>
  <c r="K87" i="10"/>
  <c r="J87" i="10"/>
  <c r="I87" i="10"/>
  <c r="H87" i="10"/>
  <c r="G87" i="10"/>
  <c r="F87" i="10"/>
  <c r="C87" i="10"/>
  <c r="B87" i="10"/>
  <c r="A87" i="10"/>
  <c r="U86" i="10"/>
  <c r="T86" i="10"/>
  <c r="S86" i="10"/>
  <c r="O86" i="10"/>
  <c r="N86" i="10"/>
  <c r="M86" i="10"/>
  <c r="L86" i="10"/>
  <c r="K86" i="10"/>
  <c r="J86" i="10"/>
  <c r="I86" i="10"/>
  <c r="H86" i="10"/>
  <c r="G86" i="10"/>
  <c r="F86" i="10"/>
  <c r="C86" i="10"/>
  <c r="B86" i="10"/>
  <c r="A86" i="10"/>
  <c r="U85" i="10"/>
  <c r="T85" i="10"/>
  <c r="S85" i="10"/>
  <c r="O85" i="10"/>
  <c r="N85" i="10"/>
  <c r="M85" i="10"/>
  <c r="L85" i="10"/>
  <c r="K85" i="10"/>
  <c r="J85" i="10"/>
  <c r="I85" i="10"/>
  <c r="H85" i="10"/>
  <c r="G85" i="10"/>
  <c r="F85" i="10"/>
  <c r="C85" i="10"/>
  <c r="B85" i="10"/>
  <c r="A85" i="10"/>
  <c r="U84" i="10"/>
  <c r="T84" i="10"/>
  <c r="S84" i="10"/>
  <c r="O84" i="10"/>
  <c r="N84" i="10"/>
  <c r="M84" i="10"/>
  <c r="L84" i="10"/>
  <c r="K84" i="10"/>
  <c r="J84" i="10"/>
  <c r="I84" i="10"/>
  <c r="H84" i="10"/>
  <c r="G84" i="10"/>
  <c r="F84" i="10"/>
  <c r="C84" i="10"/>
  <c r="B84" i="10"/>
  <c r="A84" i="10"/>
  <c r="U83" i="10"/>
  <c r="T83" i="10"/>
  <c r="S83" i="10"/>
  <c r="O83" i="10"/>
  <c r="N83" i="10"/>
  <c r="M83" i="10"/>
  <c r="L83" i="10"/>
  <c r="K83" i="10"/>
  <c r="J83" i="10"/>
  <c r="I83" i="10"/>
  <c r="H83" i="10"/>
  <c r="G83" i="10"/>
  <c r="F83" i="10"/>
  <c r="C83" i="10"/>
  <c r="B83" i="10"/>
  <c r="A83" i="10"/>
  <c r="U82" i="10"/>
  <c r="T82" i="10"/>
  <c r="S82" i="10"/>
  <c r="O82" i="10"/>
  <c r="N82" i="10"/>
  <c r="M82" i="10"/>
  <c r="L82" i="10"/>
  <c r="K82" i="10"/>
  <c r="J82" i="10"/>
  <c r="I82" i="10"/>
  <c r="H82" i="10"/>
  <c r="G82" i="10"/>
  <c r="F82" i="10"/>
  <c r="C82" i="10"/>
  <c r="B82" i="10"/>
  <c r="A82" i="10"/>
  <c r="U81" i="10"/>
  <c r="T81" i="10"/>
  <c r="S81" i="10"/>
  <c r="O81" i="10"/>
  <c r="N81" i="10"/>
  <c r="M81" i="10"/>
  <c r="L81" i="10"/>
  <c r="K81" i="10"/>
  <c r="J81" i="10"/>
  <c r="I81" i="10"/>
  <c r="H81" i="10"/>
  <c r="G81" i="10"/>
  <c r="F81" i="10"/>
  <c r="C81" i="10"/>
  <c r="B81" i="10"/>
  <c r="A81" i="10"/>
  <c r="U80" i="10"/>
  <c r="T80" i="10"/>
  <c r="S80" i="10"/>
  <c r="O80" i="10"/>
  <c r="N80" i="10"/>
  <c r="M80" i="10"/>
  <c r="L80" i="10"/>
  <c r="K80" i="10"/>
  <c r="J80" i="10"/>
  <c r="I80" i="10"/>
  <c r="H80" i="10"/>
  <c r="G80" i="10"/>
  <c r="F80" i="10"/>
  <c r="C80" i="10"/>
  <c r="B80" i="10"/>
  <c r="A80" i="10"/>
  <c r="U79" i="10"/>
  <c r="T79" i="10"/>
  <c r="S79" i="10"/>
  <c r="O79" i="10"/>
  <c r="N79" i="10"/>
  <c r="M79" i="10"/>
  <c r="L79" i="10"/>
  <c r="K79" i="10"/>
  <c r="J79" i="10"/>
  <c r="I79" i="10"/>
  <c r="H79" i="10"/>
  <c r="G79" i="10"/>
  <c r="F79" i="10"/>
  <c r="C79" i="10"/>
  <c r="B79" i="10"/>
  <c r="A79" i="10"/>
  <c r="U78" i="10"/>
  <c r="T78" i="10"/>
  <c r="S78" i="10"/>
  <c r="O78" i="10"/>
  <c r="N78" i="10"/>
  <c r="M78" i="10"/>
  <c r="L78" i="10"/>
  <c r="K78" i="10"/>
  <c r="J78" i="10"/>
  <c r="I78" i="10"/>
  <c r="H78" i="10"/>
  <c r="G78" i="10"/>
  <c r="F78" i="10"/>
  <c r="C78" i="10"/>
  <c r="B78" i="10"/>
  <c r="A78" i="10"/>
  <c r="U77" i="10"/>
  <c r="T77" i="10"/>
  <c r="S77" i="10"/>
  <c r="O77" i="10"/>
  <c r="N77" i="10"/>
  <c r="M77" i="10"/>
  <c r="L77" i="10"/>
  <c r="K77" i="10"/>
  <c r="J77" i="10"/>
  <c r="I77" i="10"/>
  <c r="H77" i="10"/>
  <c r="G77" i="10"/>
  <c r="F77" i="10"/>
  <c r="C77" i="10"/>
  <c r="B77" i="10"/>
  <c r="A77" i="10"/>
  <c r="U76" i="10"/>
  <c r="T76" i="10"/>
  <c r="S76" i="10"/>
  <c r="O76" i="10"/>
  <c r="N76" i="10"/>
  <c r="M76" i="10"/>
  <c r="L76" i="10"/>
  <c r="K76" i="10"/>
  <c r="J76" i="10"/>
  <c r="I76" i="10"/>
  <c r="H76" i="10"/>
  <c r="G76" i="10"/>
  <c r="F76" i="10"/>
  <c r="C76" i="10"/>
  <c r="B76" i="10"/>
  <c r="A76" i="10"/>
  <c r="U75" i="10"/>
  <c r="T75" i="10"/>
  <c r="S75" i="10"/>
  <c r="O75" i="10"/>
  <c r="N75" i="10"/>
  <c r="M75" i="10"/>
  <c r="L75" i="10"/>
  <c r="K75" i="10"/>
  <c r="J75" i="10"/>
  <c r="I75" i="10"/>
  <c r="H75" i="10"/>
  <c r="G75" i="10"/>
  <c r="F75" i="10"/>
  <c r="C75" i="10"/>
  <c r="B75" i="10"/>
  <c r="A75" i="10"/>
  <c r="U74" i="10"/>
  <c r="T74" i="10"/>
  <c r="S74" i="10"/>
  <c r="O74" i="10"/>
  <c r="N74" i="10"/>
  <c r="M74" i="10"/>
  <c r="L74" i="10"/>
  <c r="K74" i="10"/>
  <c r="J74" i="10"/>
  <c r="I74" i="10"/>
  <c r="H74" i="10"/>
  <c r="G74" i="10"/>
  <c r="F74" i="10"/>
  <c r="C74" i="10"/>
  <c r="B74" i="10"/>
  <c r="A74" i="10"/>
  <c r="U73" i="10"/>
  <c r="T73" i="10"/>
  <c r="S73" i="10"/>
  <c r="O73" i="10"/>
  <c r="N73" i="10"/>
  <c r="M73" i="10"/>
  <c r="L73" i="10"/>
  <c r="K73" i="10"/>
  <c r="J73" i="10"/>
  <c r="I73" i="10"/>
  <c r="H73" i="10"/>
  <c r="G73" i="10"/>
  <c r="F73" i="10"/>
  <c r="C73" i="10"/>
  <c r="B73" i="10"/>
  <c r="A73" i="10"/>
  <c r="U72" i="10"/>
  <c r="T72" i="10"/>
  <c r="S72" i="10"/>
  <c r="O72" i="10"/>
  <c r="N72" i="10"/>
  <c r="M72" i="10"/>
  <c r="L72" i="10"/>
  <c r="K72" i="10"/>
  <c r="J72" i="10"/>
  <c r="I72" i="10"/>
  <c r="H72" i="10"/>
  <c r="G72" i="10"/>
  <c r="F72" i="10"/>
  <c r="C72" i="10"/>
  <c r="B72" i="10"/>
  <c r="A72" i="10"/>
  <c r="U71" i="10"/>
  <c r="T71" i="10"/>
  <c r="S71" i="10"/>
  <c r="O71" i="10"/>
  <c r="N71" i="10"/>
  <c r="M71" i="10"/>
  <c r="L71" i="10"/>
  <c r="K71" i="10"/>
  <c r="J71" i="10"/>
  <c r="I71" i="10"/>
  <c r="H71" i="10"/>
  <c r="G71" i="10"/>
  <c r="F71" i="10"/>
  <c r="C71" i="10"/>
  <c r="B71" i="10"/>
  <c r="A71" i="10"/>
  <c r="U70" i="10"/>
  <c r="T70" i="10"/>
  <c r="S70" i="10"/>
  <c r="O70" i="10"/>
  <c r="N70" i="10"/>
  <c r="M70" i="10"/>
  <c r="L70" i="10"/>
  <c r="K70" i="10"/>
  <c r="J70" i="10"/>
  <c r="I70" i="10"/>
  <c r="H70" i="10"/>
  <c r="G70" i="10"/>
  <c r="F70" i="10"/>
  <c r="C70" i="10"/>
  <c r="B70" i="10"/>
  <c r="A70" i="10"/>
  <c r="U69" i="10"/>
  <c r="T69" i="10"/>
  <c r="S69" i="10"/>
  <c r="O69" i="10"/>
  <c r="N69" i="10"/>
  <c r="M69" i="10"/>
  <c r="L69" i="10"/>
  <c r="K69" i="10"/>
  <c r="J69" i="10"/>
  <c r="I69" i="10"/>
  <c r="H69" i="10"/>
  <c r="G69" i="10"/>
  <c r="F69" i="10"/>
  <c r="C69" i="10"/>
  <c r="B69" i="10"/>
  <c r="A69" i="10"/>
  <c r="U68" i="10"/>
  <c r="T68" i="10"/>
  <c r="S68" i="10"/>
  <c r="O68" i="10"/>
  <c r="N68" i="10"/>
  <c r="M68" i="10"/>
  <c r="L68" i="10"/>
  <c r="K68" i="10"/>
  <c r="J68" i="10"/>
  <c r="I68" i="10"/>
  <c r="H68" i="10"/>
  <c r="G68" i="10"/>
  <c r="F68" i="10"/>
  <c r="C68" i="10"/>
  <c r="B68" i="10"/>
  <c r="A68" i="10"/>
  <c r="U67" i="10"/>
  <c r="T67" i="10"/>
  <c r="S67" i="10"/>
  <c r="O67" i="10"/>
  <c r="N67" i="10"/>
  <c r="M67" i="10"/>
  <c r="L67" i="10"/>
  <c r="K67" i="10"/>
  <c r="J67" i="10"/>
  <c r="I67" i="10"/>
  <c r="H67" i="10"/>
  <c r="G67" i="10"/>
  <c r="F67" i="10"/>
  <c r="C67" i="10"/>
  <c r="B67" i="10"/>
  <c r="A67" i="10"/>
  <c r="U66" i="10"/>
  <c r="T66" i="10"/>
  <c r="S66" i="10"/>
  <c r="O66" i="10"/>
  <c r="N66" i="10"/>
  <c r="M66" i="10"/>
  <c r="L66" i="10"/>
  <c r="K66" i="10"/>
  <c r="J66" i="10"/>
  <c r="I66" i="10"/>
  <c r="H66" i="10"/>
  <c r="G66" i="10"/>
  <c r="F66" i="10"/>
  <c r="C66" i="10"/>
  <c r="B66" i="10"/>
  <c r="A66" i="10"/>
  <c r="U65" i="10"/>
  <c r="T65" i="10"/>
  <c r="S65" i="10"/>
  <c r="O65" i="10"/>
  <c r="N65" i="10"/>
  <c r="M65" i="10"/>
  <c r="L65" i="10"/>
  <c r="K65" i="10"/>
  <c r="J65" i="10"/>
  <c r="I65" i="10"/>
  <c r="H65" i="10"/>
  <c r="G65" i="10"/>
  <c r="F65" i="10"/>
  <c r="C65" i="10"/>
  <c r="B65" i="10"/>
  <c r="A65" i="10"/>
  <c r="U64" i="10"/>
  <c r="T64" i="10"/>
  <c r="S64" i="10"/>
  <c r="O64" i="10"/>
  <c r="N64" i="10"/>
  <c r="M64" i="10"/>
  <c r="L64" i="10"/>
  <c r="K64" i="10"/>
  <c r="J64" i="10"/>
  <c r="I64" i="10"/>
  <c r="H64" i="10"/>
  <c r="G64" i="10"/>
  <c r="F64" i="10"/>
  <c r="C64" i="10"/>
  <c r="B64" i="10"/>
  <c r="A64" i="10"/>
  <c r="U63" i="10"/>
  <c r="T63" i="10"/>
  <c r="S63" i="10"/>
  <c r="O63" i="10"/>
  <c r="N63" i="10"/>
  <c r="M63" i="10"/>
  <c r="L63" i="10"/>
  <c r="K63" i="10"/>
  <c r="J63" i="10"/>
  <c r="I63" i="10"/>
  <c r="H63" i="10"/>
  <c r="G63" i="10"/>
  <c r="F63" i="10"/>
  <c r="C63" i="10"/>
  <c r="B63" i="10"/>
  <c r="A63" i="10"/>
  <c r="U62" i="10"/>
  <c r="T62" i="10"/>
  <c r="S62" i="10"/>
  <c r="O62" i="10"/>
  <c r="N62" i="10"/>
  <c r="M62" i="10"/>
  <c r="L62" i="10"/>
  <c r="K62" i="10"/>
  <c r="J62" i="10"/>
  <c r="I62" i="10"/>
  <c r="H62" i="10"/>
  <c r="G62" i="10"/>
  <c r="F62" i="10"/>
  <c r="C62" i="10"/>
  <c r="B62" i="10"/>
  <c r="A62" i="10"/>
  <c r="U61" i="10"/>
  <c r="T61" i="10"/>
  <c r="S61" i="10"/>
  <c r="O61" i="10"/>
  <c r="N61" i="10"/>
  <c r="M61" i="10"/>
  <c r="L61" i="10"/>
  <c r="K61" i="10"/>
  <c r="J61" i="10"/>
  <c r="I61" i="10"/>
  <c r="H61" i="10"/>
  <c r="G61" i="10"/>
  <c r="F61" i="10"/>
  <c r="C61" i="10"/>
  <c r="B61" i="10"/>
  <c r="A61" i="10"/>
  <c r="U60" i="10"/>
  <c r="S60" i="10"/>
  <c r="O60" i="10"/>
  <c r="N60" i="10"/>
  <c r="M60" i="10"/>
  <c r="L60" i="10"/>
  <c r="K60" i="10"/>
  <c r="J60" i="10"/>
  <c r="I60" i="10"/>
  <c r="H60" i="10"/>
  <c r="G60" i="10"/>
  <c r="F60" i="10"/>
  <c r="C60" i="10"/>
  <c r="B60" i="10"/>
  <c r="A60" i="10"/>
  <c r="U59" i="10"/>
  <c r="S59" i="10"/>
  <c r="O59" i="10"/>
  <c r="N59" i="10"/>
  <c r="M59" i="10"/>
  <c r="L59" i="10"/>
  <c r="K59" i="10"/>
  <c r="J59" i="10"/>
  <c r="I59" i="10"/>
  <c r="H59" i="10"/>
  <c r="G59" i="10"/>
  <c r="F59" i="10"/>
  <c r="C59" i="10"/>
  <c r="B59" i="10"/>
  <c r="A59" i="10"/>
  <c r="U58" i="10"/>
  <c r="S58" i="10"/>
  <c r="O58" i="10"/>
  <c r="N58" i="10"/>
  <c r="M58" i="10"/>
  <c r="L58" i="10"/>
  <c r="K58" i="10"/>
  <c r="J58" i="10"/>
  <c r="I58" i="10"/>
  <c r="H58" i="10"/>
  <c r="G58" i="10"/>
  <c r="F58" i="10"/>
  <c r="C58" i="10"/>
  <c r="B58" i="10"/>
  <c r="A58" i="10"/>
  <c r="S57" i="10"/>
  <c r="O57" i="10"/>
  <c r="N57" i="10"/>
  <c r="M57" i="10"/>
  <c r="L57" i="10"/>
  <c r="K57" i="10"/>
  <c r="J57" i="10"/>
  <c r="I57" i="10"/>
  <c r="H57" i="10"/>
  <c r="G57" i="10"/>
  <c r="F57" i="10"/>
  <c r="C57" i="10"/>
  <c r="B57" i="10"/>
  <c r="A57" i="10"/>
  <c r="S56" i="10"/>
  <c r="O56" i="10"/>
  <c r="N56" i="10"/>
  <c r="M56" i="10"/>
  <c r="L56" i="10"/>
  <c r="K56" i="10"/>
  <c r="J56" i="10"/>
  <c r="I56" i="10"/>
  <c r="H56" i="10"/>
  <c r="G56" i="10"/>
  <c r="F56" i="10"/>
  <c r="C56" i="10"/>
  <c r="B56" i="10"/>
  <c r="A56" i="10"/>
  <c r="S55" i="10"/>
  <c r="O55" i="10"/>
  <c r="N55" i="10"/>
  <c r="M55" i="10"/>
  <c r="L55" i="10"/>
  <c r="K55" i="10"/>
  <c r="J55" i="10"/>
  <c r="I55" i="10"/>
  <c r="H55" i="10"/>
  <c r="G55" i="10"/>
  <c r="F55" i="10"/>
  <c r="C55" i="10"/>
  <c r="B55" i="10"/>
  <c r="A55" i="10"/>
  <c r="S54" i="10"/>
  <c r="O54" i="10"/>
  <c r="N54" i="10"/>
  <c r="M54" i="10"/>
  <c r="L54" i="10"/>
  <c r="K54" i="10"/>
  <c r="J54" i="10"/>
  <c r="I54" i="10"/>
  <c r="H54" i="10"/>
  <c r="G54" i="10"/>
  <c r="F54" i="10"/>
  <c r="C54" i="10"/>
  <c r="B54" i="10"/>
  <c r="A54" i="10"/>
  <c r="S53" i="10"/>
  <c r="O53" i="10"/>
  <c r="N53" i="10"/>
  <c r="M53" i="10"/>
  <c r="L53" i="10"/>
  <c r="K53" i="10"/>
  <c r="J53" i="10"/>
  <c r="I53" i="10"/>
  <c r="H53" i="10"/>
  <c r="G53" i="10"/>
  <c r="F53" i="10"/>
  <c r="C53" i="10"/>
  <c r="B53" i="10"/>
  <c r="A53" i="10"/>
  <c r="S52" i="10"/>
  <c r="O52" i="10"/>
  <c r="N52" i="10"/>
  <c r="M52" i="10"/>
  <c r="L52" i="10"/>
  <c r="K52" i="10"/>
  <c r="J52" i="10"/>
  <c r="I52" i="10"/>
  <c r="H52" i="10"/>
  <c r="G52" i="10"/>
  <c r="F52" i="10"/>
  <c r="C52" i="10"/>
  <c r="B52" i="10"/>
  <c r="A52" i="10"/>
  <c r="S51" i="10"/>
  <c r="O51" i="10"/>
  <c r="N51" i="10"/>
  <c r="M51" i="10"/>
  <c r="L51" i="10"/>
  <c r="K51" i="10"/>
  <c r="J51" i="10"/>
  <c r="I51" i="10"/>
  <c r="H51" i="10"/>
  <c r="G51" i="10"/>
  <c r="F51" i="10"/>
  <c r="C51" i="10"/>
  <c r="B51" i="10"/>
  <c r="A51" i="10"/>
  <c r="S50" i="10"/>
  <c r="O50" i="10"/>
  <c r="N50" i="10"/>
  <c r="M50" i="10"/>
  <c r="L50" i="10"/>
  <c r="K50" i="10"/>
  <c r="J50" i="10"/>
  <c r="I50" i="10"/>
  <c r="H50" i="10"/>
  <c r="G50" i="10"/>
  <c r="F50" i="10"/>
  <c r="C50" i="10"/>
  <c r="B50" i="10"/>
  <c r="A50" i="10"/>
  <c r="S49" i="10"/>
  <c r="O49" i="10"/>
  <c r="N49" i="10"/>
  <c r="M49" i="10"/>
  <c r="L49" i="10"/>
  <c r="K49" i="10"/>
  <c r="J49" i="10"/>
  <c r="I49" i="10"/>
  <c r="H49" i="10"/>
  <c r="G49" i="10"/>
  <c r="F49" i="10"/>
  <c r="C49" i="10"/>
  <c r="B49" i="10"/>
  <c r="A49" i="10"/>
  <c r="S48" i="10"/>
  <c r="O48" i="10"/>
  <c r="N48" i="10"/>
  <c r="M48" i="10"/>
  <c r="L48" i="10"/>
  <c r="K48" i="10"/>
  <c r="J48" i="10"/>
  <c r="I48" i="10"/>
  <c r="H48" i="10"/>
  <c r="G48" i="10"/>
  <c r="F48" i="10"/>
  <c r="C48" i="10"/>
  <c r="B48" i="10"/>
  <c r="A48" i="10"/>
  <c r="S47" i="10"/>
  <c r="O47" i="10"/>
  <c r="N47" i="10"/>
  <c r="M47" i="10"/>
  <c r="L47" i="10"/>
  <c r="K47" i="10"/>
  <c r="J47" i="10"/>
  <c r="I47" i="10"/>
  <c r="H47" i="10"/>
  <c r="G47" i="10"/>
  <c r="F47" i="10"/>
  <c r="C47" i="10"/>
  <c r="B47" i="10"/>
  <c r="A47" i="10"/>
  <c r="S46" i="10"/>
  <c r="O46" i="10"/>
  <c r="N46" i="10"/>
  <c r="M46" i="10"/>
  <c r="L46" i="10"/>
  <c r="K46" i="10"/>
  <c r="J46" i="10"/>
  <c r="I46" i="10"/>
  <c r="H46" i="10"/>
  <c r="G46" i="10"/>
  <c r="F46" i="10"/>
  <c r="C46" i="10"/>
  <c r="B46" i="10"/>
  <c r="A46" i="10"/>
  <c r="S45" i="10"/>
  <c r="O45" i="10"/>
  <c r="N45" i="10"/>
  <c r="M45" i="10"/>
  <c r="L45" i="10"/>
  <c r="K45" i="10"/>
  <c r="J45" i="10"/>
  <c r="I45" i="10"/>
  <c r="H45" i="10"/>
  <c r="G45" i="10"/>
  <c r="F45" i="10"/>
  <c r="C45" i="10"/>
  <c r="B45" i="10"/>
  <c r="A45" i="10"/>
  <c r="S44" i="10"/>
  <c r="O44" i="10"/>
  <c r="N44" i="10"/>
  <c r="M44" i="10"/>
  <c r="L44" i="10"/>
  <c r="K44" i="10"/>
  <c r="J44" i="10"/>
  <c r="I44" i="10"/>
  <c r="H44" i="10"/>
  <c r="G44" i="10"/>
  <c r="F44" i="10"/>
  <c r="C44" i="10"/>
  <c r="B44" i="10"/>
  <c r="A44" i="10"/>
  <c r="S43" i="10"/>
  <c r="O43" i="10"/>
  <c r="N43" i="10"/>
  <c r="M43" i="10"/>
  <c r="G43" i="10"/>
  <c r="F43" i="10"/>
  <c r="S42" i="10"/>
  <c r="O42" i="10"/>
  <c r="N42" i="10"/>
  <c r="M42" i="10"/>
  <c r="G42" i="10"/>
  <c r="F42" i="10"/>
  <c r="S41" i="10"/>
  <c r="O41" i="10"/>
  <c r="N41" i="10"/>
  <c r="M41" i="10"/>
  <c r="G41" i="10"/>
  <c r="F41" i="10"/>
  <c r="S40" i="10"/>
  <c r="O40" i="10"/>
  <c r="N40" i="10"/>
  <c r="M40" i="10"/>
  <c r="G40" i="10"/>
  <c r="F40" i="10"/>
  <c r="S39" i="10"/>
  <c r="O39" i="10"/>
  <c r="N39" i="10"/>
  <c r="M39" i="10"/>
  <c r="G39" i="10"/>
  <c r="F39" i="10"/>
  <c r="S38" i="10"/>
  <c r="O38" i="10"/>
  <c r="N38" i="10"/>
  <c r="M38" i="10"/>
  <c r="G38" i="10"/>
  <c r="F38" i="10"/>
  <c r="S37" i="10"/>
  <c r="O37" i="10"/>
  <c r="N37" i="10"/>
  <c r="M37" i="10"/>
  <c r="G37" i="10"/>
  <c r="F37" i="10"/>
  <c r="S36" i="10"/>
  <c r="O36" i="10"/>
  <c r="N36" i="10"/>
  <c r="M36" i="10"/>
  <c r="G36" i="10"/>
  <c r="F36" i="10"/>
  <c r="S35" i="10"/>
  <c r="O35" i="10"/>
  <c r="N35" i="10"/>
  <c r="M35" i="10"/>
  <c r="G35" i="10"/>
  <c r="F35" i="10"/>
  <c r="S34" i="10"/>
  <c r="O34" i="10"/>
  <c r="N34" i="10"/>
  <c r="M34" i="10"/>
  <c r="F34" i="10"/>
  <c r="S33" i="10"/>
  <c r="O33" i="10"/>
  <c r="N33" i="10"/>
  <c r="M33" i="10"/>
  <c r="F33" i="10"/>
  <c r="S32" i="10"/>
  <c r="O32" i="10"/>
  <c r="N32" i="10"/>
  <c r="M32" i="10"/>
  <c r="F32" i="10"/>
  <c r="S31" i="10"/>
  <c r="O31" i="10"/>
  <c r="N31" i="10"/>
  <c r="M31" i="10"/>
  <c r="F31" i="10"/>
  <c r="S30" i="10"/>
  <c r="O30" i="10"/>
  <c r="N30" i="10"/>
  <c r="M30" i="10"/>
  <c r="F30" i="10"/>
  <c r="S29" i="10"/>
  <c r="O29" i="10"/>
  <c r="N29" i="10"/>
  <c r="M29" i="10"/>
  <c r="F29" i="10"/>
  <c r="S28" i="10"/>
  <c r="O28" i="10"/>
  <c r="N28" i="10"/>
  <c r="M28" i="10"/>
  <c r="G28" i="10"/>
  <c r="F28" i="10"/>
  <c r="S27" i="10"/>
  <c r="O27" i="10"/>
  <c r="N27" i="10"/>
  <c r="M27" i="10"/>
  <c r="G27" i="10"/>
  <c r="F27" i="10"/>
  <c r="S26" i="10"/>
  <c r="O26" i="10"/>
  <c r="N26" i="10"/>
  <c r="M26" i="10"/>
  <c r="F26" i="10"/>
  <c r="S25" i="10"/>
  <c r="O25" i="10"/>
  <c r="N25" i="10"/>
  <c r="M25" i="10"/>
  <c r="F25" i="10"/>
  <c r="S24" i="10"/>
  <c r="O24" i="10"/>
  <c r="N24" i="10"/>
  <c r="M24" i="10"/>
  <c r="G24" i="10"/>
  <c r="F24" i="10"/>
  <c r="S23" i="10"/>
  <c r="O23" i="10"/>
  <c r="N23" i="10"/>
  <c r="M23" i="10"/>
  <c r="G23" i="10"/>
  <c r="F23" i="10"/>
  <c r="S22" i="10"/>
  <c r="O22" i="10"/>
  <c r="N22" i="10"/>
  <c r="M22" i="10"/>
  <c r="G22" i="10"/>
  <c r="F22" i="10"/>
  <c r="S21" i="10"/>
  <c r="O21" i="10"/>
  <c r="N21" i="10"/>
  <c r="M21" i="10"/>
  <c r="G21" i="10"/>
  <c r="F21" i="10"/>
  <c r="S20" i="10"/>
  <c r="O20" i="10"/>
  <c r="N20" i="10"/>
  <c r="M20" i="10"/>
  <c r="G20" i="10"/>
  <c r="F20" i="10"/>
  <c r="S19" i="10"/>
  <c r="O19" i="10"/>
  <c r="N19" i="10"/>
  <c r="M19" i="10"/>
  <c r="G19" i="10"/>
  <c r="F19" i="10"/>
  <c r="S18" i="10"/>
  <c r="O18" i="10"/>
  <c r="N18" i="10"/>
  <c r="M18" i="10"/>
  <c r="G18" i="10"/>
  <c r="F18" i="10"/>
  <c r="S17" i="10"/>
  <c r="O17" i="10"/>
  <c r="N17" i="10"/>
  <c r="M17" i="10"/>
  <c r="G17" i="10"/>
  <c r="F17" i="10"/>
  <c r="S16" i="10"/>
  <c r="O16" i="10"/>
  <c r="N16" i="10"/>
  <c r="M16" i="10"/>
  <c r="G16" i="10"/>
  <c r="F16" i="10"/>
  <c r="S15" i="10"/>
  <c r="O15" i="10"/>
  <c r="N15" i="10"/>
  <c r="M15" i="10"/>
  <c r="F15" i="10"/>
  <c r="S14" i="10"/>
  <c r="O14" i="10"/>
  <c r="N14" i="10"/>
  <c r="M14" i="10"/>
  <c r="F14" i="10"/>
  <c r="S13" i="10"/>
  <c r="O13" i="10"/>
  <c r="N13" i="10"/>
  <c r="M13" i="10"/>
  <c r="G13" i="10"/>
  <c r="F13" i="10"/>
  <c r="S12" i="10"/>
  <c r="O12" i="10"/>
  <c r="N12" i="10"/>
  <c r="M12" i="10"/>
  <c r="G12" i="10"/>
  <c r="F12" i="10"/>
  <c r="S11" i="10"/>
  <c r="O11" i="10"/>
  <c r="N11" i="10"/>
  <c r="M11" i="10"/>
  <c r="G11" i="10"/>
  <c r="F11" i="10"/>
  <c r="S10" i="10"/>
  <c r="O10" i="10"/>
  <c r="N10" i="10"/>
  <c r="M10" i="10"/>
  <c r="F10" i="10"/>
  <c r="S9" i="10"/>
  <c r="O9" i="10"/>
  <c r="N9" i="10"/>
  <c r="M9" i="10"/>
  <c r="G9" i="10"/>
  <c r="F9" i="10"/>
  <c r="S8" i="10"/>
  <c r="O8" i="10"/>
  <c r="N8" i="10"/>
  <c r="M8" i="10"/>
  <c r="G8" i="10"/>
  <c r="F8" i="10"/>
  <c r="S7" i="10"/>
  <c r="O7" i="10"/>
  <c r="N7" i="10"/>
  <c r="M7" i="10"/>
  <c r="S390" i="7"/>
  <c r="W390" i="7"/>
  <c r="Y390" i="7"/>
  <c r="X390" i="7"/>
  <c r="T390" i="7"/>
  <c r="F7" i="10"/>
  <c r="S6" i="10"/>
  <c r="O6" i="10"/>
  <c r="N6" i="10"/>
  <c r="M6" i="10"/>
  <c r="S203" i="7"/>
  <c r="W203" i="7"/>
  <c r="Y203" i="7"/>
  <c r="X203" i="7"/>
  <c r="T203" i="7"/>
  <c r="F6" i="10"/>
  <c r="S5" i="10"/>
  <c r="O5" i="10"/>
  <c r="N5" i="10"/>
  <c r="M5" i="10"/>
  <c r="S388" i="7"/>
  <c r="W388" i="7"/>
  <c r="Y388" i="7"/>
  <c r="X388" i="7"/>
  <c r="T388" i="7"/>
  <c r="F5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S4" i="10"/>
  <c r="O4" i="10"/>
  <c r="N4" i="10"/>
  <c r="M4" i="10"/>
  <c r="S387" i="7"/>
  <c r="W387" i="7"/>
  <c r="Z387" i="7"/>
  <c r="X387" i="7"/>
  <c r="T387" i="7"/>
  <c r="F4" i="10"/>
  <c r="S3" i="10"/>
  <c r="O3" i="10"/>
  <c r="N3" i="10"/>
  <c r="M3" i="10"/>
  <c r="S386" i="7"/>
  <c r="W386" i="7"/>
  <c r="Z386" i="7"/>
  <c r="X386" i="7"/>
  <c r="T386" i="7"/>
  <c r="G3" i="10"/>
  <c r="F3" i="10"/>
  <c r="S2" i="10"/>
  <c r="O2" i="10"/>
  <c r="N2" i="10"/>
  <c r="M2" i="10"/>
  <c r="S385" i="7"/>
  <c r="W385" i="7"/>
  <c r="X385" i="7"/>
  <c r="T385" i="7"/>
  <c r="G2" i="10"/>
  <c r="F2" i="10"/>
  <c r="C2" i="10"/>
  <c r="C6" i="10"/>
  <c r="B2" i="10"/>
  <c r="B7" i="10"/>
  <c r="C134" i="20"/>
  <c r="D134" i="20"/>
  <c r="E134" i="20"/>
  <c r="F134" i="20"/>
  <c r="G134" i="20"/>
  <c r="H134" i="20"/>
  <c r="I134" i="20"/>
  <c r="J134" i="20"/>
  <c r="K134" i="20"/>
  <c r="L134" i="20"/>
  <c r="C133" i="20"/>
  <c r="D133" i="20"/>
  <c r="E133" i="20"/>
  <c r="F133" i="20"/>
  <c r="G133" i="20"/>
  <c r="H133" i="20"/>
  <c r="I133" i="20"/>
  <c r="J133" i="20"/>
  <c r="K133" i="20"/>
  <c r="L133" i="20"/>
  <c r="C132" i="20"/>
  <c r="D132" i="20"/>
  <c r="E132" i="20"/>
  <c r="F132" i="20"/>
  <c r="G132" i="20"/>
  <c r="H132" i="20"/>
  <c r="I132" i="20"/>
  <c r="J132" i="20"/>
  <c r="K132" i="20"/>
  <c r="L132" i="20"/>
  <c r="C131" i="20"/>
  <c r="D131" i="20"/>
  <c r="E131" i="20"/>
  <c r="F131" i="20"/>
  <c r="G131" i="20"/>
  <c r="H131" i="20"/>
  <c r="I131" i="20"/>
  <c r="J131" i="20"/>
  <c r="K131" i="20"/>
  <c r="L131" i="20"/>
  <c r="C130" i="20"/>
  <c r="D130" i="20"/>
  <c r="E130" i="20"/>
  <c r="F130" i="20"/>
  <c r="G130" i="20"/>
  <c r="H130" i="20"/>
  <c r="I130" i="20"/>
  <c r="J130" i="20"/>
  <c r="K130" i="20"/>
  <c r="L130" i="20"/>
  <c r="C129" i="20"/>
  <c r="D129" i="20"/>
  <c r="E129" i="20"/>
  <c r="F129" i="20"/>
  <c r="G129" i="20"/>
  <c r="H129" i="20"/>
  <c r="I129" i="20"/>
  <c r="J129" i="20"/>
  <c r="K129" i="20"/>
  <c r="L129" i="20"/>
  <c r="C128" i="20"/>
  <c r="D128" i="20"/>
  <c r="E128" i="20"/>
  <c r="F128" i="20"/>
  <c r="G128" i="20"/>
  <c r="H128" i="20"/>
  <c r="I128" i="20"/>
  <c r="J128" i="20"/>
  <c r="K128" i="20"/>
  <c r="L128" i="20"/>
  <c r="C127" i="20"/>
  <c r="D127" i="20"/>
  <c r="E127" i="20"/>
  <c r="F127" i="20"/>
  <c r="G127" i="20"/>
  <c r="H127" i="20"/>
  <c r="I127" i="20"/>
  <c r="J127" i="20"/>
  <c r="K127" i="20"/>
  <c r="L127" i="20"/>
  <c r="C126" i="20"/>
  <c r="D126" i="20"/>
  <c r="E126" i="20"/>
  <c r="F126" i="20"/>
  <c r="G126" i="20"/>
  <c r="H126" i="20"/>
  <c r="I126" i="20"/>
  <c r="J126" i="20"/>
  <c r="K126" i="20"/>
  <c r="L126" i="20"/>
  <c r="C125" i="20"/>
  <c r="D125" i="20"/>
  <c r="E125" i="20"/>
  <c r="F125" i="20"/>
  <c r="G125" i="20"/>
  <c r="H125" i="20"/>
  <c r="I125" i="20"/>
  <c r="J125" i="20"/>
  <c r="K125" i="20"/>
  <c r="L125" i="20"/>
  <c r="C124" i="20"/>
  <c r="D124" i="20"/>
  <c r="E124" i="20"/>
  <c r="F124" i="20"/>
  <c r="G124" i="20"/>
  <c r="H124" i="20"/>
  <c r="I124" i="20"/>
  <c r="J124" i="20"/>
  <c r="K124" i="20"/>
  <c r="L124" i="20"/>
  <c r="C123" i="20"/>
  <c r="D123" i="20"/>
  <c r="E123" i="20"/>
  <c r="F123" i="20"/>
  <c r="G123" i="20"/>
  <c r="H123" i="20"/>
  <c r="I123" i="20"/>
  <c r="J123" i="20"/>
  <c r="K123" i="20"/>
  <c r="L123" i="20"/>
  <c r="C122" i="20"/>
  <c r="D122" i="20"/>
  <c r="E122" i="20"/>
  <c r="F122" i="20"/>
  <c r="G122" i="20"/>
  <c r="H122" i="20"/>
  <c r="I122" i="20"/>
  <c r="J122" i="20"/>
  <c r="K122" i="20"/>
  <c r="L122" i="20"/>
  <c r="C121" i="20"/>
  <c r="D121" i="20"/>
  <c r="E121" i="20"/>
  <c r="F121" i="20"/>
  <c r="G121" i="20"/>
  <c r="H121" i="20"/>
  <c r="I121" i="20"/>
  <c r="J121" i="20"/>
  <c r="K121" i="20"/>
  <c r="L121" i="20"/>
  <c r="C120" i="20"/>
  <c r="D120" i="20"/>
  <c r="E120" i="20"/>
  <c r="F120" i="20"/>
  <c r="G120" i="20"/>
  <c r="H120" i="20"/>
  <c r="I120" i="20"/>
  <c r="J120" i="20"/>
  <c r="K120" i="20"/>
  <c r="L120" i="20"/>
  <c r="C119" i="20"/>
  <c r="D119" i="20"/>
  <c r="E119" i="20"/>
  <c r="F119" i="20"/>
  <c r="G119" i="20"/>
  <c r="H119" i="20"/>
  <c r="I119" i="20"/>
  <c r="J119" i="20"/>
  <c r="K119" i="20"/>
  <c r="L119" i="20"/>
  <c r="C118" i="20"/>
  <c r="D118" i="20"/>
  <c r="E118" i="20"/>
  <c r="F118" i="20"/>
  <c r="G118" i="20"/>
  <c r="H118" i="20"/>
  <c r="I118" i="20"/>
  <c r="J118" i="20"/>
  <c r="K118" i="20"/>
  <c r="L118" i="20"/>
  <c r="C117" i="20"/>
  <c r="D117" i="20"/>
  <c r="E117" i="20"/>
  <c r="F117" i="20"/>
  <c r="G117" i="20"/>
  <c r="H117" i="20"/>
  <c r="I117" i="20"/>
  <c r="J117" i="20"/>
  <c r="K117" i="20"/>
  <c r="L117" i="20"/>
  <c r="C116" i="20"/>
  <c r="D116" i="20"/>
  <c r="E116" i="20"/>
  <c r="F116" i="20"/>
  <c r="G116" i="20"/>
  <c r="H116" i="20"/>
  <c r="I116" i="20"/>
  <c r="J116" i="20"/>
  <c r="K116" i="20"/>
  <c r="L116" i="20"/>
  <c r="C115" i="20"/>
  <c r="D115" i="20"/>
  <c r="E115" i="20"/>
  <c r="F115" i="20"/>
  <c r="G115" i="20"/>
  <c r="H115" i="20"/>
  <c r="I115" i="20"/>
  <c r="J115" i="20"/>
  <c r="K115" i="20"/>
  <c r="L115" i="20"/>
  <c r="C114" i="20"/>
  <c r="D114" i="20"/>
  <c r="E114" i="20"/>
  <c r="F114" i="20"/>
  <c r="G114" i="20"/>
  <c r="H114" i="20"/>
  <c r="I114" i="20"/>
  <c r="J114" i="20"/>
  <c r="K114" i="20"/>
  <c r="L114" i="20"/>
  <c r="C113" i="20"/>
  <c r="D113" i="20"/>
  <c r="E113" i="20"/>
  <c r="F113" i="20"/>
  <c r="G113" i="20"/>
  <c r="H113" i="20"/>
  <c r="I113" i="20"/>
  <c r="J113" i="20"/>
  <c r="K113" i="20"/>
  <c r="L113" i="20"/>
  <c r="C112" i="20"/>
  <c r="D112" i="20"/>
  <c r="E112" i="20"/>
  <c r="F112" i="20"/>
  <c r="G112" i="20"/>
  <c r="H112" i="20"/>
  <c r="I112" i="20"/>
  <c r="J112" i="20"/>
  <c r="K112" i="20"/>
  <c r="L112" i="20"/>
  <c r="C111" i="20"/>
  <c r="D111" i="20"/>
  <c r="E111" i="20"/>
  <c r="F111" i="20"/>
  <c r="G111" i="20"/>
  <c r="H111" i="20"/>
  <c r="I111" i="20"/>
  <c r="J111" i="20"/>
  <c r="K111" i="20"/>
  <c r="L111" i="20"/>
  <c r="C110" i="20"/>
  <c r="D110" i="20"/>
  <c r="E110" i="20"/>
  <c r="F110" i="20"/>
  <c r="G110" i="20"/>
  <c r="H110" i="20"/>
  <c r="I110" i="20"/>
  <c r="J110" i="20"/>
  <c r="K110" i="20"/>
  <c r="L110" i="20"/>
  <c r="C109" i="20"/>
  <c r="D109" i="20"/>
  <c r="E109" i="20"/>
  <c r="F109" i="20"/>
  <c r="G109" i="20"/>
  <c r="H109" i="20"/>
  <c r="I109" i="20"/>
  <c r="J109" i="20"/>
  <c r="K109" i="20"/>
  <c r="L109" i="20"/>
  <c r="C108" i="20"/>
  <c r="D108" i="20"/>
  <c r="E108" i="20"/>
  <c r="F108" i="20"/>
  <c r="G108" i="20"/>
  <c r="H108" i="20"/>
  <c r="I108" i="20"/>
  <c r="J108" i="20"/>
  <c r="K108" i="20"/>
  <c r="L108" i="20"/>
  <c r="C107" i="20"/>
  <c r="D107" i="20"/>
  <c r="E107" i="20"/>
  <c r="F107" i="20"/>
  <c r="G107" i="20"/>
  <c r="H107" i="20"/>
  <c r="I107" i="20"/>
  <c r="J107" i="20"/>
  <c r="K107" i="20"/>
  <c r="L107" i="20"/>
  <c r="C106" i="20"/>
  <c r="D106" i="20"/>
  <c r="E106" i="20"/>
  <c r="F106" i="20"/>
  <c r="G106" i="20"/>
  <c r="H106" i="20"/>
  <c r="I106" i="20"/>
  <c r="J106" i="20"/>
  <c r="K106" i="20"/>
  <c r="L106" i="20"/>
  <c r="C105" i="20"/>
  <c r="D105" i="20"/>
  <c r="E105" i="20"/>
  <c r="F105" i="20"/>
  <c r="G105" i="20"/>
  <c r="H105" i="20"/>
  <c r="I105" i="20"/>
  <c r="J105" i="20"/>
  <c r="K105" i="20"/>
  <c r="L105" i="20"/>
  <c r="C104" i="20"/>
  <c r="D104" i="20"/>
  <c r="E104" i="20"/>
  <c r="F104" i="20"/>
  <c r="G104" i="20"/>
  <c r="H104" i="20"/>
  <c r="I104" i="20"/>
  <c r="J104" i="20"/>
  <c r="K104" i="20"/>
  <c r="L104" i="20"/>
  <c r="C103" i="20"/>
  <c r="D103" i="20"/>
  <c r="E103" i="20"/>
  <c r="F103" i="20"/>
  <c r="G103" i="20"/>
  <c r="H103" i="20"/>
  <c r="I103" i="20"/>
  <c r="J103" i="20"/>
  <c r="K103" i="20"/>
  <c r="L103" i="20"/>
  <c r="C102" i="20"/>
  <c r="D102" i="20"/>
  <c r="E102" i="20"/>
  <c r="F102" i="20"/>
  <c r="G102" i="20"/>
  <c r="H102" i="20"/>
  <c r="I102" i="20"/>
  <c r="J102" i="20"/>
  <c r="K102" i="20"/>
  <c r="L102" i="20"/>
  <c r="C101" i="20"/>
  <c r="D101" i="20"/>
  <c r="E101" i="20"/>
  <c r="F101" i="20"/>
  <c r="G101" i="20"/>
  <c r="H101" i="20"/>
  <c r="I101" i="20"/>
  <c r="J101" i="20"/>
  <c r="K101" i="20"/>
  <c r="L101" i="20"/>
  <c r="C100" i="20"/>
  <c r="D100" i="20"/>
  <c r="E100" i="20"/>
  <c r="F100" i="20"/>
  <c r="G100" i="20"/>
  <c r="H100" i="20"/>
  <c r="I100" i="20"/>
  <c r="J100" i="20"/>
  <c r="K100" i="20"/>
  <c r="L100" i="20"/>
  <c r="C99" i="20"/>
  <c r="D99" i="20"/>
  <c r="E99" i="20"/>
  <c r="F99" i="20"/>
  <c r="G99" i="20"/>
  <c r="H99" i="20"/>
  <c r="I99" i="20"/>
  <c r="J99" i="20"/>
  <c r="K99" i="20"/>
  <c r="L99" i="20"/>
  <c r="C98" i="20"/>
  <c r="D98" i="20"/>
  <c r="E98" i="20"/>
  <c r="F98" i="20"/>
  <c r="G98" i="20"/>
  <c r="H98" i="20"/>
  <c r="I98" i="20"/>
  <c r="J98" i="20"/>
  <c r="K98" i="20"/>
  <c r="L98" i="20"/>
  <c r="C97" i="20"/>
  <c r="D97" i="20"/>
  <c r="E97" i="20"/>
  <c r="F97" i="20"/>
  <c r="G97" i="20"/>
  <c r="H97" i="20"/>
  <c r="I97" i="20"/>
  <c r="J97" i="20"/>
  <c r="K97" i="20"/>
  <c r="L97" i="20"/>
  <c r="C96" i="20"/>
  <c r="D96" i="20"/>
  <c r="E96" i="20"/>
  <c r="F96" i="20"/>
  <c r="G96" i="20"/>
  <c r="H96" i="20"/>
  <c r="I96" i="20"/>
  <c r="J96" i="20"/>
  <c r="K96" i="20"/>
  <c r="L96" i="20"/>
  <c r="C95" i="20"/>
  <c r="D95" i="20"/>
  <c r="E95" i="20"/>
  <c r="F95" i="20"/>
  <c r="G95" i="20"/>
  <c r="H95" i="20"/>
  <c r="I95" i="20"/>
  <c r="J95" i="20"/>
  <c r="K95" i="20"/>
  <c r="L95" i="20"/>
  <c r="C94" i="20"/>
  <c r="D94" i="20"/>
  <c r="E94" i="20"/>
  <c r="F94" i="20"/>
  <c r="G94" i="20"/>
  <c r="H94" i="20"/>
  <c r="I94" i="20"/>
  <c r="J94" i="20"/>
  <c r="K94" i="20"/>
  <c r="L94" i="20"/>
  <c r="C93" i="20"/>
  <c r="D93" i="20"/>
  <c r="E93" i="20"/>
  <c r="F93" i="20"/>
  <c r="G93" i="20"/>
  <c r="H93" i="20"/>
  <c r="I93" i="20"/>
  <c r="J93" i="20"/>
  <c r="K93" i="20"/>
  <c r="L93" i="20"/>
  <c r="C92" i="20"/>
  <c r="D92" i="20"/>
  <c r="E92" i="20"/>
  <c r="F92" i="20"/>
  <c r="G92" i="20"/>
  <c r="H92" i="20"/>
  <c r="I92" i="20"/>
  <c r="J92" i="20"/>
  <c r="K92" i="20"/>
  <c r="L92" i="20"/>
  <c r="C91" i="20"/>
  <c r="D91" i="20"/>
  <c r="E91" i="20"/>
  <c r="F91" i="20"/>
  <c r="G91" i="20"/>
  <c r="H91" i="20"/>
  <c r="I91" i="20"/>
  <c r="J91" i="20"/>
  <c r="K91" i="20"/>
  <c r="L91" i="20"/>
  <c r="C90" i="20"/>
  <c r="D90" i="20"/>
  <c r="E90" i="20"/>
  <c r="F90" i="20"/>
  <c r="G90" i="20"/>
  <c r="H90" i="20"/>
  <c r="I90" i="20"/>
  <c r="J90" i="20"/>
  <c r="K90" i="20"/>
  <c r="L90" i="20"/>
  <c r="C89" i="20"/>
  <c r="D89" i="20"/>
  <c r="E89" i="20"/>
  <c r="F89" i="20"/>
  <c r="G89" i="20"/>
  <c r="H89" i="20"/>
  <c r="I89" i="20"/>
  <c r="J89" i="20"/>
  <c r="K89" i="20"/>
  <c r="L89" i="20"/>
  <c r="C88" i="20"/>
  <c r="D88" i="20"/>
  <c r="E88" i="20"/>
  <c r="F88" i="20"/>
  <c r="G88" i="20"/>
  <c r="H88" i="20"/>
  <c r="I88" i="20"/>
  <c r="J88" i="20"/>
  <c r="K88" i="20"/>
  <c r="L88" i="20"/>
  <c r="C87" i="20"/>
  <c r="D87" i="20"/>
  <c r="E87" i="20"/>
  <c r="F87" i="20"/>
  <c r="G87" i="20"/>
  <c r="H87" i="20"/>
  <c r="I87" i="20"/>
  <c r="J87" i="20"/>
  <c r="K87" i="20"/>
  <c r="L87" i="20"/>
  <c r="C86" i="20"/>
  <c r="D86" i="20"/>
  <c r="E86" i="20"/>
  <c r="F86" i="20"/>
  <c r="G86" i="20"/>
  <c r="H86" i="20"/>
  <c r="I86" i="20"/>
  <c r="J86" i="20"/>
  <c r="K86" i="20"/>
  <c r="L86" i="20"/>
  <c r="C85" i="20"/>
  <c r="D85" i="20"/>
  <c r="E85" i="20"/>
  <c r="F85" i="20"/>
  <c r="G85" i="20"/>
  <c r="H85" i="20"/>
  <c r="I85" i="20"/>
  <c r="J85" i="20"/>
  <c r="K85" i="20"/>
  <c r="L85" i="20"/>
  <c r="C84" i="20"/>
  <c r="D84" i="20"/>
  <c r="E84" i="20"/>
  <c r="F84" i="20"/>
  <c r="G84" i="20"/>
  <c r="H84" i="20"/>
  <c r="I84" i="20"/>
  <c r="J84" i="20"/>
  <c r="K84" i="20"/>
  <c r="L84" i="20"/>
  <c r="C83" i="20"/>
  <c r="D83" i="20"/>
  <c r="E83" i="20"/>
  <c r="F83" i="20"/>
  <c r="G83" i="20"/>
  <c r="H83" i="20"/>
  <c r="I83" i="20"/>
  <c r="J83" i="20"/>
  <c r="K83" i="20"/>
  <c r="L83" i="20"/>
  <c r="C82" i="20"/>
  <c r="D82" i="20"/>
  <c r="E82" i="20"/>
  <c r="F82" i="20"/>
  <c r="G82" i="20"/>
  <c r="H82" i="20"/>
  <c r="I82" i="20"/>
  <c r="J82" i="20"/>
  <c r="K82" i="20"/>
  <c r="L82" i="20"/>
  <c r="C81" i="20"/>
  <c r="D81" i="20"/>
  <c r="E81" i="20"/>
  <c r="F81" i="20"/>
  <c r="G81" i="20"/>
  <c r="H81" i="20"/>
  <c r="I81" i="20"/>
  <c r="J81" i="20"/>
  <c r="K81" i="20"/>
  <c r="L81" i="20"/>
  <c r="C80" i="20"/>
  <c r="D80" i="20"/>
  <c r="E80" i="20"/>
  <c r="F80" i="20"/>
  <c r="G80" i="20"/>
  <c r="H80" i="20"/>
  <c r="I80" i="20"/>
  <c r="J80" i="20"/>
  <c r="K80" i="20"/>
  <c r="L80" i="20"/>
  <c r="C79" i="20"/>
  <c r="D79" i="20"/>
  <c r="E79" i="20"/>
  <c r="F79" i="20"/>
  <c r="G79" i="20"/>
  <c r="H79" i="20"/>
  <c r="I79" i="20"/>
  <c r="J79" i="20"/>
  <c r="K79" i="20"/>
  <c r="L79" i="20"/>
  <c r="C78" i="20"/>
  <c r="D78" i="20"/>
  <c r="E78" i="20"/>
  <c r="F78" i="20"/>
  <c r="G78" i="20"/>
  <c r="H78" i="20"/>
  <c r="I78" i="20"/>
  <c r="J78" i="20"/>
  <c r="K78" i="20"/>
  <c r="L78" i="20"/>
  <c r="C77" i="20"/>
  <c r="D77" i="20"/>
  <c r="E77" i="20"/>
  <c r="F77" i="20"/>
  <c r="G77" i="20"/>
  <c r="H77" i="20"/>
  <c r="I77" i="20"/>
  <c r="J77" i="20"/>
  <c r="K77" i="20"/>
  <c r="L77" i="20"/>
  <c r="C76" i="20"/>
  <c r="D76" i="20"/>
  <c r="E76" i="20"/>
  <c r="F76" i="20"/>
  <c r="G76" i="20"/>
  <c r="H76" i="20"/>
  <c r="I76" i="20"/>
  <c r="J76" i="20"/>
  <c r="K76" i="20"/>
  <c r="L76" i="20"/>
  <c r="C75" i="20"/>
  <c r="D75" i="20"/>
  <c r="E75" i="20"/>
  <c r="F75" i="20"/>
  <c r="G75" i="20"/>
  <c r="H75" i="20"/>
  <c r="I75" i="20"/>
  <c r="J75" i="20"/>
  <c r="K75" i="20"/>
  <c r="L75" i="20"/>
  <c r="C74" i="20"/>
  <c r="D74" i="20"/>
  <c r="E74" i="20"/>
  <c r="F74" i="20"/>
  <c r="G74" i="20"/>
  <c r="H74" i="20"/>
  <c r="I74" i="20"/>
  <c r="J74" i="20"/>
  <c r="K74" i="20"/>
  <c r="L74" i="20"/>
  <c r="C73" i="20"/>
  <c r="D73" i="20"/>
  <c r="E73" i="20"/>
  <c r="F73" i="20"/>
  <c r="G73" i="20"/>
  <c r="H73" i="20"/>
  <c r="I73" i="20"/>
  <c r="J73" i="20"/>
  <c r="K73" i="20"/>
  <c r="L73" i="20"/>
  <c r="C72" i="20"/>
  <c r="D72" i="20"/>
  <c r="E72" i="20"/>
  <c r="F72" i="20"/>
  <c r="G72" i="20"/>
  <c r="H72" i="20"/>
  <c r="I72" i="20"/>
  <c r="J72" i="20"/>
  <c r="K72" i="20"/>
  <c r="L72" i="20"/>
  <c r="C71" i="20"/>
  <c r="D71" i="20"/>
  <c r="E71" i="20"/>
  <c r="F71" i="20"/>
  <c r="G71" i="20"/>
  <c r="H71" i="20"/>
  <c r="I71" i="20"/>
  <c r="J71" i="20"/>
  <c r="K71" i="20"/>
  <c r="L71" i="20"/>
  <c r="C70" i="20"/>
  <c r="D70" i="20"/>
  <c r="E70" i="20"/>
  <c r="F70" i="20"/>
  <c r="G70" i="20"/>
  <c r="H70" i="20"/>
  <c r="I70" i="20"/>
  <c r="J70" i="20"/>
  <c r="K70" i="20"/>
  <c r="L70" i="20"/>
  <c r="C69" i="20"/>
  <c r="D69" i="20"/>
  <c r="E69" i="20"/>
  <c r="F69" i="20"/>
  <c r="G69" i="20"/>
  <c r="H69" i="20"/>
  <c r="I69" i="20"/>
  <c r="J69" i="20"/>
  <c r="K69" i="20"/>
  <c r="L69" i="20"/>
  <c r="C68" i="20"/>
  <c r="D68" i="20"/>
  <c r="E68" i="20"/>
  <c r="F68" i="20"/>
  <c r="G68" i="20"/>
  <c r="H68" i="20"/>
  <c r="I68" i="20"/>
  <c r="J68" i="20"/>
  <c r="K68" i="20"/>
  <c r="L68" i="20"/>
  <c r="C67" i="20"/>
  <c r="D67" i="20"/>
  <c r="E67" i="20"/>
  <c r="F67" i="20"/>
  <c r="G67" i="20"/>
  <c r="H67" i="20"/>
  <c r="I67" i="20"/>
  <c r="J67" i="20"/>
  <c r="K67" i="20"/>
  <c r="L67" i="20"/>
  <c r="C66" i="20"/>
  <c r="D66" i="20"/>
  <c r="E66" i="20"/>
  <c r="F66" i="20"/>
  <c r="G66" i="20"/>
  <c r="H66" i="20"/>
  <c r="I66" i="20"/>
  <c r="J66" i="20"/>
  <c r="K66" i="20"/>
  <c r="L66" i="20"/>
  <c r="C65" i="20"/>
  <c r="D65" i="20"/>
  <c r="E65" i="20"/>
  <c r="F65" i="20"/>
  <c r="G65" i="20"/>
  <c r="H65" i="20"/>
  <c r="I65" i="20"/>
  <c r="J65" i="20"/>
  <c r="K65" i="20"/>
  <c r="L65" i="20"/>
  <c r="C64" i="20"/>
  <c r="D64" i="20"/>
  <c r="E64" i="20"/>
  <c r="F64" i="20"/>
  <c r="G64" i="20"/>
  <c r="H64" i="20"/>
  <c r="I64" i="20"/>
  <c r="J64" i="20"/>
  <c r="K64" i="20"/>
  <c r="L64" i="20"/>
  <c r="C63" i="20"/>
  <c r="D63" i="20"/>
  <c r="E63" i="20"/>
  <c r="F63" i="20"/>
  <c r="G63" i="20"/>
  <c r="H63" i="20"/>
  <c r="I63" i="20"/>
  <c r="J63" i="20"/>
  <c r="K63" i="20"/>
  <c r="L63" i="20"/>
  <c r="C62" i="20"/>
  <c r="D62" i="20"/>
  <c r="E62" i="20"/>
  <c r="F62" i="20"/>
  <c r="G62" i="20"/>
  <c r="H62" i="20"/>
  <c r="I62" i="20"/>
  <c r="J62" i="20"/>
  <c r="K62" i="20"/>
  <c r="L62" i="20"/>
  <c r="C61" i="20"/>
  <c r="D61" i="20"/>
  <c r="E61" i="20"/>
  <c r="F61" i="20"/>
  <c r="G61" i="20"/>
  <c r="H61" i="20"/>
  <c r="I61" i="20"/>
  <c r="J61" i="20"/>
  <c r="K61" i="20"/>
  <c r="L61" i="20"/>
  <c r="C60" i="20"/>
  <c r="D60" i="20"/>
  <c r="E60" i="20"/>
  <c r="F60" i="20"/>
  <c r="G60" i="20"/>
  <c r="H60" i="20"/>
  <c r="I60" i="20"/>
  <c r="J60" i="20"/>
  <c r="K60" i="20"/>
  <c r="L60" i="20"/>
  <c r="C59" i="20"/>
  <c r="D59" i="20"/>
  <c r="E59" i="20"/>
  <c r="F59" i="20"/>
  <c r="G59" i="20"/>
  <c r="H59" i="20"/>
  <c r="I59" i="20"/>
  <c r="J59" i="20"/>
  <c r="K59" i="20"/>
  <c r="L59" i="20"/>
  <c r="C58" i="20"/>
  <c r="D58" i="20"/>
  <c r="E58" i="20"/>
  <c r="F58" i="20"/>
  <c r="G58" i="20"/>
  <c r="H58" i="20"/>
  <c r="I58" i="20"/>
  <c r="J58" i="20"/>
  <c r="K58" i="20"/>
  <c r="L58" i="20"/>
  <c r="C57" i="20"/>
  <c r="D57" i="20"/>
  <c r="E57" i="20"/>
  <c r="F57" i="20"/>
  <c r="G57" i="20"/>
  <c r="H57" i="20"/>
  <c r="I57" i="20"/>
  <c r="J57" i="20"/>
  <c r="K57" i="20"/>
  <c r="L57" i="20"/>
  <c r="C56" i="20"/>
  <c r="D56" i="20"/>
  <c r="E56" i="20"/>
  <c r="F56" i="20"/>
  <c r="G56" i="20"/>
  <c r="H56" i="20"/>
  <c r="I56" i="20"/>
  <c r="J56" i="20"/>
  <c r="K56" i="20"/>
  <c r="L56" i="20"/>
  <c r="C55" i="20"/>
  <c r="D55" i="20"/>
  <c r="E55" i="20"/>
  <c r="F55" i="20"/>
  <c r="G55" i="20"/>
  <c r="H55" i="20"/>
  <c r="I55" i="20"/>
  <c r="J55" i="20"/>
  <c r="K55" i="20"/>
  <c r="L55" i="20"/>
  <c r="C54" i="20"/>
  <c r="D54" i="20"/>
  <c r="E54" i="20"/>
  <c r="F54" i="20"/>
  <c r="G54" i="20"/>
  <c r="H54" i="20"/>
  <c r="I54" i="20"/>
  <c r="J54" i="20"/>
  <c r="K54" i="20"/>
  <c r="L54" i="20"/>
  <c r="C53" i="20"/>
  <c r="D53" i="20"/>
  <c r="E53" i="20"/>
  <c r="F53" i="20"/>
  <c r="G53" i="20"/>
  <c r="H53" i="20"/>
  <c r="I53" i="20"/>
  <c r="J53" i="20"/>
  <c r="K53" i="20"/>
  <c r="L53" i="20"/>
  <c r="C52" i="20"/>
  <c r="D52" i="20"/>
  <c r="E52" i="20"/>
  <c r="F52" i="20"/>
  <c r="G52" i="20"/>
  <c r="H52" i="20"/>
  <c r="I52" i="20"/>
  <c r="J52" i="20"/>
  <c r="K52" i="20"/>
  <c r="L52" i="20"/>
  <c r="C51" i="20"/>
  <c r="D51" i="20"/>
  <c r="E51" i="20"/>
  <c r="F51" i="20"/>
  <c r="G51" i="20"/>
  <c r="H51" i="20"/>
  <c r="I51" i="20"/>
  <c r="J51" i="20"/>
  <c r="K51" i="20"/>
  <c r="L51" i="20"/>
  <c r="C50" i="20"/>
  <c r="D50" i="20"/>
  <c r="E50" i="20"/>
  <c r="F50" i="20"/>
  <c r="G50" i="20"/>
  <c r="H50" i="20"/>
  <c r="I50" i="20"/>
  <c r="J50" i="20"/>
  <c r="K50" i="20"/>
  <c r="L50" i="20"/>
  <c r="C49" i="20"/>
  <c r="D49" i="20"/>
  <c r="E49" i="20"/>
  <c r="F49" i="20"/>
  <c r="G49" i="20"/>
  <c r="H49" i="20"/>
  <c r="I49" i="20"/>
  <c r="J49" i="20"/>
  <c r="K49" i="20"/>
  <c r="L49" i="20"/>
  <c r="C48" i="20"/>
  <c r="D48" i="20"/>
  <c r="E48" i="20"/>
  <c r="F48" i="20"/>
  <c r="G48" i="20"/>
  <c r="H48" i="20"/>
  <c r="I48" i="20"/>
  <c r="J48" i="20"/>
  <c r="K48" i="20"/>
  <c r="L48" i="20"/>
  <c r="C47" i="20"/>
  <c r="D47" i="20"/>
  <c r="E47" i="20"/>
  <c r="F47" i="20"/>
  <c r="G47" i="20"/>
  <c r="H47" i="20"/>
  <c r="I47" i="20"/>
  <c r="J47" i="20"/>
  <c r="K47" i="20"/>
  <c r="L47" i="20"/>
  <c r="C46" i="20"/>
  <c r="D46" i="20"/>
  <c r="E46" i="20"/>
  <c r="F46" i="20"/>
  <c r="G46" i="20"/>
  <c r="H46" i="20"/>
  <c r="I46" i="20"/>
  <c r="J46" i="20"/>
  <c r="K46" i="20"/>
  <c r="L46" i="20"/>
  <c r="C45" i="20"/>
  <c r="D45" i="20"/>
  <c r="E45" i="20"/>
  <c r="F45" i="20"/>
  <c r="G45" i="20"/>
  <c r="H45" i="20"/>
  <c r="I45" i="20"/>
  <c r="J45" i="20"/>
  <c r="K45" i="20"/>
  <c r="L45" i="20"/>
  <c r="C44" i="20"/>
  <c r="D44" i="20"/>
  <c r="E44" i="20"/>
  <c r="F44" i="20"/>
  <c r="G44" i="20"/>
  <c r="H44" i="20"/>
  <c r="I44" i="20"/>
  <c r="J44" i="20"/>
  <c r="K44" i="20"/>
  <c r="L44" i="20"/>
  <c r="C43" i="20"/>
  <c r="D43" i="20"/>
  <c r="E43" i="20"/>
  <c r="F43" i="20"/>
  <c r="G43" i="20"/>
  <c r="H43" i="20"/>
  <c r="I43" i="20"/>
  <c r="J43" i="20"/>
  <c r="K43" i="20"/>
  <c r="L43" i="20"/>
  <c r="C42" i="20"/>
  <c r="D42" i="20"/>
  <c r="E42" i="20"/>
  <c r="F42" i="20"/>
  <c r="G42" i="20"/>
  <c r="H42" i="20"/>
  <c r="I42" i="20"/>
  <c r="J42" i="20"/>
  <c r="K42" i="20"/>
  <c r="L42" i="20"/>
  <c r="C41" i="20"/>
  <c r="D41" i="20"/>
  <c r="E41" i="20"/>
  <c r="F41" i="20"/>
  <c r="G41" i="20"/>
  <c r="H41" i="20"/>
  <c r="I41" i="20"/>
  <c r="J41" i="20"/>
  <c r="K41" i="20"/>
  <c r="L41" i="20"/>
  <c r="C40" i="20"/>
  <c r="D40" i="20"/>
  <c r="E40" i="20"/>
  <c r="F40" i="20"/>
  <c r="G40" i="20"/>
  <c r="H40" i="20"/>
  <c r="I40" i="20"/>
  <c r="J40" i="20"/>
  <c r="K40" i="20"/>
  <c r="L40" i="20"/>
  <c r="C39" i="20"/>
  <c r="D39" i="20"/>
  <c r="E39" i="20"/>
  <c r="F39" i="20"/>
  <c r="G39" i="20"/>
  <c r="H39" i="20"/>
  <c r="I39" i="20"/>
  <c r="J39" i="20"/>
  <c r="K39" i="20"/>
  <c r="L39" i="20"/>
  <c r="C38" i="20"/>
  <c r="D38" i="20"/>
  <c r="E38" i="20"/>
  <c r="F38" i="20"/>
  <c r="G38" i="20"/>
  <c r="H38" i="20"/>
  <c r="I38" i="20"/>
  <c r="J38" i="20"/>
  <c r="K38" i="20"/>
  <c r="L38" i="20"/>
  <c r="C37" i="20"/>
  <c r="D37" i="20"/>
  <c r="E37" i="20"/>
  <c r="F37" i="20"/>
  <c r="G37" i="20"/>
  <c r="H37" i="20"/>
  <c r="I37" i="20"/>
  <c r="J37" i="20"/>
  <c r="K37" i="20"/>
  <c r="L37" i="20"/>
  <c r="C36" i="20"/>
  <c r="D36" i="20"/>
  <c r="E36" i="20"/>
  <c r="F36" i="20"/>
  <c r="G36" i="20"/>
  <c r="H36" i="20"/>
  <c r="I36" i="20"/>
  <c r="J36" i="20"/>
  <c r="K36" i="20"/>
  <c r="L36" i="20"/>
  <c r="C35" i="20"/>
  <c r="D35" i="20"/>
  <c r="E35" i="20"/>
  <c r="F35" i="20"/>
  <c r="G35" i="20"/>
  <c r="H35" i="20"/>
  <c r="I35" i="20"/>
  <c r="J35" i="20"/>
  <c r="K35" i="20"/>
  <c r="L35" i="20"/>
  <c r="C34" i="20"/>
  <c r="D34" i="20"/>
  <c r="E34" i="20"/>
  <c r="F34" i="20"/>
  <c r="G34" i="20"/>
  <c r="H34" i="20"/>
  <c r="I34" i="20"/>
  <c r="J34" i="20"/>
  <c r="K34" i="20"/>
  <c r="L34" i="20"/>
  <c r="C33" i="20"/>
  <c r="D33" i="20"/>
  <c r="E33" i="20"/>
  <c r="F33" i="20"/>
  <c r="G33" i="20"/>
  <c r="H33" i="20"/>
  <c r="I33" i="20"/>
  <c r="J33" i="20"/>
  <c r="K33" i="20"/>
  <c r="L33" i="20"/>
  <c r="C32" i="20"/>
  <c r="D32" i="20"/>
  <c r="E32" i="20"/>
  <c r="F32" i="20"/>
  <c r="G32" i="20"/>
  <c r="H32" i="20"/>
  <c r="I32" i="20"/>
  <c r="J32" i="20"/>
  <c r="K32" i="20"/>
  <c r="L32" i="20"/>
  <c r="C31" i="20"/>
  <c r="D31" i="20"/>
  <c r="E31" i="20"/>
  <c r="F31" i="20"/>
  <c r="G31" i="20"/>
  <c r="H31" i="20"/>
  <c r="I31" i="20"/>
  <c r="J31" i="20"/>
  <c r="K31" i="20"/>
  <c r="L31" i="20"/>
  <c r="C30" i="20"/>
  <c r="D30" i="20"/>
  <c r="E30" i="20"/>
  <c r="F30" i="20"/>
  <c r="G30" i="20"/>
  <c r="H30" i="20"/>
  <c r="I30" i="20"/>
  <c r="J30" i="20"/>
  <c r="K30" i="20"/>
  <c r="L30" i="20"/>
  <c r="C29" i="20"/>
  <c r="D29" i="20"/>
  <c r="E29" i="20"/>
  <c r="F29" i="20"/>
  <c r="G29" i="20"/>
  <c r="H29" i="20"/>
  <c r="I29" i="20"/>
  <c r="J29" i="20"/>
  <c r="K29" i="20"/>
  <c r="L29" i="20"/>
  <c r="C28" i="20"/>
  <c r="D28" i="20"/>
  <c r="E28" i="20"/>
  <c r="F28" i="20"/>
  <c r="G28" i="20"/>
  <c r="H28" i="20"/>
  <c r="I28" i="20"/>
  <c r="J28" i="20"/>
  <c r="K28" i="20"/>
  <c r="L28" i="20"/>
  <c r="C27" i="20"/>
  <c r="D27" i="20"/>
  <c r="E27" i="20"/>
  <c r="F27" i="20"/>
  <c r="G27" i="20"/>
  <c r="H27" i="20"/>
  <c r="I27" i="20"/>
  <c r="J27" i="20"/>
  <c r="K27" i="20"/>
  <c r="L27" i="20"/>
  <c r="C26" i="20"/>
  <c r="D26" i="20"/>
  <c r="E26" i="20"/>
  <c r="F26" i="20"/>
  <c r="G26" i="20"/>
  <c r="H26" i="20"/>
  <c r="I26" i="20"/>
  <c r="J26" i="20"/>
  <c r="K26" i="20"/>
  <c r="L26" i="20"/>
  <c r="C25" i="20"/>
  <c r="D25" i="20"/>
  <c r="E25" i="20"/>
  <c r="F25" i="20"/>
  <c r="G25" i="20"/>
  <c r="H25" i="20"/>
  <c r="I25" i="20"/>
  <c r="J25" i="20"/>
  <c r="K25" i="20"/>
  <c r="L25" i="20"/>
  <c r="C24" i="20"/>
  <c r="D24" i="20"/>
  <c r="E24" i="20"/>
  <c r="F24" i="20"/>
  <c r="G24" i="20"/>
  <c r="H24" i="20"/>
  <c r="I24" i="20"/>
  <c r="J24" i="20"/>
  <c r="K24" i="20"/>
  <c r="L24" i="20"/>
  <c r="C23" i="20"/>
  <c r="D23" i="20"/>
  <c r="E23" i="20"/>
  <c r="F23" i="20"/>
  <c r="G23" i="20"/>
  <c r="H23" i="20"/>
  <c r="I23" i="20"/>
  <c r="J23" i="20"/>
  <c r="K23" i="20"/>
  <c r="L23" i="20"/>
  <c r="C22" i="20"/>
  <c r="D22" i="20"/>
  <c r="E22" i="20"/>
  <c r="F22" i="20"/>
  <c r="G22" i="20"/>
  <c r="H22" i="20"/>
  <c r="I22" i="20"/>
  <c r="J22" i="20"/>
  <c r="K22" i="20"/>
  <c r="L22" i="20"/>
  <c r="C21" i="20"/>
  <c r="D21" i="20"/>
  <c r="E21" i="20"/>
  <c r="F21" i="20"/>
  <c r="G21" i="20"/>
  <c r="H21" i="20"/>
  <c r="I21" i="20"/>
  <c r="J21" i="20"/>
  <c r="K21" i="20"/>
  <c r="L21" i="20"/>
  <c r="C20" i="20"/>
  <c r="D20" i="20"/>
  <c r="E20" i="20"/>
  <c r="F20" i="20"/>
  <c r="G20" i="20"/>
  <c r="H20" i="20"/>
  <c r="I20" i="20"/>
  <c r="J20" i="20"/>
  <c r="K20" i="20"/>
  <c r="L20" i="20"/>
  <c r="C19" i="20"/>
  <c r="D19" i="20"/>
  <c r="E19" i="20"/>
  <c r="F19" i="20"/>
  <c r="G19" i="20"/>
  <c r="H19" i="20"/>
  <c r="I19" i="20"/>
  <c r="J19" i="20"/>
  <c r="K19" i="20"/>
  <c r="L19" i="20"/>
  <c r="C18" i="20"/>
  <c r="D18" i="20"/>
  <c r="E18" i="20"/>
  <c r="F18" i="20"/>
  <c r="G18" i="20"/>
  <c r="H18" i="20"/>
  <c r="I18" i="20"/>
  <c r="J18" i="20"/>
  <c r="K18" i="20"/>
  <c r="L18" i="20"/>
  <c r="C17" i="20"/>
  <c r="D17" i="20"/>
  <c r="E17" i="20"/>
  <c r="F17" i="20"/>
  <c r="G17" i="20"/>
  <c r="H17" i="20"/>
  <c r="I17" i="20"/>
  <c r="J17" i="20"/>
  <c r="K17" i="20"/>
  <c r="L17" i="20"/>
  <c r="C16" i="20"/>
  <c r="D16" i="20"/>
  <c r="E16" i="20"/>
  <c r="F16" i="20"/>
  <c r="G16" i="20"/>
  <c r="H16" i="20"/>
  <c r="I16" i="20"/>
  <c r="J16" i="20"/>
  <c r="K16" i="20"/>
  <c r="L16" i="20"/>
  <c r="C15" i="20"/>
  <c r="D15" i="20"/>
  <c r="E15" i="20"/>
  <c r="F15" i="20"/>
  <c r="G15" i="20"/>
  <c r="H15" i="20"/>
  <c r="I15" i="20"/>
  <c r="J15" i="20"/>
  <c r="K15" i="20"/>
  <c r="L15" i="20"/>
  <c r="C14" i="20"/>
  <c r="D14" i="20"/>
  <c r="E14" i="20"/>
  <c r="F14" i="20"/>
  <c r="G14" i="20"/>
  <c r="H14" i="20"/>
  <c r="I14" i="20"/>
  <c r="J14" i="20"/>
  <c r="K14" i="20"/>
  <c r="L14" i="20"/>
  <c r="C13" i="20"/>
  <c r="D13" i="20"/>
  <c r="E13" i="20"/>
  <c r="F13" i="20"/>
  <c r="G13" i="20"/>
  <c r="H13" i="20"/>
  <c r="I13" i="20"/>
  <c r="J13" i="20"/>
  <c r="K13" i="20"/>
  <c r="L13" i="20"/>
  <c r="C12" i="20"/>
  <c r="D12" i="20"/>
  <c r="E12" i="20"/>
  <c r="F12" i="20"/>
  <c r="G12" i="20"/>
  <c r="H12" i="20"/>
  <c r="I12" i="20"/>
  <c r="J12" i="20"/>
  <c r="K12" i="20"/>
  <c r="L12" i="20"/>
  <c r="C11" i="20"/>
  <c r="D11" i="20"/>
  <c r="E11" i="20"/>
  <c r="F11" i="20"/>
  <c r="G11" i="20"/>
  <c r="H11" i="20"/>
  <c r="I11" i="20"/>
  <c r="J11" i="20"/>
  <c r="K11" i="20"/>
  <c r="L11" i="20"/>
  <c r="C10" i="20"/>
  <c r="D10" i="20"/>
  <c r="E10" i="20"/>
  <c r="F10" i="20"/>
  <c r="G10" i="20"/>
  <c r="H10" i="20"/>
  <c r="I10" i="20"/>
  <c r="J10" i="20"/>
  <c r="K10" i="20"/>
  <c r="L10" i="20"/>
  <c r="C9" i="20"/>
  <c r="D9" i="20"/>
  <c r="E9" i="20"/>
  <c r="F9" i="20"/>
  <c r="G9" i="20"/>
  <c r="H9" i="20"/>
  <c r="I9" i="20"/>
  <c r="J9" i="20"/>
  <c r="K9" i="20"/>
  <c r="L9" i="20"/>
  <c r="C8" i="20"/>
  <c r="D8" i="20"/>
  <c r="E8" i="20"/>
  <c r="F8" i="20"/>
  <c r="G8" i="20"/>
  <c r="H8" i="20"/>
  <c r="I8" i="20"/>
  <c r="J8" i="20"/>
  <c r="K8" i="20"/>
  <c r="L8" i="20"/>
  <c r="C7" i="20"/>
  <c r="D7" i="20"/>
  <c r="E7" i="20"/>
  <c r="F7" i="20"/>
  <c r="G7" i="20"/>
  <c r="H7" i="20"/>
  <c r="I7" i="20"/>
  <c r="J7" i="20"/>
  <c r="K7" i="20"/>
  <c r="L7" i="20"/>
  <c r="N6" i="20"/>
  <c r="E6" i="20"/>
  <c r="A1" i="20"/>
  <c r="AJ37" i="19"/>
  <c r="AH67" i="4"/>
  <c r="AI67" i="4"/>
  <c r="AJ67" i="4"/>
  <c r="BE67" i="4"/>
  <c r="AY67" i="4"/>
  <c r="AH69" i="4"/>
  <c r="AI69" i="4"/>
  <c r="AJ69" i="4"/>
  <c r="AS69" i="4"/>
  <c r="BE69" i="4"/>
  <c r="AY69" i="4"/>
  <c r="AY6" i="4"/>
  <c r="AY8" i="4"/>
  <c r="AY4" i="4"/>
  <c r="AY12" i="4"/>
  <c r="AY14" i="4"/>
  <c r="AY16" i="4"/>
  <c r="AH17" i="4"/>
  <c r="AI17" i="4"/>
  <c r="AJ17" i="4"/>
  <c r="BE17" i="4"/>
  <c r="AY18" i="4"/>
  <c r="AY20" i="4"/>
  <c r="AY21" i="4"/>
  <c r="AY22" i="4"/>
  <c r="AY23" i="4"/>
  <c r="AY26" i="4"/>
  <c r="AY28" i="4"/>
  <c r="AY30" i="4"/>
  <c r="AY32" i="4"/>
  <c r="AY35" i="4"/>
  <c r="AY36" i="4"/>
  <c r="AY37" i="4"/>
  <c r="AY38" i="4"/>
  <c r="AY40" i="4"/>
  <c r="AY42" i="4"/>
  <c r="AY43" i="4"/>
  <c r="AY45" i="4"/>
  <c r="AY47" i="4"/>
  <c r="AY49" i="4"/>
  <c r="AH50" i="4"/>
  <c r="AI50" i="4"/>
  <c r="AJ50" i="4"/>
  <c r="AE50" i="4"/>
  <c r="BE50" i="4"/>
  <c r="AY51" i="4"/>
  <c r="AH51" i="4"/>
  <c r="AI51" i="4"/>
  <c r="AJ51" i="4"/>
  <c r="BE51" i="4"/>
  <c r="AH52" i="4"/>
  <c r="AI52" i="4"/>
  <c r="AJ52" i="4"/>
  <c r="BE52" i="4"/>
  <c r="AY53" i="4"/>
  <c r="AH53" i="4"/>
  <c r="AI53" i="4"/>
  <c r="AJ53" i="4"/>
  <c r="AY55" i="4"/>
  <c r="AY57" i="4"/>
  <c r="AH57" i="4"/>
  <c r="AI57" i="4"/>
  <c r="AJ57" i="4"/>
  <c r="AH58" i="4"/>
  <c r="AI58" i="4"/>
  <c r="AJ58" i="4"/>
  <c r="AW58" i="4"/>
  <c r="AY59" i="4"/>
  <c r="AH59" i="4"/>
  <c r="AI59" i="4"/>
  <c r="AJ59" i="4"/>
  <c r="AH60" i="4"/>
  <c r="AI60" i="4"/>
  <c r="AJ60" i="4"/>
  <c r="AY61" i="4"/>
  <c r="AH61" i="4"/>
  <c r="AI61" i="4"/>
  <c r="AJ61" i="4"/>
  <c r="AY62" i="4"/>
  <c r="AH62" i="4"/>
  <c r="AI62" i="4"/>
  <c r="AJ62" i="4"/>
  <c r="AH63" i="4"/>
  <c r="AI63" i="4"/>
  <c r="AJ63" i="4"/>
  <c r="AS63" i="4"/>
  <c r="BE63" i="4"/>
  <c r="AY64" i="4"/>
  <c r="AY65" i="4"/>
  <c r="AH65" i="4"/>
  <c r="AI65" i="4"/>
  <c r="AJ65" i="4"/>
  <c r="AS65" i="4"/>
  <c r="BE65" i="4"/>
  <c r="AH68" i="4"/>
  <c r="AI68" i="4"/>
  <c r="AJ68" i="4"/>
  <c r="AY70" i="4"/>
  <c r="AY71" i="4"/>
  <c r="AH71" i="4"/>
  <c r="AI71" i="4"/>
  <c r="AJ71" i="4"/>
  <c r="BE71" i="4"/>
  <c r="AH72" i="4"/>
  <c r="AI72" i="4"/>
  <c r="AJ72" i="4"/>
  <c r="AY73" i="4"/>
  <c r="AH73" i="4"/>
  <c r="AI73" i="4"/>
  <c r="AJ73" i="4"/>
  <c r="AH74" i="4"/>
  <c r="AI74" i="4"/>
  <c r="AJ74" i="4"/>
  <c r="AT74" i="4"/>
  <c r="AY75" i="4"/>
  <c r="AH75" i="4"/>
  <c r="AI75" i="4"/>
  <c r="AJ75" i="4"/>
  <c r="AS75" i="4"/>
  <c r="AY76" i="4"/>
  <c r="AH76" i="4"/>
  <c r="AI76" i="4"/>
  <c r="AJ76" i="4"/>
  <c r="AS76" i="4"/>
  <c r="AH77" i="4"/>
  <c r="AI77" i="4"/>
  <c r="AJ77" i="4"/>
  <c r="AV77" i="4"/>
  <c r="AY78" i="4"/>
  <c r="AY79" i="4"/>
  <c r="AY80" i="4"/>
  <c r="AJ81" i="4"/>
  <c r="AY82" i="4"/>
  <c r="AY83" i="4"/>
  <c r="AY85" i="4"/>
  <c r="AJ85" i="4"/>
  <c r="AV85" i="4"/>
  <c r="AY86" i="4"/>
  <c r="AY87" i="4"/>
  <c r="AY88" i="4"/>
  <c r="AY90" i="4"/>
  <c r="AY91" i="4"/>
  <c r="AY92" i="4"/>
  <c r="AY94" i="4"/>
  <c r="AJ94" i="4"/>
  <c r="AW94" i="4"/>
  <c r="AY95" i="4"/>
  <c r="AY96" i="4"/>
  <c r="AY97" i="4"/>
  <c r="AH98" i="4"/>
  <c r="AI98" i="4"/>
  <c r="AJ98" i="4"/>
  <c r="AV98" i="4"/>
  <c r="AY99" i="4"/>
  <c r="AH99" i="4"/>
  <c r="AI99" i="4"/>
  <c r="AJ99" i="4"/>
  <c r="AY100" i="4"/>
  <c r="AH100" i="4"/>
  <c r="AI100" i="4"/>
  <c r="AJ100" i="4"/>
  <c r="BE100" i="4"/>
  <c r="AY101" i="4"/>
  <c r="AH101" i="4"/>
  <c r="AI101" i="4"/>
  <c r="AJ101" i="4"/>
  <c r="AT101" i="4"/>
  <c r="AY102" i="4"/>
  <c r="AH102" i="4"/>
  <c r="AI102" i="4"/>
  <c r="AJ102" i="4"/>
  <c r="AU102" i="4"/>
  <c r="AY103" i="4"/>
  <c r="AH103" i="4"/>
  <c r="AI103" i="4"/>
  <c r="AJ103" i="4"/>
  <c r="AW103" i="4"/>
  <c r="AY104" i="4"/>
  <c r="AH104" i="4"/>
  <c r="AI104" i="4"/>
  <c r="AJ104" i="4"/>
  <c r="AV104" i="4"/>
  <c r="AY105" i="4"/>
  <c r="AH105" i="4"/>
  <c r="AI105" i="4"/>
  <c r="AJ105" i="4"/>
  <c r="AW105" i="4"/>
  <c r="AY106" i="4"/>
  <c r="AH106" i="4"/>
  <c r="AI106" i="4"/>
  <c r="AJ106" i="4"/>
  <c r="AV106" i="4"/>
  <c r="AY107" i="4"/>
  <c r="AH107" i="4"/>
  <c r="AI107" i="4"/>
  <c r="AJ107" i="4"/>
  <c r="AV107" i="4"/>
  <c r="AY108" i="4"/>
  <c r="AH108" i="4"/>
  <c r="AI108" i="4"/>
  <c r="AJ108" i="4"/>
  <c r="AV108" i="4"/>
  <c r="AY109" i="4"/>
  <c r="AH109" i="4"/>
  <c r="AI109" i="4"/>
  <c r="AJ109" i="4"/>
  <c r="AY110" i="4"/>
  <c r="AH110" i="4"/>
  <c r="AI110" i="4"/>
  <c r="AJ110" i="4"/>
  <c r="AV110" i="4"/>
  <c r="AY111" i="4"/>
  <c r="AH111" i="4"/>
  <c r="AI111" i="4"/>
  <c r="AJ111" i="4"/>
  <c r="AV111" i="4"/>
  <c r="AY112" i="4"/>
  <c r="AH112" i="4"/>
  <c r="AI112" i="4"/>
  <c r="AJ112" i="4"/>
  <c r="AY113" i="4"/>
  <c r="AH113" i="4"/>
  <c r="AI113" i="4"/>
  <c r="AJ113" i="4"/>
  <c r="AV113" i="4"/>
  <c r="AY114" i="4"/>
  <c r="AJ114" i="4"/>
  <c r="AT114" i="4"/>
  <c r="AY115" i="4"/>
  <c r="AJ115" i="4"/>
  <c r="AY116" i="4"/>
  <c r="AJ116" i="4"/>
  <c r="AW116" i="4"/>
  <c r="AY117" i="4"/>
  <c r="AJ117" i="4"/>
  <c r="AW117" i="4"/>
  <c r="AY118" i="4"/>
  <c r="AJ118" i="4"/>
  <c r="AT118" i="4"/>
  <c r="AY119" i="4"/>
  <c r="AJ119" i="4"/>
  <c r="AY120" i="4"/>
  <c r="AJ120" i="4"/>
  <c r="AW120" i="4"/>
  <c r="AY121" i="4"/>
  <c r="AJ121" i="4"/>
  <c r="AW121" i="4"/>
  <c r="AY122" i="4"/>
  <c r="AJ122" i="4"/>
  <c r="AT122" i="4"/>
  <c r="AY123" i="4"/>
  <c r="AJ123" i="4"/>
  <c r="AY124" i="4"/>
  <c r="AJ124" i="4"/>
  <c r="AW124" i="4"/>
  <c r="AY125" i="4"/>
  <c r="AJ125" i="4"/>
  <c r="AW125" i="4"/>
  <c r="AY126" i="4"/>
  <c r="AJ126" i="4"/>
  <c r="AT126" i="4"/>
  <c r="AY127" i="4"/>
  <c r="AJ127" i="4"/>
  <c r="AY128" i="4"/>
  <c r="AJ128" i="4"/>
  <c r="AW128" i="4"/>
  <c r="AY129" i="4"/>
  <c r="AJ129" i="4"/>
  <c r="AW129" i="4"/>
  <c r="AY130" i="4"/>
  <c r="AJ130" i="4"/>
  <c r="AT130" i="4"/>
  <c r="AY131" i="4"/>
  <c r="AJ131" i="4"/>
  <c r="AY132" i="4"/>
  <c r="AJ132" i="4"/>
  <c r="AW132" i="4"/>
  <c r="AY133" i="4"/>
  <c r="AJ133" i="4"/>
  <c r="AW133" i="4"/>
  <c r="AY134" i="4"/>
  <c r="AH134" i="4"/>
  <c r="AI134" i="4"/>
  <c r="AJ134" i="4"/>
  <c r="AY135" i="4"/>
  <c r="AH135" i="4"/>
  <c r="AI135" i="4"/>
  <c r="AJ135" i="4"/>
  <c r="AY136" i="4"/>
  <c r="AH136" i="4"/>
  <c r="AI136" i="4"/>
  <c r="AJ136" i="4"/>
  <c r="AV136" i="4"/>
  <c r="AY137" i="4"/>
  <c r="AH137" i="4"/>
  <c r="AI137" i="4"/>
  <c r="AJ137" i="4"/>
  <c r="AY138" i="4"/>
  <c r="AH138" i="4"/>
  <c r="AI138" i="4"/>
  <c r="AJ138" i="4"/>
  <c r="AV138" i="4"/>
  <c r="AY139" i="4"/>
  <c r="AH139" i="4"/>
  <c r="AI139" i="4"/>
  <c r="AJ139" i="4"/>
  <c r="AW139" i="4"/>
  <c r="AY140" i="4"/>
  <c r="AH140" i="4"/>
  <c r="AI140" i="4"/>
  <c r="AJ140" i="4"/>
  <c r="AY141" i="4"/>
  <c r="AH141" i="4"/>
  <c r="AI141" i="4"/>
  <c r="AJ141" i="4"/>
  <c r="AY142" i="4"/>
  <c r="AH142" i="4"/>
  <c r="AI142" i="4"/>
  <c r="AJ142" i="4"/>
  <c r="AT142" i="4"/>
  <c r="AY143" i="4"/>
  <c r="AH143" i="4"/>
  <c r="AI143" i="4"/>
  <c r="AJ143" i="4"/>
  <c r="AS143" i="4"/>
  <c r="AY144" i="4"/>
  <c r="AJ144" i="4"/>
  <c r="AV144" i="4"/>
  <c r="AY145" i="4"/>
  <c r="AJ145" i="4"/>
  <c r="AU145" i="4"/>
  <c r="AY146" i="4"/>
  <c r="AJ146" i="4"/>
  <c r="AV146" i="4"/>
  <c r="AY147" i="4"/>
  <c r="AJ147" i="4"/>
  <c r="AU147" i="4"/>
  <c r="AY148" i="4"/>
  <c r="AJ148" i="4"/>
  <c r="AV148" i="4"/>
  <c r="AY149" i="4"/>
  <c r="AJ149" i="4"/>
  <c r="AU149" i="4"/>
  <c r="AY150" i="4"/>
  <c r="AJ150" i="4"/>
  <c r="AV150" i="4"/>
  <c r="AY151" i="4"/>
  <c r="AJ151" i="4"/>
  <c r="AU151" i="4"/>
  <c r="AY152" i="4"/>
  <c r="AJ152" i="4"/>
  <c r="AO152" i="4"/>
  <c r="AQ152" i="4"/>
  <c r="AY153" i="4"/>
  <c r="AJ153" i="4"/>
  <c r="AU153" i="4"/>
  <c r="AY154" i="4"/>
  <c r="AJ154" i="4"/>
  <c r="AV154" i="4"/>
  <c r="AY155" i="4"/>
  <c r="AJ155" i="4"/>
  <c r="AU155" i="4"/>
  <c r="AY156" i="4"/>
  <c r="AJ156" i="4"/>
  <c r="AV156" i="4"/>
  <c r="AY157" i="4"/>
  <c r="AJ157" i="4"/>
  <c r="AE157" i="4"/>
  <c r="AY158" i="4"/>
  <c r="AJ158" i="4"/>
  <c r="AV158" i="4"/>
  <c r="AY159" i="4"/>
  <c r="AJ159" i="4"/>
  <c r="AU159" i="4"/>
  <c r="AY160" i="4"/>
  <c r="AJ160" i="4"/>
  <c r="AV160" i="4"/>
  <c r="AY161" i="4"/>
  <c r="AJ161" i="4"/>
  <c r="AU161" i="4"/>
  <c r="AY162" i="4"/>
  <c r="AJ162" i="4"/>
  <c r="AV162" i="4"/>
  <c r="AY163" i="4"/>
  <c r="AJ163" i="4"/>
  <c r="AU163" i="4"/>
  <c r="AY164" i="4"/>
  <c r="AJ164" i="4"/>
  <c r="AV164" i="4"/>
  <c r="AY165" i="4"/>
  <c r="AJ165" i="4"/>
  <c r="AU165" i="4"/>
  <c r="AY166" i="4"/>
  <c r="AJ166" i="4"/>
  <c r="AV166" i="4"/>
  <c r="AY167" i="4"/>
  <c r="AJ167" i="4"/>
  <c r="AU167" i="4"/>
  <c r="AY168" i="4"/>
  <c r="AJ168" i="4"/>
  <c r="AO168" i="4"/>
  <c r="AQ168" i="4"/>
  <c r="AY169" i="4"/>
  <c r="AJ169" i="4"/>
  <c r="AU169" i="4"/>
  <c r="AY170" i="4"/>
  <c r="AJ170" i="4"/>
  <c r="AV170" i="4"/>
  <c r="AY171" i="4"/>
  <c r="AJ171" i="4"/>
  <c r="AU171" i="4"/>
  <c r="AY172" i="4"/>
  <c r="AJ172" i="4"/>
  <c r="AV172" i="4"/>
  <c r="AY173" i="4"/>
  <c r="AJ173" i="4"/>
  <c r="AE173" i="4"/>
  <c r="AY174" i="4"/>
  <c r="AJ174" i="4"/>
  <c r="AV174" i="4"/>
  <c r="AY175" i="4"/>
  <c r="AJ175" i="4"/>
  <c r="AU175" i="4"/>
  <c r="AY176" i="4"/>
  <c r="AJ176" i="4"/>
  <c r="AV176" i="4"/>
  <c r="AY177" i="4"/>
  <c r="AJ177" i="4"/>
  <c r="AU177" i="4"/>
  <c r="AY178" i="4"/>
  <c r="AJ178" i="4"/>
  <c r="AV178" i="4"/>
  <c r="AY179" i="4"/>
  <c r="AJ179" i="4"/>
  <c r="AU179" i="4"/>
  <c r="AY180" i="4"/>
  <c r="AJ180" i="4"/>
  <c r="AV180" i="4"/>
  <c r="AY181" i="4"/>
  <c r="AJ181" i="4"/>
  <c r="AU181" i="4"/>
  <c r="AY183" i="4"/>
  <c r="AJ183" i="4"/>
  <c r="AU183" i="4"/>
  <c r="AY184" i="4"/>
  <c r="AY185" i="4"/>
  <c r="AY186" i="4"/>
  <c r="AJ186" i="4"/>
  <c r="AV186" i="4"/>
  <c r="AY187" i="4"/>
  <c r="AY188" i="4"/>
  <c r="AY189" i="4"/>
  <c r="AJ189" i="4"/>
  <c r="AV189" i="4"/>
  <c r="AY190" i="4"/>
  <c r="AJ190" i="4"/>
  <c r="AO190" i="4"/>
  <c r="AQ190" i="4"/>
  <c r="AY191" i="4"/>
  <c r="AJ191" i="4"/>
  <c r="AV191" i="4"/>
  <c r="AC192" i="4"/>
  <c r="AY192" i="4"/>
  <c r="AJ192" i="4"/>
  <c r="AU192" i="4"/>
  <c r="AC193" i="4"/>
  <c r="AY193" i="4"/>
  <c r="AJ193" i="4"/>
  <c r="AV193" i="4"/>
  <c r="AC194" i="4"/>
  <c r="AY194" i="4"/>
  <c r="AJ194" i="4"/>
  <c r="AE194" i="4"/>
  <c r="AC195" i="4"/>
  <c r="AY195" i="4"/>
  <c r="AJ195" i="4"/>
  <c r="AV195" i="4"/>
  <c r="AC196" i="4"/>
  <c r="AY196" i="4"/>
  <c r="AJ196" i="4"/>
  <c r="AU196" i="4"/>
  <c r="AC197" i="4"/>
  <c r="AY197" i="4"/>
  <c r="AJ197" i="4"/>
  <c r="AV197" i="4"/>
  <c r="AC198" i="4"/>
  <c r="AY198" i="4"/>
  <c r="AJ198" i="4"/>
  <c r="AU198" i="4"/>
  <c r="AC199" i="4"/>
  <c r="AY199" i="4"/>
  <c r="AJ199" i="4"/>
  <c r="AV199" i="4"/>
  <c r="AC200" i="4"/>
  <c r="AY200" i="4"/>
  <c r="AJ200" i="4"/>
  <c r="AU200" i="4"/>
  <c r="AC201" i="4"/>
  <c r="AY201" i="4"/>
  <c r="AJ201" i="4"/>
  <c r="AV201" i="4"/>
  <c r="AC202" i="4"/>
  <c r="AY202" i="4"/>
  <c r="AJ202" i="4"/>
  <c r="AU202" i="4"/>
  <c r="AC203" i="4"/>
  <c r="AY203" i="4"/>
  <c r="AJ203" i="4"/>
  <c r="AV203" i="4"/>
  <c r="AC204" i="4"/>
  <c r="AY204" i="4"/>
  <c r="AJ204" i="4"/>
  <c r="AU204" i="4"/>
  <c r="AC205" i="4"/>
  <c r="AY205" i="4"/>
  <c r="AJ205" i="4"/>
  <c r="AV205" i="4"/>
  <c r="AC206" i="4"/>
  <c r="AY206" i="4"/>
  <c r="AJ206" i="4"/>
  <c r="AO206" i="4"/>
  <c r="AQ206" i="4"/>
  <c r="AC207" i="4"/>
  <c r="AY207" i="4"/>
  <c r="AJ207" i="4"/>
  <c r="AV207" i="4"/>
  <c r="AC208" i="4"/>
  <c r="AY208" i="4"/>
  <c r="AJ208" i="4"/>
  <c r="AU208" i="4"/>
  <c r="AC209" i="4"/>
  <c r="AY209" i="4"/>
  <c r="AJ209" i="4"/>
  <c r="AV209" i="4"/>
  <c r="AC210" i="4"/>
  <c r="AY210" i="4"/>
  <c r="AJ210" i="4"/>
  <c r="AE210" i="4"/>
  <c r="AC211" i="4"/>
  <c r="AY211" i="4"/>
  <c r="AJ211" i="4"/>
  <c r="AV211" i="4"/>
  <c r="AC212" i="4"/>
  <c r="AY212" i="4"/>
  <c r="AJ212" i="4"/>
  <c r="AU212" i="4"/>
  <c r="AC213" i="4"/>
  <c r="AY213" i="4"/>
  <c r="AJ213" i="4"/>
  <c r="AV213" i="4"/>
  <c r="AC214" i="4"/>
  <c r="AY214" i="4"/>
  <c r="AJ214" i="4"/>
  <c r="AU214" i="4"/>
  <c r="AC215" i="4"/>
  <c r="AY215" i="4"/>
  <c r="AJ215" i="4"/>
  <c r="AV215" i="4"/>
  <c r="AC216" i="4"/>
  <c r="AY216" i="4"/>
  <c r="AJ216" i="4"/>
  <c r="AU216" i="4"/>
  <c r="AC217" i="4"/>
  <c r="AY217" i="4"/>
  <c r="AJ217" i="4"/>
  <c r="AV217" i="4"/>
  <c r="AC218" i="4"/>
  <c r="AY218" i="4"/>
  <c r="AJ218" i="4"/>
  <c r="AU218" i="4"/>
  <c r="AC219" i="4"/>
  <c r="AY219" i="4"/>
  <c r="AJ219" i="4"/>
  <c r="AV219" i="4"/>
  <c r="AC220" i="4"/>
  <c r="AY220" i="4"/>
  <c r="AJ220" i="4"/>
  <c r="AU220" i="4"/>
  <c r="AC221" i="4"/>
  <c r="AY221" i="4"/>
  <c r="AJ221" i="4"/>
  <c r="AV221" i="4"/>
  <c r="AC222" i="4"/>
  <c r="AY222" i="4"/>
  <c r="AJ222" i="4"/>
  <c r="AO222" i="4"/>
  <c r="AQ222" i="4"/>
  <c r="AC223" i="4"/>
  <c r="AY223" i="4"/>
  <c r="AJ223" i="4"/>
  <c r="AV223" i="4"/>
  <c r="AC224" i="4"/>
  <c r="AY224" i="4"/>
  <c r="AJ224" i="4"/>
  <c r="AU224" i="4"/>
  <c r="AC225" i="4"/>
  <c r="AY225" i="4"/>
  <c r="AJ225" i="4"/>
  <c r="AV225" i="4"/>
  <c r="AC226" i="4"/>
  <c r="AY226" i="4"/>
  <c r="AJ226" i="4"/>
  <c r="AE226" i="4"/>
  <c r="AC227" i="4"/>
  <c r="AY227" i="4"/>
  <c r="AJ227" i="4"/>
  <c r="AV227" i="4"/>
  <c r="AC228" i="4"/>
  <c r="AY228" i="4"/>
  <c r="AJ228" i="4"/>
  <c r="AU228" i="4"/>
  <c r="AC229" i="4"/>
  <c r="AY229" i="4"/>
  <c r="AJ229" i="4"/>
  <c r="AV229" i="4"/>
  <c r="AC230" i="4"/>
  <c r="AY230" i="4"/>
  <c r="AJ230" i="4"/>
  <c r="AU230" i="4"/>
  <c r="AC231" i="4"/>
  <c r="AY231" i="4"/>
  <c r="AJ231" i="4"/>
  <c r="AV231" i="4"/>
  <c r="AC232" i="4"/>
  <c r="AY232" i="4"/>
  <c r="AJ232" i="4"/>
  <c r="AU232" i="4"/>
  <c r="AC233" i="4"/>
  <c r="AY233" i="4"/>
  <c r="AJ233" i="4"/>
  <c r="AV233" i="4"/>
  <c r="AC234" i="4"/>
  <c r="AY234" i="4"/>
  <c r="AJ234" i="4"/>
  <c r="AU234" i="4"/>
  <c r="AC235" i="4"/>
  <c r="AY235" i="4"/>
  <c r="AJ235" i="4"/>
  <c r="AV235" i="4"/>
  <c r="AC236" i="4"/>
  <c r="AY236" i="4"/>
  <c r="AJ236" i="4"/>
  <c r="AU236" i="4"/>
  <c r="AC237" i="4"/>
  <c r="AY237" i="4"/>
  <c r="AJ237" i="4"/>
  <c r="AV237" i="4"/>
  <c r="AC238" i="4"/>
  <c r="AY238" i="4"/>
  <c r="AJ238" i="4"/>
  <c r="AE238" i="4"/>
  <c r="AC239" i="4"/>
  <c r="AY239" i="4"/>
  <c r="AJ239" i="4"/>
  <c r="AV239" i="4"/>
  <c r="AC240" i="4"/>
  <c r="AY240" i="4"/>
  <c r="AJ240" i="4"/>
  <c r="AU240" i="4"/>
  <c r="AC241" i="4"/>
  <c r="AY241" i="4"/>
  <c r="AJ241" i="4"/>
  <c r="AV241" i="4"/>
  <c r="AC242" i="4"/>
  <c r="AY242" i="4"/>
  <c r="AJ242" i="4"/>
  <c r="AE242" i="4"/>
  <c r="AC243" i="4"/>
  <c r="AY243" i="4"/>
  <c r="AJ243" i="4"/>
  <c r="AV243" i="4"/>
  <c r="AC244" i="4"/>
  <c r="AY244" i="4"/>
  <c r="AJ244" i="4"/>
  <c r="AU244" i="4"/>
  <c r="AC245" i="4"/>
  <c r="AY245" i="4"/>
  <c r="AJ245" i="4"/>
  <c r="AV245" i="4"/>
  <c r="AC246" i="4"/>
  <c r="AY246" i="4"/>
  <c r="AJ246" i="4"/>
  <c r="AU246" i="4"/>
  <c r="AC247" i="4"/>
  <c r="AY247" i="4"/>
  <c r="AJ247" i="4"/>
  <c r="AV247" i="4"/>
  <c r="AC248" i="4"/>
  <c r="AY248" i="4"/>
  <c r="AJ248" i="4"/>
  <c r="AU248" i="4"/>
  <c r="AC249" i="4"/>
  <c r="AY249" i="4"/>
  <c r="AJ249" i="4"/>
  <c r="AV249" i="4"/>
  <c r="AC250" i="4"/>
  <c r="AY250" i="4"/>
  <c r="AJ250" i="4"/>
  <c r="AU250" i="4"/>
  <c r="AC251" i="4"/>
  <c r="AY251" i="4"/>
  <c r="AJ251" i="4"/>
  <c r="AV251" i="4"/>
  <c r="AC252" i="4"/>
  <c r="AY252" i="4"/>
  <c r="AJ252" i="4"/>
  <c r="AU252" i="4"/>
  <c r="AC253" i="4"/>
  <c r="AY253" i="4"/>
  <c r="AJ253" i="4"/>
  <c r="AV253" i="4"/>
  <c r="AC254" i="4"/>
  <c r="AY254" i="4"/>
  <c r="AJ254" i="4"/>
  <c r="AE254" i="4"/>
  <c r="AC255" i="4"/>
  <c r="AY255" i="4"/>
  <c r="AJ255" i="4"/>
  <c r="AV255" i="4"/>
  <c r="AC256" i="4"/>
  <c r="AY256" i="4"/>
  <c r="AJ256" i="4"/>
  <c r="AU256" i="4"/>
  <c r="AC257" i="4"/>
  <c r="AY257" i="4"/>
  <c r="AJ257" i="4"/>
  <c r="AV257" i="4"/>
  <c r="AC258" i="4"/>
  <c r="AY258" i="4"/>
  <c r="AJ258" i="4"/>
  <c r="AE258" i="4"/>
  <c r="AC259" i="4"/>
  <c r="AY259" i="4"/>
  <c r="AJ259" i="4"/>
  <c r="AV259" i="4"/>
  <c r="AC260" i="4"/>
  <c r="AY260" i="4"/>
  <c r="AJ260" i="4"/>
  <c r="AU260" i="4"/>
  <c r="AC261" i="4"/>
  <c r="AY261" i="4"/>
  <c r="AJ261" i="4"/>
  <c r="AV261" i="4"/>
  <c r="AC262" i="4"/>
  <c r="AY262" i="4"/>
  <c r="AJ262" i="4"/>
  <c r="AU262" i="4"/>
  <c r="AC263" i="4"/>
  <c r="AY263" i="4"/>
  <c r="AJ263" i="4"/>
  <c r="AV263" i="4"/>
  <c r="AC264" i="4"/>
  <c r="AY264" i="4"/>
  <c r="AJ264" i="4"/>
  <c r="AU264" i="4"/>
  <c r="AC265" i="4"/>
  <c r="AY265" i="4"/>
  <c r="AJ265" i="4"/>
  <c r="AV265" i="4"/>
  <c r="AC266" i="4"/>
  <c r="AY266" i="4"/>
  <c r="AJ266" i="4"/>
  <c r="AU266" i="4"/>
  <c r="AC267" i="4"/>
  <c r="AY267" i="4"/>
  <c r="AJ267" i="4"/>
  <c r="AV267" i="4"/>
  <c r="AC268" i="4"/>
  <c r="AY268" i="4"/>
  <c r="AJ268" i="4"/>
  <c r="AU268" i="4"/>
  <c r="AC269" i="4"/>
  <c r="AY269" i="4"/>
  <c r="AJ269" i="4"/>
  <c r="AV269" i="4"/>
  <c r="AC270" i="4"/>
  <c r="AY270" i="4"/>
  <c r="AJ270" i="4"/>
  <c r="AE270" i="4"/>
  <c r="AC271" i="4"/>
  <c r="AY271" i="4"/>
  <c r="AJ271" i="4"/>
  <c r="AV271" i="4"/>
  <c r="AC272" i="4"/>
  <c r="AY272" i="4"/>
  <c r="AJ272" i="4"/>
  <c r="AU272" i="4"/>
  <c r="AC273" i="4"/>
  <c r="AY273" i="4"/>
  <c r="AJ273" i="4"/>
  <c r="AV273" i="4"/>
  <c r="AC274" i="4"/>
  <c r="AY274" i="4"/>
  <c r="AJ274" i="4"/>
  <c r="AE274" i="4"/>
  <c r="AC275" i="4"/>
  <c r="AY275" i="4"/>
  <c r="AJ275" i="4"/>
  <c r="AV275" i="4"/>
  <c r="AC276" i="4"/>
  <c r="AY276" i="4"/>
  <c r="AJ276" i="4"/>
  <c r="AU276" i="4"/>
  <c r="AC277" i="4"/>
  <c r="AY277" i="4"/>
  <c r="AJ277" i="4"/>
  <c r="AV277" i="4"/>
  <c r="AC278" i="4"/>
  <c r="AY278" i="4"/>
  <c r="AJ278" i="4"/>
  <c r="AU278" i="4"/>
  <c r="AC279" i="4"/>
  <c r="AY279" i="4"/>
  <c r="AJ279" i="4"/>
  <c r="AV279" i="4"/>
  <c r="AC280" i="4"/>
  <c r="AY280" i="4"/>
  <c r="AJ280" i="4"/>
  <c r="AU280" i="4"/>
  <c r="AC281" i="4"/>
  <c r="AY281" i="4"/>
  <c r="AJ281" i="4"/>
  <c r="AV281" i="4"/>
  <c r="AC282" i="4"/>
  <c r="AY282" i="4"/>
  <c r="AJ282" i="4"/>
  <c r="AU282" i="4"/>
  <c r="AC283" i="4"/>
  <c r="AY283" i="4"/>
  <c r="AJ283" i="4"/>
  <c r="AV283" i="4"/>
  <c r="AC284" i="4"/>
  <c r="AY284" i="4"/>
  <c r="AJ284" i="4"/>
  <c r="AU284" i="4"/>
  <c r="AC285" i="4"/>
  <c r="AY285" i="4"/>
  <c r="AJ285" i="4"/>
  <c r="AV285" i="4"/>
  <c r="AC286" i="4"/>
  <c r="AY286" i="4"/>
  <c r="AJ286" i="4"/>
  <c r="AE286" i="4"/>
  <c r="AC287" i="4"/>
  <c r="AY287" i="4"/>
  <c r="AJ287" i="4"/>
  <c r="AV287" i="4"/>
  <c r="AC288" i="4"/>
  <c r="AY288" i="4"/>
  <c r="AJ288" i="4"/>
  <c r="AU288" i="4"/>
  <c r="AC289" i="4"/>
  <c r="AY289" i="4"/>
  <c r="AJ289" i="4"/>
  <c r="AV289" i="4"/>
  <c r="AC290" i="4"/>
  <c r="AY290" i="4"/>
  <c r="AJ290" i="4"/>
  <c r="AE290" i="4"/>
  <c r="AC291" i="4"/>
  <c r="AY291" i="4"/>
  <c r="AJ291" i="4"/>
  <c r="AV291" i="4"/>
  <c r="AC292" i="4"/>
  <c r="AY292" i="4"/>
  <c r="AJ292" i="4"/>
  <c r="AU292" i="4"/>
  <c r="AC293" i="4"/>
  <c r="AY293" i="4"/>
  <c r="AJ293" i="4"/>
  <c r="AV293" i="4"/>
  <c r="AC294" i="4"/>
  <c r="AY294" i="4"/>
  <c r="AJ294" i="4"/>
  <c r="AU294" i="4"/>
  <c r="AC295" i="4"/>
  <c r="AY295" i="4"/>
  <c r="AJ295" i="4"/>
  <c r="AV295" i="4"/>
  <c r="AC296" i="4"/>
  <c r="AY296" i="4"/>
  <c r="AJ296" i="4"/>
  <c r="AU296" i="4"/>
  <c r="AC297" i="4"/>
  <c r="AY297" i="4"/>
  <c r="AJ297" i="4"/>
  <c r="AV297" i="4"/>
  <c r="AC298" i="4"/>
  <c r="AY298" i="4"/>
  <c r="AJ298" i="4"/>
  <c r="AU298" i="4"/>
  <c r="AC299" i="4"/>
  <c r="AY299" i="4"/>
  <c r="AJ299" i="4"/>
  <c r="AV299" i="4"/>
  <c r="AC300" i="4"/>
  <c r="AY300" i="4"/>
  <c r="AJ300" i="4"/>
  <c r="AU300" i="4"/>
  <c r="AC301" i="4"/>
  <c r="AY301" i="4"/>
  <c r="AJ301" i="4"/>
  <c r="AV301" i="4"/>
  <c r="AC302" i="4"/>
  <c r="AY302" i="4"/>
  <c r="AJ302" i="4"/>
  <c r="AE302" i="4"/>
  <c r="AC303" i="4"/>
  <c r="AY303" i="4"/>
  <c r="AJ303" i="4"/>
  <c r="AV303" i="4"/>
  <c r="AC304" i="4"/>
  <c r="AY304" i="4"/>
  <c r="AJ304" i="4"/>
  <c r="AU304" i="4"/>
  <c r="AC305" i="4"/>
  <c r="AY305" i="4"/>
  <c r="AJ305" i="4"/>
  <c r="AV305" i="4"/>
  <c r="AC306" i="4"/>
  <c r="AY306" i="4"/>
  <c r="AJ306" i="4"/>
  <c r="AE306" i="4"/>
  <c r="AC307" i="4"/>
  <c r="AY307" i="4"/>
  <c r="AJ307" i="4"/>
  <c r="AV307" i="4"/>
  <c r="AC308" i="4"/>
  <c r="AY308" i="4"/>
  <c r="AJ308" i="4"/>
  <c r="AU308" i="4"/>
  <c r="AC309" i="4"/>
  <c r="AY309" i="4"/>
  <c r="AJ309" i="4"/>
  <c r="AV309" i="4"/>
  <c r="AC310" i="4"/>
  <c r="AY310" i="4"/>
  <c r="AJ310" i="4"/>
  <c r="AU310" i="4"/>
  <c r="AC311" i="4"/>
  <c r="AY311" i="4"/>
  <c r="AJ311" i="4"/>
  <c r="AV311" i="4"/>
  <c r="AC312" i="4"/>
  <c r="AY312" i="4"/>
  <c r="AJ312" i="4"/>
  <c r="AU312" i="4"/>
  <c r="AC313" i="4"/>
  <c r="AY313" i="4"/>
  <c r="AJ313" i="4"/>
  <c r="AV313" i="4"/>
  <c r="AC314" i="4"/>
  <c r="AY314" i="4"/>
  <c r="AJ314" i="4"/>
  <c r="AU314" i="4"/>
  <c r="AC315" i="4"/>
  <c r="AY315" i="4"/>
  <c r="AJ315" i="4"/>
  <c r="AV315" i="4"/>
  <c r="AC316" i="4"/>
  <c r="AY316" i="4"/>
  <c r="AJ316" i="4"/>
  <c r="AU316" i="4"/>
  <c r="AC317" i="4"/>
  <c r="AY317" i="4"/>
  <c r="AJ317" i="4"/>
  <c r="AV317" i="4"/>
  <c r="AC318" i="4"/>
  <c r="AY318" i="4"/>
  <c r="AJ318" i="4"/>
  <c r="AO318" i="4"/>
  <c r="AQ318" i="4"/>
  <c r="AC319" i="4"/>
  <c r="AY319" i="4"/>
  <c r="AJ319" i="4"/>
  <c r="AV319" i="4"/>
  <c r="AC320" i="4"/>
  <c r="AY320" i="4"/>
  <c r="AJ320" i="4"/>
  <c r="AU320" i="4"/>
  <c r="AC321" i="4"/>
  <c r="AY321" i="4"/>
  <c r="AJ321" i="4"/>
  <c r="AV321" i="4"/>
  <c r="AC322" i="4"/>
  <c r="AY322" i="4"/>
  <c r="AJ322" i="4"/>
  <c r="AE322" i="4"/>
  <c r="AC323" i="4"/>
  <c r="AY323" i="4"/>
  <c r="AJ323" i="4"/>
  <c r="AV323" i="4"/>
  <c r="AC324" i="4"/>
  <c r="AY324" i="4"/>
  <c r="AJ324" i="4"/>
  <c r="AU324" i="4"/>
  <c r="AC325" i="4"/>
  <c r="AY325" i="4"/>
  <c r="AJ325" i="4"/>
  <c r="AV325" i="4"/>
  <c r="AC326" i="4"/>
  <c r="AY326" i="4"/>
  <c r="AJ326" i="4"/>
  <c r="AU326" i="4"/>
  <c r="AC327" i="4"/>
  <c r="AY327" i="4"/>
  <c r="AJ327" i="4"/>
  <c r="AV327" i="4"/>
  <c r="AC328" i="4"/>
  <c r="AY328" i="4"/>
  <c r="AJ328" i="4"/>
  <c r="AU328" i="4"/>
  <c r="AC329" i="4"/>
  <c r="AY329" i="4"/>
  <c r="AJ329" i="4"/>
  <c r="AV329" i="4"/>
  <c r="AC330" i="4"/>
  <c r="AY330" i="4"/>
  <c r="AJ330" i="4"/>
  <c r="AU330" i="4"/>
  <c r="AC331" i="4"/>
  <c r="AY331" i="4"/>
  <c r="AJ331" i="4"/>
  <c r="AV331" i="4"/>
  <c r="AC332" i="4"/>
  <c r="AY332" i="4"/>
  <c r="AJ332" i="4"/>
  <c r="AU332" i="4"/>
  <c r="AC333" i="4"/>
  <c r="AY333" i="4"/>
  <c r="AJ333" i="4"/>
  <c r="AV333" i="4"/>
  <c r="AC334" i="4"/>
  <c r="AY334" i="4"/>
  <c r="AJ334" i="4"/>
  <c r="AO334" i="4"/>
  <c r="AQ334" i="4"/>
  <c r="AC335" i="4"/>
  <c r="AY335" i="4"/>
  <c r="AJ335" i="4"/>
  <c r="AV335" i="4"/>
  <c r="AC336" i="4"/>
  <c r="AY336" i="4"/>
  <c r="AJ336" i="4"/>
  <c r="AU336" i="4"/>
  <c r="AC337" i="4"/>
  <c r="AY337" i="4"/>
  <c r="AJ337" i="4"/>
  <c r="AV337" i="4"/>
  <c r="AC338" i="4"/>
  <c r="AY338" i="4"/>
  <c r="AJ338" i="4"/>
  <c r="AE338" i="4"/>
  <c r="AC339" i="4"/>
  <c r="AY339" i="4"/>
  <c r="AJ339" i="4"/>
  <c r="AV339" i="4"/>
  <c r="AC340" i="4"/>
  <c r="AY340" i="4"/>
  <c r="AJ340" i="4"/>
  <c r="AU340" i="4"/>
  <c r="AC341" i="4"/>
  <c r="AY341" i="4"/>
  <c r="AJ341" i="4"/>
  <c r="AV341" i="4"/>
  <c r="AC342" i="4"/>
  <c r="AY342" i="4"/>
  <c r="AJ342" i="4"/>
  <c r="AT342" i="4"/>
  <c r="AC343" i="4"/>
  <c r="AY343" i="4"/>
  <c r="AJ343" i="4"/>
  <c r="AV343" i="4"/>
  <c r="AC344" i="4"/>
  <c r="AY344" i="4"/>
  <c r="AJ344" i="4"/>
  <c r="AU344" i="4"/>
  <c r="AC345" i="4"/>
  <c r="AY345" i="4"/>
  <c r="AJ345" i="4"/>
  <c r="AV345" i="4"/>
  <c r="AC346" i="4"/>
  <c r="AY346" i="4"/>
  <c r="AJ346" i="4"/>
  <c r="AE346" i="4"/>
  <c r="AC347" i="4"/>
  <c r="AY347" i="4"/>
  <c r="AJ347" i="4"/>
  <c r="AV347" i="4"/>
  <c r="AC348" i="4"/>
  <c r="AY348" i="4"/>
  <c r="AJ348" i="4"/>
  <c r="AU348" i="4"/>
  <c r="AC349" i="4"/>
  <c r="AY349" i="4"/>
  <c r="AJ349" i="4"/>
  <c r="AV349" i="4"/>
  <c r="AC350" i="4"/>
  <c r="AY350" i="4"/>
  <c r="AJ350" i="4"/>
  <c r="AT350" i="4"/>
  <c r="AC351" i="4"/>
  <c r="AY351" i="4"/>
  <c r="AJ351" i="4"/>
  <c r="AV351" i="4"/>
  <c r="AC352" i="4"/>
  <c r="AY352" i="4"/>
  <c r="AJ352" i="4"/>
  <c r="AU352" i="4"/>
  <c r="AC353" i="4"/>
  <c r="AY353" i="4"/>
  <c r="AJ353" i="4"/>
  <c r="AV353" i="4"/>
  <c r="AC354" i="4"/>
  <c r="AY354" i="4"/>
  <c r="AJ354" i="4"/>
  <c r="AE354" i="4"/>
  <c r="AC355" i="4"/>
  <c r="AY355" i="4"/>
  <c r="AJ355" i="4"/>
  <c r="AV355" i="4"/>
  <c r="AC356" i="4"/>
  <c r="AY356" i="4"/>
  <c r="AJ356" i="4"/>
  <c r="AU356" i="4"/>
  <c r="AC357" i="4"/>
  <c r="AY357" i="4"/>
  <c r="AJ357" i="4"/>
  <c r="AV357" i="4"/>
  <c r="AC358" i="4"/>
  <c r="AY358" i="4"/>
  <c r="AJ358" i="4"/>
  <c r="AT358" i="4"/>
  <c r="AC359" i="4"/>
  <c r="AY359" i="4"/>
  <c r="AJ359" i="4"/>
  <c r="AV359" i="4"/>
  <c r="AC360" i="4"/>
  <c r="AY360" i="4"/>
  <c r="AJ360" i="4"/>
  <c r="AU360" i="4"/>
  <c r="AC361" i="4"/>
  <c r="AY361" i="4"/>
  <c r="AJ361" i="4"/>
  <c r="AV361" i="4"/>
  <c r="AC362" i="4"/>
  <c r="AY362" i="4"/>
  <c r="AJ362" i="4"/>
  <c r="AE362" i="4"/>
  <c r="AC363" i="4"/>
  <c r="AY363" i="4"/>
  <c r="AJ363" i="4"/>
  <c r="AV363" i="4"/>
  <c r="AC364" i="4"/>
  <c r="AY364" i="4"/>
  <c r="AJ364" i="4"/>
  <c r="AU364" i="4"/>
  <c r="AC365" i="4"/>
  <c r="AY365" i="4"/>
  <c r="AJ365" i="4"/>
  <c r="AV365" i="4"/>
  <c r="AC366" i="4"/>
  <c r="AY366" i="4"/>
  <c r="AJ366" i="4"/>
  <c r="AT366" i="4"/>
  <c r="AC367" i="4"/>
  <c r="AY367" i="4"/>
  <c r="AJ367" i="4"/>
  <c r="AV367" i="4"/>
  <c r="AC368" i="4"/>
  <c r="AY368" i="4"/>
  <c r="AJ368" i="4"/>
  <c r="AU368" i="4"/>
  <c r="AC369" i="4"/>
  <c r="AY369" i="4"/>
  <c r="AJ369" i="4"/>
  <c r="AV369" i="4"/>
  <c r="AC370" i="4"/>
  <c r="AY370" i="4"/>
  <c r="AJ370" i="4"/>
  <c r="AE370" i="4"/>
  <c r="AC371" i="4"/>
  <c r="AY371" i="4"/>
  <c r="AJ371" i="4"/>
  <c r="AV371" i="4"/>
  <c r="AC372" i="4"/>
  <c r="AY372" i="4"/>
  <c r="AJ372" i="4"/>
  <c r="AU372" i="4"/>
  <c r="AC373" i="4"/>
  <c r="AY373" i="4"/>
  <c r="AJ373" i="4"/>
  <c r="AV373" i="4"/>
  <c r="AC374" i="4"/>
  <c r="AY374" i="4"/>
  <c r="AJ374" i="4"/>
  <c r="AW374" i="4"/>
  <c r="AC375" i="4"/>
  <c r="AY375" i="4"/>
  <c r="AJ375" i="4"/>
  <c r="AV375" i="4"/>
  <c r="AC376" i="4"/>
  <c r="AY376" i="4"/>
  <c r="AJ376" i="4"/>
  <c r="AU376" i="4"/>
  <c r="AC377" i="4"/>
  <c r="AY377" i="4"/>
  <c r="AJ377" i="4"/>
  <c r="AV377" i="4"/>
  <c r="AC378" i="4"/>
  <c r="AY378" i="4"/>
  <c r="AJ378" i="4"/>
  <c r="AE378" i="4"/>
  <c r="AC379" i="4"/>
  <c r="AY379" i="4"/>
  <c r="AJ379" i="4"/>
  <c r="AV379" i="4"/>
  <c r="AC380" i="4"/>
  <c r="AY380" i="4"/>
  <c r="AJ380" i="4"/>
  <c r="AU380" i="4"/>
  <c r="AC381" i="4"/>
  <c r="AY381" i="4"/>
  <c r="AJ381" i="4"/>
  <c r="AV381" i="4"/>
  <c r="AC382" i="4"/>
  <c r="AY382" i="4"/>
  <c r="AJ382" i="4"/>
  <c r="AW382" i="4"/>
  <c r="AC383" i="4"/>
  <c r="AY383" i="4"/>
  <c r="AJ383" i="4"/>
  <c r="AV383" i="4"/>
  <c r="AC384" i="4"/>
  <c r="AY384" i="4"/>
  <c r="AJ384" i="4"/>
  <c r="AU384" i="4"/>
  <c r="AC385" i="4"/>
  <c r="AY385" i="4"/>
  <c r="AJ385" i="4"/>
  <c r="AV385" i="4"/>
  <c r="AC386" i="4"/>
  <c r="AY386" i="4"/>
  <c r="AJ386" i="4"/>
  <c r="AE386" i="4"/>
  <c r="AC387" i="4"/>
  <c r="AY387" i="4"/>
  <c r="AJ387" i="4"/>
  <c r="AV387" i="4"/>
  <c r="AC388" i="4"/>
  <c r="AY388" i="4"/>
  <c r="AJ388" i="4"/>
  <c r="AU388" i="4"/>
  <c r="AC389" i="4"/>
  <c r="AY389" i="4"/>
  <c r="AJ389" i="4"/>
  <c r="AV389" i="4"/>
  <c r="AC390" i="4"/>
  <c r="AY390" i="4"/>
  <c r="AJ390" i="4"/>
  <c r="AW390" i="4"/>
  <c r="AC391" i="4"/>
  <c r="AY391" i="4"/>
  <c r="AJ391" i="4"/>
  <c r="AV391" i="4"/>
  <c r="AC392" i="4"/>
  <c r="AY392" i="4"/>
  <c r="AJ392" i="4"/>
  <c r="AU392" i="4"/>
  <c r="AC393" i="4"/>
  <c r="AY393" i="4"/>
  <c r="AJ393" i="4"/>
  <c r="AV393" i="4"/>
  <c r="AC394" i="4"/>
  <c r="AY394" i="4"/>
  <c r="AJ394" i="4"/>
  <c r="AE394" i="4"/>
  <c r="AC395" i="4"/>
  <c r="AY395" i="4"/>
  <c r="AJ395" i="4"/>
  <c r="AV395" i="4"/>
  <c r="AC396" i="4"/>
  <c r="AY396" i="4"/>
  <c r="AJ396" i="4"/>
  <c r="AU396" i="4"/>
  <c r="AC397" i="4"/>
  <c r="AY397" i="4"/>
  <c r="AJ397" i="4"/>
  <c r="AV397" i="4"/>
  <c r="AC398" i="4"/>
  <c r="AY398" i="4"/>
  <c r="AJ398" i="4"/>
  <c r="AW398" i="4"/>
  <c r="AC399" i="4"/>
  <c r="AY399" i="4"/>
  <c r="AJ399" i="4"/>
  <c r="AV399" i="4"/>
  <c r="AC400" i="4"/>
  <c r="AY400" i="4"/>
  <c r="AJ400" i="4"/>
  <c r="AU400" i="4"/>
  <c r="AC401" i="4"/>
  <c r="AY401" i="4"/>
  <c r="AJ401" i="4"/>
  <c r="AV401" i="4"/>
  <c r="AC402" i="4"/>
  <c r="AY402" i="4"/>
  <c r="AJ402" i="4"/>
  <c r="AE402" i="4"/>
  <c r="AC403" i="4"/>
  <c r="AY403" i="4"/>
  <c r="AJ403" i="4"/>
  <c r="AV403" i="4"/>
  <c r="AC404" i="4"/>
  <c r="AY404" i="4"/>
  <c r="AJ404" i="4"/>
  <c r="AU404" i="4"/>
  <c r="AC405" i="4"/>
  <c r="AY405" i="4"/>
  <c r="AJ405" i="4"/>
  <c r="AC406" i="4"/>
  <c r="AY406" i="4"/>
  <c r="AJ406" i="4"/>
  <c r="AC407" i="4"/>
  <c r="AY407" i="4"/>
  <c r="AJ407" i="4"/>
  <c r="AC408" i="4"/>
  <c r="AY408" i="4"/>
  <c r="AJ408" i="4"/>
  <c r="AC409" i="4"/>
  <c r="AY409" i="4"/>
  <c r="AJ409" i="4"/>
  <c r="AC410" i="4"/>
  <c r="AY410" i="4"/>
  <c r="AJ410" i="4"/>
  <c r="AC411" i="4"/>
  <c r="AY411" i="4"/>
  <c r="AJ411" i="4"/>
  <c r="AC412" i="4"/>
  <c r="AY412" i="4"/>
  <c r="AJ412" i="4"/>
  <c r="AC413" i="4"/>
  <c r="AY413" i="4"/>
  <c r="AJ413" i="4"/>
  <c r="AC414" i="4"/>
  <c r="AY414" i="4"/>
  <c r="AJ414" i="4"/>
  <c r="AC415" i="4"/>
  <c r="AY415" i="4"/>
  <c r="AJ415" i="4"/>
  <c r="AC416" i="4"/>
  <c r="AY416" i="4"/>
  <c r="AJ416" i="4"/>
  <c r="AC417" i="4"/>
  <c r="AY417" i="4"/>
  <c r="AJ417" i="4"/>
  <c r="AC418" i="4"/>
  <c r="AY418" i="4"/>
  <c r="AJ418" i="4"/>
  <c r="AC419" i="4"/>
  <c r="AY419" i="4"/>
  <c r="AJ419" i="4"/>
  <c r="AC420" i="4"/>
  <c r="AY420" i="4"/>
  <c r="AJ420" i="4"/>
  <c r="AC421" i="4"/>
  <c r="AY421" i="4"/>
  <c r="AJ421" i="4"/>
  <c r="AC422" i="4"/>
  <c r="AY422" i="4"/>
  <c r="AJ422" i="4"/>
  <c r="AO422" i="4"/>
  <c r="AQ422" i="4"/>
  <c r="AC423" i="4"/>
  <c r="AY423" i="4"/>
  <c r="AJ423" i="4"/>
  <c r="AC424" i="4"/>
  <c r="AY424" i="4"/>
  <c r="AJ424" i="4"/>
  <c r="AC425" i="4"/>
  <c r="AY425" i="4"/>
  <c r="AJ425" i="4"/>
  <c r="AC426" i="4"/>
  <c r="AY426" i="4"/>
  <c r="AJ426" i="4"/>
  <c r="AC427" i="4"/>
  <c r="AY427" i="4"/>
  <c r="AJ427" i="4"/>
  <c r="AC428" i="4"/>
  <c r="AY428" i="4"/>
  <c r="AJ428" i="4"/>
  <c r="AC429" i="4"/>
  <c r="AY429" i="4"/>
  <c r="AJ429" i="4"/>
  <c r="AC430" i="4"/>
  <c r="AY430" i="4"/>
  <c r="AJ430" i="4"/>
  <c r="AC431" i="4"/>
  <c r="AY431" i="4"/>
  <c r="AJ431" i="4"/>
  <c r="AC432" i="4"/>
  <c r="AY432" i="4"/>
  <c r="AJ432" i="4"/>
  <c r="AC433" i="4"/>
  <c r="AY433" i="4"/>
  <c r="AJ433" i="4"/>
  <c r="AC434" i="4"/>
  <c r="AY434" i="4"/>
  <c r="AJ434" i="4"/>
  <c r="AC435" i="4"/>
  <c r="AY435" i="4"/>
  <c r="AJ435" i="4"/>
  <c r="AC436" i="4"/>
  <c r="AY436" i="4"/>
  <c r="AJ436" i="4"/>
  <c r="AC437" i="4"/>
  <c r="AY437" i="4"/>
  <c r="AJ437" i="4"/>
  <c r="AC438" i="4"/>
  <c r="AY438" i="4"/>
  <c r="AJ438" i="4"/>
  <c r="AC439" i="4"/>
  <c r="AY439" i="4"/>
  <c r="AJ439" i="4"/>
  <c r="AC440" i="4"/>
  <c r="AY440" i="4"/>
  <c r="AJ440" i="4"/>
  <c r="AC441" i="4"/>
  <c r="AY441" i="4"/>
  <c r="AJ441" i="4"/>
  <c r="AC442" i="4"/>
  <c r="AY442" i="4"/>
  <c r="AJ442" i="4"/>
  <c r="AC443" i="4"/>
  <c r="AY443" i="4"/>
  <c r="AJ443" i="4"/>
  <c r="AC444" i="4"/>
  <c r="AY444" i="4"/>
  <c r="AJ444" i="4"/>
  <c r="AC445" i="4"/>
  <c r="AY445" i="4"/>
  <c r="AJ445" i="4"/>
  <c r="AC446" i="4"/>
  <c r="AY446" i="4"/>
  <c r="AJ446" i="4"/>
  <c r="AE446" i="4"/>
  <c r="AC447" i="4"/>
  <c r="AY447" i="4"/>
  <c r="AJ447" i="4"/>
  <c r="AC448" i="4"/>
  <c r="AY448" i="4"/>
  <c r="AJ448" i="4"/>
  <c r="AC449" i="4"/>
  <c r="AY449" i="4"/>
  <c r="AJ449" i="4"/>
  <c r="AC450" i="4"/>
  <c r="AY450" i="4"/>
  <c r="AJ450" i="4"/>
  <c r="AC451" i="4"/>
  <c r="AY451" i="4"/>
  <c r="AJ451" i="4"/>
  <c r="AC452" i="4"/>
  <c r="AY452" i="4"/>
  <c r="AJ452" i="4"/>
  <c r="AC453" i="4"/>
  <c r="AY453" i="4"/>
  <c r="AJ453" i="4"/>
  <c r="AC454" i="4"/>
  <c r="AY454" i="4"/>
  <c r="AJ454" i="4"/>
  <c r="AO454" i="4"/>
  <c r="AQ454" i="4"/>
  <c r="AC455" i="4"/>
  <c r="AY455" i="4"/>
  <c r="AJ455" i="4"/>
  <c r="AC456" i="4"/>
  <c r="AY456" i="4"/>
  <c r="AJ456" i="4"/>
  <c r="AC457" i="4"/>
  <c r="AY457" i="4"/>
  <c r="AJ457" i="4"/>
  <c r="AC458" i="4"/>
  <c r="AY458" i="4"/>
  <c r="AJ458" i="4"/>
  <c r="AC459" i="4"/>
  <c r="AY459" i="4"/>
  <c r="AJ459" i="4"/>
  <c r="AC460" i="4"/>
  <c r="AY460" i="4"/>
  <c r="AJ460" i="4"/>
  <c r="AC461" i="4"/>
  <c r="AY461" i="4"/>
  <c r="AJ461" i="4"/>
  <c r="AC462" i="4"/>
  <c r="AY462" i="4"/>
  <c r="AJ462" i="4"/>
  <c r="AE462" i="4"/>
  <c r="AC463" i="4"/>
  <c r="AY463" i="4"/>
  <c r="AJ463" i="4"/>
  <c r="AC464" i="4"/>
  <c r="AY464" i="4"/>
  <c r="AJ464" i="4"/>
  <c r="AC465" i="4"/>
  <c r="AY465" i="4"/>
  <c r="AJ465" i="4"/>
  <c r="AC466" i="4"/>
  <c r="AY466" i="4"/>
  <c r="AJ466" i="4"/>
  <c r="AC467" i="4"/>
  <c r="AY467" i="4"/>
  <c r="AJ467" i="4"/>
  <c r="AC468" i="4"/>
  <c r="AY468" i="4"/>
  <c r="AJ468" i="4"/>
  <c r="AC469" i="4"/>
  <c r="AY469" i="4"/>
  <c r="AJ469" i="4"/>
  <c r="AC470" i="4"/>
  <c r="AY470" i="4"/>
  <c r="AJ470" i="4"/>
  <c r="AC471" i="4"/>
  <c r="AY471" i="4"/>
  <c r="AJ471" i="4"/>
  <c r="AC472" i="4"/>
  <c r="AY472" i="4"/>
  <c r="AJ472" i="4"/>
  <c r="AC473" i="4"/>
  <c r="AY473" i="4"/>
  <c r="AJ473" i="4"/>
  <c r="AC474" i="4"/>
  <c r="AY474" i="4"/>
  <c r="AJ474" i="4"/>
  <c r="AC475" i="4"/>
  <c r="AY475" i="4"/>
  <c r="AJ475" i="4"/>
  <c r="AC476" i="4"/>
  <c r="AY476" i="4"/>
  <c r="AJ476" i="4"/>
  <c r="AC477" i="4"/>
  <c r="AY477" i="4"/>
  <c r="AJ477" i="4"/>
  <c r="AC478" i="4"/>
  <c r="AY478" i="4"/>
  <c r="AJ478" i="4"/>
  <c r="AE478" i="4"/>
  <c r="AC479" i="4"/>
  <c r="AY479" i="4"/>
  <c r="AJ479" i="4"/>
  <c r="AC480" i="4"/>
  <c r="AY480" i="4"/>
  <c r="AJ480" i="4"/>
  <c r="AC481" i="4"/>
  <c r="AY481" i="4"/>
  <c r="AJ481" i="4"/>
  <c r="AC482" i="4"/>
  <c r="AY482" i="4"/>
  <c r="AJ482" i="4"/>
  <c r="AC483" i="4"/>
  <c r="AY483" i="4"/>
  <c r="AJ483" i="4"/>
  <c r="AC484" i="4"/>
  <c r="AY484" i="4"/>
  <c r="AJ484" i="4"/>
  <c r="AC485" i="4"/>
  <c r="AY485" i="4"/>
  <c r="AJ485" i="4"/>
  <c r="AC486" i="4"/>
  <c r="AY486" i="4"/>
  <c r="AJ486" i="4"/>
  <c r="AO486" i="4"/>
  <c r="AQ486" i="4"/>
  <c r="AC487" i="4"/>
  <c r="AY487" i="4"/>
  <c r="AJ487" i="4"/>
  <c r="AC488" i="4"/>
  <c r="AY488" i="4"/>
  <c r="AJ488" i="4"/>
  <c r="AC489" i="4"/>
  <c r="AY489" i="4"/>
  <c r="AJ489" i="4"/>
  <c r="AC490" i="4"/>
  <c r="AY490" i="4"/>
  <c r="AJ490" i="4"/>
  <c r="AC491" i="4"/>
  <c r="AY491" i="4"/>
  <c r="AJ491" i="4"/>
  <c r="AC492" i="4"/>
  <c r="AY492" i="4"/>
  <c r="AJ492" i="4"/>
  <c r="AC493" i="4"/>
  <c r="AY493" i="4"/>
  <c r="AJ493" i="4"/>
  <c r="AC494" i="4"/>
  <c r="AY494" i="4"/>
  <c r="AJ494" i="4"/>
  <c r="AE494" i="4"/>
  <c r="AC495" i="4"/>
  <c r="AY495" i="4"/>
  <c r="AJ495" i="4"/>
  <c r="AC496" i="4"/>
  <c r="AY496" i="4"/>
  <c r="AJ496" i="4"/>
  <c r="AC497" i="4"/>
  <c r="AY497" i="4"/>
  <c r="AJ497" i="4"/>
  <c r="AC498" i="4"/>
  <c r="AY498" i="4"/>
  <c r="AJ498" i="4"/>
  <c r="AC499" i="4"/>
  <c r="AY499" i="4"/>
  <c r="AJ499" i="4"/>
  <c r="AC500" i="4"/>
  <c r="AY500" i="4"/>
  <c r="AJ500" i="4"/>
  <c r="AC501" i="4"/>
  <c r="AY501" i="4"/>
  <c r="AJ501" i="4"/>
  <c r="AC502" i="4"/>
  <c r="AY502" i="4"/>
  <c r="AJ502" i="4"/>
  <c r="AC503" i="4"/>
  <c r="AY503" i="4"/>
  <c r="AJ503" i="4"/>
  <c r="AC504" i="4"/>
  <c r="AY504" i="4"/>
  <c r="AJ504" i="4"/>
  <c r="AC505" i="4"/>
  <c r="AY505" i="4"/>
  <c r="AJ505" i="4"/>
  <c r="AC506" i="4"/>
  <c r="AY506" i="4"/>
  <c r="AJ506" i="4"/>
  <c r="AC507" i="4"/>
  <c r="AY507" i="4"/>
  <c r="AJ507" i="4"/>
  <c r="AC508" i="4"/>
  <c r="AY508" i="4"/>
  <c r="AJ508" i="4"/>
  <c r="AC509" i="4"/>
  <c r="AY509" i="4"/>
  <c r="AJ509" i="4"/>
  <c r="AC510" i="4"/>
  <c r="AY510" i="4"/>
  <c r="AJ510" i="4"/>
  <c r="AE510" i="4"/>
  <c r="AC511" i="4"/>
  <c r="AY511" i="4"/>
  <c r="AJ511" i="4"/>
  <c r="AC512" i="4"/>
  <c r="AY512" i="4"/>
  <c r="AJ512" i="4"/>
  <c r="AC513" i="4"/>
  <c r="AY513" i="4"/>
  <c r="AJ513" i="4"/>
  <c r="AC514" i="4"/>
  <c r="AY514" i="4"/>
  <c r="AJ514" i="4"/>
  <c r="AC515" i="4"/>
  <c r="AY515" i="4"/>
  <c r="AJ515" i="4"/>
  <c r="AC516" i="4"/>
  <c r="AY516" i="4"/>
  <c r="AJ516" i="4"/>
  <c r="AC517" i="4"/>
  <c r="AY517" i="4"/>
  <c r="AJ517" i="4"/>
  <c r="AC518" i="4"/>
  <c r="AY518" i="4"/>
  <c r="AJ518" i="4"/>
  <c r="AO518" i="4"/>
  <c r="AQ518" i="4"/>
  <c r="AC519" i="4"/>
  <c r="AY519" i="4"/>
  <c r="AJ519" i="4"/>
  <c r="AC520" i="4"/>
  <c r="AY520" i="4"/>
  <c r="AJ520" i="4"/>
  <c r="AC521" i="4"/>
  <c r="AY521" i="4"/>
  <c r="AJ521" i="4"/>
  <c r="AC522" i="4"/>
  <c r="AY522" i="4"/>
  <c r="AJ522" i="4"/>
  <c r="AC523" i="4"/>
  <c r="AY523" i="4"/>
  <c r="AJ523" i="4"/>
  <c r="AC524" i="4"/>
  <c r="AY524" i="4"/>
  <c r="AJ524" i="4"/>
  <c r="AC525" i="4"/>
  <c r="AY525" i="4"/>
  <c r="AJ525" i="4"/>
  <c r="AC526" i="4"/>
  <c r="AY526" i="4"/>
  <c r="AJ526" i="4"/>
  <c r="AE526" i="4"/>
  <c r="AC527" i="4"/>
  <c r="AY527" i="4"/>
  <c r="AJ527" i="4"/>
  <c r="AC528" i="4"/>
  <c r="AY528" i="4"/>
  <c r="AJ528" i="4"/>
  <c r="AC529" i="4"/>
  <c r="AY529" i="4"/>
  <c r="AJ529" i="4"/>
  <c r="AC530" i="4"/>
  <c r="AY530" i="4"/>
  <c r="AJ530" i="4"/>
  <c r="AC531" i="4"/>
  <c r="AY531" i="4"/>
  <c r="AJ531" i="4"/>
  <c r="AC532" i="4"/>
  <c r="AY532" i="4"/>
  <c r="AJ532" i="4"/>
  <c r="AC533" i="4"/>
  <c r="AY533" i="4"/>
  <c r="AJ533" i="4"/>
  <c r="AC534" i="4"/>
  <c r="AY534" i="4"/>
  <c r="AJ534" i="4"/>
  <c r="AC535" i="4"/>
  <c r="AY535" i="4"/>
  <c r="AJ535" i="4"/>
  <c r="AC536" i="4"/>
  <c r="AY536" i="4"/>
  <c r="AJ536" i="4"/>
  <c r="AC537" i="4"/>
  <c r="AY537" i="4"/>
  <c r="AJ537" i="4"/>
  <c r="AC538" i="4"/>
  <c r="AY538" i="4"/>
  <c r="AJ538" i="4"/>
  <c r="AC539" i="4"/>
  <c r="AY539" i="4"/>
  <c r="AJ539" i="4"/>
  <c r="AC540" i="4"/>
  <c r="AY540" i="4"/>
  <c r="AJ540" i="4"/>
  <c r="AC541" i="4"/>
  <c r="AY541" i="4"/>
  <c r="AJ541" i="4"/>
  <c r="AC542" i="4"/>
  <c r="AY542" i="4"/>
  <c r="AJ542" i="4"/>
  <c r="AE542" i="4"/>
  <c r="AC543" i="4"/>
  <c r="AY543" i="4"/>
  <c r="AJ543" i="4"/>
  <c r="AC544" i="4"/>
  <c r="AY544" i="4"/>
  <c r="AJ544" i="4"/>
  <c r="AC545" i="4"/>
  <c r="AY545" i="4"/>
  <c r="AJ545" i="4"/>
  <c r="AC546" i="4"/>
  <c r="AY546" i="4"/>
  <c r="AJ546" i="4"/>
  <c r="AC547" i="4"/>
  <c r="AY547" i="4"/>
  <c r="AJ547" i="4"/>
  <c r="AC548" i="4"/>
  <c r="AY548" i="4"/>
  <c r="AJ548" i="4"/>
  <c r="AC549" i="4"/>
  <c r="AY549" i="4"/>
  <c r="AJ549" i="4"/>
  <c r="AC550" i="4"/>
  <c r="AY550" i="4"/>
  <c r="AJ550" i="4"/>
  <c r="AO550" i="4"/>
  <c r="AQ550" i="4"/>
  <c r="AC551" i="4"/>
  <c r="AY551" i="4"/>
  <c r="AJ551" i="4"/>
  <c r="AC552" i="4"/>
  <c r="AY552" i="4"/>
  <c r="AJ552" i="4"/>
  <c r="AC553" i="4"/>
  <c r="AY553" i="4"/>
  <c r="AJ553" i="4"/>
  <c r="AC554" i="4"/>
  <c r="AY554" i="4"/>
  <c r="AJ554" i="4"/>
  <c r="AC555" i="4"/>
  <c r="AY555" i="4"/>
  <c r="AJ555" i="4"/>
  <c r="AC556" i="4"/>
  <c r="AY556" i="4"/>
  <c r="AJ556" i="4"/>
  <c r="AC557" i="4"/>
  <c r="AY557" i="4"/>
  <c r="AJ557" i="4"/>
  <c r="AC558" i="4"/>
  <c r="AY558" i="4"/>
  <c r="AJ558" i="4"/>
  <c r="AE558" i="4"/>
  <c r="AC559" i="4"/>
  <c r="AY559" i="4"/>
  <c r="AJ559" i="4"/>
  <c r="AC560" i="4"/>
  <c r="AY560" i="4"/>
  <c r="AJ560" i="4"/>
  <c r="AC561" i="4"/>
  <c r="AY561" i="4"/>
  <c r="AJ561" i="4"/>
  <c r="AC562" i="4"/>
  <c r="AY562" i="4"/>
  <c r="AJ562" i="4"/>
  <c r="AC563" i="4"/>
  <c r="AY563" i="4"/>
  <c r="AJ563" i="4"/>
  <c r="AC564" i="4"/>
  <c r="AY564" i="4"/>
  <c r="AJ564" i="4"/>
  <c r="AC565" i="4"/>
  <c r="AY565" i="4"/>
  <c r="AJ565" i="4"/>
  <c r="AC566" i="4"/>
  <c r="AY566" i="4"/>
  <c r="AJ566" i="4"/>
  <c r="AC567" i="4"/>
  <c r="AY567" i="4"/>
  <c r="AJ567" i="4"/>
  <c r="AC568" i="4"/>
  <c r="AY568" i="4"/>
  <c r="AJ568" i="4"/>
  <c r="AC569" i="4"/>
  <c r="AY569" i="4"/>
  <c r="AJ569" i="4"/>
  <c r="AC570" i="4"/>
  <c r="AY570" i="4"/>
  <c r="AJ570" i="4"/>
  <c r="AC571" i="4"/>
  <c r="AY571" i="4"/>
  <c r="AJ571" i="4"/>
  <c r="AC572" i="4"/>
  <c r="AY572" i="4"/>
  <c r="AJ572" i="4"/>
  <c r="AC573" i="4"/>
  <c r="AY573" i="4"/>
  <c r="AJ573" i="4"/>
  <c r="AC574" i="4"/>
  <c r="AY574" i="4"/>
  <c r="AJ574" i="4"/>
  <c r="AE574" i="4"/>
  <c r="AC575" i="4"/>
  <c r="AY575" i="4"/>
  <c r="AJ575" i="4"/>
  <c r="AC576" i="4"/>
  <c r="AY576" i="4"/>
  <c r="AJ576" i="4"/>
  <c r="AC577" i="4"/>
  <c r="AY577" i="4"/>
  <c r="AJ577" i="4"/>
  <c r="AC578" i="4"/>
  <c r="AY578" i="4"/>
  <c r="AJ578" i="4"/>
  <c r="AC579" i="4"/>
  <c r="AY579" i="4"/>
  <c r="AJ579" i="4"/>
  <c r="AC580" i="4"/>
  <c r="AY580" i="4"/>
  <c r="AJ580" i="4"/>
  <c r="AC581" i="4"/>
  <c r="AY581" i="4"/>
  <c r="AJ581" i="4"/>
  <c r="AC582" i="4"/>
  <c r="AY582" i="4"/>
  <c r="AJ582" i="4"/>
  <c r="AO582" i="4"/>
  <c r="AQ582" i="4"/>
  <c r="AC583" i="4"/>
  <c r="AY583" i="4"/>
  <c r="AJ583" i="4"/>
  <c r="AC584" i="4"/>
  <c r="AY584" i="4"/>
  <c r="AJ584" i="4"/>
  <c r="AC585" i="4"/>
  <c r="AY585" i="4"/>
  <c r="AJ585" i="4"/>
  <c r="AC586" i="4"/>
  <c r="AY586" i="4"/>
  <c r="AJ586" i="4"/>
  <c r="AC587" i="4"/>
  <c r="AY587" i="4"/>
  <c r="AJ587" i="4"/>
  <c r="AC588" i="4"/>
  <c r="AY588" i="4"/>
  <c r="AJ588" i="4"/>
  <c r="AC589" i="4"/>
  <c r="AY589" i="4"/>
  <c r="AJ589" i="4"/>
  <c r="AC590" i="4"/>
  <c r="AY590" i="4"/>
  <c r="AJ590" i="4"/>
  <c r="AE590" i="4"/>
  <c r="AC591" i="4"/>
  <c r="AY591" i="4"/>
  <c r="AJ591" i="4"/>
  <c r="AC592" i="4"/>
  <c r="AY592" i="4"/>
  <c r="AJ592" i="4"/>
  <c r="AC593" i="4"/>
  <c r="AY593" i="4"/>
  <c r="AJ593" i="4"/>
  <c r="AC594" i="4"/>
  <c r="AY594" i="4"/>
  <c r="AJ594" i="4"/>
  <c r="AC595" i="4"/>
  <c r="AY595" i="4"/>
  <c r="AJ595" i="4"/>
  <c r="AC596" i="4"/>
  <c r="AY596" i="4"/>
  <c r="AJ596" i="4"/>
  <c r="AC597" i="4"/>
  <c r="AY597" i="4"/>
  <c r="AJ597" i="4"/>
  <c r="AC598" i="4"/>
  <c r="AY598" i="4"/>
  <c r="AJ598" i="4"/>
  <c r="AC599" i="4"/>
  <c r="AY599" i="4"/>
  <c r="AJ599" i="4"/>
  <c r="AC600" i="4"/>
  <c r="AY600" i="4"/>
  <c r="AJ600" i="4"/>
  <c r="AC601" i="4"/>
  <c r="AY601" i="4"/>
  <c r="AJ601" i="4"/>
  <c r="AC602" i="4"/>
  <c r="AY602" i="4"/>
  <c r="AJ602" i="4"/>
  <c r="AC603" i="4"/>
  <c r="AY603" i="4"/>
  <c r="AJ603" i="4"/>
  <c r="AC604" i="4"/>
  <c r="AY604" i="4"/>
  <c r="AJ604" i="4"/>
  <c r="AC605" i="4"/>
  <c r="AY605" i="4"/>
  <c r="AJ605" i="4"/>
  <c r="AC606" i="4"/>
  <c r="AY606" i="4"/>
  <c r="AJ606" i="4"/>
  <c r="AE606" i="4"/>
  <c r="AC607" i="4"/>
  <c r="AY607" i="4"/>
  <c r="AJ607" i="4"/>
  <c r="AC608" i="4"/>
  <c r="AY608" i="4"/>
  <c r="AJ608" i="4"/>
  <c r="AC609" i="4"/>
  <c r="AY609" i="4"/>
  <c r="AJ609" i="4"/>
  <c r="AC610" i="4"/>
  <c r="AY610" i="4"/>
  <c r="AJ610" i="4"/>
  <c r="AC611" i="4"/>
  <c r="AY611" i="4"/>
  <c r="AJ611" i="4"/>
  <c r="AC612" i="4"/>
  <c r="AY612" i="4"/>
  <c r="AJ612" i="4"/>
  <c r="AC613" i="4"/>
  <c r="AY613" i="4"/>
  <c r="AJ613" i="4"/>
  <c r="AC614" i="4"/>
  <c r="AY614" i="4"/>
  <c r="AJ614" i="4"/>
  <c r="AO614" i="4"/>
  <c r="AQ614" i="4"/>
  <c r="AC615" i="4"/>
  <c r="AY615" i="4"/>
  <c r="AJ615" i="4"/>
  <c r="AC616" i="4"/>
  <c r="AY616" i="4"/>
  <c r="AJ616" i="4"/>
  <c r="AC617" i="4"/>
  <c r="AY617" i="4"/>
  <c r="AJ617" i="4"/>
  <c r="AC618" i="4"/>
  <c r="AY618" i="4"/>
  <c r="AJ618" i="4"/>
  <c r="AC619" i="4"/>
  <c r="AY619" i="4"/>
  <c r="AJ619" i="4"/>
  <c r="AC620" i="4"/>
  <c r="AY620" i="4"/>
  <c r="AJ620" i="4"/>
  <c r="AC621" i="4"/>
  <c r="AY621" i="4"/>
  <c r="AJ621" i="4"/>
  <c r="AC622" i="4"/>
  <c r="AY622" i="4"/>
  <c r="AJ622" i="4"/>
  <c r="AE622" i="4"/>
  <c r="AC623" i="4"/>
  <c r="AY623" i="4"/>
  <c r="AJ623" i="4"/>
  <c r="AC624" i="4"/>
  <c r="AY624" i="4"/>
  <c r="AJ624" i="4"/>
  <c r="AC625" i="4"/>
  <c r="AY625" i="4"/>
  <c r="AJ625" i="4"/>
  <c r="AC626" i="4"/>
  <c r="AY626" i="4"/>
  <c r="AJ626" i="4"/>
  <c r="AC627" i="4"/>
  <c r="AY627" i="4"/>
  <c r="AJ627" i="4"/>
  <c r="AC628" i="4"/>
  <c r="AY628" i="4"/>
  <c r="AJ628" i="4"/>
  <c r="AC629" i="4"/>
  <c r="AY629" i="4"/>
  <c r="AJ629" i="4"/>
  <c r="AC630" i="4"/>
  <c r="AY630" i="4"/>
  <c r="AJ630" i="4"/>
  <c r="AC631" i="4"/>
  <c r="AY631" i="4"/>
  <c r="AJ631" i="4"/>
  <c r="AC632" i="4"/>
  <c r="AY632" i="4"/>
  <c r="AJ632" i="4"/>
  <c r="AC633" i="4"/>
  <c r="AY633" i="4"/>
  <c r="AJ633" i="4"/>
  <c r="AC634" i="4"/>
  <c r="AY634" i="4"/>
  <c r="AJ634" i="4"/>
  <c r="AC635" i="4"/>
  <c r="AY635" i="4"/>
  <c r="AJ635" i="4"/>
  <c r="AC636" i="4"/>
  <c r="AY636" i="4"/>
  <c r="AJ636" i="4"/>
  <c r="AC637" i="4"/>
  <c r="AY637" i="4"/>
  <c r="AJ637" i="4"/>
  <c r="AC638" i="4"/>
  <c r="AY638" i="4"/>
  <c r="AJ638" i="4"/>
  <c r="AE638" i="4"/>
  <c r="AC639" i="4"/>
  <c r="AY639" i="4"/>
  <c r="AJ639" i="4"/>
  <c r="AC640" i="4"/>
  <c r="AY640" i="4"/>
  <c r="AJ640" i="4"/>
  <c r="AC641" i="4"/>
  <c r="AY641" i="4"/>
  <c r="AJ641" i="4"/>
  <c r="AC642" i="4"/>
  <c r="AY642" i="4"/>
  <c r="AJ642" i="4"/>
  <c r="AC643" i="4"/>
  <c r="AY643" i="4"/>
  <c r="AJ643" i="4"/>
  <c r="AC644" i="4"/>
  <c r="AY644" i="4"/>
  <c r="AJ644" i="4"/>
  <c r="AC645" i="4"/>
  <c r="AY645" i="4"/>
  <c r="AJ645" i="4"/>
  <c r="AC646" i="4"/>
  <c r="AY646" i="4"/>
  <c r="AJ646" i="4"/>
  <c r="AO646" i="4"/>
  <c r="AQ646" i="4"/>
  <c r="AC647" i="4"/>
  <c r="AY647" i="4"/>
  <c r="AJ647" i="4"/>
  <c r="AC648" i="4"/>
  <c r="AY648" i="4"/>
  <c r="AJ648" i="4"/>
  <c r="AC649" i="4"/>
  <c r="AY649" i="4"/>
  <c r="AJ649" i="4"/>
  <c r="AC650" i="4"/>
  <c r="AY650" i="4"/>
  <c r="AJ650" i="4"/>
  <c r="AC651" i="4"/>
  <c r="AY651" i="4"/>
  <c r="AJ651" i="4"/>
  <c r="AC652" i="4"/>
  <c r="AY652" i="4"/>
  <c r="AJ652" i="4"/>
  <c r="AC653" i="4"/>
  <c r="AY653" i="4"/>
  <c r="AJ653" i="4"/>
  <c r="AC654" i="4"/>
  <c r="AY654" i="4"/>
  <c r="AJ654" i="4"/>
  <c r="AE654" i="4"/>
  <c r="AC655" i="4"/>
  <c r="AY655" i="4"/>
  <c r="AJ655" i="4"/>
  <c r="AC656" i="4"/>
  <c r="AY656" i="4"/>
  <c r="AJ656" i="4"/>
  <c r="AC657" i="4"/>
  <c r="AY657" i="4"/>
  <c r="AJ657" i="4"/>
  <c r="AC658" i="4"/>
  <c r="AY658" i="4"/>
  <c r="AJ658" i="4"/>
  <c r="AC659" i="4"/>
  <c r="AY659" i="4"/>
  <c r="AJ659" i="4"/>
  <c r="AC660" i="4"/>
  <c r="AY660" i="4"/>
  <c r="AJ660" i="4"/>
  <c r="AC661" i="4"/>
  <c r="AY661" i="4"/>
  <c r="AJ661" i="4"/>
  <c r="AC662" i="4"/>
  <c r="AY662" i="4"/>
  <c r="AJ662" i="4"/>
  <c r="AC663" i="4"/>
  <c r="AY663" i="4"/>
  <c r="AJ663" i="4"/>
  <c r="AC664" i="4"/>
  <c r="AY664" i="4"/>
  <c r="AJ664" i="4"/>
  <c r="AC665" i="4"/>
  <c r="AY665" i="4"/>
  <c r="AJ665" i="4"/>
  <c r="AC666" i="4"/>
  <c r="AY666" i="4"/>
  <c r="AJ666" i="4"/>
  <c r="AC667" i="4"/>
  <c r="AY667" i="4"/>
  <c r="AJ667" i="4"/>
  <c r="AC668" i="4"/>
  <c r="AY668" i="4"/>
  <c r="AJ668" i="4"/>
  <c r="AC669" i="4"/>
  <c r="AY669" i="4"/>
  <c r="AJ669" i="4"/>
  <c r="AC670" i="4"/>
  <c r="AY670" i="4"/>
  <c r="AJ670" i="4"/>
  <c r="AE670" i="4"/>
  <c r="AC671" i="4"/>
  <c r="AY671" i="4"/>
  <c r="AJ671" i="4"/>
  <c r="AC672" i="4"/>
  <c r="AY672" i="4"/>
  <c r="AJ672" i="4"/>
  <c r="AC673" i="4"/>
  <c r="AY673" i="4"/>
  <c r="AJ673" i="4"/>
  <c r="AC674" i="4"/>
  <c r="AY674" i="4"/>
  <c r="AJ674" i="4"/>
  <c r="AC675" i="4"/>
  <c r="AY675" i="4"/>
  <c r="AJ675" i="4"/>
  <c r="AC676" i="4"/>
  <c r="AY676" i="4"/>
  <c r="AJ676" i="4"/>
  <c r="AC677" i="4"/>
  <c r="AY677" i="4"/>
  <c r="AJ677" i="4"/>
  <c r="AC678" i="4"/>
  <c r="AY678" i="4"/>
  <c r="AJ678" i="4"/>
  <c r="AO678" i="4"/>
  <c r="AQ678" i="4"/>
  <c r="AC679" i="4"/>
  <c r="AY679" i="4"/>
  <c r="AJ679" i="4"/>
  <c r="AC680" i="4"/>
  <c r="AY680" i="4"/>
  <c r="AJ680" i="4"/>
  <c r="AC681" i="4"/>
  <c r="AY681" i="4"/>
  <c r="AJ681" i="4"/>
  <c r="AC682" i="4"/>
  <c r="AY682" i="4"/>
  <c r="AJ682" i="4"/>
  <c r="AC683" i="4"/>
  <c r="AY683" i="4"/>
  <c r="AJ683" i="4"/>
  <c r="AC684" i="4"/>
  <c r="AY684" i="4"/>
  <c r="AJ684" i="4"/>
  <c r="AC685" i="4"/>
  <c r="AY685" i="4"/>
  <c r="AJ685" i="4"/>
  <c r="AC686" i="4"/>
  <c r="AY686" i="4"/>
  <c r="AJ686" i="4"/>
  <c r="AE686" i="4"/>
  <c r="AC687" i="4"/>
  <c r="AY687" i="4"/>
  <c r="AJ687" i="4"/>
  <c r="AC688" i="4"/>
  <c r="AY688" i="4"/>
  <c r="AJ688" i="4"/>
  <c r="AC689" i="4"/>
  <c r="AY689" i="4"/>
  <c r="AJ689" i="4"/>
  <c r="AC690" i="4"/>
  <c r="AY690" i="4"/>
  <c r="AJ690" i="4"/>
  <c r="AC691" i="4"/>
  <c r="AY691" i="4"/>
  <c r="AJ691" i="4"/>
  <c r="AC692" i="4"/>
  <c r="AY692" i="4"/>
  <c r="AJ692" i="4"/>
  <c r="AC693" i="4"/>
  <c r="AY693" i="4"/>
  <c r="AJ693" i="4"/>
  <c r="AC694" i="4"/>
  <c r="AY694" i="4"/>
  <c r="AJ694" i="4"/>
  <c r="AC695" i="4"/>
  <c r="AY695" i="4"/>
  <c r="AJ695" i="4"/>
  <c r="AC696" i="4"/>
  <c r="AY696" i="4"/>
  <c r="AJ696" i="4"/>
  <c r="AC697" i="4"/>
  <c r="AY697" i="4"/>
  <c r="AJ697" i="4"/>
  <c r="AC698" i="4"/>
  <c r="AY698" i="4"/>
  <c r="AJ698" i="4"/>
  <c r="AC699" i="4"/>
  <c r="AY699" i="4"/>
  <c r="AJ699" i="4"/>
  <c r="AC700" i="4"/>
  <c r="AY700" i="4"/>
  <c r="AJ700" i="4"/>
  <c r="AC701" i="4"/>
  <c r="AY701" i="4"/>
  <c r="AJ701" i="4"/>
  <c r="AC702" i="4"/>
  <c r="AY702" i="4"/>
  <c r="AJ702" i="4"/>
  <c r="AE702" i="4"/>
  <c r="AC703" i="4"/>
  <c r="AY703" i="4"/>
  <c r="AJ703" i="4"/>
  <c r="AC704" i="4"/>
  <c r="AY704" i="4"/>
  <c r="AJ704" i="4"/>
  <c r="AC705" i="4"/>
  <c r="AY705" i="4"/>
  <c r="AJ705" i="4"/>
  <c r="AC706" i="4"/>
  <c r="AY706" i="4"/>
  <c r="AJ706" i="4"/>
  <c r="AC707" i="4"/>
  <c r="AY707" i="4"/>
  <c r="AJ707" i="4"/>
  <c r="AC708" i="4"/>
  <c r="AY708" i="4"/>
  <c r="AJ708" i="4"/>
  <c r="AC709" i="4"/>
  <c r="AY709" i="4"/>
  <c r="AJ709" i="4"/>
  <c r="AC710" i="4"/>
  <c r="AY710" i="4"/>
  <c r="AJ710" i="4"/>
  <c r="AO710" i="4"/>
  <c r="AQ710" i="4"/>
  <c r="AC711" i="4"/>
  <c r="AY711" i="4"/>
  <c r="AJ711" i="4"/>
  <c r="AC712" i="4"/>
  <c r="AY712" i="4"/>
  <c r="AJ712" i="4"/>
  <c r="AC713" i="4"/>
  <c r="AY713" i="4"/>
  <c r="AJ713" i="4"/>
  <c r="AC714" i="4"/>
  <c r="AY714" i="4"/>
  <c r="AJ714" i="4"/>
  <c r="AC715" i="4"/>
  <c r="AY715" i="4"/>
  <c r="AJ715" i="4"/>
  <c r="AC716" i="4"/>
  <c r="AY716" i="4"/>
  <c r="AJ716" i="4"/>
  <c r="AC717" i="4"/>
  <c r="AY717" i="4"/>
  <c r="AJ717" i="4"/>
  <c r="AC718" i="4"/>
  <c r="AY718" i="4"/>
  <c r="AJ718" i="4"/>
  <c r="AE718" i="4"/>
  <c r="AC719" i="4"/>
  <c r="AY719" i="4"/>
  <c r="AJ719" i="4"/>
  <c r="AC720" i="4"/>
  <c r="AY720" i="4"/>
  <c r="AJ720" i="4"/>
  <c r="AC721" i="4"/>
  <c r="AY721" i="4"/>
  <c r="AJ721" i="4"/>
  <c r="AC722" i="4"/>
  <c r="AY722" i="4"/>
  <c r="AJ722" i="4"/>
  <c r="AC723" i="4"/>
  <c r="AY723" i="4"/>
  <c r="AJ723" i="4"/>
  <c r="AC724" i="4"/>
  <c r="AY724" i="4"/>
  <c r="AJ724" i="4"/>
  <c r="AC725" i="4"/>
  <c r="AY725" i="4"/>
  <c r="AJ725" i="4"/>
  <c r="AC726" i="4"/>
  <c r="AY726" i="4"/>
  <c r="AJ726" i="4"/>
  <c r="AC727" i="4"/>
  <c r="AY727" i="4"/>
  <c r="AJ727" i="4"/>
  <c r="AC728" i="4"/>
  <c r="AY728" i="4"/>
  <c r="AJ728" i="4"/>
  <c r="AC729" i="4"/>
  <c r="AY729" i="4"/>
  <c r="AJ729" i="4"/>
  <c r="AC730" i="4"/>
  <c r="AY730" i="4"/>
  <c r="AJ730" i="4"/>
  <c r="AC731" i="4"/>
  <c r="AY731" i="4"/>
  <c r="AJ731" i="4"/>
  <c r="AC732" i="4"/>
  <c r="AY732" i="4"/>
  <c r="AJ732" i="4"/>
  <c r="AC733" i="4"/>
  <c r="AY733" i="4"/>
  <c r="AJ733" i="4"/>
  <c r="AC734" i="4"/>
  <c r="AY734" i="4"/>
  <c r="AJ734" i="4"/>
  <c r="AE734" i="4"/>
  <c r="AC735" i="4"/>
  <c r="AY735" i="4"/>
  <c r="AJ735" i="4"/>
  <c r="AC736" i="4"/>
  <c r="AY736" i="4"/>
  <c r="AJ736" i="4"/>
  <c r="AC737" i="4"/>
  <c r="AY737" i="4"/>
  <c r="AJ737" i="4"/>
  <c r="AC738" i="4"/>
  <c r="AY738" i="4"/>
  <c r="AJ738" i="4"/>
  <c r="AC739" i="4"/>
  <c r="AY739" i="4"/>
  <c r="AJ739" i="4"/>
  <c r="AC740" i="4"/>
  <c r="AY740" i="4"/>
  <c r="AJ740" i="4"/>
  <c r="AC741" i="4"/>
  <c r="AY741" i="4"/>
  <c r="AJ741" i="4"/>
  <c r="AC742" i="4"/>
  <c r="AY742" i="4"/>
  <c r="AJ742" i="4"/>
  <c r="AO742" i="4"/>
  <c r="AQ742" i="4"/>
  <c r="AC743" i="4"/>
  <c r="AY743" i="4"/>
  <c r="AJ743" i="4"/>
  <c r="AC744" i="4"/>
  <c r="AY744" i="4"/>
  <c r="AJ744" i="4"/>
  <c r="AC745" i="4"/>
  <c r="AY745" i="4"/>
  <c r="AJ745" i="4"/>
  <c r="AC746" i="4"/>
  <c r="AY746" i="4"/>
  <c r="AJ746" i="4"/>
  <c r="AC747" i="4"/>
  <c r="AY747" i="4"/>
  <c r="AJ747" i="4"/>
  <c r="AC748" i="4"/>
  <c r="AY748" i="4"/>
  <c r="AJ748" i="4"/>
  <c r="AC749" i="4"/>
  <c r="AY749" i="4"/>
  <c r="AJ749" i="4"/>
  <c r="AC750" i="4"/>
  <c r="AY750" i="4"/>
  <c r="AJ750" i="4"/>
  <c r="AE750" i="4"/>
  <c r="AC751" i="4"/>
  <c r="AY751" i="4"/>
  <c r="AJ751" i="4"/>
  <c r="AC752" i="4"/>
  <c r="AY752" i="4"/>
  <c r="AJ752" i="4"/>
  <c r="AC753" i="4"/>
  <c r="AY753" i="4"/>
  <c r="AJ753" i="4"/>
  <c r="AC754" i="4"/>
  <c r="AY754" i="4"/>
  <c r="AJ754" i="4"/>
  <c r="AC755" i="4"/>
  <c r="AY755" i="4"/>
  <c r="AJ755" i="4"/>
  <c r="AC756" i="4"/>
  <c r="AY756" i="4"/>
  <c r="AJ756" i="4"/>
  <c r="AC757" i="4"/>
  <c r="AY757" i="4"/>
  <c r="AJ757" i="4"/>
  <c r="AC758" i="4"/>
  <c r="AY758" i="4"/>
  <c r="AJ758" i="4"/>
  <c r="AC759" i="4"/>
  <c r="AY759" i="4"/>
  <c r="AJ759" i="4"/>
  <c r="AC760" i="4"/>
  <c r="AY760" i="4"/>
  <c r="AJ760" i="4"/>
  <c r="AC761" i="4"/>
  <c r="AY761" i="4"/>
  <c r="AJ761" i="4"/>
  <c r="AC762" i="4"/>
  <c r="AY762" i="4"/>
  <c r="AJ762" i="4"/>
  <c r="AC763" i="4"/>
  <c r="AY763" i="4"/>
  <c r="AJ763" i="4"/>
  <c r="AC764" i="4"/>
  <c r="AY764" i="4"/>
  <c r="AJ764" i="4"/>
  <c r="AC765" i="4"/>
  <c r="AY765" i="4"/>
  <c r="AJ765" i="4"/>
  <c r="AC766" i="4"/>
  <c r="AY766" i="4"/>
  <c r="AJ766" i="4"/>
  <c r="AE766" i="4"/>
  <c r="AC767" i="4"/>
  <c r="AY767" i="4"/>
  <c r="AJ767" i="4"/>
  <c r="AC768" i="4"/>
  <c r="AY768" i="4"/>
  <c r="AJ768" i="4"/>
  <c r="AC769" i="4"/>
  <c r="AY769" i="4"/>
  <c r="AJ769" i="4"/>
  <c r="AC770" i="4"/>
  <c r="AY770" i="4"/>
  <c r="AJ770" i="4"/>
  <c r="AC771" i="4"/>
  <c r="AY771" i="4"/>
  <c r="AJ771" i="4"/>
  <c r="AC772" i="4"/>
  <c r="AY772" i="4"/>
  <c r="AJ772" i="4"/>
  <c r="AC773" i="4"/>
  <c r="AY773" i="4"/>
  <c r="AJ773" i="4"/>
  <c r="AC774" i="4"/>
  <c r="AY774" i="4"/>
  <c r="AJ774" i="4"/>
  <c r="AO774" i="4"/>
  <c r="AQ774" i="4"/>
  <c r="AC775" i="4"/>
  <c r="AY775" i="4"/>
  <c r="AJ775" i="4"/>
  <c r="AC776" i="4"/>
  <c r="AY776" i="4"/>
  <c r="AJ776" i="4"/>
  <c r="AC777" i="4"/>
  <c r="AY777" i="4"/>
  <c r="AJ777" i="4"/>
  <c r="AC778" i="4"/>
  <c r="AY778" i="4"/>
  <c r="AJ778" i="4"/>
  <c r="AC779" i="4"/>
  <c r="AY779" i="4"/>
  <c r="AJ779" i="4"/>
  <c r="AC780" i="4"/>
  <c r="AY780" i="4"/>
  <c r="AJ780" i="4"/>
  <c r="AC781" i="4"/>
  <c r="AY781" i="4"/>
  <c r="AJ781" i="4"/>
  <c r="AC782" i="4"/>
  <c r="AY782" i="4"/>
  <c r="AJ782" i="4"/>
  <c r="AE782" i="4"/>
  <c r="AC783" i="4"/>
  <c r="AY783" i="4"/>
  <c r="AJ783" i="4"/>
  <c r="AC784" i="4"/>
  <c r="AY784" i="4"/>
  <c r="AJ784" i="4"/>
  <c r="AC785" i="4"/>
  <c r="AY785" i="4"/>
  <c r="AJ785" i="4"/>
  <c r="AC786" i="4"/>
  <c r="AY786" i="4"/>
  <c r="AJ786" i="4"/>
  <c r="AC787" i="4"/>
  <c r="AY787" i="4"/>
  <c r="AJ787" i="4"/>
  <c r="AC788" i="4"/>
  <c r="AY788" i="4"/>
  <c r="AJ788" i="4"/>
  <c r="AC789" i="4"/>
  <c r="AY789" i="4"/>
  <c r="AJ789" i="4"/>
  <c r="AC790" i="4"/>
  <c r="AY790" i="4"/>
  <c r="AJ790" i="4"/>
  <c r="AC791" i="4"/>
  <c r="AY791" i="4"/>
  <c r="AJ791" i="4"/>
  <c r="AC792" i="4"/>
  <c r="AY792" i="4"/>
  <c r="AJ792" i="4"/>
  <c r="AC793" i="4"/>
  <c r="AY793" i="4"/>
  <c r="AJ793" i="4"/>
  <c r="AC794" i="4"/>
  <c r="AY794" i="4"/>
  <c r="AJ794" i="4"/>
  <c r="AC795" i="4"/>
  <c r="AY795" i="4"/>
  <c r="AJ795" i="4"/>
  <c r="AC796" i="4"/>
  <c r="AY796" i="4"/>
  <c r="AJ796" i="4"/>
  <c r="AC797" i="4"/>
  <c r="AY797" i="4"/>
  <c r="AJ797" i="4"/>
  <c r="AC798" i="4"/>
  <c r="AY798" i="4"/>
  <c r="AJ798" i="4"/>
  <c r="AE798" i="4"/>
  <c r="AC799" i="4"/>
  <c r="AY799" i="4"/>
  <c r="AJ799" i="4"/>
  <c r="AC800" i="4"/>
  <c r="AY800" i="4"/>
  <c r="AJ800" i="4"/>
  <c r="AC801" i="4"/>
  <c r="AY801" i="4"/>
  <c r="AJ801" i="4"/>
  <c r="AC802" i="4"/>
  <c r="AY802" i="4"/>
  <c r="AJ802" i="4"/>
  <c r="AC803" i="4"/>
  <c r="AY803" i="4"/>
  <c r="AJ803" i="4"/>
  <c r="AC804" i="4"/>
  <c r="AY804" i="4"/>
  <c r="AJ804" i="4"/>
  <c r="AC805" i="4"/>
  <c r="AY805" i="4"/>
  <c r="AJ805" i="4"/>
  <c r="AC806" i="4"/>
  <c r="AY806" i="4"/>
  <c r="AJ806" i="4"/>
  <c r="AC807" i="4"/>
  <c r="AY807" i="4"/>
  <c r="AJ807" i="4"/>
  <c r="AC808" i="4"/>
  <c r="AY808" i="4"/>
  <c r="AJ808" i="4"/>
  <c r="AC809" i="4"/>
  <c r="AY809" i="4"/>
  <c r="AJ809" i="4"/>
  <c r="AC810" i="4"/>
  <c r="AY810" i="4"/>
  <c r="AJ810" i="4"/>
  <c r="AO810" i="4"/>
  <c r="AQ810" i="4"/>
  <c r="AC811" i="4"/>
  <c r="AY811" i="4"/>
  <c r="AJ811" i="4"/>
  <c r="AC812" i="4"/>
  <c r="AY812" i="4"/>
  <c r="AJ812" i="4"/>
  <c r="AC813" i="4"/>
  <c r="AY813" i="4"/>
  <c r="AJ813" i="4"/>
  <c r="AC814" i="4"/>
  <c r="AY814" i="4"/>
  <c r="AJ814" i="4"/>
  <c r="AE814" i="4"/>
  <c r="AC815" i="4"/>
  <c r="AY815" i="4"/>
  <c r="AJ815" i="4"/>
  <c r="AC816" i="4"/>
  <c r="AY816" i="4"/>
  <c r="AJ816" i="4"/>
  <c r="AC817" i="4"/>
  <c r="AY817" i="4"/>
  <c r="AJ817" i="4"/>
  <c r="AC818" i="4"/>
  <c r="AY818" i="4"/>
  <c r="AJ818" i="4"/>
  <c r="AC819" i="4"/>
  <c r="AY819" i="4"/>
  <c r="AJ819" i="4"/>
  <c r="AC820" i="4"/>
  <c r="AY820" i="4"/>
  <c r="AJ820" i="4"/>
  <c r="AC821" i="4"/>
  <c r="AY821" i="4"/>
  <c r="AJ821" i="4"/>
  <c r="AC822" i="4"/>
  <c r="AY822" i="4"/>
  <c r="AJ822" i="4"/>
  <c r="AC823" i="4"/>
  <c r="AY823" i="4"/>
  <c r="AJ823" i="4"/>
  <c r="AC824" i="4"/>
  <c r="AY824" i="4"/>
  <c r="AJ824" i="4"/>
  <c r="AC825" i="4"/>
  <c r="AY825" i="4"/>
  <c r="AJ825" i="4"/>
  <c r="AC826" i="4"/>
  <c r="AY826" i="4"/>
  <c r="AJ826" i="4"/>
  <c r="AC827" i="4"/>
  <c r="AY827" i="4"/>
  <c r="AJ827" i="4"/>
  <c r="AC828" i="4"/>
  <c r="AY828" i="4"/>
  <c r="AJ828" i="4"/>
  <c r="AC829" i="4"/>
  <c r="AY829" i="4"/>
  <c r="AJ829" i="4"/>
  <c r="AC830" i="4"/>
  <c r="AY830" i="4"/>
  <c r="AJ830" i="4"/>
  <c r="AE830" i="4"/>
  <c r="AC831" i="4"/>
  <c r="AY831" i="4"/>
  <c r="AJ831" i="4"/>
  <c r="AC832" i="4"/>
  <c r="AY832" i="4"/>
  <c r="AJ832" i="4"/>
  <c r="AC833" i="4"/>
  <c r="AY833" i="4"/>
  <c r="AJ833" i="4"/>
  <c r="AC834" i="4"/>
  <c r="AY834" i="4"/>
  <c r="AJ834" i="4"/>
  <c r="AC835" i="4"/>
  <c r="AY835" i="4"/>
  <c r="AJ835" i="4"/>
  <c r="AC836" i="4"/>
  <c r="AY836" i="4"/>
  <c r="AJ836" i="4"/>
  <c r="AC837" i="4"/>
  <c r="AY837" i="4"/>
  <c r="AJ837" i="4"/>
  <c r="AC838" i="4"/>
  <c r="AY838" i="4"/>
  <c r="AJ838" i="4"/>
  <c r="AC839" i="4"/>
  <c r="AY839" i="4"/>
  <c r="AJ839" i="4"/>
  <c r="AC840" i="4"/>
  <c r="AY840" i="4"/>
  <c r="AJ840" i="4"/>
  <c r="AC841" i="4"/>
  <c r="AY841" i="4"/>
  <c r="AJ841" i="4"/>
  <c r="AC842" i="4"/>
  <c r="AY842" i="4"/>
  <c r="AJ842" i="4"/>
  <c r="AC843" i="4"/>
  <c r="AY843" i="4"/>
  <c r="AJ843" i="4"/>
  <c r="AC844" i="4"/>
  <c r="AY844" i="4"/>
  <c r="AJ844" i="4"/>
  <c r="AC845" i="4"/>
  <c r="AY845" i="4"/>
  <c r="AJ845" i="4"/>
  <c r="AC846" i="4"/>
  <c r="AY846" i="4"/>
  <c r="AJ846" i="4"/>
  <c r="AE846" i="4"/>
  <c r="AC847" i="4"/>
  <c r="AY847" i="4"/>
  <c r="AJ847" i="4"/>
  <c r="AC848" i="4"/>
  <c r="AY848" i="4"/>
  <c r="AJ848" i="4"/>
  <c r="AC849" i="4"/>
  <c r="AY849" i="4"/>
  <c r="AJ849" i="4"/>
  <c r="AC850" i="4"/>
  <c r="AY850" i="4"/>
  <c r="AJ850" i="4"/>
  <c r="AC851" i="4"/>
  <c r="AY851" i="4"/>
  <c r="AJ851" i="4"/>
  <c r="AC852" i="4"/>
  <c r="AY852" i="4"/>
  <c r="AJ852" i="4"/>
  <c r="AO852" i="4"/>
  <c r="AQ852" i="4"/>
  <c r="AC853" i="4"/>
  <c r="AY853" i="4"/>
  <c r="AJ853" i="4"/>
  <c r="AC854" i="4"/>
  <c r="AY854" i="4"/>
  <c r="AJ854" i="4"/>
  <c r="AC855" i="4"/>
  <c r="AY855" i="4"/>
  <c r="AJ855" i="4"/>
  <c r="AC856" i="4"/>
  <c r="AY856" i="4"/>
  <c r="AJ856" i="4"/>
  <c r="AC857" i="4"/>
  <c r="AY857" i="4"/>
  <c r="AJ857" i="4"/>
  <c r="AC858" i="4"/>
  <c r="AY858" i="4"/>
  <c r="AJ858" i="4"/>
  <c r="AC859" i="4"/>
  <c r="AY859" i="4"/>
  <c r="AJ859" i="4"/>
  <c r="AC860" i="4"/>
  <c r="AY860" i="4"/>
  <c r="AJ860" i="4"/>
  <c r="AC861" i="4"/>
  <c r="AY861" i="4"/>
  <c r="AJ861" i="4"/>
  <c r="AC862" i="4"/>
  <c r="AY862" i="4"/>
  <c r="AJ862" i="4"/>
  <c r="AE862" i="4"/>
  <c r="AC863" i="4"/>
  <c r="AY863" i="4"/>
  <c r="AJ863" i="4"/>
  <c r="AC864" i="4"/>
  <c r="AY864" i="4"/>
  <c r="AJ864" i="4"/>
  <c r="AC865" i="4"/>
  <c r="AY865" i="4"/>
  <c r="AJ865" i="4"/>
  <c r="AC866" i="4"/>
  <c r="AY866" i="4"/>
  <c r="AJ866" i="4"/>
  <c r="AC867" i="4"/>
  <c r="AY867" i="4"/>
  <c r="AJ867" i="4"/>
  <c r="AC868" i="4"/>
  <c r="AY868" i="4"/>
  <c r="AJ868" i="4"/>
  <c r="AC869" i="4"/>
  <c r="AY869" i="4"/>
  <c r="AJ869" i="4"/>
  <c r="AC870" i="4"/>
  <c r="AY870" i="4"/>
  <c r="AJ870" i="4"/>
  <c r="AC871" i="4"/>
  <c r="AY871" i="4"/>
  <c r="AJ871" i="4"/>
  <c r="AC872" i="4"/>
  <c r="AY872" i="4"/>
  <c r="AJ872" i="4"/>
  <c r="AC873" i="4"/>
  <c r="AY873" i="4"/>
  <c r="AJ873" i="4"/>
  <c r="AC874" i="4"/>
  <c r="AY874" i="4"/>
  <c r="AJ874" i="4"/>
  <c r="AC875" i="4"/>
  <c r="AY875" i="4"/>
  <c r="AJ875" i="4"/>
  <c r="AC876" i="4"/>
  <c r="AY876" i="4"/>
  <c r="AJ876" i="4"/>
  <c r="AC877" i="4"/>
  <c r="AY877" i="4"/>
  <c r="AJ877" i="4"/>
  <c r="AU877" i="4"/>
  <c r="AC878" i="4"/>
  <c r="AY878" i="4"/>
  <c r="AJ878" i="4"/>
  <c r="AE878" i="4"/>
  <c r="AC879" i="4"/>
  <c r="AY879" i="4"/>
  <c r="AJ879" i="4"/>
  <c r="AR879" i="4"/>
  <c r="AC880" i="4"/>
  <c r="AY880" i="4"/>
  <c r="AJ880" i="4"/>
  <c r="AP880" i="4"/>
  <c r="AC881" i="4"/>
  <c r="AY881" i="4"/>
  <c r="AJ881" i="4"/>
  <c r="AN881" i="4"/>
  <c r="AC882" i="4"/>
  <c r="AY882" i="4"/>
  <c r="AJ882" i="4"/>
  <c r="AM882" i="4"/>
  <c r="AC883" i="4"/>
  <c r="AY883" i="4"/>
  <c r="AJ883" i="4"/>
  <c r="AL883" i="4"/>
  <c r="AC884" i="4"/>
  <c r="AY884" i="4"/>
  <c r="AJ884" i="4"/>
  <c r="AV884" i="4"/>
  <c r="AC885" i="4"/>
  <c r="AY885" i="4"/>
  <c r="AJ885" i="4"/>
  <c r="AU885" i="4"/>
  <c r="AC886" i="4"/>
  <c r="AY886" i="4"/>
  <c r="AJ886" i="4"/>
  <c r="AS886" i="4"/>
  <c r="AC887" i="4"/>
  <c r="AY887" i="4"/>
  <c r="AJ887" i="4"/>
  <c r="AR887" i="4"/>
  <c r="AC888" i="4"/>
  <c r="AY888" i="4"/>
  <c r="AJ888" i="4"/>
  <c r="AP888" i="4"/>
  <c r="AC889" i="4"/>
  <c r="AY889" i="4"/>
  <c r="AJ889" i="4"/>
  <c r="AN889" i="4"/>
  <c r="AC890" i="4"/>
  <c r="AY890" i="4"/>
  <c r="AJ890" i="4"/>
  <c r="AM890" i="4"/>
  <c r="AC891" i="4"/>
  <c r="AY891" i="4"/>
  <c r="AJ891" i="4"/>
  <c r="AL891" i="4"/>
  <c r="AC892" i="4"/>
  <c r="AY892" i="4"/>
  <c r="AJ892" i="4"/>
  <c r="AV892" i="4"/>
  <c r="AC893" i="4"/>
  <c r="AY893" i="4"/>
  <c r="AJ893" i="4"/>
  <c r="AU893" i="4"/>
  <c r="AC894" i="4"/>
  <c r="AY894" i="4"/>
  <c r="AJ894" i="4"/>
  <c r="AE894" i="4"/>
  <c r="AC895" i="4"/>
  <c r="AY895" i="4"/>
  <c r="AJ895" i="4"/>
  <c r="AR895" i="4"/>
  <c r="AC896" i="4"/>
  <c r="AY896" i="4"/>
  <c r="AJ896" i="4"/>
  <c r="AP896" i="4"/>
  <c r="AC897" i="4"/>
  <c r="AY897" i="4"/>
  <c r="AJ897" i="4"/>
  <c r="AN897" i="4"/>
  <c r="AC898" i="4"/>
  <c r="AY898" i="4"/>
  <c r="AJ898" i="4"/>
  <c r="AM898" i="4"/>
  <c r="AC899" i="4"/>
  <c r="AY899" i="4"/>
  <c r="AJ899" i="4"/>
  <c r="AL899" i="4"/>
  <c r="AC900" i="4"/>
  <c r="AY900" i="4"/>
  <c r="AJ900" i="4"/>
  <c r="AV900" i="4"/>
  <c r="AC901" i="4"/>
  <c r="AY901" i="4"/>
  <c r="AJ901" i="4"/>
  <c r="AU901" i="4"/>
  <c r="AC902" i="4"/>
  <c r="AY902" i="4"/>
  <c r="AJ902" i="4"/>
  <c r="AS902" i="4"/>
  <c r="AC903" i="4"/>
  <c r="AY903" i="4"/>
  <c r="AJ903" i="4"/>
  <c r="AR903" i="4"/>
  <c r="AC904" i="4"/>
  <c r="AY904" i="4"/>
  <c r="AJ904" i="4"/>
  <c r="AO904" i="4"/>
  <c r="AQ904" i="4"/>
  <c r="AC905" i="4"/>
  <c r="AY905" i="4"/>
  <c r="AJ905" i="4"/>
  <c r="AN905" i="4"/>
  <c r="AC906" i="4"/>
  <c r="AY906" i="4"/>
  <c r="AJ906" i="4"/>
  <c r="AM906" i="4"/>
  <c r="AC907" i="4"/>
  <c r="AY907" i="4"/>
  <c r="AJ907" i="4"/>
  <c r="AL907" i="4"/>
  <c r="AC908" i="4"/>
  <c r="AY908" i="4"/>
  <c r="AJ908" i="4"/>
  <c r="AV908" i="4"/>
  <c r="AC909" i="4"/>
  <c r="AY909" i="4"/>
  <c r="AJ909" i="4"/>
  <c r="AU909" i="4"/>
  <c r="AC910" i="4"/>
  <c r="AY910" i="4"/>
  <c r="AJ910" i="4"/>
  <c r="AE910" i="4"/>
  <c r="AC911" i="4"/>
  <c r="AY911" i="4"/>
  <c r="AJ911" i="4"/>
  <c r="AR911" i="4"/>
  <c r="AC912" i="4"/>
  <c r="AY912" i="4"/>
  <c r="AJ912" i="4"/>
  <c r="AP912" i="4"/>
  <c r="AC913" i="4"/>
  <c r="AY913" i="4"/>
  <c r="AJ913" i="4"/>
  <c r="AN913" i="4"/>
  <c r="AC914" i="4"/>
  <c r="AY914" i="4"/>
  <c r="AJ914" i="4"/>
  <c r="AM914" i="4"/>
  <c r="AC915" i="4"/>
  <c r="AY915" i="4"/>
  <c r="AJ915" i="4"/>
  <c r="AL915" i="4"/>
  <c r="AC916" i="4"/>
  <c r="AY916" i="4"/>
  <c r="AJ916" i="4"/>
  <c r="AV916" i="4"/>
  <c r="AC917" i="4"/>
  <c r="AY917" i="4"/>
  <c r="AJ917" i="4"/>
  <c r="AC918" i="4"/>
  <c r="AY918" i="4"/>
  <c r="AJ918" i="4"/>
  <c r="AC919" i="4"/>
  <c r="AY919" i="4"/>
  <c r="AJ919" i="4"/>
  <c r="AC920" i="4"/>
  <c r="AY920" i="4"/>
  <c r="AJ920" i="4"/>
  <c r="AC921" i="4"/>
  <c r="AY921" i="4"/>
  <c r="AJ921" i="4"/>
  <c r="AC922" i="4"/>
  <c r="AY922" i="4"/>
  <c r="AJ922" i="4"/>
  <c r="AC923" i="4"/>
  <c r="AY923" i="4"/>
  <c r="AJ923" i="4"/>
  <c r="AC924" i="4"/>
  <c r="AY924" i="4"/>
  <c r="AJ924" i="4"/>
  <c r="AC925" i="4"/>
  <c r="AY925" i="4"/>
  <c r="AJ925" i="4"/>
  <c r="AC926" i="4"/>
  <c r="AY926" i="4"/>
  <c r="AJ926" i="4"/>
  <c r="AC927" i="4"/>
  <c r="AY927" i="4"/>
  <c r="AJ927" i="4"/>
  <c r="AC928" i="4"/>
  <c r="AY928" i="4"/>
  <c r="AJ928" i="4"/>
  <c r="AC929" i="4"/>
  <c r="AY929" i="4"/>
  <c r="AJ929" i="4"/>
  <c r="AC930" i="4"/>
  <c r="AY930" i="4"/>
  <c r="AJ930" i="4"/>
  <c r="AC931" i="4"/>
  <c r="AY931" i="4"/>
  <c r="AJ931" i="4"/>
  <c r="AC932" i="4"/>
  <c r="AY932" i="4"/>
  <c r="AJ932" i="4"/>
  <c r="AC933" i="4"/>
  <c r="AY933" i="4"/>
  <c r="AJ933" i="4"/>
  <c r="AC934" i="4"/>
  <c r="AY934" i="4"/>
  <c r="AJ934" i="4"/>
  <c r="AC935" i="4"/>
  <c r="AY935" i="4"/>
  <c r="AJ935" i="4"/>
  <c r="AC936" i="4"/>
  <c r="AY936" i="4"/>
  <c r="AJ936" i="4"/>
  <c r="AC937" i="4"/>
  <c r="AY937" i="4"/>
  <c r="AJ937" i="4"/>
  <c r="AC938" i="4"/>
  <c r="AY938" i="4"/>
  <c r="AJ938" i="4"/>
  <c r="AC939" i="4"/>
  <c r="AY939" i="4"/>
  <c r="AJ939" i="4"/>
  <c r="AC940" i="4"/>
  <c r="AY940" i="4"/>
  <c r="AJ940" i="4"/>
  <c r="AC941" i="4"/>
  <c r="AY941" i="4"/>
  <c r="AJ941" i="4"/>
  <c r="AC942" i="4"/>
  <c r="AY942" i="4"/>
  <c r="AJ942" i="4"/>
  <c r="AC943" i="4"/>
  <c r="AY943" i="4"/>
  <c r="AJ943" i="4"/>
  <c r="AC944" i="4"/>
  <c r="AY944" i="4"/>
  <c r="AJ944" i="4"/>
  <c r="AC945" i="4"/>
  <c r="AY945" i="4"/>
  <c r="AJ945" i="4"/>
  <c r="AC946" i="4"/>
  <c r="AY946" i="4"/>
  <c r="AJ946" i="4"/>
  <c r="AC947" i="4"/>
  <c r="AY947" i="4"/>
  <c r="AJ947" i="4"/>
  <c r="AC948" i="4"/>
  <c r="AY948" i="4"/>
  <c r="AJ948" i="4"/>
  <c r="AC949" i="4"/>
  <c r="AY949" i="4"/>
  <c r="AJ949" i="4"/>
  <c r="AC950" i="4"/>
  <c r="AY950" i="4"/>
  <c r="AJ950" i="4"/>
  <c r="AC951" i="4"/>
  <c r="AY951" i="4"/>
  <c r="AJ951" i="4"/>
  <c r="AC952" i="4"/>
  <c r="AY952" i="4"/>
  <c r="AJ952" i="4"/>
  <c r="AC953" i="4"/>
  <c r="AY953" i="4"/>
  <c r="AJ953" i="4"/>
  <c r="AC954" i="4"/>
  <c r="AY954" i="4"/>
  <c r="AJ954" i="4"/>
  <c r="AC955" i="4"/>
  <c r="AY955" i="4"/>
  <c r="AJ955" i="4"/>
  <c r="AC956" i="4"/>
  <c r="AY956" i="4"/>
  <c r="AJ956" i="4"/>
  <c r="AC957" i="4"/>
  <c r="AY957" i="4"/>
  <c r="AJ957" i="4"/>
  <c r="AC958" i="4"/>
  <c r="AY958" i="4"/>
  <c r="AJ958" i="4"/>
  <c r="AC959" i="4"/>
  <c r="AY959" i="4"/>
  <c r="AJ959" i="4"/>
  <c r="AC960" i="4"/>
  <c r="AY960" i="4"/>
  <c r="AJ960" i="4"/>
  <c r="AC961" i="4"/>
  <c r="AY961" i="4"/>
  <c r="AJ961" i="4"/>
  <c r="AC962" i="4"/>
  <c r="AY962" i="4"/>
  <c r="AJ962" i="4"/>
  <c r="AC963" i="4"/>
  <c r="AY963" i="4"/>
  <c r="AJ963" i="4"/>
  <c r="AC964" i="4"/>
  <c r="AY964" i="4"/>
  <c r="AJ964" i="4"/>
  <c r="AC965" i="4"/>
  <c r="AY965" i="4"/>
  <c r="AJ965" i="4"/>
  <c r="AC966" i="4"/>
  <c r="AY966" i="4"/>
  <c r="AJ966" i="4"/>
  <c r="AC967" i="4"/>
  <c r="AY967" i="4"/>
  <c r="AJ967" i="4"/>
  <c r="AC968" i="4"/>
  <c r="AY968" i="4"/>
  <c r="AJ968" i="4"/>
  <c r="AC969" i="4"/>
  <c r="AY969" i="4"/>
  <c r="AJ969" i="4"/>
  <c r="AC970" i="4"/>
  <c r="AY970" i="4"/>
  <c r="AJ970" i="4"/>
  <c r="AC971" i="4"/>
  <c r="AY971" i="4"/>
  <c r="AJ971" i="4"/>
  <c r="AC972" i="4"/>
  <c r="AY972" i="4"/>
  <c r="AJ972" i="4"/>
  <c r="AC973" i="4"/>
  <c r="AY973" i="4"/>
  <c r="AJ973" i="4"/>
  <c r="AC974" i="4"/>
  <c r="AY974" i="4"/>
  <c r="AJ974" i="4"/>
  <c r="AC975" i="4"/>
  <c r="AY975" i="4"/>
  <c r="AJ975" i="4"/>
  <c r="AC976" i="4"/>
  <c r="AY976" i="4"/>
  <c r="AJ976" i="4"/>
  <c r="AC977" i="4"/>
  <c r="AY977" i="4"/>
  <c r="AJ977" i="4"/>
  <c r="AC978" i="4"/>
  <c r="AY978" i="4"/>
  <c r="AJ978" i="4"/>
  <c r="AC979" i="4"/>
  <c r="AY979" i="4"/>
  <c r="AJ979" i="4"/>
  <c r="AC980" i="4"/>
  <c r="AY980" i="4"/>
  <c r="AJ980" i="4"/>
  <c r="AC981" i="4"/>
  <c r="AY981" i="4"/>
  <c r="AJ981" i="4"/>
  <c r="AC982" i="4"/>
  <c r="AY982" i="4"/>
  <c r="AJ982" i="4"/>
  <c r="AC983" i="4"/>
  <c r="AY983" i="4"/>
  <c r="AJ983" i="4"/>
  <c r="AC984" i="4"/>
  <c r="AY984" i="4"/>
  <c r="AJ984" i="4"/>
  <c r="AC985" i="4"/>
  <c r="AY985" i="4"/>
  <c r="AJ985" i="4"/>
  <c r="AC986" i="4"/>
  <c r="AY986" i="4"/>
  <c r="AJ986" i="4"/>
  <c r="AC987" i="4"/>
  <c r="AY987" i="4"/>
  <c r="AJ987" i="4"/>
  <c r="AC988" i="4"/>
  <c r="AY988" i="4"/>
  <c r="AJ988" i="4"/>
  <c r="AC989" i="4"/>
  <c r="AY989" i="4"/>
  <c r="AJ989" i="4"/>
  <c r="AC990" i="4"/>
  <c r="AY990" i="4"/>
  <c r="AJ990" i="4"/>
  <c r="AC991" i="4"/>
  <c r="AY991" i="4"/>
  <c r="AJ991" i="4"/>
  <c r="AC992" i="4"/>
  <c r="AY992" i="4"/>
  <c r="AJ992" i="4"/>
  <c r="AC993" i="4"/>
  <c r="AY993" i="4"/>
  <c r="AJ993" i="4"/>
  <c r="AC994" i="4"/>
  <c r="AY994" i="4"/>
  <c r="AJ994" i="4"/>
  <c r="AC995" i="4"/>
  <c r="AY995" i="4"/>
  <c r="AJ995" i="4"/>
  <c r="AC996" i="4"/>
  <c r="AY996" i="4"/>
  <c r="AJ996" i="4"/>
  <c r="AC997" i="4"/>
  <c r="AY997" i="4"/>
  <c r="AJ997" i="4"/>
  <c r="AC998" i="4"/>
  <c r="AY998" i="4"/>
  <c r="AJ998" i="4"/>
  <c r="AC999" i="4"/>
  <c r="AY999" i="4"/>
  <c r="AJ999" i="4"/>
  <c r="AC1000" i="4"/>
  <c r="AY1000" i="4"/>
  <c r="AJ1000" i="4"/>
  <c r="AC1001" i="4"/>
  <c r="AY1001" i="4"/>
  <c r="AJ1001" i="4"/>
  <c r="AC1002" i="4"/>
  <c r="AY1002" i="4"/>
  <c r="AJ1002" i="4"/>
  <c r="AC1003" i="4"/>
  <c r="AY1003" i="4"/>
  <c r="AJ1003" i="4"/>
  <c r="AC1004" i="4"/>
  <c r="AY1004" i="4"/>
  <c r="AJ1004" i="4"/>
  <c r="AC1005" i="4"/>
  <c r="AY1005" i="4"/>
  <c r="AJ1005" i="4"/>
  <c r="AC1006" i="4"/>
  <c r="AY1006" i="4"/>
  <c r="AJ1006" i="4"/>
  <c r="AC1007" i="4"/>
  <c r="AY1007" i="4"/>
  <c r="AJ1007" i="4"/>
  <c r="AC1008" i="4"/>
  <c r="AY1008" i="4"/>
  <c r="AJ1008" i="4"/>
  <c r="AC1009" i="4"/>
  <c r="AY1009" i="4"/>
  <c r="AJ1009" i="4"/>
  <c r="AC1010" i="4"/>
  <c r="AY1010" i="4"/>
  <c r="AJ1010" i="4"/>
  <c r="AC1011" i="4"/>
  <c r="AY1011" i="4"/>
  <c r="AJ1011" i="4"/>
  <c r="AC1012" i="4"/>
  <c r="AY1012" i="4"/>
  <c r="AJ1012" i="4"/>
  <c r="AC1013" i="4"/>
  <c r="AY1013" i="4"/>
  <c r="AJ1013" i="4"/>
  <c r="AC1014" i="4"/>
  <c r="AY1014" i="4"/>
  <c r="AJ1014" i="4"/>
  <c r="AC1015" i="4"/>
  <c r="AY1015" i="4"/>
  <c r="AJ1015" i="4"/>
  <c r="AC1016" i="4"/>
  <c r="AY1016" i="4"/>
  <c r="AJ1016" i="4"/>
  <c r="AC1017" i="4"/>
  <c r="AY1017" i="4"/>
  <c r="AJ1017" i="4"/>
  <c r="AC1018" i="4"/>
  <c r="AY1018" i="4"/>
  <c r="AJ1018" i="4"/>
  <c r="AC1019" i="4"/>
  <c r="AY1019" i="4"/>
  <c r="AJ1019" i="4"/>
  <c r="AC1020" i="4"/>
  <c r="AY1020" i="4"/>
  <c r="AJ1020" i="4"/>
  <c r="AC1021" i="4"/>
  <c r="AY1021" i="4"/>
  <c r="AJ1021" i="4"/>
  <c r="AC1022" i="4"/>
  <c r="AY1022" i="4"/>
  <c r="AJ1022" i="4"/>
  <c r="AC1023" i="4"/>
  <c r="AY1023" i="4"/>
  <c r="AJ1023" i="4"/>
  <c r="AC1024" i="4"/>
  <c r="AY1024" i="4"/>
  <c r="AJ1024" i="4"/>
  <c r="AC1025" i="4"/>
  <c r="AY1025" i="4"/>
  <c r="AJ1025" i="4"/>
  <c r="AC1026" i="4"/>
  <c r="AY1026" i="4"/>
  <c r="AJ1026" i="4"/>
  <c r="AC1027" i="4"/>
  <c r="AY1027" i="4"/>
  <c r="AJ1027" i="4"/>
  <c r="AC1028" i="4"/>
  <c r="AY1028" i="4"/>
  <c r="AJ1028" i="4"/>
  <c r="AC1029" i="4"/>
  <c r="AY1029" i="4"/>
  <c r="AJ1029" i="4"/>
  <c r="AC1030" i="4"/>
  <c r="AY1030" i="4"/>
  <c r="AJ1030" i="4"/>
  <c r="AC1031" i="4"/>
  <c r="AY1031" i="4"/>
  <c r="AJ1031" i="4"/>
  <c r="AC1032" i="4"/>
  <c r="AY1032" i="4"/>
  <c r="AJ1032" i="4"/>
  <c r="AC1033" i="4"/>
  <c r="AY1033" i="4"/>
  <c r="AJ1033" i="4"/>
  <c r="AC1034" i="4"/>
  <c r="AY1034" i="4"/>
  <c r="AJ1034" i="4"/>
  <c r="AC1035" i="4"/>
  <c r="AY1035" i="4"/>
  <c r="AJ1035" i="4"/>
  <c r="AC1036" i="4"/>
  <c r="AY1036" i="4"/>
  <c r="AJ1036" i="4"/>
  <c r="AC1037" i="4"/>
  <c r="AY1037" i="4"/>
  <c r="AJ1037" i="4"/>
  <c r="AC1038" i="4"/>
  <c r="AY1038" i="4"/>
  <c r="AJ1038" i="4"/>
  <c r="AC1039" i="4"/>
  <c r="AY1039" i="4"/>
  <c r="AJ1039" i="4"/>
  <c r="AC1040" i="4"/>
  <c r="AY1040" i="4"/>
  <c r="AJ1040" i="4"/>
  <c r="AC1041" i="4"/>
  <c r="AY1041" i="4"/>
  <c r="AJ1041" i="4"/>
  <c r="AC1042" i="4"/>
  <c r="AY1042" i="4"/>
  <c r="AJ1042" i="4"/>
  <c r="AC1043" i="4"/>
  <c r="AY1043" i="4"/>
  <c r="AJ1043" i="4"/>
  <c r="AC1044" i="4"/>
  <c r="AY1044" i="4"/>
  <c r="AJ1044" i="4"/>
  <c r="AC1045" i="4"/>
  <c r="AY1045" i="4"/>
  <c r="AJ1045" i="4"/>
  <c r="AC1046" i="4"/>
  <c r="AY1046" i="4"/>
  <c r="AJ1046" i="4"/>
  <c r="AE1046" i="4"/>
  <c r="AC1047" i="4"/>
  <c r="AY1047" i="4"/>
  <c r="AJ1047" i="4"/>
  <c r="AC1048" i="4"/>
  <c r="AY1048" i="4"/>
  <c r="AJ1048" i="4"/>
  <c r="AC1049" i="4"/>
  <c r="AY1049" i="4"/>
  <c r="AJ1049" i="4"/>
  <c r="AC1050" i="4"/>
  <c r="AY1050" i="4"/>
  <c r="AJ1050" i="4"/>
  <c r="AC1051" i="4"/>
  <c r="AY1051" i="4"/>
  <c r="AJ1051" i="4"/>
  <c r="AC1052" i="4"/>
  <c r="AY1052" i="4"/>
  <c r="AJ1052" i="4"/>
  <c r="AC1053" i="4"/>
  <c r="AY1053" i="4"/>
  <c r="AJ1053" i="4"/>
  <c r="AC1054" i="4"/>
  <c r="AY1054" i="4"/>
  <c r="AJ1054" i="4"/>
  <c r="AC1055" i="4"/>
  <c r="AY1055" i="4"/>
  <c r="AJ1055" i="4"/>
  <c r="AC1056" i="4"/>
  <c r="AY1056" i="4"/>
  <c r="AJ1056" i="4"/>
  <c r="AC1057" i="4"/>
  <c r="AY1057" i="4"/>
  <c r="AJ1057" i="4"/>
  <c r="AC1058" i="4"/>
  <c r="AY1058" i="4"/>
  <c r="AJ1058" i="4"/>
  <c r="AC1059" i="4"/>
  <c r="AY1059" i="4"/>
  <c r="AJ1059" i="4"/>
  <c r="AC1060" i="4"/>
  <c r="AY1060" i="4"/>
  <c r="AJ1060" i="4"/>
  <c r="AC1061" i="4"/>
  <c r="AY1061" i="4"/>
  <c r="AJ1061" i="4"/>
  <c r="AC1062" i="4"/>
  <c r="AY1062" i="4"/>
  <c r="AJ1062" i="4"/>
  <c r="AC1063" i="4"/>
  <c r="AY1063" i="4"/>
  <c r="AJ1063" i="4"/>
  <c r="AC1064" i="4"/>
  <c r="AY1064" i="4"/>
  <c r="AJ1064" i="4"/>
  <c r="AO1064" i="4"/>
  <c r="AQ1064" i="4"/>
  <c r="AC1065" i="4"/>
  <c r="AY1065" i="4"/>
  <c r="AJ1065" i="4"/>
  <c r="AC1066" i="4"/>
  <c r="AY1066" i="4"/>
  <c r="AJ1066" i="4"/>
  <c r="AC1067" i="4"/>
  <c r="AY1067" i="4"/>
  <c r="AJ1067" i="4"/>
  <c r="AC1068" i="4"/>
  <c r="AY1068" i="4"/>
  <c r="AJ1068" i="4"/>
  <c r="AJ1077" i="4"/>
  <c r="AW1077" i="4"/>
  <c r="AJ1078" i="4"/>
  <c r="AJ1079" i="4"/>
  <c r="AW1079" i="4"/>
  <c r="AJ1080" i="4"/>
  <c r="AJ1081" i="4"/>
  <c r="AW1081" i="4"/>
  <c r="AJ1082" i="4"/>
  <c r="AJ1090" i="4"/>
  <c r="AW1090" i="4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N100" i="4"/>
  <c r="AP100" i="4"/>
  <c r="AO51" i="4"/>
  <c r="AM51" i="4"/>
  <c r="AN51" i="4"/>
  <c r="AP51" i="4"/>
  <c r="AO63" i="4"/>
  <c r="AH2" i="4"/>
  <c r="AI2" i="4"/>
  <c r="AJ2" i="4"/>
  <c r="AH3" i="4"/>
  <c r="AI3" i="4"/>
  <c r="AJ3" i="4"/>
  <c r="AH4" i="4"/>
  <c r="AI4" i="4"/>
  <c r="AJ4" i="4"/>
  <c r="AH5" i="4"/>
  <c r="AI5" i="4"/>
  <c r="AJ5" i="4"/>
  <c r="AH6" i="4"/>
  <c r="AI6" i="4"/>
  <c r="AJ6" i="4"/>
  <c r="AH7" i="4"/>
  <c r="AI7" i="4"/>
  <c r="AJ7" i="4"/>
  <c r="AH8" i="4"/>
  <c r="AI8" i="4"/>
  <c r="AJ8" i="4"/>
  <c r="AH9" i="4"/>
  <c r="AI9" i="4"/>
  <c r="AJ9" i="4"/>
  <c r="AH10" i="4"/>
  <c r="AI10" i="4"/>
  <c r="AJ10" i="4"/>
  <c r="AH11" i="4"/>
  <c r="AI11" i="4"/>
  <c r="AJ11" i="4"/>
  <c r="AH12" i="4"/>
  <c r="AI12" i="4"/>
  <c r="AJ12" i="4"/>
  <c r="AH13" i="4"/>
  <c r="AI13" i="4"/>
  <c r="AJ13" i="4"/>
  <c r="AH14" i="4"/>
  <c r="AI14" i="4"/>
  <c r="AJ14" i="4"/>
  <c r="AH15" i="4"/>
  <c r="AI15" i="4"/>
  <c r="AJ15" i="4"/>
  <c r="AH16" i="4"/>
  <c r="AI16" i="4"/>
  <c r="AJ16" i="4"/>
  <c r="AH18" i="4"/>
  <c r="AI18" i="4"/>
  <c r="AJ18" i="4"/>
  <c r="AH19" i="4"/>
  <c r="AI19" i="4"/>
  <c r="AJ19" i="4"/>
  <c r="AH20" i="4"/>
  <c r="AI20" i="4"/>
  <c r="AJ20" i="4"/>
  <c r="AH21" i="4"/>
  <c r="AI21" i="4"/>
  <c r="AJ21" i="4"/>
  <c r="AH22" i="4"/>
  <c r="AI22" i="4"/>
  <c r="AJ22" i="4"/>
  <c r="AH23" i="4"/>
  <c r="AI23" i="4"/>
  <c r="AJ23" i="4"/>
  <c r="AH24" i="4"/>
  <c r="AI24" i="4"/>
  <c r="AJ24" i="4"/>
  <c r="AH25" i="4"/>
  <c r="AI25" i="4"/>
  <c r="AJ25" i="4"/>
  <c r="AH26" i="4"/>
  <c r="AI26" i="4"/>
  <c r="AJ26" i="4"/>
  <c r="AH27" i="4"/>
  <c r="AI27" i="4"/>
  <c r="AJ27" i="4"/>
  <c r="AH28" i="4"/>
  <c r="AI28" i="4"/>
  <c r="AJ28" i="4"/>
  <c r="AH29" i="4"/>
  <c r="AI29" i="4"/>
  <c r="AJ29" i="4"/>
  <c r="AH30" i="4"/>
  <c r="AI30" i="4"/>
  <c r="AJ30" i="4"/>
  <c r="AH31" i="4"/>
  <c r="AI31" i="4"/>
  <c r="AJ31" i="4"/>
  <c r="AH32" i="4"/>
  <c r="AI32" i="4"/>
  <c r="AJ32" i="4"/>
  <c r="AH33" i="4"/>
  <c r="AI33" i="4"/>
  <c r="AJ33" i="4"/>
  <c r="AH34" i="4"/>
  <c r="AI34" i="4"/>
  <c r="AJ34" i="4"/>
  <c r="AH35" i="4"/>
  <c r="AI35" i="4"/>
  <c r="AJ35" i="4"/>
  <c r="AH36" i="4"/>
  <c r="AI36" i="4"/>
  <c r="AJ36" i="4"/>
  <c r="AH37" i="4"/>
  <c r="AI37" i="4"/>
  <c r="AJ37" i="4"/>
  <c r="AH38" i="4"/>
  <c r="AI38" i="4"/>
  <c r="AJ38" i="4"/>
  <c r="AH39" i="4"/>
  <c r="AI39" i="4"/>
  <c r="AJ39" i="4"/>
  <c r="AH40" i="4"/>
  <c r="AI40" i="4"/>
  <c r="AJ40" i="4"/>
  <c r="AH41" i="4"/>
  <c r="AI41" i="4"/>
  <c r="AJ41" i="4"/>
  <c r="AH42" i="4"/>
  <c r="AI42" i="4"/>
  <c r="AJ42" i="4"/>
  <c r="AH43" i="4"/>
  <c r="AI43" i="4"/>
  <c r="AJ43" i="4"/>
  <c r="AH44" i="4"/>
  <c r="AI44" i="4"/>
  <c r="AJ44" i="4"/>
  <c r="AH45" i="4"/>
  <c r="AI45" i="4"/>
  <c r="AJ45" i="4"/>
  <c r="AH46" i="4"/>
  <c r="AI46" i="4"/>
  <c r="AJ46" i="4"/>
  <c r="AH47" i="4"/>
  <c r="AI47" i="4"/>
  <c r="AJ47" i="4"/>
  <c r="AH48" i="4"/>
  <c r="AI48" i="4"/>
  <c r="AJ48" i="4"/>
  <c r="AH49" i="4"/>
  <c r="AI49" i="4"/>
  <c r="AJ49" i="4"/>
  <c r="AH54" i="4"/>
  <c r="AI54" i="4"/>
  <c r="AJ54" i="4"/>
  <c r="AH55" i="4"/>
  <c r="AI55" i="4"/>
  <c r="AJ55" i="4"/>
  <c r="AH56" i="4"/>
  <c r="AI56" i="4"/>
  <c r="AJ56" i="4"/>
  <c r="AH64" i="4"/>
  <c r="AI64" i="4"/>
  <c r="AJ64" i="4"/>
  <c r="AH66" i="4"/>
  <c r="AI66" i="4"/>
  <c r="AJ66" i="4"/>
  <c r="AH70" i="4"/>
  <c r="AI70" i="4"/>
  <c r="AJ70" i="4"/>
  <c r="AH78" i="4"/>
  <c r="AI78" i="4"/>
  <c r="AJ78" i="4"/>
  <c r="AH79" i="4"/>
  <c r="AI79" i="4"/>
  <c r="AJ79" i="4"/>
  <c r="AH80" i="4"/>
  <c r="AI80" i="4"/>
  <c r="AJ80" i="4"/>
  <c r="AH81" i="4"/>
  <c r="AI81" i="4"/>
  <c r="AH82" i="4"/>
  <c r="AI82" i="4"/>
  <c r="AJ82" i="4"/>
  <c r="AH83" i="4"/>
  <c r="AI83" i="4"/>
  <c r="AJ83" i="4"/>
  <c r="AH84" i="4"/>
  <c r="AI84" i="4"/>
  <c r="AJ84" i="4"/>
  <c r="AH85" i="4"/>
  <c r="AI85" i="4"/>
  <c r="AH86" i="4"/>
  <c r="AI86" i="4"/>
  <c r="AJ86" i="4"/>
  <c r="AH87" i="4"/>
  <c r="AI87" i="4"/>
  <c r="AJ87" i="4"/>
  <c r="AH88" i="4"/>
  <c r="AI88" i="4"/>
  <c r="AJ88" i="4"/>
  <c r="AH89" i="4"/>
  <c r="AI89" i="4"/>
  <c r="AJ89" i="4"/>
  <c r="AH90" i="4"/>
  <c r="AI90" i="4"/>
  <c r="AJ90" i="4"/>
  <c r="AH91" i="4"/>
  <c r="AI91" i="4"/>
  <c r="AJ91" i="4"/>
  <c r="AH92" i="4"/>
  <c r="AI92" i="4"/>
  <c r="AJ92" i="4"/>
  <c r="AH93" i="4"/>
  <c r="AI93" i="4"/>
  <c r="AJ93" i="4"/>
  <c r="AH94" i="4"/>
  <c r="AI94" i="4"/>
  <c r="AH95" i="4"/>
  <c r="AI95" i="4"/>
  <c r="AJ95" i="4"/>
  <c r="AH96" i="4"/>
  <c r="AI96" i="4"/>
  <c r="AJ96" i="4"/>
  <c r="AH97" i="4"/>
  <c r="AI97" i="4"/>
  <c r="AJ97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J182" i="4"/>
  <c r="AH183" i="4"/>
  <c r="AI183" i="4"/>
  <c r="AH184" i="4"/>
  <c r="AI184" i="4"/>
  <c r="AJ184" i="4"/>
  <c r="AH185" i="4"/>
  <c r="AI185" i="4"/>
  <c r="AJ185" i="4"/>
  <c r="AH186" i="4"/>
  <c r="AI186" i="4"/>
  <c r="AH187" i="4"/>
  <c r="AI187" i="4"/>
  <c r="AJ187" i="4"/>
  <c r="AH188" i="4"/>
  <c r="AI188" i="4"/>
  <c r="AJ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H789" i="4"/>
  <c r="AI789" i="4"/>
  <c r="AH790" i="4"/>
  <c r="AI790" i="4"/>
  <c r="AH791" i="4"/>
  <c r="AI791" i="4"/>
  <c r="AH792" i="4"/>
  <c r="AI792" i="4"/>
  <c r="AH793" i="4"/>
  <c r="AI793" i="4"/>
  <c r="AH794" i="4"/>
  <c r="AI794" i="4"/>
  <c r="AH795" i="4"/>
  <c r="AI795" i="4"/>
  <c r="AH796" i="4"/>
  <c r="AI796" i="4"/>
  <c r="AH797" i="4"/>
  <c r="AI797" i="4"/>
  <c r="AH798" i="4"/>
  <c r="AI798" i="4"/>
  <c r="AH799" i="4"/>
  <c r="AI799" i="4"/>
  <c r="AH800" i="4"/>
  <c r="AI800" i="4"/>
  <c r="AH801" i="4"/>
  <c r="AI801" i="4"/>
  <c r="AH802" i="4"/>
  <c r="AI802" i="4"/>
  <c r="AH803" i="4"/>
  <c r="AI803" i="4"/>
  <c r="AH804" i="4"/>
  <c r="AI804" i="4"/>
  <c r="AH805" i="4"/>
  <c r="AI805" i="4"/>
  <c r="AH806" i="4"/>
  <c r="AI806" i="4"/>
  <c r="AH807" i="4"/>
  <c r="AI807" i="4"/>
  <c r="AH808" i="4"/>
  <c r="AI808" i="4"/>
  <c r="AH809" i="4"/>
  <c r="AI809" i="4"/>
  <c r="AH810" i="4"/>
  <c r="AI810" i="4"/>
  <c r="AH811" i="4"/>
  <c r="AI811" i="4"/>
  <c r="AH812" i="4"/>
  <c r="AI812" i="4"/>
  <c r="AH813" i="4"/>
  <c r="AI813" i="4"/>
  <c r="AH814" i="4"/>
  <c r="AI814" i="4"/>
  <c r="AH815" i="4"/>
  <c r="AI815" i="4"/>
  <c r="AH816" i="4"/>
  <c r="AI816" i="4"/>
  <c r="AH817" i="4"/>
  <c r="AI817" i="4"/>
  <c r="AH818" i="4"/>
  <c r="AI818" i="4"/>
  <c r="AH819" i="4"/>
  <c r="AI819" i="4"/>
  <c r="AH820" i="4"/>
  <c r="AI820" i="4"/>
  <c r="AH821" i="4"/>
  <c r="AI821" i="4"/>
  <c r="AH822" i="4"/>
  <c r="AI822" i="4"/>
  <c r="AH823" i="4"/>
  <c r="AI823" i="4"/>
  <c r="AH824" i="4"/>
  <c r="AI824" i="4"/>
  <c r="AH825" i="4"/>
  <c r="AI825" i="4"/>
  <c r="AH826" i="4"/>
  <c r="AI826" i="4"/>
  <c r="AH827" i="4"/>
  <c r="AI827" i="4"/>
  <c r="AH828" i="4"/>
  <c r="AI828" i="4"/>
  <c r="AH829" i="4"/>
  <c r="AI829" i="4"/>
  <c r="AH830" i="4"/>
  <c r="AI830" i="4"/>
  <c r="AH831" i="4"/>
  <c r="AI831" i="4"/>
  <c r="AH832" i="4"/>
  <c r="AI832" i="4"/>
  <c r="AH833" i="4"/>
  <c r="AI833" i="4"/>
  <c r="AH834" i="4"/>
  <c r="AI834" i="4"/>
  <c r="AH835" i="4"/>
  <c r="AI835" i="4"/>
  <c r="AH836" i="4"/>
  <c r="AI836" i="4"/>
  <c r="AH837" i="4"/>
  <c r="AI837" i="4"/>
  <c r="AH838" i="4"/>
  <c r="AI838" i="4"/>
  <c r="AH839" i="4"/>
  <c r="AI839" i="4"/>
  <c r="AH840" i="4"/>
  <c r="AI840" i="4"/>
  <c r="AH841" i="4"/>
  <c r="AI841" i="4"/>
  <c r="AH842" i="4"/>
  <c r="AI842" i="4"/>
  <c r="AH843" i="4"/>
  <c r="AI843" i="4"/>
  <c r="AH844" i="4"/>
  <c r="AI844" i="4"/>
  <c r="AH845" i="4"/>
  <c r="AI845" i="4"/>
  <c r="AH846" i="4"/>
  <c r="AI846" i="4"/>
  <c r="AH847" i="4"/>
  <c r="AI847" i="4"/>
  <c r="AH848" i="4"/>
  <c r="AI848" i="4"/>
  <c r="AH849" i="4"/>
  <c r="AI849" i="4"/>
  <c r="AH850" i="4"/>
  <c r="AI850" i="4"/>
  <c r="AH851" i="4"/>
  <c r="AI851" i="4"/>
  <c r="AH852" i="4"/>
  <c r="AI852" i="4"/>
  <c r="AH853" i="4"/>
  <c r="AI853" i="4"/>
  <c r="AH854" i="4"/>
  <c r="AI854" i="4"/>
  <c r="AH855" i="4"/>
  <c r="AI855" i="4"/>
  <c r="AH856" i="4"/>
  <c r="AI856" i="4"/>
  <c r="AH857" i="4"/>
  <c r="AI857" i="4"/>
  <c r="AH858" i="4"/>
  <c r="AI858" i="4"/>
  <c r="AH859" i="4"/>
  <c r="AI859" i="4"/>
  <c r="AH860" i="4"/>
  <c r="AI860" i="4"/>
  <c r="AH861" i="4"/>
  <c r="AI861" i="4"/>
  <c r="AH862" i="4"/>
  <c r="AI862" i="4"/>
  <c r="AH863" i="4"/>
  <c r="AI863" i="4"/>
  <c r="AH864" i="4"/>
  <c r="AI864" i="4"/>
  <c r="AH865" i="4"/>
  <c r="AI865" i="4"/>
  <c r="AH866" i="4"/>
  <c r="AI866" i="4"/>
  <c r="AH867" i="4"/>
  <c r="AI867" i="4"/>
  <c r="AH868" i="4"/>
  <c r="AI868" i="4"/>
  <c r="AH869" i="4"/>
  <c r="AI869" i="4"/>
  <c r="AH870" i="4"/>
  <c r="AI870" i="4"/>
  <c r="AH871" i="4"/>
  <c r="AI871" i="4"/>
  <c r="AH872" i="4"/>
  <c r="AI872" i="4"/>
  <c r="AH873" i="4"/>
  <c r="AI873" i="4"/>
  <c r="AH874" i="4"/>
  <c r="AI874" i="4"/>
  <c r="AH875" i="4"/>
  <c r="AI875" i="4"/>
  <c r="AH876" i="4"/>
  <c r="AI876" i="4"/>
  <c r="AH877" i="4"/>
  <c r="AI877" i="4"/>
  <c r="AH878" i="4"/>
  <c r="AI878" i="4"/>
  <c r="AH879" i="4"/>
  <c r="AI879" i="4"/>
  <c r="AH880" i="4"/>
  <c r="AI880" i="4"/>
  <c r="AH881" i="4"/>
  <c r="AI881" i="4"/>
  <c r="AH882" i="4"/>
  <c r="AI882" i="4"/>
  <c r="AH883" i="4"/>
  <c r="AI883" i="4"/>
  <c r="AH884" i="4"/>
  <c r="AI884" i="4"/>
  <c r="AH885" i="4"/>
  <c r="AI885" i="4"/>
  <c r="AH886" i="4"/>
  <c r="AI886" i="4"/>
  <c r="AH887" i="4"/>
  <c r="AI887" i="4"/>
  <c r="AH888" i="4"/>
  <c r="AI888" i="4"/>
  <c r="AH889" i="4"/>
  <c r="AI889" i="4"/>
  <c r="AH890" i="4"/>
  <c r="AI890" i="4"/>
  <c r="AH891" i="4"/>
  <c r="AI891" i="4"/>
  <c r="AH892" i="4"/>
  <c r="AI892" i="4"/>
  <c r="AH893" i="4"/>
  <c r="AI893" i="4"/>
  <c r="AH894" i="4"/>
  <c r="AI894" i="4"/>
  <c r="AH895" i="4"/>
  <c r="AI895" i="4"/>
  <c r="AH896" i="4"/>
  <c r="AI896" i="4"/>
  <c r="AH897" i="4"/>
  <c r="AI897" i="4"/>
  <c r="AH898" i="4"/>
  <c r="AI898" i="4"/>
  <c r="AH899" i="4"/>
  <c r="AI899" i="4"/>
  <c r="AH900" i="4"/>
  <c r="AI900" i="4"/>
  <c r="AH901" i="4"/>
  <c r="AI901" i="4"/>
  <c r="AH902" i="4"/>
  <c r="AI902" i="4"/>
  <c r="AH903" i="4"/>
  <c r="AI903" i="4"/>
  <c r="AH904" i="4"/>
  <c r="AI904" i="4"/>
  <c r="AH905" i="4"/>
  <c r="AI905" i="4"/>
  <c r="AH906" i="4"/>
  <c r="AI906" i="4"/>
  <c r="AH907" i="4"/>
  <c r="AI907" i="4"/>
  <c r="AH908" i="4"/>
  <c r="AI908" i="4"/>
  <c r="AH909" i="4"/>
  <c r="AI909" i="4"/>
  <c r="AH910" i="4"/>
  <c r="AI910" i="4"/>
  <c r="AH911" i="4"/>
  <c r="AI911" i="4"/>
  <c r="AH912" i="4"/>
  <c r="AI912" i="4"/>
  <c r="AH913" i="4"/>
  <c r="AI913" i="4"/>
  <c r="AH914" i="4"/>
  <c r="AI914" i="4"/>
  <c r="AH915" i="4"/>
  <c r="AI915" i="4"/>
  <c r="AH916" i="4"/>
  <c r="AI916" i="4"/>
  <c r="AH917" i="4"/>
  <c r="AI917" i="4"/>
  <c r="AH918" i="4"/>
  <c r="AI918" i="4"/>
  <c r="AH919" i="4"/>
  <c r="AI919" i="4"/>
  <c r="AH920" i="4"/>
  <c r="AI920" i="4"/>
  <c r="AH921" i="4"/>
  <c r="AI921" i="4"/>
  <c r="AH922" i="4"/>
  <c r="AI922" i="4"/>
  <c r="AH923" i="4"/>
  <c r="AI923" i="4"/>
  <c r="AH924" i="4"/>
  <c r="AI924" i="4"/>
  <c r="AH925" i="4"/>
  <c r="AI925" i="4"/>
  <c r="AH926" i="4"/>
  <c r="AI926" i="4"/>
  <c r="AH927" i="4"/>
  <c r="AI927" i="4"/>
  <c r="AH928" i="4"/>
  <c r="AI928" i="4"/>
  <c r="AH929" i="4"/>
  <c r="AI929" i="4"/>
  <c r="AH930" i="4"/>
  <c r="AI930" i="4"/>
  <c r="AH931" i="4"/>
  <c r="AI931" i="4"/>
  <c r="AH932" i="4"/>
  <c r="AI932" i="4"/>
  <c r="AH933" i="4"/>
  <c r="AI933" i="4"/>
  <c r="AH934" i="4"/>
  <c r="AI934" i="4"/>
  <c r="AH935" i="4"/>
  <c r="AI935" i="4"/>
  <c r="AH936" i="4"/>
  <c r="AI936" i="4"/>
  <c r="AH937" i="4"/>
  <c r="AI937" i="4"/>
  <c r="AH938" i="4"/>
  <c r="AI938" i="4"/>
  <c r="AH939" i="4"/>
  <c r="AI939" i="4"/>
  <c r="AH940" i="4"/>
  <c r="AI940" i="4"/>
  <c r="AH941" i="4"/>
  <c r="AI941" i="4"/>
  <c r="AH942" i="4"/>
  <c r="AI942" i="4"/>
  <c r="AH943" i="4"/>
  <c r="AI943" i="4"/>
  <c r="AH944" i="4"/>
  <c r="AI944" i="4"/>
  <c r="AH945" i="4"/>
  <c r="AI945" i="4"/>
  <c r="AH946" i="4"/>
  <c r="AI946" i="4"/>
  <c r="AH947" i="4"/>
  <c r="AI947" i="4"/>
  <c r="AH948" i="4"/>
  <c r="AI948" i="4"/>
  <c r="AH949" i="4"/>
  <c r="AI949" i="4"/>
  <c r="AH950" i="4"/>
  <c r="AI950" i="4"/>
  <c r="AH951" i="4"/>
  <c r="AI951" i="4"/>
  <c r="AH952" i="4"/>
  <c r="AI952" i="4"/>
  <c r="AH953" i="4"/>
  <c r="AI953" i="4"/>
  <c r="AH954" i="4"/>
  <c r="AI954" i="4"/>
  <c r="AH955" i="4"/>
  <c r="AI955" i="4"/>
  <c r="AH956" i="4"/>
  <c r="AI956" i="4"/>
  <c r="AH957" i="4"/>
  <c r="AI957" i="4"/>
  <c r="AH958" i="4"/>
  <c r="AI958" i="4"/>
  <c r="AH959" i="4"/>
  <c r="AI959" i="4"/>
  <c r="AH960" i="4"/>
  <c r="AI960" i="4"/>
  <c r="AH961" i="4"/>
  <c r="AI961" i="4"/>
  <c r="AH962" i="4"/>
  <c r="AI962" i="4"/>
  <c r="AH963" i="4"/>
  <c r="AI963" i="4"/>
  <c r="AH964" i="4"/>
  <c r="AI964" i="4"/>
  <c r="AH965" i="4"/>
  <c r="AI965" i="4"/>
  <c r="AH966" i="4"/>
  <c r="AI966" i="4"/>
  <c r="AH967" i="4"/>
  <c r="AI967" i="4"/>
  <c r="AH968" i="4"/>
  <c r="AI968" i="4"/>
  <c r="AH969" i="4"/>
  <c r="AI969" i="4"/>
  <c r="AH970" i="4"/>
  <c r="AI970" i="4"/>
  <c r="AH971" i="4"/>
  <c r="AI971" i="4"/>
  <c r="AH972" i="4"/>
  <c r="AI972" i="4"/>
  <c r="AH973" i="4"/>
  <c r="AI973" i="4"/>
  <c r="AH974" i="4"/>
  <c r="AI974" i="4"/>
  <c r="AH975" i="4"/>
  <c r="AI975" i="4"/>
  <c r="AH976" i="4"/>
  <c r="AI976" i="4"/>
  <c r="AH977" i="4"/>
  <c r="AI977" i="4"/>
  <c r="AH978" i="4"/>
  <c r="AI978" i="4"/>
  <c r="AH979" i="4"/>
  <c r="AI979" i="4"/>
  <c r="AH980" i="4"/>
  <c r="AI980" i="4"/>
  <c r="AH981" i="4"/>
  <c r="AI981" i="4"/>
  <c r="AH982" i="4"/>
  <c r="AI982" i="4"/>
  <c r="AH983" i="4"/>
  <c r="AI983" i="4"/>
  <c r="AH984" i="4"/>
  <c r="AI984" i="4"/>
  <c r="AH985" i="4"/>
  <c r="AI985" i="4"/>
  <c r="AH986" i="4"/>
  <c r="AI986" i="4"/>
  <c r="AH987" i="4"/>
  <c r="AI987" i="4"/>
  <c r="AH988" i="4"/>
  <c r="AI988" i="4"/>
  <c r="AH989" i="4"/>
  <c r="AI989" i="4"/>
  <c r="AH990" i="4"/>
  <c r="AI990" i="4"/>
  <c r="AH991" i="4"/>
  <c r="AI991" i="4"/>
  <c r="AH992" i="4"/>
  <c r="AI992" i="4"/>
  <c r="AH993" i="4"/>
  <c r="AI993" i="4"/>
  <c r="AH994" i="4"/>
  <c r="AI994" i="4"/>
  <c r="AH995" i="4"/>
  <c r="AI995" i="4"/>
  <c r="AH996" i="4"/>
  <c r="AI996" i="4"/>
  <c r="AH997" i="4"/>
  <c r="AI997" i="4"/>
  <c r="AH998" i="4"/>
  <c r="AI998" i="4"/>
  <c r="AH999" i="4"/>
  <c r="AI999" i="4"/>
  <c r="AH1000" i="4"/>
  <c r="AI1000" i="4"/>
  <c r="AH1001" i="4"/>
  <c r="AI1001" i="4"/>
  <c r="AH1002" i="4"/>
  <c r="AI1002" i="4"/>
  <c r="AH1003" i="4"/>
  <c r="AI1003" i="4"/>
  <c r="AH1004" i="4"/>
  <c r="AI1004" i="4"/>
  <c r="AH1005" i="4"/>
  <c r="AI1005" i="4"/>
  <c r="AH1006" i="4"/>
  <c r="AI1006" i="4"/>
  <c r="AH1007" i="4"/>
  <c r="AI1007" i="4"/>
  <c r="AH1008" i="4"/>
  <c r="AI1008" i="4"/>
  <c r="AH1009" i="4"/>
  <c r="AI1009" i="4"/>
  <c r="AH1010" i="4"/>
  <c r="AI1010" i="4"/>
  <c r="AH1011" i="4"/>
  <c r="AI1011" i="4"/>
  <c r="AH1012" i="4"/>
  <c r="AI1012" i="4"/>
  <c r="AH1013" i="4"/>
  <c r="AI1013" i="4"/>
  <c r="AH1014" i="4"/>
  <c r="AI1014" i="4"/>
  <c r="AH1015" i="4"/>
  <c r="AI1015" i="4"/>
  <c r="AH1016" i="4"/>
  <c r="AI1016" i="4"/>
  <c r="AH1017" i="4"/>
  <c r="AI1017" i="4"/>
  <c r="AH1018" i="4"/>
  <c r="AI1018" i="4"/>
  <c r="AH1019" i="4"/>
  <c r="AI1019" i="4"/>
  <c r="AH1020" i="4"/>
  <c r="AI1020" i="4"/>
  <c r="AH1021" i="4"/>
  <c r="AI1021" i="4"/>
  <c r="AH1022" i="4"/>
  <c r="AI1022" i="4"/>
  <c r="AH1023" i="4"/>
  <c r="AI1023" i="4"/>
  <c r="AH1024" i="4"/>
  <c r="AI1024" i="4"/>
  <c r="AH1025" i="4"/>
  <c r="AI1025" i="4"/>
  <c r="AH1026" i="4"/>
  <c r="AI1026" i="4"/>
  <c r="AH1027" i="4"/>
  <c r="AI1027" i="4"/>
  <c r="AH1028" i="4"/>
  <c r="AI1028" i="4"/>
  <c r="AH1029" i="4"/>
  <c r="AI1029" i="4"/>
  <c r="AH1030" i="4"/>
  <c r="AI1030" i="4"/>
  <c r="AH1031" i="4"/>
  <c r="AI1031" i="4"/>
  <c r="AH1032" i="4"/>
  <c r="AI1032" i="4"/>
  <c r="AH1033" i="4"/>
  <c r="AI1033" i="4"/>
  <c r="AH1034" i="4"/>
  <c r="AI1034" i="4"/>
  <c r="AH1035" i="4"/>
  <c r="AI1035" i="4"/>
  <c r="AH1036" i="4"/>
  <c r="AI1036" i="4"/>
  <c r="AH1037" i="4"/>
  <c r="AI1037" i="4"/>
  <c r="AH1038" i="4"/>
  <c r="AI1038" i="4"/>
  <c r="AH1039" i="4"/>
  <c r="AI1039" i="4"/>
  <c r="AH1040" i="4"/>
  <c r="AI1040" i="4"/>
  <c r="AH1041" i="4"/>
  <c r="AI1041" i="4"/>
  <c r="AH1042" i="4"/>
  <c r="AI1042" i="4"/>
  <c r="AH1043" i="4"/>
  <c r="AI1043" i="4"/>
  <c r="AH1044" i="4"/>
  <c r="AI1044" i="4"/>
  <c r="AH1045" i="4"/>
  <c r="AI1045" i="4"/>
  <c r="AH1046" i="4"/>
  <c r="AI1046" i="4"/>
  <c r="AH1047" i="4"/>
  <c r="AI1047" i="4"/>
  <c r="AH1048" i="4"/>
  <c r="AI1048" i="4"/>
  <c r="AH1049" i="4"/>
  <c r="AI1049" i="4"/>
  <c r="AH1050" i="4"/>
  <c r="AI1050" i="4"/>
  <c r="AH1051" i="4"/>
  <c r="AI1051" i="4"/>
  <c r="AH1052" i="4"/>
  <c r="AI1052" i="4"/>
  <c r="AH1053" i="4"/>
  <c r="AI1053" i="4"/>
  <c r="AH1054" i="4"/>
  <c r="AI1054" i="4"/>
  <c r="AH1055" i="4"/>
  <c r="AI1055" i="4"/>
  <c r="AH1056" i="4"/>
  <c r="AI1056" i="4"/>
  <c r="AH1057" i="4"/>
  <c r="AI1057" i="4"/>
  <c r="AH1058" i="4"/>
  <c r="AI1058" i="4"/>
  <c r="AH1059" i="4"/>
  <c r="AI1059" i="4"/>
  <c r="AH1060" i="4"/>
  <c r="AI1060" i="4"/>
  <c r="AH1061" i="4"/>
  <c r="AI1061" i="4"/>
  <c r="AH1062" i="4"/>
  <c r="AI1062" i="4"/>
  <c r="AH1063" i="4"/>
  <c r="AI1063" i="4"/>
  <c r="AH1064" i="4"/>
  <c r="AI1064" i="4"/>
  <c r="AH1065" i="4"/>
  <c r="AI1065" i="4"/>
  <c r="AH1066" i="4"/>
  <c r="AI1066" i="4"/>
  <c r="AH1067" i="4"/>
  <c r="AI1067" i="4"/>
  <c r="AH1068" i="4"/>
  <c r="AI1068" i="4"/>
  <c r="AM17" i="4"/>
  <c r="AN17" i="4"/>
  <c r="AP17" i="4"/>
  <c r="AO60" i="4"/>
  <c r="AO61" i="4"/>
  <c r="AO62" i="4"/>
  <c r="AO71" i="4"/>
  <c r="AM71" i="4"/>
  <c r="AN71" i="4"/>
  <c r="AP71" i="4"/>
  <c r="AO72" i="4"/>
  <c r="AO73" i="4"/>
  <c r="AO77" i="4"/>
  <c r="AQ77" i="4"/>
  <c r="AO81" i="4"/>
  <c r="AQ81" i="4"/>
  <c r="AO85" i="4"/>
  <c r="AQ85" i="4"/>
  <c r="AO94" i="4"/>
  <c r="AQ94" i="4"/>
  <c r="AO98" i="4"/>
  <c r="AQ98" i="4"/>
  <c r="AO104" i="4"/>
  <c r="AQ104" i="4"/>
  <c r="AO105" i="4"/>
  <c r="AQ105" i="4"/>
  <c r="AO106" i="4"/>
  <c r="AQ106" i="4"/>
  <c r="AO107" i="4"/>
  <c r="AQ107" i="4"/>
  <c r="AO108" i="4"/>
  <c r="AQ108" i="4"/>
  <c r="AO110" i="4"/>
  <c r="AQ110" i="4"/>
  <c r="AO111" i="4"/>
  <c r="AQ111" i="4"/>
  <c r="AO113" i="4"/>
  <c r="AQ113" i="4"/>
  <c r="AO114" i="4"/>
  <c r="AQ114" i="4"/>
  <c r="AO115" i="4"/>
  <c r="AQ115" i="4"/>
  <c r="AO116" i="4"/>
  <c r="AQ116" i="4"/>
  <c r="AO117" i="4"/>
  <c r="AQ117" i="4"/>
  <c r="AO118" i="4"/>
  <c r="AQ118" i="4"/>
  <c r="AO119" i="4"/>
  <c r="AQ119" i="4"/>
  <c r="AO120" i="4"/>
  <c r="AQ120" i="4"/>
  <c r="AO121" i="4"/>
  <c r="AQ121" i="4"/>
  <c r="AO122" i="4"/>
  <c r="AQ122" i="4"/>
  <c r="AO123" i="4"/>
  <c r="AQ123" i="4"/>
  <c r="AO124" i="4"/>
  <c r="AQ124" i="4"/>
  <c r="AO125" i="4"/>
  <c r="AQ125" i="4"/>
  <c r="AO126" i="4"/>
  <c r="AQ126" i="4"/>
  <c r="AO127" i="4"/>
  <c r="AQ127" i="4"/>
  <c r="AO128" i="4"/>
  <c r="AQ128" i="4"/>
  <c r="AO129" i="4"/>
  <c r="AQ129" i="4"/>
  <c r="AO130" i="4"/>
  <c r="AQ130" i="4"/>
  <c r="AO131" i="4"/>
  <c r="AQ131" i="4"/>
  <c r="AO132" i="4"/>
  <c r="AQ132" i="4"/>
  <c r="AO133" i="4"/>
  <c r="AQ133" i="4"/>
  <c r="AO135" i="4"/>
  <c r="AQ135" i="4"/>
  <c r="AO136" i="4"/>
  <c r="AQ136" i="4"/>
  <c r="AO138" i="4"/>
  <c r="AQ138" i="4"/>
  <c r="AO140" i="4"/>
  <c r="AQ140" i="4"/>
  <c r="AO141" i="4"/>
  <c r="AQ141" i="4"/>
  <c r="AO142" i="4"/>
  <c r="AQ142" i="4"/>
  <c r="AO144" i="4"/>
  <c r="AQ144" i="4"/>
  <c r="AO160" i="4"/>
  <c r="AQ160" i="4"/>
  <c r="AO176" i="4"/>
  <c r="AQ176" i="4"/>
  <c r="AO198" i="4"/>
  <c r="AQ198" i="4"/>
  <c r="AO214" i="4"/>
  <c r="AQ214" i="4"/>
  <c r="AO230" i="4"/>
  <c r="AQ230" i="4"/>
  <c r="AO246" i="4"/>
  <c r="AQ246" i="4"/>
  <c r="AO262" i="4"/>
  <c r="AQ262" i="4"/>
  <c r="AO278" i="4"/>
  <c r="AQ278" i="4"/>
  <c r="AO294" i="4"/>
  <c r="AQ294" i="4"/>
  <c r="AO310" i="4"/>
  <c r="AQ310" i="4"/>
  <c r="AO326" i="4"/>
  <c r="AQ326" i="4"/>
  <c r="AO342" i="4"/>
  <c r="AQ342" i="4"/>
  <c r="AO358" i="4"/>
  <c r="AQ358" i="4"/>
  <c r="AO374" i="4"/>
  <c r="AQ374" i="4"/>
  <c r="AO390" i="4"/>
  <c r="AQ390" i="4"/>
  <c r="AO406" i="4"/>
  <c r="AQ406" i="4"/>
  <c r="AO438" i="4"/>
  <c r="AQ438" i="4"/>
  <c r="AO470" i="4"/>
  <c r="AQ470" i="4"/>
  <c r="AO502" i="4"/>
  <c r="AQ502" i="4"/>
  <c r="AO534" i="4"/>
  <c r="AQ534" i="4"/>
  <c r="AO566" i="4"/>
  <c r="AQ566" i="4"/>
  <c r="AO598" i="4"/>
  <c r="AQ598" i="4"/>
  <c r="AO630" i="4"/>
  <c r="AQ630" i="4"/>
  <c r="AO662" i="4"/>
  <c r="AQ662" i="4"/>
  <c r="AO694" i="4"/>
  <c r="AQ694" i="4"/>
  <c r="AO726" i="4"/>
  <c r="AQ726" i="4"/>
  <c r="AO758" i="4"/>
  <c r="AQ758" i="4"/>
  <c r="AO790" i="4"/>
  <c r="AQ790" i="4"/>
  <c r="AO831" i="4"/>
  <c r="AQ831" i="4"/>
  <c r="AO874" i="4"/>
  <c r="AQ874" i="4"/>
  <c r="AO936" i="4"/>
  <c r="AQ936" i="4"/>
  <c r="AO1000" i="4"/>
  <c r="AQ1000" i="4"/>
  <c r="AE17" i="4"/>
  <c r="AE51" i="4"/>
  <c r="AE52" i="4"/>
  <c r="AE60" i="4"/>
  <c r="AE61" i="4"/>
  <c r="AE62" i="4"/>
  <c r="AE67" i="4"/>
  <c r="AE71" i="4"/>
  <c r="AE72" i="4"/>
  <c r="AE73" i="4"/>
  <c r="AE77" i="4"/>
  <c r="AE81" i="4"/>
  <c r="AE85" i="4"/>
  <c r="AE94" i="4"/>
  <c r="AE98" i="4"/>
  <c r="AE100" i="4"/>
  <c r="AE104" i="4"/>
  <c r="AE105" i="4"/>
  <c r="AE106" i="4"/>
  <c r="AE107" i="4"/>
  <c r="AE108" i="4"/>
  <c r="AE110" i="4"/>
  <c r="AE111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5" i="4"/>
  <c r="AE136" i="4"/>
  <c r="AE138" i="4"/>
  <c r="AE139" i="4"/>
  <c r="AE140" i="4"/>
  <c r="AE141" i="4"/>
  <c r="AE142" i="4"/>
  <c r="AE149" i="4"/>
  <c r="AE165" i="4"/>
  <c r="AE181" i="4"/>
  <c r="AE202" i="4"/>
  <c r="AE218" i="4"/>
  <c r="AE234" i="4"/>
  <c r="AE250" i="4"/>
  <c r="AE266" i="4"/>
  <c r="AE282" i="4"/>
  <c r="AE298" i="4"/>
  <c r="AE314" i="4"/>
  <c r="AE330" i="4"/>
  <c r="AE342" i="4"/>
  <c r="AE350" i="4"/>
  <c r="AE358" i="4"/>
  <c r="AE366" i="4"/>
  <c r="AE374" i="4"/>
  <c r="AE382" i="4"/>
  <c r="AE390" i="4"/>
  <c r="AE398" i="4"/>
  <c r="AE406" i="4"/>
  <c r="AE414" i="4"/>
  <c r="AE422" i="4"/>
  <c r="AE430" i="4"/>
  <c r="AE438" i="4"/>
  <c r="AE454" i="4"/>
  <c r="AE470" i="4"/>
  <c r="AE486" i="4"/>
  <c r="AE502" i="4"/>
  <c r="AE518" i="4"/>
  <c r="AE534" i="4"/>
  <c r="AE550" i="4"/>
  <c r="AE566" i="4"/>
  <c r="AE582" i="4"/>
  <c r="AE598" i="4"/>
  <c r="AE614" i="4"/>
  <c r="AE630" i="4"/>
  <c r="AE646" i="4"/>
  <c r="AE662" i="4"/>
  <c r="AE678" i="4"/>
  <c r="AE694" i="4"/>
  <c r="AE710" i="4"/>
  <c r="AE726" i="4"/>
  <c r="AE742" i="4"/>
  <c r="AE758" i="4"/>
  <c r="AE774" i="4"/>
  <c r="AE790" i="4"/>
  <c r="AE806" i="4"/>
  <c r="AE822" i="4"/>
  <c r="AE838" i="4"/>
  <c r="AE854" i="4"/>
  <c r="AE870" i="4"/>
  <c r="AE886" i="4"/>
  <c r="AE902" i="4"/>
  <c r="AE918" i="4"/>
  <c r="AE934" i="4"/>
  <c r="AE950" i="4"/>
  <c r="AE966" i="4"/>
  <c r="AE982" i="4"/>
  <c r="AE998" i="4"/>
  <c r="AE1014" i="4"/>
  <c r="AE1030" i="4"/>
  <c r="AE1062" i="4"/>
  <c r="AG67" i="4"/>
  <c r="AG69" i="4"/>
  <c r="AG5" i="4"/>
  <c r="AG6" i="4"/>
  <c r="AG7" i="4"/>
  <c r="AG8" i="4"/>
  <c r="AG2" i="4"/>
  <c r="AG3" i="4"/>
  <c r="AG4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8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C26" i="19"/>
  <c r="B26" i="19"/>
  <c r="C25" i="19"/>
  <c r="B25" i="19"/>
  <c r="C24" i="19"/>
  <c r="B24" i="19"/>
  <c r="C23" i="19"/>
  <c r="B23" i="19"/>
  <c r="C22" i="19"/>
  <c r="B22" i="19"/>
  <c r="C21" i="19"/>
  <c r="B21" i="19"/>
  <c r="C20" i="19"/>
  <c r="B20" i="19"/>
  <c r="C19" i="19"/>
  <c r="B19" i="19"/>
  <c r="C18" i="19"/>
  <c r="B18" i="19"/>
  <c r="C17" i="19"/>
  <c r="B17" i="19"/>
  <c r="C16" i="19"/>
  <c r="B16" i="19"/>
  <c r="C15" i="19"/>
  <c r="B15" i="19"/>
  <c r="C14" i="19"/>
  <c r="B14" i="19"/>
  <c r="C13" i="19"/>
  <c r="B13" i="19"/>
  <c r="C12" i="19"/>
  <c r="B12" i="19"/>
  <c r="C11" i="19"/>
  <c r="B11" i="19"/>
  <c r="C10" i="19"/>
  <c r="B10" i="19"/>
  <c r="C9" i="19"/>
  <c r="B9" i="19"/>
  <c r="C8" i="19"/>
  <c r="B8" i="19"/>
  <c r="C7" i="19"/>
  <c r="B7" i="19"/>
  <c r="C6" i="19"/>
  <c r="B6" i="19"/>
  <c r="AN5" i="19"/>
  <c r="C5" i="19"/>
  <c r="B5" i="19"/>
  <c r="AN3" i="19"/>
  <c r="A1" i="19"/>
  <c r="J16" i="30"/>
  <c r="J15" i="30"/>
  <c r="J14" i="30"/>
  <c r="J13" i="30"/>
  <c r="J12" i="30"/>
  <c r="J11" i="30"/>
  <c r="J8" i="30"/>
  <c r="J7" i="30"/>
  <c r="J6" i="30"/>
  <c r="J5" i="30"/>
  <c r="J4" i="30"/>
  <c r="J3" i="30"/>
  <c r="BE1199" i="4"/>
  <c r="BD1199" i="4"/>
  <c r="BC1199" i="4"/>
  <c r="BB1199" i="4"/>
  <c r="BA1199" i="4"/>
  <c r="AJ1199" i="4"/>
  <c r="AV1199" i="4"/>
  <c r="AH1199" i="4"/>
  <c r="AI1199" i="4"/>
  <c r="AG1199" i="4"/>
  <c r="AD1199" i="4"/>
  <c r="AC1199" i="4"/>
  <c r="AY1199" i="4"/>
  <c r="BE1198" i="4"/>
  <c r="BD1198" i="4"/>
  <c r="BC1198" i="4"/>
  <c r="BB1198" i="4"/>
  <c r="BA1198" i="4"/>
  <c r="AJ1198" i="4"/>
  <c r="AP1198" i="4"/>
  <c r="AH1198" i="4"/>
  <c r="AI1198" i="4"/>
  <c r="AG1198" i="4"/>
  <c r="AD1198" i="4"/>
  <c r="AC1198" i="4"/>
  <c r="AY1198" i="4"/>
  <c r="BE1197" i="4"/>
  <c r="BD1197" i="4"/>
  <c r="BC1197" i="4"/>
  <c r="BB1197" i="4"/>
  <c r="BA1197" i="4"/>
  <c r="AJ1197" i="4"/>
  <c r="AE1197" i="4"/>
  <c r="AH1197" i="4"/>
  <c r="AI1197" i="4"/>
  <c r="AG1197" i="4"/>
  <c r="AD1197" i="4"/>
  <c r="AC1197" i="4"/>
  <c r="AY1197" i="4"/>
  <c r="BE1196" i="4"/>
  <c r="BD1196" i="4"/>
  <c r="BC1196" i="4"/>
  <c r="BB1196" i="4"/>
  <c r="BA1196" i="4"/>
  <c r="AJ1196" i="4"/>
  <c r="AE1196" i="4"/>
  <c r="AH1196" i="4"/>
  <c r="AI1196" i="4"/>
  <c r="AG1196" i="4"/>
  <c r="AD1196" i="4"/>
  <c r="AC1196" i="4"/>
  <c r="AY1196" i="4"/>
  <c r="BE1195" i="4"/>
  <c r="BD1195" i="4"/>
  <c r="BC1195" i="4"/>
  <c r="BB1195" i="4"/>
  <c r="BA1195" i="4"/>
  <c r="AJ1195" i="4"/>
  <c r="AU1195" i="4"/>
  <c r="AH1195" i="4"/>
  <c r="AI1195" i="4"/>
  <c r="AG1195" i="4"/>
  <c r="AD1195" i="4"/>
  <c r="AC1195" i="4"/>
  <c r="AY1195" i="4"/>
  <c r="BE1194" i="4"/>
  <c r="BD1194" i="4"/>
  <c r="BC1194" i="4"/>
  <c r="BB1194" i="4"/>
  <c r="BA1194" i="4"/>
  <c r="AJ1194" i="4"/>
  <c r="AP1194" i="4"/>
  <c r="AH1194" i="4"/>
  <c r="AI1194" i="4"/>
  <c r="AG1194" i="4"/>
  <c r="AD1194" i="4"/>
  <c r="AC1194" i="4"/>
  <c r="AY1194" i="4"/>
  <c r="BE1193" i="4"/>
  <c r="BD1193" i="4"/>
  <c r="BC1193" i="4"/>
  <c r="BB1193" i="4"/>
  <c r="BA1193" i="4"/>
  <c r="AJ1193" i="4"/>
  <c r="AE1193" i="4"/>
  <c r="AH1193" i="4"/>
  <c r="AI1193" i="4"/>
  <c r="AG1193" i="4"/>
  <c r="AD1193" i="4"/>
  <c r="AC1193" i="4"/>
  <c r="AY1193" i="4"/>
  <c r="BE1192" i="4"/>
  <c r="BD1192" i="4"/>
  <c r="BC1192" i="4"/>
  <c r="BB1192" i="4"/>
  <c r="BA1192" i="4"/>
  <c r="AJ1192" i="4"/>
  <c r="AE1192" i="4"/>
  <c r="AH1192" i="4"/>
  <c r="AI1192" i="4"/>
  <c r="AG1192" i="4"/>
  <c r="AD1192" i="4"/>
  <c r="AC1192" i="4"/>
  <c r="AY1192" i="4"/>
  <c r="BE1191" i="4"/>
  <c r="BD1191" i="4"/>
  <c r="BC1191" i="4"/>
  <c r="BB1191" i="4"/>
  <c r="BA1191" i="4"/>
  <c r="AJ1191" i="4"/>
  <c r="AU1191" i="4"/>
  <c r="AH1191" i="4"/>
  <c r="AI1191" i="4"/>
  <c r="AG1191" i="4"/>
  <c r="AD1191" i="4"/>
  <c r="AC1191" i="4"/>
  <c r="AY1191" i="4"/>
  <c r="BE1190" i="4"/>
  <c r="BD1190" i="4"/>
  <c r="BC1190" i="4"/>
  <c r="BB1190" i="4"/>
  <c r="BA1190" i="4"/>
  <c r="AJ1190" i="4"/>
  <c r="AP1190" i="4"/>
  <c r="AH1190" i="4"/>
  <c r="AI1190" i="4"/>
  <c r="AG1190" i="4"/>
  <c r="AD1190" i="4"/>
  <c r="AC1190" i="4"/>
  <c r="AY1190" i="4"/>
  <c r="BE1189" i="4"/>
  <c r="BD1189" i="4"/>
  <c r="BC1189" i="4"/>
  <c r="BB1189" i="4"/>
  <c r="BA1189" i="4"/>
  <c r="AJ1189" i="4"/>
  <c r="AE1189" i="4"/>
  <c r="AH1189" i="4"/>
  <c r="AI1189" i="4"/>
  <c r="AG1189" i="4"/>
  <c r="AD1189" i="4"/>
  <c r="AC1189" i="4"/>
  <c r="AY1189" i="4"/>
  <c r="BE1188" i="4"/>
  <c r="BD1188" i="4"/>
  <c r="BC1188" i="4"/>
  <c r="BB1188" i="4"/>
  <c r="BA1188" i="4"/>
  <c r="AJ1188" i="4"/>
  <c r="AE1188" i="4"/>
  <c r="AH1188" i="4"/>
  <c r="AI1188" i="4"/>
  <c r="AG1188" i="4"/>
  <c r="AD1188" i="4"/>
  <c r="AC1188" i="4"/>
  <c r="AY1188" i="4"/>
  <c r="BE1187" i="4"/>
  <c r="BD1187" i="4"/>
  <c r="BC1187" i="4"/>
  <c r="BB1187" i="4"/>
  <c r="BA1187" i="4"/>
  <c r="AJ1187" i="4"/>
  <c r="AU1187" i="4"/>
  <c r="AH1187" i="4"/>
  <c r="AI1187" i="4"/>
  <c r="AG1187" i="4"/>
  <c r="AD1187" i="4"/>
  <c r="AC1187" i="4"/>
  <c r="AY1187" i="4"/>
  <c r="BE1186" i="4"/>
  <c r="BD1186" i="4"/>
  <c r="BC1186" i="4"/>
  <c r="BB1186" i="4"/>
  <c r="BA1186" i="4"/>
  <c r="AJ1186" i="4"/>
  <c r="AP1186" i="4"/>
  <c r="AH1186" i="4"/>
  <c r="AI1186" i="4"/>
  <c r="AG1186" i="4"/>
  <c r="AD1186" i="4"/>
  <c r="AC1186" i="4"/>
  <c r="AY1186" i="4"/>
  <c r="BE1185" i="4"/>
  <c r="BD1185" i="4"/>
  <c r="BC1185" i="4"/>
  <c r="BB1185" i="4"/>
  <c r="BA1185" i="4"/>
  <c r="AJ1185" i="4"/>
  <c r="AE1185" i="4"/>
  <c r="AH1185" i="4"/>
  <c r="AI1185" i="4"/>
  <c r="AG1185" i="4"/>
  <c r="AD1185" i="4"/>
  <c r="AC1185" i="4"/>
  <c r="AY1185" i="4"/>
  <c r="BE1184" i="4"/>
  <c r="BD1184" i="4"/>
  <c r="BC1184" i="4"/>
  <c r="BB1184" i="4"/>
  <c r="BA1184" i="4"/>
  <c r="AJ1184" i="4"/>
  <c r="AE1184" i="4"/>
  <c r="AH1184" i="4"/>
  <c r="AI1184" i="4"/>
  <c r="AG1184" i="4"/>
  <c r="AD1184" i="4"/>
  <c r="AC1184" i="4"/>
  <c r="AY1184" i="4"/>
  <c r="BE1183" i="4"/>
  <c r="BD1183" i="4"/>
  <c r="BC1183" i="4"/>
  <c r="BB1183" i="4"/>
  <c r="BA1183" i="4"/>
  <c r="AJ1183" i="4"/>
  <c r="AU1183" i="4"/>
  <c r="AH1183" i="4"/>
  <c r="AI1183" i="4"/>
  <c r="AG1183" i="4"/>
  <c r="AD1183" i="4"/>
  <c r="AC1183" i="4"/>
  <c r="AY1183" i="4"/>
  <c r="BE1182" i="4"/>
  <c r="BD1182" i="4"/>
  <c r="BC1182" i="4"/>
  <c r="BB1182" i="4"/>
  <c r="BA1182" i="4"/>
  <c r="AJ1182" i="4"/>
  <c r="AP1182" i="4"/>
  <c r="AH1182" i="4"/>
  <c r="AI1182" i="4"/>
  <c r="AG1182" i="4"/>
  <c r="AD1182" i="4"/>
  <c r="AC1182" i="4"/>
  <c r="AY1182" i="4"/>
  <c r="BE1181" i="4"/>
  <c r="BD1181" i="4"/>
  <c r="BC1181" i="4"/>
  <c r="BB1181" i="4"/>
  <c r="BA1181" i="4"/>
  <c r="AJ1181" i="4"/>
  <c r="AE1181" i="4"/>
  <c r="AH1181" i="4"/>
  <c r="AI1181" i="4"/>
  <c r="AG1181" i="4"/>
  <c r="AD1181" i="4"/>
  <c r="AC1181" i="4"/>
  <c r="AY1181" i="4"/>
  <c r="BE1180" i="4"/>
  <c r="BD1180" i="4"/>
  <c r="BC1180" i="4"/>
  <c r="BB1180" i="4"/>
  <c r="BA1180" i="4"/>
  <c r="AJ1180" i="4"/>
  <c r="AE1180" i="4"/>
  <c r="AH1180" i="4"/>
  <c r="AI1180" i="4"/>
  <c r="AG1180" i="4"/>
  <c r="AD1180" i="4"/>
  <c r="AC1180" i="4"/>
  <c r="AY1180" i="4"/>
  <c r="BE1179" i="4"/>
  <c r="BD1179" i="4"/>
  <c r="BC1179" i="4"/>
  <c r="BB1179" i="4"/>
  <c r="BA1179" i="4"/>
  <c r="AJ1179" i="4"/>
  <c r="AU1179" i="4"/>
  <c r="AH1179" i="4"/>
  <c r="AI1179" i="4"/>
  <c r="AG1179" i="4"/>
  <c r="AD1179" i="4"/>
  <c r="AC1179" i="4"/>
  <c r="AY1179" i="4"/>
  <c r="BE1178" i="4"/>
  <c r="BD1178" i="4"/>
  <c r="BC1178" i="4"/>
  <c r="BB1178" i="4"/>
  <c r="BA1178" i="4"/>
  <c r="AJ1178" i="4"/>
  <c r="AP1178" i="4"/>
  <c r="AH1178" i="4"/>
  <c r="AI1178" i="4"/>
  <c r="AG1178" i="4"/>
  <c r="AD1178" i="4"/>
  <c r="AC1178" i="4"/>
  <c r="AY1178" i="4"/>
  <c r="BE1177" i="4"/>
  <c r="BD1177" i="4"/>
  <c r="BC1177" i="4"/>
  <c r="BB1177" i="4"/>
  <c r="BA1177" i="4"/>
  <c r="AJ1177" i="4"/>
  <c r="AE1177" i="4"/>
  <c r="AH1177" i="4"/>
  <c r="AI1177" i="4"/>
  <c r="AG1177" i="4"/>
  <c r="AD1177" i="4"/>
  <c r="AC1177" i="4"/>
  <c r="AY1177" i="4"/>
  <c r="BE1176" i="4"/>
  <c r="BD1176" i="4"/>
  <c r="BC1176" i="4"/>
  <c r="BB1176" i="4"/>
  <c r="BA1176" i="4"/>
  <c r="AJ1176" i="4"/>
  <c r="AE1176" i="4"/>
  <c r="AH1176" i="4"/>
  <c r="AI1176" i="4"/>
  <c r="AG1176" i="4"/>
  <c r="AD1176" i="4"/>
  <c r="AC1176" i="4"/>
  <c r="AY1176" i="4"/>
  <c r="BE1175" i="4"/>
  <c r="BD1175" i="4"/>
  <c r="BC1175" i="4"/>
  <c r="BB1175" i="4"/>
  <c r="BA1175" i="4"/>
  <c r="AJ1175" i="4"/>
  <c r="AU1175" i="4"/>
  <c r="AH1175" i="4"/>
  <c r="AI1175" i="4"/>
  <c r="AG1175" i="4"/>
  <c r="AD1175" i="4"/>
  <c r="AC1175" i="4"/>
  <c r="AY1175" i="4"/>
  <c r="BE1174" i="4"/>
  <c r="BD1174" i="4"/>
  <c r="BC1174" i="4"/>
  <c r="BB1174" i="4"/>
  <c r="BA1174" i="4"/>
  <c r="AJ1174" i="4"/>
  <c r="AP1174" i="4"/>
  <c r="AH1174" i="4"/>
  <c r="AI1174" i="4"/>
  <c r="AG1174" i="4"/>
  <c r="AD1174" i="4"/>
  <c r="AC1174" i="4"/>
  <c r="AY1174" i="4"/>
  <c r="BE1173" i="4"/>
  <c r="BD1173" i="4"/>
  <c r="BC1173" i="4"/>
  <c r="BB1173" i="4"/>
  <c r="BA1173" i="4"/>
  <c r="AJ1173" i="4"/>
  <c r="AE1173" i="4"/>
  <c r="AH1173" i="4"/>
  <c r="AI1173" i="4"/>
  <c r="AG1173" i="4"/>
  <c r="AD1173" i="4"/>
  <c r="AC1173" i="4"/>
  <c r="AY1173" i="4"/>
  <c r="BE1172" i="4"/>
  <c r="BD1172" i="4"/>
  <c r="BC1172" i="4"/>
  <c r="BB1172" i="4"/>
  <c r="BA1172" i="4"/>
  <c r="AJ1172" i="4"/>
  <c r="AE1172" i="4"/>
  <c r="AH1172" i="4"/>
  <c r="AI1172" i="4"/>
  <c r="AG1172" i="4"/>
  <c r="AD1172" i="4"/>
  <c r="AC1172" i="4"/>
  <c r="AY1172" i="4"/>
  <c r="BE1171" i="4"/>
  <c r="BD1171" i="4"/>
  <c r="BC1171" i="4"/>
  <c r="BB1171" i="4"/>
  <c r="BA1171" i="4"/>
  <c r="AJ1171" i="4"/>
  <c r="AU1171" i="4"/>
  <c r="AH1171" i="4"/>
  <c r="AI1171" i="4"/>
  <c r="AG1171" i="4"/>
  <c r="AD1171" i="4"/>
  <c r="AC1171" i="4"/>
  <c r="AY1171" i="4"/>
  <c r="BE1170" i="4"/>
  <c r="BD1170" i="4"/>
  <c r="BC1170" i="4"/>
  <c r="BB1170" i="4"/>
  <c r="BA1170" i="4"/>
  <c r="AJ1170" i="4"/>
  <c r="AP1170" i="4"/>
  <c r="AH1170" i="4"/>
  <c r="AI1170" i="4"/>
  <c r="AG1170" i="4"/>
  <c r="AD1170" i="4"/>
  <c r="AC1170" i="4"/>
  <c r="AY1170" i="4"/>
  <c r="BE1169" i="4"/>
  <c r="BD1169" i="4"/>
  <c r="BC1169" i="4"/>
  <c r="BB1169" i="4"/>
  <c r="BA1169" i="4"/>
  <c r="AJ1169" i="4"/>
  <c r="AE1169" i="4"/>
  <c r="AH1169" i="4"/>
  <c r="AI1169" i="4"/>
  <c r="AG1169" i="4"/>
  <c r="AD1169" i="4"/>
  <c r="AC1169" i="4"/>
  <c r="AY1169" i="4"/>
  <c r="BE1168" i="4"/>
  <c r="BD1168" i="4"/>
  <c r="BC1168" i="4"/>
  <c r="BB1168" i="4"/>
  <c r="BA1168" i="4"/>
  <c r="AJ1168" i="4"/>
  <c r="AE1168" i="4"/>
  <c r="AH1168" i="4"/>
  <c r="AI1168" i="4"/>
  <c r="AG1168" i="4"/>
  <c r="AD1168" i="4"/>
  <c r="AC1168" i="4"/>
  <c r="AY1168" i="4"/>
  <c r="BE1167" i="4"/>
  <c r="BD1167" i="4"/>
  <c r="BC1167" i="4"/>
  <c r="BB1167" i="4"/>
  <c r="BA1167" i="4"/>
  <c r="AJ1167" i="4"/>
  <c r="AU1167" i="4"/>
  <c r="AH1167" i="4"/>
  <c r="AI1167" i="4"/>
  <c r="AG1167" i="4"/>
  <c r="AD1167" i="4"/>
  <c r="AC1167" i="4"/>
  <c r="AY1167" i="4"/>
  <c r="BE1166" i="4"/>
  <c r="BD1166" i="4"/>
  <c r="BC1166" i="4"/>
  <c r="BB1166" i="4"/>
  <c r="BA1166" i="4"/>
  <c r="AJ1166" i="4"/>
  <c r="AP1166" i="4"/>
  <c r="AH1166" i="4"/>
  <c r="AI1166" i="4"/>
  <c r="AG1166" i="4"/>
  <c r="AD1166" i="4"/>
  <c r="AC1166" i="4"/>
  <c r="AY1166" i="4"/>
  <c r="BE1165" i="4"/>
  <c r="BD1165" i="4"/>
  <c r="BC1165" i="4"/>
  <c r="BB1165" i="4"/>
  <c r="BA1165" i="4"/>
  <c r="AJ1165" i="4"/>
  <c r="AE1165" i="4"/>
  <c r="AH1165" i="4"/>
  <c r="AI1165" i="4"/>
  <c r="AG1165" i="4"/>
  <c r="AD1165" i="4"/>
  <c r="AC1165" i="4"/>
  <c r="AY1165" i="4"/>
  <c r="BE1164" i="4"/>
  <c r="BD1164" i="4"/>
  <c r="BC1164" i="4"/>
  <c r="BB1164" i="4"/>
  <c r="BA1164" i="4"/>
  <c r="AJ1164" i="4"/>
  <c r="AE1164" i="4"/>
  <c r="AH1164" i="4"/>
  <c r="AI1164" i="4"/>
  <c r="AG1164" i="4"/>
  <c r="AD1164" i="4"/>
  <c r="AC1164" i="4"/>
  <c r="AY1164" i="4"/>
  <c r="BE1163" i="4"/>
  <c r="BD1163" i="4"/>
  <c r="BC1163" i="4"/>
  <c r="BB1163" i="4"/>
  <c r="BA1163" i="4"/>
  <c r="AJ1163" i="4"/>
  <c r="AU1163" i="4"/>
  <c r="AH1163" i="4"/>
  <c r="AI1163" i="4"/>
  <c r="AG1163" i="4"/>
  <c r="AD1163" i="4"/>
  <c r="AC1163" i="4"/>
  <c r="AY1163" i="4"/>
  <c r="BE1162" i="4"/>
  <c r="BD1162" i="4"/>
  <c r="BC1162" i="4"/>
  <c r="BB1162" i="4"/>
  <c r="BA1162" i="4"/>
  <c r="AJ1162" i="4"/>
  <c r="AP1162" i="4"/>
  <c r="AH1162" i="4"/>
  <c r="AI1162" i="4"/>
  <c r="AG1162" i="4"/>
  <c r="AD1162" i="4"/>
  <c r="AC1162" i="4"/>
  <c r="AY1162" i="4"/>
  <c r="BE1161" i="4"/>
  <c r="BD1161" i="4"/>
  <c r="BC1161" i="4"/>
  <c r="BB1161" i="4"/>
  <c r="BA1161" i="4"/>
  <c r="AJ1161" i="4"/>
  <c r="AE1161" i="4"/>
  <c r="AH1161" i="4"/>
  <c r="AI1161" i="4"/>
  <c r="AG1161" i="4"/>
  <c r="AD1161" i="4"/>
  <c r="AC1161" i="4"/>
  <c r="AY1161" i="4"/>
  <c r="BE1160" i="4"/>
  <c r="BD1160" i="4"/>
  <c r="BC1160" i="4"/>
  <c r="BB1160" i="4"/>
  <c r="BA1160" i="4"/>
  <c r="AJ1160" i="4"/>
  <c r="AE1160" i="4"/>
  <c r="AH1160" i="4"/>
  <c r="AI1160" i="4"/>
  <c r="AG1160" i="4"/>
  <c r="AD1160" i="4"/>
  <c r="AC1160" i="4"/>
  <c r="AY1160" i="4"/>
  <c r="BE1159" i="4"/>
  <c r="BD1159" i="4"/>
  <c r="BC1159" i="4"/>
  <c r="BB1159" i="4"/>
  <c r="BA1159" i="4"/>
  <c r="AJ1159" i="4"/>
  <c r="AU1159" i="4"/>
  <c r="AH1159" i="4"/>
  <c r="AI1159" i="4"/>
  <c r="AG1159" i="4"/>
  <c r="AD1159" i="4"/>
  <c r="AC1159" i="4"/>
  <c r="AY1159" i="4"/>
  <c r="BE1158" i="4"/>
  <c r="BD1158" i="4"/>
  <c r="BC1158" i="4"/>
  <c r="BB1158" i="4"/>
  <c r="BA1158" i="4"/>
  <c r="AJ1158" i="4"/>
  <c r="AP1158" i="4"/>
  <c r="AH1158" i="4"/>
  <c r="AI1158" i="4"/>
  <c r="AG1158" i="4"/>
  <c r="AD1158" i="4"/>
  <c r="AC1158" i="4"/>
  <c r="AY1158" i="4"/>
  <c r="BE1157" i="4"/>
  <c r="BD1157" i="4"/>
  <c r="BC1157" i="4"/>
  <c r="BB1157" i="4"/>
  <c r="BA1157" i="4"/>
  <c r="AJ1157" i="4"/>
  <c r="AE1157" i="4"/>
  <c r="AH1157" i="4"/>
  <c r="AI1157" i="4"/>
  <c r="AG1157" i="4"/>
  <c r="AD1157" i="4"/>
  <c r="AC1157" i="4"/>
  <c r="AY1157" i="4"/>
  <c r="BE1156" i="4"/>
  <c r="BD1156" i="4"/>
  <c r="BC1156" i="4"/>
  <c r="BB1156" i="4"/>
  <c r="BA1156" i="4"/>
  <c r="AJ1156" i="4"/>
  <c r="AE1156" i="4"/>
  <c r="AH1156" i="4"/>
  <c r="AI1156" i="4"/>
  <c r="AG1156" i="4"/>
  <c r="AD1156" i="4"/>
  <c r="AC1156" i="4"/>
  <c r="AY1156" i="4"/>
  <c r="BE1155" i="4"/>
  <c r="BD1155" i="4"/>
  <c r="BC1155" i="4"/>
  <c r="BB1155" i="4"/>
  <c r="BA1155" i="4"/>
  <c r="AJ1155" i="4"/>
  <c r="AU1155" i="4"/>
  <c r="AH1155" i="4"/>
  <c r="AI1155" i="4"/>
  <c r="AG1155" i="4"/>
  <c r="AD1155" i="4"/>
  <c r="AC1155" i="4"/>
  <c r="AY1155" i="4"/>
  <c r="BE1154" i="4"/>
  <c r="BD1154" i="4"/>
  <c r="BC1154" i="4"/>
  <c r="BB1154" i="4"/>
  <c r="BA1154" i="4"/>
  <c r="AJ1154" i="4"/>
  <c r="AP1154" i="4"/>
  <c r="AH1154" i="4"/>
  <c r="AI1154" i="4"/>
  <c r="AG1154" i="4"/>
  <c r="AD1154" i="4"/>
  <c r="AC1154" i="4"/>
  <c r="AY1154" i="4"/>
  <c r="BE1153" i="4"/>
  <c r="BD1153" i="4"/>
  <c r="BC1153" i="4"/>
  <c r="BB1153" i="4"/>
  <c r="BA1153" i="4"/>
  <c r="AJ1153" i="4"/>
  <c r="AE1153" i="4"/>
  <c r="AH1153" i="4"/>
  <c r="AI1153" i="4"/>
  <c r="AG1153" i="4"/>
  <c r="AD1153" i="4"/>
  <c r="AC1153" i="4"/>
  <c r="AY1153" i="4"/>
  <c r="BE1152" i="4"/>
  <c r="BD1152" i="4"/>
  <c r="BC1152" i="4"/>
  <c r="BB1152" i="4"/>
  <c r="BA1152" i="4"/>
  <c r="AJ1152" i="4"/>
  <c r="AE1152" i="4"/>
  <c r="AH1152" i="4"/>
  <c r="AI1152" i="4"/>
  <c r="AG1152" i="4"/>
  <c r="AD1152" i="4"/>
  <c r="AC1152" i="4"/>
  <c r="AY1152" i="4"/>
  <c r="BE1151" i="4"/>
  <c r="BD1151" i="4"/>
  <c r="BC1151" i="4"/>
  <c r="BB1151" i="4"/>
  <c r="BA1151" i="4"/>
  <c r="AJ1151" i="4"/>
  <c r="AU1151" i="4"/>
  <c r="AH1151" i="4"/>
  <c r="AI1151" i="4"/>
  <c r="AG1151" i="4"/>
  <c r="AD1151" i="4"/>
  <c r="AC1151" i="4"/>
  <c r="AY1151" i="4"/>
  <c r="BE1150" i="4"/>
  <c r="BD1150" i="4"/>
  <c r="BC1150" i="4"/>
  <c r="BB1150" i="4"/>
  <c r="BA1150" i="4"/>
  <c r="AJ1150" i="4"/>
  <c r="AP1150" i="4"/>
  <c r="AH1150" i="4"/>
  <c r="AI1150" i="4"/>
  <c r="AG1150" i="4"/>
  <c r="AD1150" i="4"/>
  <c r="AC1150" i="4"/>
  <c r="AY1150" i="4"/>
  <c r="BE1149" i="4"/>
  <c r="BD1149" i="4"/>
  <c r="BC1149" i="4"/>
  <c r="BB1149" i="4"/>
  <c r="BA1149" i="4"/>
  <c r="AJ1149" i="4"/>
  <c r="AE1149" i="4"/>
  <c r="AH1149" i="4"/>
  <c r="AI1149" i="4"/>
  <c r="AG1149" i="4"/>
  <c r="AD1149" i="4"/>
  <c r="AC1149" i="4"/>
  <c r="AY1149" i="4"/>
  <c r="BE1148" i="4"/>
  <c r="BD1148" i="4"/>
  <c r="BC1148" i="4"/>
  <c r="BB1148" i="4"/>
  <c r="BA1148" i="4"/>
  <c r="AJ1148" i="4"/>
  <c r="AE1148" i="4"/>
  <c r="AH1148" i="4"/>
  <c r="AI1148" i="4"/>
  <c r="AG1148" i="4"/>
  <c r="AD1148" i="4"/>
  <c r="AC1148" i="4"/>
  <c r="AY1148" i="4"/>
  <c r="BE1147" i="4"/>
  <c r="BD1147" i="4"/>
  <c r="BC1147" i="4"/>
  <c r="BB1147" i="4"/>
  <c r="BA1147" i="4"/>
  <c r="AJ1147" i="4"/>
  <c r="AU1147" i="4"/>
  <c r="AH1147" i="4"/>
  <c r="AI1147" i="4"/>
  <c r="AG1147" i="4"/>
  <c r="AD1147" i="4"/>
  <c r="AC1147" i="4"/>
  <c r="AY1147" i="4"/>
  <c r="BE1146" i="4"/>
  <c r="BD1146" i="4"/>
  <c r="BC1146" i="4"/>
  <c r="BB1146" i="4"/>
  <c r="BA1146" i="4"/>
  <c r="AJ1146" i="4"/>
  <c r="AP1146" i="4"/>
  <c r="AH1146" i="4"/>
  <c r="AI1146" i="4"/>
  <c r="AG1146" i="4"/>
  <c r="AD1146" i="4"/>
  <c r="AC1146" i="4"/>
  <c r="AY1146" i="4"/>
  <c r="BE1145" i="4"/>
  <c r="BD1145" i="4"/>
  <c r="BC1145" i="4"/>
  <c r="BB1145" i="4"/>
  <c r="BA1145" i="4"/>
  <c r="AJ1145" i="4"/>
  <c r="AE1145" i="4"/>
  <c r="AH1145" i="4"/>
  <c r="AI1145" i="4"/>
  <c r="AG1145" i="4"/>
  <c r="AD1145" i="4"/>
  <c r="AC1145" i="4"/>
  <c r="AY1145" i="4"/>
  <c r="BE1144" i="4"/>
  <c r="BD1144" i="4"/>
  <c r="BC1144" i="4"/>
  <c r="BB1144" i="4"/>
  <c r="BA1144" i="4"/>
  <c r="AJ1144" i="4"/>
  <c r="AE1144" i="4"/>
  <c r="AH1144" i="4"/>
  <c r="AI1144" i="4"/>
  <c r="AG1144" i="4"/>
  <c r="AD1144" i="4"/>
  <c r="AC1144" i="4"/>
  <c r="AY1144" i="4"/>
  <c r="BE1143" i="4"/>
  <c r="BD1143" i="4"/>
  <c r="BC1143" i="4"/>
  <c r="BB1143" i="4"/>
  <c r="BA1143" i="4"/>
  <c r="AJ1143" i="4"/>
  <c r="AU1143" i="4"/>
  <c r="AH1143" i="4"/>
  <c r="AI1143" i="4"/>
  <c r="AG1143" i="4"/>
  <c r="AD1143" i="4"/>
  <c r="AC1143" i="4"/>
  <c r="AY1143" i="4"/>
  <c r="BE1142" i="4"/>
  <c r="BD1142" i="4"/>
  <c r="BC1142" i="4"/>
  <c r="BB1142" i="4"/>
  <c r="BA1142" i="4"/>
  <c r="AJ1142" i="4"/>
  <c r="AP1142" i="4"/>
  <c r="AH1142" i="4"/>
  <c r="AI1142" i="4"/>
  <c r="AG1142" i="4"/>
  <c r="AD1142" i="4"/>
  <c r="AC1142" i="4"/>
  <c r="AY1142" i="4"/>
  <c r="BE1141" i="4"/>
  <c r="BD1141" i="4"/>
  <c r="BC1141" i="4"/>
  <c r="BB1141" i="4"/>
  <c r="BA1141" i="4"/>
  <c r="AJ1141" i="4"/>
  <c r="AE1141" i="4"/>
  <c r="AH1141" i="4"/>
  <c r="AI1141" i="4"/>
  <c r="AG1141" i="4"/>
  <c r="AD1141" i="4"/>
  <c r="AC1141" i="4"/>
  <c r="AY1141" i="4"/>
  <c r="BE1140" i="4"/>
  <c r="BD1140" i="4"/>
  <c r="BC1140" i="4"/>
  <c r="BB1140" i="4"/>
  <c r="BA1140" i="4"/>
  <c r="AJ1140" i="4"/>
  <c r="AE1140" i="4"/>
  <c r="AH1140" i="4"/>
  <c r="AI1140" i="4"/>
  <c r="AG1140" i="4"/>
  <c r="AD1140" i="4"/>
  <c r="AC1140" i="4"/>
  <c r="AY1140" i="4"/>
  <c r="BE1139" i="4"/>
  <c r="BD1139" i="4"/>
  <c r="BC1139" i="4"/>
  <c r="BB1139" i="4"/>
  <c r="BA1139" i="4"/>
  <c r="AJ1139" i="4"/>
  <c r="AU1139" i="4"/>
  <c r="AH1139" i="4"/>
  <c r="AI1139" i="4"/>
  <c r="AG1139" i="4"/>
  <c r="AD1139" i="4"/>
  <c r="AC1139" i="4"/>
  <c r="AY1139" i="4"/>
  <c r="BE1138" i="4"/>
  <c r="BD1138" i="4"/>
  <c r="BC1138" i="4"/>
  <c r="BB1138" i="4"/>
  <c r="BA1138" i="4"/>
  <c r="AJ1138" i="4"/>
  <c r="AP1138" i="4"/>
  <c r="AH1138" i="4"/>
  <c r="AI1138" i="4"/>
  <c r="AG1138" i="4"/>
  <c r="AD1138" i="4"/>
  <c r="AC1138" i="4"/>
  <c r="AY1138" i="4"/>
  <c r="BE1137" i="4"/>
  <c r="BD1137" i="4"/>
  <c r="BC1137" i="4"/>
  <c r="BB1137" i="4"/>
  <c r="BA1137" i="4"/>
  <c r="AJ1137" i="4"/>
  <c r="AE1137" i="4"/>
  <c r="AH1137" i="4"/>
  <c r="AI1137" i="4"/>
  <c r="AG1137" i="4"/>
  <c r="AD1137" i="4"/>
  <c r="AC1137" i="4"/>
  <c r="AY1137" i="4"/>
  <c r="BE1136" i="4"/>
  <c r="BD1136" i="4"/>
  <c r="BC1136" i="4"/>
  <c r="BB1136" i="4"/>
  <c r="BA1136" i="4"/>
  <c r="AJ1136" i="4"/>
  <c r="AE1136" i="4"/>
  <c r="AH1136" i="4"/>
  <c r="AI1136" i="4"/>
  <c r="AG1136" i="4"/>
  <c r="AD1136" i="4"/>
  <c r="AC1136" i="4"/>
  <c r="AY1136" i="4"/>
  <c r="BE1135" i="4"/>
  <c r="BD1135" i="4"/>
  <c r="BC1135" i="4"/>
  <c r="BB1135" i="4"/>
  <c r="BA1135" i="4"/>
  <c r="AJ1135" i="4"/>
  <c r="AU1135" i="4"/>
  <c r="AH1135" i="4"/>
  <c r="AI1135" i="4"/>
  <c r="AG1135" i="4"/>
  <c r="AD1135" i="4"/>
  <c r="AC1135" i="4"/>
  <c r="AY1135" i="4"/>
  <c r="BE1134" i="4"/>
  <c r="BD1134" i="4"/>
  <c r="BC1134" i="4"/>
  <c r="BB1134" i="4"/>
  <c r="BA1134" i="4"/>
  <c r="AJ1134" i="4"/>
  <c r="AS1134" i="4"/>
  <c r="AH1134" i="4"/>
  <c r="AI1134" i="4"/>
  <c r="AG1134" i="4"/>
  <c r="AD1134" i="4"/>
  <c r="AC1134" i="4"/>
  <c r="AY1134" i="4"/>
  <c r="BE1133" i="4"/>
  <c r="BD1133" i="4"/>
  <c r="BC1133" i="4"/>
  <c r="BB1133" i="4"/>
  <c r="BA1133" i="4"/>
  <c r="AJ1133" i="4"/>
  <c r="AV1133" i="4"/>
  <c r="AH1133" i="4"/>
  <c r="AI1133" i="4"/>
  <c r="AG1133" i="4"/>
  <c r="AD1133" i="4"/>
  <c r="AC1133" i="4"/>
  <c r="AY1133" i="4"/>
  <c r="BE1132" i="4"/>
  <c r="BD1132" i="4"/>
  <c r="BC1132" i="4"/>
  <c r="BB1132" i="4"/>
  <c r="BA1132" i="4"/>
  <c r="AJ1132" i="4"/>
  <c r="AO1132" i="4"/>
  <c r="AQ1132" i="4"/>
  <c r="AH1132" i="4"/>
  <c r="AI1132" i="4"/>
  <c r="AG1132" i="4"/>
  <c r="AD1132" i="4"/>
  <c r="AC1132" i="4"/>
  <c r="AY1132" i="4"/>
  <c r="BE1131" i="4"/>
  <c r="BD1131" i="4"/>
  <c r="BC1131" i="4"/>
  <c r="BB1131" i="4"/>
  <c r="BA1131" i="4"/>
  <c r="AJ1131" i="4"/>
  <c r="AE1131" i="4"/>
  <c r="AH1131" i="4"/>
  <c r="AI1131" i="4"/>
  <c r="AG1131" i="4"/>
  <c r="AD1131" i="4"/>
  <c r="AC1131" i="4"/>
  <c r="AY1131" i="4"/>
  <c r="BE1130" i="4"/>
  <c r="BD1130" i="4"/>
  <c r="BC1130" i="4"/>
  <c r="BB1130" i="4"/>
  <c r="BA1130" i="4"/>
  <c r="AJ1130" i="4"/>
  <c r="AS1130" i="4"/>
  <c r="AH1130" i="4"/>
  <c r="AI1130" i="4"/>
  <c r="AG1130" i="4"/>
  <c r="AD1130" i="4"/>
  <c r="AC1130" i="4"/>
  <c r="AY1130" i="4"/>
  <c r="BE1129" i="4"/>
  <c r="BD1129" i="4"/>
  <c r="BC1129" i="4"/>
  <c r="BB1129" i="4"/>
  <c r="BA1129" i="4"/>
  <c r="AJ1129" i="4"/>
  <c r="AV1129" i="4"/>
  <c r="AH1129" i="4"/>
  <c r="AI1129" i="4"/>
  <c r="AG1129" i="4"/>
  <c r="AD1129" i="4"/>
  <c r="AC1129" i="4"/>
  <c r="AY1129" i="4"/>
  <c r="BE1128" i="4"/>
  <c r="BD1128" i="4"/>
  <c r="BC1128" i="4"/>
  <c r="BB1128" i="4"/>
  <c r="BA1128" i="4"/>
  <c r="AJ1128" i="4"/>
  <c r="AS1128" i="4"/>
  <c r="AH1128" i="4"/>
  <c r="AI1128" i="4"/>
  <c r="AG1128" i="4"/>
  <c r="AD1128" i="4"/>
  <c r="AC1128" i="4"/>
  <c r="AY1128" i="4"/>
  <c r="BE1127" i="4"/>
  <c r="BD1127" i="4"/>
  <c r="BC1127" i="4"/>
  <c r="BB1127" i="4"/>
  <c r="BA1127" i="4"/>
  <c r="AJ1127" i="4"/>
  <c r="AE1127" i="4"/>
  <c r="AH1127" i="4"/>
  <c r="AI1127" i="4"/>
  <c r="AG1127" i="4"/>
  <c r="AD1127" i="4"/>
  <c r="AC1127" i="4"/>
  <c r="AY1127" i="4"/>
  <c r="BE1126" i="4"/>
  <c r="BD1126" i="4"/>
  <c r="BC1126" i="4"/>
  <c r="BB1126" i="4"/>
  <c r="BA1126" i="4"/>
  <c r="AJ1126" i="4"/>
  <c r="AS1126" i="4"/>
  <c r="AH1126" i="4"/>
  <c r="AI1126" i="4"/>
  <c r="AG1126" i="4"/>
  <c r="AD1126" i="4"/>
  <c r="AC1126" i="4"/>
  <c r="AY1126" i="4"/>
  <c r="BE1125" i="4"/>
  <c r="BD1125" i="4"/>
  <c r="BC1125" i="4"/>
  <c r="BB1125" i="4"/>
  <c r="BA1125" i="4"/>
  <c r="AJ1125" i="4"/>
  <c r="AV1125" i="4"/>
  <c r="AH1125" i="4"/>
  <c r="AI1125" i="4"/>
  <c r="AG1125" i="4"/>
  <c r="AD1125" i="4"/>
  <c r="AC1125" i="4"/>
  <c r="AY1125" i="4"/>
  <c r="BE1124" i="4"/>
  <c r="BD1124" i="4"/>
  <c r="BC1124" i="4"/>
  <c r="BB1124" i="4"/>
  <c r="BA1124" i="4"/>
  <c r="AJ1124" i="4"/>
  <c r="AO1124" i="4"/>
  <c r="AQ1124" i="4"/>
  <c r="AH1124" i="4"/>
  <c r="AI1124" i="4"/>
  <c r="AG1124" i="4"/>
  <c r="AD1124" i="4"/>
  <c r="AC1124" i="4"/>
  <c r="AY1124" i="4"/>
  <c r="BE1123" i="4"/>
  <c r="BD1123" i="4"/>
  <c r="BC1123" i="4"/>
  <c r="BB1123" i="4"/>
  <c r="BA1123" i="4"/>
  <c r="AJ1123" i="4"/>
  <c r="AE1123" i="4"/>
  <c r="AH1123" i="4"/>
  <c r="AI1123" i="4"/>
  <c r="AG1123" i="4"/>
  <c r="AD1123" i="4"/>
  <c r="AC1123" i="4"/>
  <c r="AY1123" i="4"/>
  <c r="BE1122" i="4"/>
  <c r="BD1122" i="4"/>
  <c r="BC1122" i="4"/>
  <c r="BB1122" i="4"/>
  <c r="BA1122" i="4"/>
  <c r="AJ1122" i="4"/>
  <c r="AS1122" i="4"/>
  <c r="AH1122" i="4"/>
  <c r="AI1122" i="4"/>
  <c r="AG1122" i="4"/>
  <c r="AD1122" i="4"/>
  <c r="AC1122" i="4"/>
  <c r="AY1122" i="4"/>
  <c r="BE1121" i="4"/>
  <c r="BD1121" i="4"/>
  <c r="BC1121" i="4"/>
  <c r="BB1121" i="4"/>
  <c r="BA1121" i="4"/>
  <c r="AJ1121" i="4"/>
  <c r="AV1121" i="4"/>
  <c r="AH1121" i="4"/>
  <c r="AI1121" i="4"/>
  <c r="AG1121" i="4"/>
  <c r="AD1121" i="4"/>
  <c r="AC1121" i="4"/>
  <c r="AY1121" i="4"/>
  <c r="BE1120" i="4"/>
  <c r="BD1120" i="4"/>
  <c r="BC1120" i="4"/>
  <c r="BB1120" i="4"/>
  <c r="BA1120" i="4"/>
  <c r="AJ1120" i="4"/>
  <c r="AS1120" i="4"/>
  <c r="AH1120" i="4"/>
  <c r="AI1120" i="4"/>
  <c r="AG1120" i="4"/>
  <c r="AD1120" i="4"/>
  <c r="AC1120" i="4"/>
  <c r="AY1120" i="4"/>
  <c r="BE1119" i="4"/>
  <c r="BD1119" i="4"/>
  <c r="BC1119" i="4"/>
  <c r="BB1119" i="4"/>
  <c r="BA1119" i="4"/>
  <c r="AJ1119" i="4"/>
  <c r="AE1119" i="4"/>
  <c r="AH1119" i="4"/>
  <c r="AI1119" i="4"/>
  <c r="AG1119" i="4"/>
  <c r="AD1119" i="4"/>
  <c r="AC1119" i="4"/>
  <c r="AY1119" i="4"/>
  <c r="BE1118" i="4"/>
  <c r="BD1118" i="4"/>
  <c r="BC1118" i="4"/>
  <c r="BB1118" i="4"/>
  <c r="BA1118" i="4"/>
  <c r="AJ1118" i="4"/>
  <c r="AS1118" i="4"/>
  <c r="AH1118" i="4"/>
  <c r="AI1118" i="4"/>
  <c r="AG1118" i="4"/>
  <c r="AD1118" i="4"/>
  <c r="AC1118" i="4"/>
  <c r="AY1118" i="4"/>
  <c r="BE1117" i="4"/>
  <c r="BD1117" i="4"/>
  <c r="BC1117" i="4"/>
  <c r="BB1117" i="4"/>
  <c r="BA1117" i="4"/>
  <c r="AJ1117" i="4"/>
  <c r="AV1117" i="4"/>
  <c r="AH1117" i="4"/>
  <c r="AI1117" i="4"/>
  <c r="AG1117" i="4"/>
  <c r="AD1117" i="4"/>
  <c r="AC1117" i="4"/>
  <c r="AY1117" i="4"/>
  <c r="BE1116" i="4"/>
  <c r="BD1116" i="4"/>
  <c r="BC1116" i="4"/>
  <c r="BB1116" i="4"/>
  <c r="BA1116" i="4"/>
  <c r="AJ1116" i="4"/>
  <c r="AO1116" i="4"/>
  <c r="AQ1116" i="4"/>
  <c r="AH1116" i="4"/>
  <c r="AI1116" i="4"/>
  <c r="AG1116" i="4"/>
  <c r="AD1116" i="4"/>
  <c r="AC1116" i="4"/>
  <c r="AY1116" i="4"/>
  <c r="BE1115" i="4"/>
  <c r="BD1115" i="4"/>
  <c r="BC1115" i="4"/>
  <c r="BB1115" i="4"/>
  <c r="BA1115" i="4"/>
  <c r="AJ1115" i="4"/>
  <c r="AE1115" i="4"/>
  <c r="AH1115" i="4"/>
  <c r="AI1115" i="4"/>
  <c r="AG1115" i="4"/>
  <c r="AD1115" i="4"/>
  <c r="AC1115" i="4"/>
  <c r="AY1115" i="4"/>
  <c r="BE1114" i="4"/>
  <c r="BD1114" i="4"/>
  <c r="BC1114" i="4"/>
  <c r="BB1114" i="4"/>
  <c r="BA1114" i="4"/>
  <c r="AJ1114" i="4"/>
  <c r="AS1114" i="4"/>
  <c r="AH1114" i="4"/>
  <c r="AI1114" i="4"/>
  <c r="AG1114" i="4"/>
  <c r="AD1114" i="4"/>
  <c r="AC1114" i="4"/>
  <c r="AY1114" i="4"/>
  <c r="BE1113" i="4"/>
  <c r="BD1113" i="4"/>
  <c r="BC1113" i="4"/>
  <c r="BB1113" i="4"/>
  <c r="BA1113" i="4"/>
  <c r="AJ1113" i="4"/>
  <c r="AV1113" i="4"/>
  <c r="AH1113" i="4"/>
  <c r="AI1113" i="4"/>
  <c r="AG1113" i="4"/>
  <c r="AD1113" i="4"/>
  <c r="AC1113" i="4"/>
  <c r="AY1113" i="4"/>
  <c r="BE1112" i="4"/>
  <c r="BD1112" i="4"/>
  <c r="BC1112" i="4"/>
  <c r="BB1112" i="4"/>
  <c r="BA1112" i="4"/>
  <c r="AJ1112" i="4"/>
  <c r="AS1112" i="4"/>
  <c r="AH1112" i="4"/>
  <c r="AI1112" i="4"/>
  <c r="AG1112" i="4"/>
  <c r="AD1112" i="4"/>
  <c r="AC1112" i="4"/>
  <c r="AY1112" i="4"/>
  <c r="BE1111" i="4"/>
  <c r="BD1111" i="4"/>
  <c r="BC1111" i="4"/>
  <c r="BB1111" i="4"/>
  <c r="BA1111" i="4"/>
  <c r="AJ1111" i="4"/>
  <c r="AE1111" i="4"/>
  <c r="AH1111" i="4"/>
  <c r="AI1111" i="4"/>
  <c r="AG1111" i="4"/>
  <c r="AD1111" i="4"/>
  <c r="AC1111" i="4"/>
  <c r="AY1111" i="4"/>
  <c r="BE1110" i="4"/>
  <c r="BD1110" i="4"/>
  <c r="BC1110" i="4"/>
  <c r="BB1110" i="4"/>
  <c r="BA1110" i="4"/>
  <c r="AJ1110" i="4"/>
  <c r="AS1110" i="4"/>
  <c r="AH1110" i="4"/>
  <c r="AI1110" i="4"/>
  <c r="AG1110" i="4"/>
  <c r="AD1110" i="4"/>
  <c r="AC1110" i="4"/>
  <c r="AY1110" i="4"/>
  <c r="BE1109" i="4"/>
  <c r="BD1109" i="4"/>
  <c r="BC1109" i="4"/>
  <c r="BB1109" i="4"/>
  <c r="BA1109" i="4"/>
  <c r="AJ1109" i="4"/>
  <c r="AS1109" i="4"/>
  <c r="AH1109" i="4"/>
  <c r="AI1109" i="4"/>
  <c r="AG1109" i="4"/>
  <c r="AD1109" i="4"/>
  <c r="AC1109" i="4"/>
  <c r="AY1109" i="4"/>
  <c r="BE1108" i="4"/>
  <c r="BD1108" i="4"/>
  <c r="BC1108" i="4"/>
  <c r="BB1108" i="4"/>
  <c r="BA1108" i="4"/>
  <c r="AJ1108" i="4"/>
  <c r="AK1108" i="4"/>
  <c r="AH1108" i="4"/>
  <c r="AI1108" i="4"/>
  <c r="AG1108" i="4"/>
  <c r="AD1108" i="4"/>
  <c r="AC1108" i="4"/>
  <c r="AY1108" i="4"/>
  <c r="BE1107" i="4"/>
  <c r="BD1107" i="4"/>
  <c r="BC1107" i="4"/>
  <c r="BB1107" i="4"/>
  <c r="BA1107" i="4"/>
  <c r="AJ1107" i="4"/>
  <c r="AE1107" i="4"/>
  <c r="AH1107" i="4"/>
  <c r="AI1107" i="4"/>
  <c r="AG1107" i="4"/>
  <c r="AD1107" i="4"/>
  <c r="AC1107" i="4"/>
  <c r="AY1107" i="4"/>
  <c r="BE1106" i="4"/>
  <c r="BD1106" i="4"/>
  <c r="BC1106" i="4"/>
  <c r="BB1106" i="4"/>
  <c r="BA1106" i="4"/>
  <c r="AJ1106" i="4"/>
  <c r="AS1106" i="4"/>
  <c r="AH1106" i="4"/>
  <c r="AI1106" i="4"/>
  <c r="AG1106" i="4"/>
  <c r="AD1106" i="4"/>
  <c r="AC1106" i="4"/>
  <c r="AY1106" i="4"/>
  <c r="BE1105" i="4"/>
  <c r="BD1105" i="4"/>
  <c r="BC1105" i="4"/>
  <c r="BB1105" i="4"/>
  <c r="BA1105" i="4"/>
  <c r="AH1105" i="4"/>
  <c r="AC1105" i="4"/>
  <c r="AY1105" i="4"/>
  <c r="BE1104" i="4"/>
  <c r="BD1104" i="4"/>
  <c r="BC1104" i="4"/>
  <c r="BB1104" i="4"/>
  <c r="BA1104" i="4"/>
  <c r="AH1104" i="4"/>
  <c r="AC1104" i="4"/>
  <c r="AY1104" i="4"/>
  <c r="BE1103" i="4"/>
  <c r="BD1103" i="4"/>
  <c r="BC1103" i="4"/>
  <c r="BB1103" i="4"/>
  <c r="BA1103" i="4"/>
  <c r="AH1103" i="4"/>
  <c r="AC1103" i="4"/>
  <c r="AY1103" i="4"/>
  <c r="BE1102" i="4"/>
  <c r="BD1102" i="4"/>
  <c r="BC1102" i="4"/>
  <c r="BB1102" i="4"/>
  <c r="BA1102" i="4"/>
  <c r="AH1102" i="4"/>
  <c r="AC1102" i="4"/>
  <c r="AY1102" i="4"/>
  <c r="BE1101" i="4"/>
  <c r="BD1101" i="4"/>
  <c r="BC1101" i="4"/>
  <c r="BB1101" i="4"/>
  <c r="BA1101" i="4"/>
  <c r="AH1101" i="4"/>
  <c r="AC1101" i="4"/>
  <c r="AY1101" i="4"/>
  <c r="BE1100" i="4"/>
  <c r="BD1100" i="4"/>
  <c r="BC1100" i="4"/>
  <c r="BB1100" i="4"/>
  <c r="BA1100" i="4"/>
  <c r="AH1100" i="4"/>
  <c r="AC1100" i="4"/>
  <c r="AY1100" i="4"/>
  <c r="BE1099" i="4"/>
  <c r="BD1099" i="4"/>
  <c r="BC1099" i="4"/>
  <c r="BB1099" i="4"/>
  <c r="BA1099" i="4"/>
  <c r="AH1099" i="4"/>
  <c r="AI1099" i="4"/>
  <c r="AJ1099" i="4"/>
  <c r="AE1099" i="4"/>
  <c r="AC1099" i="4"/>
  <c r="AY1099" i="4"/>
  <c r="BE1098" i="4"/>
  <c r="BD1098" i="4"/>
  <c r="BC1098" i="4"/>
  <c r="BB1098" i="4"/>
  <c r="BA1098" i="4"/>
  <c r="AJ1098" i="4"/>
  <c r="AS1098" i="4"/>
  <c r="AH1098" i="4"/>
  <c r="AI1098" i="4"/>
  <c r="AC1098" i="4"/>
  <c r="AY1098" i="4"/>
  <c r="BE1097" i="4"/>
  <c r="BD1097" i="4"/>
  <c r="BC1097" i="4"/>
  <c r="BB1097" i="4"/>
  <c r="BA1097" i="4"/>
  <c r="AH1097" i="4"/>
  <c r="AC1097" i="4"/>
  <c r="AY1097" i="4"/>
  <c r="BE1096" i="4"/>
  <c r="BD1096" i="4"/>
  <c r="BC1096" i="4"/>
  <c r="BB1096" i="4"/>
  <c r="BA1096" i="4"/>
  <c r="AH1096" i="4"/>
  <c r="AC1096" i="4"/>
  <c r="AY1096" i="4"/>
  <c r="BE1095" i="4"/>
  <c r="BD1095" i="4"/>
  <c r="BC1095" i="4"/>
  <c r="BB1095" i="4"/>
  <c r="BA1095" i="4"/>
  <c r="AH1095" i="4"/>
  <c r="AC1095" i="4"/>
  <c r="AY1095" i="4"/>
  <c r="BE1094" i="4"/>
  <c r="BD1094" i="4"/>
  <c r="BC1094" i="4"/>
  <c r="BB1094" i="4"/>
  <c r="BA1094" i="4"/>
  <c r="AH1094" i="4"/>
  <c r="AC1094" i="4"/>
  <c r="AY1094" i="4"/>
  <c r="BE1093" i="4"/>
  <c r="BD1093" i="4"/>
  <c r="BC1093" i="4"/>
  <c r="BB1093" i="4"/>
  <c r="BA1093" i="4"/>
  <c r="AH1093" i="4"/>
  <c r="AC1093" i="4"/>
  <c r="AY1093" i="4"/>
  <c r="BE1092" i="4"/>
  <c r="BD1092" i="4"/>
  <c r="BC1092" i="4"/>
  <c r="BB1092" i="4"/>
  <c r="BA1092" i="4"/>
  <c r="AH1092" i="4"/>
  <c r="AC1092" i="4"/>
  <c r="AY1092" i="4"/>
  <c r="BE1091" i="4"/>
  <c r="BD1091" i="4"/>
  <c r="BC1091" i="4"/>
  <c r="BB1091" i="4"/>
  <c r="BA1091" i="4"/>
  <c r="AH1091" i="4"/>
  <c r="AI1091" i="4"/>
  <c r="AJ1091" i="4"/>
  <c r="AE1091" i="4"/>
  <c r="AC1091" i="4"/>
  <c r="AY1091" i="4"/>
  <c r="BE1090" i="4"/>
  <c r="BD1090" i="4"/>
  <c r="BC1090" i="4"/>
  <c r="BB1090" i="4"/>
  <c r="BA1090" i="4"/>
  <c r="AV1090" i="4"/>
  <c r="AU1090" i="4"/>
  <c r="AS1090" i="4"/>
  <c r="AR1090" i="4"/>
  <c r="AP1090" i="4"/>
  <c r="AN1090" i="4"/>
  <c r="AM1090" i="4"/>
  <c r="AL1090" i="4"/>
  <c r="AK1090" i="4"/>
  <c r="AH1090" i="4"/>
  <c r="AI1090" i="4"/>
  <c r="AG1090" i="4"/>
  <c r="AD1090" i="4"/>
  <c r="AC1090" i="4"/>
  <c r="AY1090" i="4"/>
  <c r="BE1089" i="4"/>
  <c r="BD1089" i="4"/>
  <c r="BC1089" i="4"/>
  <c r="BB1089" i="4"/>
  <c r="BA1089" i="4"/>
  <c r="AH1089" i="4"/>
  <c r="AI1089" i="4"/>
  <c r="AJ1089" i="4"/>
  <c r="AC1089" i="4"/>
  <c r="AY1089" i="4"/>
  <c r="BE1088" i="4"/>
  <c r="BD1088" i="4"/>
  <c r="BC1088" i="4"/>
  <c r="BB1088" i="4"/>
  <c r="BA1088" i="4"/>
  <c r="AJ1088" i="4"/>
  <c r="AE1088" i="4"/>
  <c r="AY1088" i="4"/>
  <c r="BE1087" i="4"/>
  <c r="BD1087" i="4"/>
  <c r="BC1087" i="4"/>
  <c r="BB1087" i="4"/>
  <c r="BA1087" i="4"/>
  <c r="AJ1087" i="4"/>
  <c r="AE1087" i="4"/>
  <c r="AY1087" i="4"/>
  <c r="BE1086" i="4"/>
  <c r="BD1086" i="4"/>
  <c r="BC1086" i="4"/>
  <c r="BB1086" i="4"/>
  <c r="BA1086" i="4"/>
  <c r="AJ1086" i="4"/>
  <c r="AE1086" i="4"/>
  <c r="AY1086" i="4"/>
  <c r="BE1085" i="4"/>
  <c r="BD1085" i="4"/>
  <c r="BC1085" i="4"/>
  <c r="BB1085" i="4"/>
  <c r="BA1085" i="4"/>
  <c r="AJ1085" i="4"/>
  <c r="AE1085" i="4"/>
  <c r="AY1085" i="4"/>
  <c r="BE1084" i="4"/>
  <c r="BD1084" i="4"/>
  <c r="BC1084" i="4"/>
  <c r="BB1084" i="4"/>
  <c r="BA1084" i="4"/>
  <c r="AJ1084" i="4"/>
  <c r="AE1084" i="4"/>
  <c r="AY1084" i="4"/>
  <c r="BE1083" i="4"/>
  <c r="BD1083" i="4"/>
  <c r="BC1083" i="4"/>
  <c r="BB1083" i="4"/>
  <c r="BA1083" i="4"/>
  <c r="AJ1083" i="4"/>
  <c r="AE1083" i="4"/>
  <c r="AY1083" i="4"/>
  <c r="BE1082" i="4"/>
  <c r="BD1082" i="4"/>
  <c r="BC1082" i="4"/>
  <c r="BB1082" i="4"/>
  <c r="BA1082" i="4"/>
  <c r="AM1082" i="4"/>
  <c r="AH1082" i="4"/>
  <c r="AI1082" i="4"/>
  <c r="AG1082" i="4"/>
  <c r="AD1082" i="4"/>
  <c r="AC1082" i="4"/>
  <c r="AY1082" i="4"/>
  <c r="BE1081" i="4"/>
  <c r="BD1081" i="4"/>
  <c r="BC1081" i="4"/>
  <c r="BB1081" i="4"/>
  <c r="BA1081" i="4"/>
  <c r="AV1081" i="4"/>
  <c r="AU1081" i="4"/>
  <c r="AS1081" i="4"/>
  <c r="AR1081" i="4"/>
  <c r="AP1081" i="4"/>
  <c r="AN1081" i="4"/>
  <c r="AM1081" i="4"/>
  <c r="AL1081" i="4"/>
  <c r="AK1081" i="4"/>
  <c r="AH1081" i="4"/>
  <c r="AI1081" i="4"/>
  <c r="AG1081" i="4"/>
  <c r="AD1081" i="4"/>
  <c r="AC1081" i="4"/>
  <c r="AY1081" i="4"/>
  <c r="BE1080" i="4"/>
  <c r="BD1080" i="4"/>
  <c r="BC1080" i="4"/>
  <c r="BB1080" i="4"/>
  <c r="BA1080" i="4"/>
  <c r="AS1080" i="4"/>
  <c r="AH1080" i="4"/>
  <c r="AI1080" i="4"/>
  <c r="AG1080" i="4"/>
  <c r="AD1080" i="4"/>
  <c r="AC1080" i="4"/>
  <c r="AY1080" i="4"/>
  <c r="BE1079" i="4"/>
  <c r="BD1079" i="4"/>
  <c r="BC1079" i="4"/>
  <c r="BB1079" i="4"/>
  <c r="BA1079" i="4"/>
  <c r="AV1079" i="4"/>
  <c r="AU1079" i="4"/>
  <c r="AS1079" i="4"/>
  <c r="AR1079" i="4"/>
  <c r="AP1079" i="4"/>
  <c r="AN1079" i="4"/>
  <c r="AM1079" i="4"/>
  <c r="AL1079" i="4"/>
  <c r="AK1079" i="4"/>
  <c r="AH1079" i="4"/>
  <c r="AI1079" i="4"/>
  <c r="AG1079" i="4"/>
  <c r="AD1079" i="4"/>
  <c r="AC1079" i="4"/>
  <c r="AY1079" i="4"/>
  <c r="BE1078" i="4"/>
  <c r="BD1078" i="4"/>
  <c r="BC1078" i="4"/>
  <c r="BB1078" i="4"/>
  <c r="BA1078" i="4"/>
  <c r="AM1078" i="4"/>
  <c r="AH1078" i="4"/>
  <c r="AI1078" i="4"/>
  <c r="AG1078" i="4"/>
  <c r="AD1078" i="4"/>
  <c r="AC1078" i="4"/>
  <c r="AY1078" i="4"/>
  <c r="BE1077" i="4"/>
  <c r="BD1077" i="4"/>
  <c r="BC1077" i="4"/>
  <c r="BB1077" i="4"/>
  <c r="BA1077" i="4"/>
  <c r="AV1077" i="4"/>
  <c r="AU1077" i="4"/>
  <c r="AS1077" i="4"/>
  <c r="AR1077" i="4"/>
  <c r="AP1077" i="4"/>
  <c r="AN1077" i="4"/>
  <c r="AM1077" i="4"/>
  <c r="AL1077" i="4"/>
  <c r="AK1077" i="4"/>
  <c r="AH1077" i="4"/>
  <c r="AI1077" i="4"/>
  <c r="AG1077" i="4"/>
  <c r="AD1077" i="4"/>
  <c r="AC1077" i="4"/>
  <c r="AY1077" i="4"/>
  <c r="BE1076" i="4"/>
  <c r="BD1076" i="4"/>
  <c r="BC1076" i="4"/>
  <c r="BB1076" i="4"/>
  <c r="BA1076" i="4"/>
  <c r="AH1076" i="4"/>
  <c r="AI1076" i="4"/>
  <c r="AJ1076" i="4"/>
  <c r="AG1076" i="4"/>
  <c r="AD1076" i="4"/>
  <c r="AC1076" i="4"/>
  <c r="AY1076" i="4"/>
  <c r="BE1075" i="4"/>
  <c r="BD1075" i="4"/>
  <c r="BC1075" i="4"/>
  <c r="BB1075" i="4"/>
  <c r="BA1075" i="4"/>
  <c r="AH1075" i="4"/>
  <c r="AI1075" i="4"/>
  <c r="AJ1075" i="4"/>
  <c r="AG1075" i="4"/>
  <c r="AD1075" i="4"/>
  <c r="AC1075" i="4"/>
  <c r="AY1075" i="4"/>
  <c r="BE1074" i="4"/>
  <c r="BD1074" i="4"/>
  <c r="BC1074" i="4"/>
  <c r="BB1074" i="4"/>
  <c r="BA1074" i="4"/>
  <c r="AH1074" i="4"/>
  <c r="AI1074" i="4"/>
  <c r="AJ1074" i="4"/>
  <c r="AG1074" i="4"/>
  <c r="AD1074" i="4"/>
  <c r="AC1074" i="4"/>
  <c r="AY1074" i="4"/>
  <c r="BE1073" i="4"/>
  <c r="BD1073" i="4"/>
  <c r="BC1073" i="4"/>
  <c r="BB1073" i="4"/>
  <c r="BA1073" i="4"/>
  <c r="AH1073" i="4"/>
  <c r="AI1073" i="4"/>
  <c r="AJ1073" i="4"/>
  <c r="AG1073" i="4"/>
  <c r="AD1073" i="4"/>
  <c r="AC1073" i="4"/>
  <c r="AY1073" i="4"/>
  <c r="BE1072" i="4"/>
  <c r="BD1072" i="4"/>
  <c r="BC1072" i="4"/>
  <c r="BB1072" i="4"/>
  <c r="BA1072" i="4"/>
  <c r="AH1072" i="4"/>
  <c r="AI1072" i="4"/>
  <c r="AJ1072" i="4"/>
  <c r="AG1072" i="4"/>
  <c r="AD1072" i="4"/>
  <c r="AC1072" i="4"/>
  <c r="AY1072" i="4"/>
  <c r="BE1071" i="4"/>
  <c r="BD1071" i="4"/>
  <c r="BC1071" i="4"/>
  <c r="BB1071" i="4"/>
  <c r="BA1071" i="4"/>
  <c r="AH1071" i="4"/>
  <c r="AI1071" i="4"/>
  <c r="AJ1071" i="4"/>
  <c r="AG1071" i="4"/>
  <c r="AD1071" i="4"/>
  <c r="AC1071" i="4"/>
  <c r="AY1071" i="4"/>
  <c r="BE1070" i="4"/>
  <c r="BD1070" i="4"/>
  <c r="BC1070" i="4"/>
  <c r="BB1070" i="4"/>
  <c r="BA1070" i="4"/>
  <c r="AH1070" i="4"/>
  <c r="AI1070" i="4"/>
  <c r="AJ1070" i="4"/>
  <c r="AG1070" i="4"/>
  <c r="AD1070" i="4"/>
  <c r="AC1070" i="4"/>
  <c r="AY1070" i="4"/>
  <c r="BE1069" i="4"/>
  <c r="BD1069" i="4"/>
  <c r="BC1069" i="4"/>
  <c r="BB1069" i="4"/>
  <c r="BA1069" i="4"/>
  <c r="AH1069" i="4"/>
  <c r="AI1069" i="4"/>
  <c r="AJ1069" i="4"/>
  <c r="AG1069" i="4"/>
  <c r="AD1069" i="4"/>
  <c r="AC1069" i="4"/>
  <c r="BE1068" i="4"/>
  <c r="BD1068" i="4"/>
  <c r="BC1068" i="4"/>
  <c r="BB1068" i="4"/>
  <c r="BA1068" i="4"/>
  <c r="AS1068" i="4"/>
  <c r="AD1068" i="4"/>
  <c r="BE1067" i="4"/>
  <c r="BD1067" i="4"/>
  <c r="BC1067" i="4"/>
  <c r="BB1067" i="4"/>
  <c r="BA1067" i="4"/>
  <c r="AD1067" i="4"/>
  <c r="BE1066" i="4"/>
  <c r="BD1066" i="4"/>
  <c r="BC1066" i="4"/>
  <c r="BB1066" i="4"/>
  <c r="BA1066" i="4"/>
  <c r="AV1066" i="4"/>
  <c r="AD1066" i="4"/>
  <c r="BE1065" i="4"/>
  <c r="BD1065" i="4"/>
  <c r="BC1065" i="4"/>
  <c r="BB1065" i="4"/>
  <c r="BA1065" i="4"/>
  <c r="AL1065" i="4"/>
  <c r="AD1065" i="4"/>
  <c r="BE1064" i="4"/>
  <c r="BD1064" i="4"/>
  <c r="BC1064" i="4"/>
  <c r="BB1064" i="4"/>
  <c r="BA1064" i="4"/>
  <c r="AD1064" i="4"/>
  <c r="BE1063" i="4"/>
  <c r="BD1063" i="4"/>
  <c r="BC1063" i="4"/>
  <c r="BB1063" i="4"/>
  <c r="BA1063" i="4"/>
  <c r="AN1063" i="4"/>
  <c r="AD1063" i="4"/>
  <c r="BE1062" i="4"/>
  <c r="BD1062" i="4"/>
  <c r="BC1062" i="4"/>
  <c r="BB1062" i="4"/>
  <c r="BA1062" i="4"/>
  <c r="AD1062" i="4"/>
  <c r="BE1061" i="4"/>
  <c r="BD1061" i="4"/>
  <c r="BC1061" i="4"/>
  <c r="BB1061" i="4"/>
  <c r="BA1061" i="4"/>
  <c r="AR1061" i="4"/>
  <c r="AD1061" i="4"/>
  <c r="BE1060" i="4"/>
  <c r="BD1060" i="4"/>
  <c r="BC1060" i="4"/>
  <c r="BB1060" i="4"/>
  <c r="BA1060" i="4"/>
  <c r="AD1060" i="4"/>
  <c r="BE1059" i="4"/>
  <c r="BD1059" i="4"/>
  <c r="BC1059" i="4"/>
  <c r="BB1059" i="4"/>
  <c r="BA1059" i="4"/>
  <c r="AU1059" i="4"/>
  <c r="AD1059" i="4"/>
  <c r="BE1058" i="4"/>
  <c r="BD1058" i="4"/>
  <c r="BC1058" i="4"/>
  <c r="BB1058" i="4"/>
  <c r="BA1058" i="4"/>
  <c r="AK1058" i="4"/>
  <c r="AD1058" i="4"/>
  <c r="BE1057" i="4"/>
  <c r="BD1057" i="4"/>
  <c r="BC1057" i="4"/>
  <c r="BB1057" i="4"/>
  <c r="BA1057" i="4"/>
  <c r="AD1057" i="4"/>
  <c r="BE1056" i="4"/>
  <c r="BD1056" i="4"/>
  <c r="BC1056" i="4"/>
  <c r="BB1056" i="4"/>
  <c r="BA1056" i="4"/>
  <c r="AM1056" i="4"/>
  <c r="AD1056" i="4"/>
  <c r="BE1055" i="4"/>
  <c r="BD1055" i="4"/>
  <c r="BC1055" i="4"/>
  <c r="BB1055" i="4"/>
  <c r="BA1055" i="4"/>
  <c r="AD1055" i="4"/>
  <c r="BE1054" i="4"/>
  <c r="BD1054" i="4"/>
  <c r="BC1054" i="4"/>
  <c r="BB1054" i="4"/>
  <c r="BA1054" i="4"/>
  <c r="AP1054" i="4"/>
  <c r="AD1054" i="4"/>
  <c r="BE1053" i="4"/>
  <c r="BD1053" i="4"/>
  <c r="BC1053" i="4"/>
  <c r="BB1053" i="4"/>
  <c r="BA1053" i="4"/>
  <c r="AD1053" i="4"/>
  <c r="BE1052" i="4"/>
  <c r="BD1052" i="4"/>
  <c r="BC1052" i="4"/>
  <c r="BB1052" i="4"/>
  <c r="BA1052" i="4"/>
  <c r="AS1052" i="4"/>
  <c r="AD1052" i="4"/>
  <c r="BE1051" i="4"/>
  <c r="BD1051" i="4"/>
  <c r="BC1051" i="4"/>
  <c r="BB1051" i="4"/>
  <c r="BA1051" i="4"/>
  <c r="AD1051" i="4"/>
  <c r="BE1050" i="4"/>
  <c r="BD1050" i="4"/>
  <c r="BC1050" i="4"/>
  <c r="BB1050" i="4"/>
  <c r="BA1050" i="4"/>
  <c r="AV1050" i="4"/>
  <c r="AD1050" i="4"/>
  <c r="BE1049" i="4"/>
  <c r="BD1049" i="4"/>
  <c r="BC1049" i="4"/>
  <c r="BB1049" i="4"/>
  <c r="BA1049" i="4"/>
  <c r="AL1049" i="4"/>
  <c r="AD1049" i="4"/>
  <c r="BE1048" i="4"/>
  <c r="BD1048" i="4"/>
  <c r="BC1048" i="4"/>
  <c r="BB1048" i="4"/>
  <c r="BA1048" i="4"/>
  <c r="AD1048" i="4"/>
  <c r="BE1047" i="4"/>
  <c r="BD1047" i="4"/>
  <c r="BC1047" i="4"/>
  <c r="BB1047" i="4"/>
  <c r="BA1047" i="4"/>
  <c r="AN1047" i="4"/>
  <c r="AD1047" i="4"/>
  <c r="BE1046" i="4"/>
  <c r="BD1046" i="4"/>
  <c r="BC1046" i="4"/>
  <c r="BB1046" i="4"/>
  <c r="BA1046" i="4"/>
  <c r="AD1046" i="4"/>
  <c r="BE1045" i="4"/>
  <c r="BD1045" i="4"/>
  <c r="BC1045" i="4"/>
  <c r="BB1045" i="4"/>
  <c r="BA1045" i="4"/>
  <c r="AR1045" i="4"/>
  <c r="AD1045" i="4"/>
  <c r="BE1044" i="4"/>
  <c r="BD1044" i="4"/>
  <c r="BC1044" i="4"/>
  <c r="BB1044" i="4"/>
  <c r="BA1044" i="4"/>
  <c r="AD1044" i="4"/>
  <c r="BE1043" i="4"/>
  <c r="BD1043" i="4"/>
  <c r="BC1043" i="4"/>
  <c r="BB1043" i="4"/>
  <c r="BA1043" i="4"/>
  <c r="AU1043" i="4"/>
  <c r="AD1043" i="4"/>
  <c r="BE1042" i="4"/>
  <c r="BD1042" i="4"/>
  <c r="BC1042" i="4"/>
  <c r="BB1042" i="4"/>
  <c r="BA1042" i="4"/>
  <c r="AK1042" i="4"/>
  <c r="AD1042" i="4"/>
  <c r="BE1041" i="4"/>
  <c r="BD1041" i="4"/>
  <c r="BC1041" i="4"/>
  <c r="BB1041" i="4"/>
  <c r="BA1041" i="4"/>
  <c r="AD1041" i="4"/>
  <c r="BE1040" i="4"/>
  <c r="BD1040" i="4"/>
  <c r="BC1040" i="4"/>
  <c r="BB1040" i="4"/>
  <c r="BA1040" i="4"/>
  <c r="AM1040" i="4"/>
  <c r="AD1040" i="4"/>
  <c r="BE1039" i="4"/>
  <c r="BD1039" i="4"/>
  <c r="BC1039" i="4"/>
  <c r="BB1039" i="4"/>
  <c r="BA1039" i="4"/>
  <c r="AD1039" i="4"/>
  <c r="BE1038" i="4"/>
  <c r="BD1038" i="4"/>
  <c r="BC1038" i="4"/>
  <c r="BB1038" i="4"/>
  <c r="BA1038" i="4"/>
  <c r="AP1038" i="4"/>
  <c r="AD1038" i="4"/>
  <c r="BE1037" i="4"/>
  <c r="BD1037" i="4"/>
  <c r="BC1037" i="4"/>
  <c r="BB1037" i="4"/>
  <c r="BA1037" i="4"/>
  <c r="AD1037" i="4"/>
  <c r="BE1036" i="4"/>
  <c r="BD1036" i="4"/>
  <c r="BC1036" i="4"/>
  <c r="BB1036" i="4"/>
  <c r="BA1036" i="4"/>
  <c r="AS1036" i="4"/>
  <c r="AD1036" i="4"/>
  <c r="BE1035" i="4"/>
  <c r="BD1035" i="4"/>
  <c r="BC1035" i="4"/>
  <c r="BB1035" i="4"/>
  <c r="BA1035" i="4"/>
  <c r="AD1035" i="4"/>
  <c r="BE1034" i="4"/>
  <c r="BD1034" i="4"/>
  <c r="BC1034" i="4"/>
  <c r="BB1034" i="4"/>
  <c r="BA1034" i="4"/>
  <c r="AV1034" i="4"/>
  <c r="AD1034" i="4"/>
  <c r="BE1033" i="4"/>
  <c r="BD1033" i="4"/>
  <c r="BC1033" i="4"/>
  <c r="BB1033" i="4"/>
  <c r="BA1033" i="4"/>
  <c r="AL1033" i="4"/>
  <c r="AD1033" i="4"/>
  <c r="BE1032" i="4"/>
  <c r="BD1032" i="4"/>
  <c r="BC1032" i="4"/>
  <c r="BB1032" i="4"/>
  <c r="BA1032" i="4"/>
  <c r="AD1032" i="4"/>
  <c r="BE1031" i="4"/>
  <c r="BD1031" i="4"/>
  <c r="BC1031" i="4"/>
  <c r="BB1031" i="4"/>
  <c r="BA1031" i="4"/>
  <c r="AN1031" i="4"/>
  <c r="AD1031" i="4"/>
  <c r="BE1030" i="4"/>
  <c r="BD1030" i="4"/>
  <c r="BC1030" i="4"/>
  <c r="BB1030" i="4"/>
  <c r="BA1030" i="4"/>
  <c r="AD1030" i="4"/>
  <c r="BE1029" i="4"/>
  <c r="BD1029" i="4"/>
  <c r="BC1029" i="4"/>
  <c r="BB1029" i="4"/>
  <c r="BA1029" i="4"/>
  <c r="AR1029" i="4"/>
  <c r="AD1029" i="4"/>
  <c r="BE1028" i="4"/>
  <c r="BD1028" i="4"/>
  <c r="BC1028" i="4"/>
  <c r="BB1028" i="4"/>
  <c r="BA1028" i="4"/>
  <c r="AD1028" i="4"/>
  <c r="BE1027" i="4"/>
  <c r="BD1027" i="4"/>
  <c r="BC1027" i="4"/>
  <c r="BB1027" i="4"/>
  <c r="BA1027" i="4"/>
  <c r="AU1027" i="4"/>
  <c r="AD1027" i="4"/>
  <c r="BE1026" i="4"/>
  <c r="BD1026" i="4"/>
  <c r="BC1026" i="4"/>
  <c r="BB1026" i="4"/>
  <c r="BA1026" i="4"/>
  <c r="AK1026" i="4"/>
  <c r="AD1026" i="4"/>
  <c r="BE1025" i="4"/>
  <c r="BD1025" i="4"/>
  <c r="BC1025" i="4"/>
  <c r="BB1025" i="4"/>
  <c r="BA1025" i="4"/>
  <c r="AD1025" i="4"/>
  <c r="BE1024" i="4"/>
  <c r="BD1024" i="4"/>
  <c r="BC1024" i="4"/>
  <c r="BB1024" i="4"/>
  <c r="BA1024" i="4"/>
  <c r="AM1024" i="4"/>
  <c r="AD1024" i="4"/>
  <c r="BE1023" i="4"/>
  <c r="BD1023" i="4"/>
  <c r="BC1023" i="4"/>
  <c r="BB1023" i="4"/>
  <c r="BA1023" i="4"/>
  <c r="AD1023" i="4"/>
  <c r="BE1022" i="4"/>
  <c r="BD1022" i="4"/>
  <c r="BC1022" i="4"/>
  <c r="BB1022" i="4"/>
  <c r="BA1022" i="4"/>
  <c r="AP1022" i="4"/>
  <c r="AD1022" i="4"/>
  <c r="BE1021" i="4"/>
  <c r="BD1021" i="4"/>
  <c r="BC1021" i="4"/>
  <c r="BB1021" i="4"/>
  <c r="BA1021" i="4"/>
  <c r="AD1021" i="4"/>
  <c r="BE1020" i="4"/>
  <c r="BD1020" i="4"/>
  <c r="BC1020" i="4"/>
  <c r="BB1020" i="4"/>
  <c r="BA1020" i="4"/>
  <c r="AS1020" i="4"/>
  <c r="AD1020" i="4"/>
  <c r="BE1019" i="4"/>
  <c r="BD1019" i="4"/>
  <c r="BC1019" i="4"/>
  <c r="BB1019" i="4"/>
  <c r="BA1019" i="4"/>
  <c r="AD1019" i="4"/>
  <c r="BE1018" i="4"/>
  <c r="BD1018" i="4"/>
  <c r="BC1018" i="4"/>
  <c r="BB1018" i="4"/>
  <c r="BA1018" i="4"/>
  <c r="AV1018" i="4"/>
  <c r="AD1018" i="4"/>
  <c r="BE1017" i="4"/>
  <c r="BD1017" i="4"/>
  <c r="BC1017" i="4"/>
  <c r="BB1017" i="4"/>
  <c r="BA1017" i="4"/>
  <c r="AL1017" i="4"/>
  <c r="AD1017" i="4"/>
  <c r="BE1016" i="4"/>
  <c r="BD1016" i="4"/>
  <c r="BC1016" i="4"/>
  <c r="BB1016" i="4"/>
  <c r="BA1016" i="4"/>
  <c r="AD1016" i="4"/>
  <c r="BE1015" i="4"/>
  <c r="BD1015" i="4"/>
  <c r="BC1015" i="4"/>
  <c r="BB1015" i="4"/>
  <c r="BA1015" i="4"/>
  <c r="AN1015" i="4"/>
  <c r="AD1015" i="4"/>
  <c r="BE1014" i="4"/>
  <c r="BD1014" i="4"/>
  <c r="BC1014" i="4"/>
  <c r="BB1014" i="4"/>
  <c r="BA1014" i="4"/>
  <c r="AD1014" i="4"/>
  <c r="BE1013" i="4"/>
  <c r="BD1013" i="4"/>
  <c r="BC1013" i="4"/>
  <c r="BB1013" i="4"/>
  <c r="BA1013" i="4"/>
  <c r="AR1013" i="4"/>
  <c r="AD1013" i="4"/>
  <c r="BE1012" i="4"/>
  <c r="BD1012" i="4"/>
  <c r="BC1012" i="4"/>
  <c r="BB1012" i="4"/>
  <c r="BA1012" i="4"/>
  <c r="AD1012" i="4"/>
  <c r="BE1011" i="4"/>
  <c r="BD1011" i="4"/>
  <c r="BC1011" i="4"/>
  <c r="BB1011" i="4"/>
  <c r="BA1011" i="4"/>
  <c r="AU1011" i="4"/>
  <c r="AD1011" i="4"/>
  <c r="BE1010" i="4"/>
  <c r="BD1010" i="4"/>
  <c r="BC1010" i="4"/>
  <c r="BB1010" i="4"/>
  <c r="BA1010" i="4"/>
  <c r="AK1010" i="4"/>
  <c r="AD1010" i="4"/>
  <c r="BE1009" i="4"/>
  <c r="BD1009" i="4"/>
  <c r="BC1009" i="4"/>
  <c r="BB1009" i="4"/>
  <c r="BA1009" i="4"/>
  <c r="AD1009" i="4"/>
  <c r="BE1008" i="4"/>
  <c r="BD1008" i="4"/>
  <c r="BC1008" i="4"/>
  <c r="BB1008" i="4"/>
  <c r="BA1008" i="4"/>
  <c r="AM1008" i="4"/>
  <c r="AD1008" i="4"/>
  <c r="BE1007" i="4"/>
  <c r="BD1007" i="4"/>
  <c r="BC1007" i="4"/>
  <c r="BB1007" i="4"/>
  <c r="BA1007" i="4"/>
  <c r="AD1007" i="4"/>
  <c r="BE1006" i="4"/>
  <c r="BD1006" i="4"/>
  <c r="BC1006" i="4"/>
  <c r="BB1006" i="4"/>
  <c r="BA1006" i="4"/>
  <c r="AP1006" i="4"/>
  <c r="AD1006" i="4"/>
  <c r="BE1005" i="4"/>
  <c r="BD1005" i="4"/>
  <c r="BC1005" i="4"/>
  <c r="BB1005" i="4"/>
  <c r="BA1005" i="4"/>
  <c r="AD1005" i="4"/>
  <c r="BE1004" i="4"/>
  <c r="BD1004" i="4"/>
  <c r="BC1004" i="4"/>
  <c r="BB1004" i="4"/>
  <c r="BA1004" i="4"/>
  <c r="AS1004" i="4"/>
  <c r="AD1004" i="4"/>
  <c r="BE1003" i="4"/>
  <c r="BD1003" i="4"/>
  <c r="BC1003" i="4"/>
  <c r="BB1003" i="4"/>
  <c r="BA1003" i="4"/>
  <c r="AD1003" i="4"/>
  <c r="BE1002" i="4"/>
  <c r="BD1002" i="4"/>
  <c r="BC1002" i="4"/>
  <c r="BB1002" i="4"/>
  <c r="BA1002" i="4"/>
  <c r="AV1002" i="4"/>
  <c r="AD1002" i="4"/>
  <c r="BE1001" i="4"/>
  <c r="BD1001" i="4"/>
  <c r="BC1001" i="4"/>
  <c r="BB1001" i="4"/>
  <c r="BA1001" i="4"/>
  <c r="AL1001" i="4"/>
  <c r="AD1001" i="4"/>
  <c r="BE1000" i="4"/>
  <c r="BD1000" i="4"/>
  <c r="BC1000" i="4"/>
  <c r="BB1000" i="4"/>
  <c r="BA1000" i="4"/>
  <c r="AD1000" i="4"/>
  <c r="BE999" i="4"/>
  <c r="BD999" i="4"/>
  <c r="BC999" i="4"/>
  <c r="BB999" i="4"/>
  <c r="BA999" i="4"/>
  <c r="AN999" i="4"/>
  <c r="AD999" i="4"/>
  <c r="BE998" i="4"/>
  <c r="BD998" i="4"/>
  <c r="BC998" i="4"/>
  <c r="BB998" i="4"/>
  <c r="BA998" i="4"/>
  <c r="AD998" i="4"/>
  <c r="BE997" i="4"/>
  <c r="BD997" i="4"/>
  <c r="BC997" i="4"/>
  <c r="BB997" i="4"/>
  <c r="BA997" i="4"/>
  <c r="AR997" i="4"/>
  <c r="AD997" i="4"/>
  <c r="BE996" i="4"/>
  <c r="BD996" i="4"/>
  <c r="BC996" i="4"/>
  <c r="BB996" i="4"/>
  <c r="BA996" i="4"/>
  <c r="AD996" i="4"/>
  <c r="BE995" i="4"/>
  <c r="BD995" i="4"/>
  <c r="BC995" i="4"/>
  <c r="BB995" i="4"/>
  <c r="BA995" i="4"/>
  <c r="AU995" i="4"/>
  <c r="AD995" i="4"/>
  <c r="BE994" i="4"/>
  <c r="BD994" i="4"/>
  <c r="BC994" i="4"/>
  <c r="BB994" i="4"/>
  <c r="BA994" i="4"/>
  <c r="AK994" i="4"/>
  <c r="AD994" i="4"/>
  <c r="BE993" i="4"/>
  <c r="BD993" i="4"/>
  <c r="BC993" i="4"/>
  <c r="BB993" i="4"/>
  <c r="BA993" i="4"/>
  <c r="AD993" i="4"/>
  <c r="BE992" i="4"/>
  <c r="BD992" i="4"/>
  <c r="BC992" i="4"/>
  <c r="BB992" i="4"/>
  <c r="BA992" i="4"/>
  <c r="AM992" i="4"/>
  <c r="AD992" i="4"/>
  <c r="BE991" i="4"/>
  <c r="BD991" i="4"/>
  <c r="BC991" i="4"/>
  <c r="BB991" i="4"/>
  <c r="BA991" i="4"/>
  <c r="AD991" i="4"/>
  <c r="BE990" i="4"/>
  <c r="BD990" i="4"/>
  <c r="BC990" i="4"/>
  <c r="BB990" i="4"/>
  <c r="BA990" i="4"/>
  <c r="AP990" i="4"/>
  <c r="AD990" i="4"/>
  <c r="BE989" i="4"/>
  <c r="BD989" i="4"/>
  <c r="BC989" i="4"/>
  <c r="BB989" i="4"/>
  <c r="BA989" i="4"/>
  <c r="AD989" i="4"/>
  <c r="BE988" i="4"/>
  <c r="BD988" i="4"/>
  <c r="BC988" i="4"/>
  <c r="BB988" i="4"/>
  <c r="BA988" i="4"/>
  <c r="AS988" i="4"/>
  <c r="AD988" i="4"/>
  <c r="BE987" i="4"/>
  <c r="BD987" i="4"/>
  <c r="BC987" i="4"/>
  <c r="BB987" i="4"/>
  <c r="BA987" i="4"/>
  <c r="AD987" i="4"/>
  <c r="BE986" i="4"/>
  <c r="BD986" i="4"/>
  <c r="BC986" i="4"/>
  <c r="BB986" i="4"/>
  <c r="BA986" i="4"/>
  <c r="AV986" i="4"/>
  <c r="AD986" i="4"/>
  <c r="BE985" i="4"/>
  <c r="BD985" i="4"/>
  <c r="BC985" i="4"/>
  <c r="BB985" i="4"/>
  <c r="BA985" i="4"/>
  <c r="AL985" i="4"/>
  <c r="AD985" i="4"/>
  <c r="BE984" i="4"/>
  <c r="BD984" i="4"/>
  <c r="BC984" i="4"/>
  <c r="BB984" i="4"/>
  <c r="BA984" i="4"/>
  <c r="AD984" i="4"/>
  <c r="BE983" i="4"/>
  <c r="BD983" i="4"/>
  <c r="BC983" i="4"/>
  <c r="BB983" i="4"/>
  <c r="BA983" i="4"/>
  <c r="AN983" i="4"/>
  <c r="AD983" i="4"/>
  <c r="BE982" i="4"/>
  <c r="BD982" i="4"/>
  <c r="BC982" i="4"/>
  <c r="BB982" i="4"/>
  <c r="BA982" i="4"/>
  <c r="AM982" i="4"/>
  <c r="AD982" i="4"/>
  <c r="BE981" i="4"/>
  <c r="BD981" i="4"/>
  <c r="BC981" i="4"/>
  <c r="BB981" i="4"/>
  <c r="BA981" i="4"/>
  <c r="AN981" i="4"/>
  <c r="AD981" i="4"/>
  <c r="BE980" i="4"/>
  <c r="BD980" i="4"/>
  <c r="BC980" i="4"/>
  <c r="BB980" i="4"/>
  <c r="BA980" i="4"/>
  <c r="AP980" i="4"/>
  <c r="AD980" i="4"/>
  <c r="BE979" i="4"/>
  <c r="BD979" i="4"/>
  <c r="BC979" i="4"/>
  <c r="BB979" i="4"/>
  <c r="BA979" i="4"/>
  <c r="AR979" i="4"/>
  <c r="AD979" i="4"/>
  <c r="BE978" i="4"/>
  <c r="BD978" i="4"/>
  <c r="BC978" i="4"/>
  <c r="BB978" i="4"/>
  <c r="BA978" i="4"/>
  <c r="AS978" i="4"/>
  <c r="AD978" i="4"/>
  <c r="BE977" i="4"/>
  <c r="BD977" i="4"/>
  <c r="BC977" i="4"/>
  <c r="BB977" i="4"/>
  <c r="BA977" i="4"/>
  <c r="AU977" i="4"/>
  <c r="AD977" i="4"/>
  <c r="BE976" i="4"/>
  <c r="BD976" i="4"/>
  <c r="BC976" i="4"/>
  <c r="BB976" i="4"/>
  <c r="BA976" i="4"/>
  <c r="AV976" i="4"/>
  <c r="AK976" i="4"/>
  <c r="AD976" i="4"/>
  <c r="BE975" i="4"/>
  <c r="BD975" i="4"/>
  <c r="BC975" i="4"/>
  <c r="BB975" i="4"/>
  <c r="BA975" i="4"/>
  <c r="AL975" i="4"/>
  <c r="AD975" i="4"/>
  <c r="BE974" i="4"/>
  <c r="BD974" i="4"/>
  <c r="BC974" i="4"/>
  <c r="BB974" i="4"/>
  <c r="BA974" i="4"/>
  <c r="AM974" i="4"/>
  <c r="AD974" i="4"/>
  <c r="BE973" i="4"/>
  <c r="BD973" i="4"/>
  <c r="BC973" i="4"/>
  <c r="BB973" i="4"/>
  <c r="BA973" i="4"/>
  <c r="AN973" i="4"/>
  <c r="AD973" i="4"/>
  <c r="BE972" i="4"/>
  <c r="BD972" i="4"/>
  <c r="BC972" i="4"/>
  <c r="BB972" i="4"/>
  <c r="BA972" i="4"/>
  <c r="AP972" i="4"/>
  <c r="AD972" i="4"/>
  <c r="BE971" i="4"/>
  <c r="BD971" i="4"/>
  <c r="BC971" i="4"/>
  <c r="BB971" i="4"/>
  <c r="BA971" i="4"/>
  <c r="AR971" i="4"/>
  <c r="AD971" i="4"/>
  <c r="BE970" i="4"/>
  <c r="BD970" i="4"/>
  <c r="BC970" i="4"/>
  <c r="BB970" i="4"/>
  <c r="BA970" i="4"/>
  <c r="AS970" i="4"/>
  <c r="AD970" i="4"/>
  <c r="BE969" i="4"/>
  <c r="BD969" i="4"/>
  <c r="BC969" i="4"/>
  <c r="BB969" i="4"/>
  <c r="BA969" i="4"/>
  <c r="AU969" i="4"/>
  <c r="AD969" i="4"/>
  <c r="BE968" i="4"/>
  <c r="BD968" i="4"/>
  <c r="BC968" i="4"/>
  <c r="BB968" i="4"/>
  <c r="BA968" i="4"/>
  <c r="AV968" i="4"/>
  <c r="AK968" i="4"/>
  <c r="AD968" i="4"/>
  <c r="BE967" i="4"/>
  <c r="BD967" i="4"/>
  <c r="BC967" i="4"/>
  <c r="BB967" i="4"/>
  <c r="BA967" i="4"/>
  <c r="AL967" i="4"/>
  <c r="AD967" i="4"/>
  <c r="BE966" i="4"/>
  <c r="BD966" i="4"/>
  <c r="BC966" i="4"/>
  <c r="BB966" i="4"/>
  <c r="BA966" i="4"/>
  <c r="AM966" i="4"/>
  <c r="AD966" i="4"/>
  <c r="BE965" i="4"/>
  <c r="BD965" i="4"/>
  <c r="BC965" i="4"/>
  <c r="BB965" i="4"/>
  <c r="BA965" i="4"/>
  <c r="AN965" i="4"/>
  <c r="AD965" i="4"/>
  <c r="BE964" i="4"/>
  <c r="BD964" i="4"/>
  <c r="BC964" i="4"/>
  <c r="BB964" i="4"/>
  <c r="BA964" i="4"/>
  <c r="AP964" i="4"/>
  <c r="AD964" i="4"/>
  <c r="BE963" i="4"/>
  <c r="BD963" i="4"/>
  <c r="BC963" i="4"/>
  <c r="BB963" i="4"/>
  <c r="BA963" i="4"/>
  <c r="AR963" i="4"/>
  <c r="AD963" i="4"/>
  <c r="BE962" i="4"/>
  <c r="BD962" i="4"/>
  <c r="BC962" i="4"/>
  <c r="BB962" i="4"/>
  <c r="BA962" i="4"/>
  <c r="AS962" i="4"/>
  <c r="AD962" i="4"/>
  <c r="BE961" i="4"/>
  <c r="BD961" i="4"/>
  <c r="BC961" i="4"/>
  <c r="BB961" i="4"/>
  <c r="BA961" i="4"/>
  <c r="AU961" i="4"/>
  <c r="AD961" i="4"/>
  <c r="BE960" i="4"/>
  <c r="BD960" i="4"/>
  <c r="BC960" i="4"/>
  <c r="BB960" i="4"/>
  <c r="BA960" i="4"/>
  <c r="AV960" i="4"/>
  <c r="AK960" i="4"/>
  <c r="AD960" i="4"/>
  <c r="BE959" i="4"/>
  <c r="BD959" i="4"/>
  <c r="BC959" i="4"/>
  <c r="BB959" i="4"/>
  <c r="BA959" i="4"/>
  <c r="AL959" i="4"/>
  <c r="AD959" i="4"/>
  <c r="BE958" i="4"/>
  <c r="BD958" i="4"/>
  <c r="BC958" i="4"/>
  <c r="BB958" i="4"/>
  <c r="BA958" i="4"/>
  <c r="AM958" i="4"/>
  <c r="AD958" i="4"/>
  <c r="BE957" i="4"/>
  <c r="BD957" i="4"/>
  <c r="BC957" i="4"/>
  <c r="BB957" i="4"/>
  <c r="BA957" i="4"/>
  <c r="AN957" i="4"/>
  <c r="AD957" i="4"/>
  <c r="BE956" i="4"/>
  <c r="BD956" i="4"/>
  <c r="BC956" i="4"/>
  <c r="BB956" i="4"/>
  <c r="BA956" i="4"/>
  <c r="AP956" i="4"/>
  <c r="AD956" i="4"/>
  <c r="BE955" i="4"/>
  <c r="BD955" i="4"/>
  <c r="BC955" i="4"/>
  <c r="BB955" i="4"/>
  <c r="BA955" i="4"/>
  <c r="AR955" i="4"/>
  <c r="AD955" i="4"/>
  <c r="BE954" i="4"/>
  <c r="BD954" i="4"/>
  <c r="BC954" i="4"/>
  <c r="BB954" i="4"/>
  <c r="BA954" i="4"/>
  <c r="AS954" i="4"/>
  <c r="AD954" i="4"/>
  <c r="BE953" i="4"/>
  <c r="BD953" i="4"/>
  <c r="BC953" i="4"/>
  <c r="BB953" i="4"/>
  <c r="BA953" i="4"/>
  <c r="AU953" i="4"/>
  <c r="AD953" i="4"/>
  <c r="BE952" i="4"/>
  <c r="BD952" i="4"/>
  <c r="BC952" i="4"/>
  <c r="BB952" i="4"/>
  <c r="BA952" i="4"/>
  <c r="AV952" i="4"/>
  <c r="AK952" i="4"/>
  <c r="AD952" i="4"/>
  <c r="BE951" i="4"/>
  <c r="BD951" i="4"/>
  <c r="BC951" i="4"/>
  <c r="BB951" i="4"/>
  <c r="BA951" i="4"/>
  <c r="AL951" i="4"/>
  <c r="AD951" i="4"/>
  <c r="BE950" i="4"/>
  <c r="BD950" i="4"/>
  <c r="BC950" i="4"/>
  <c r="BB950" i="4"/>
  <c r="BA950" i="4"/>
  <c r="AM950" i="4"/>
  <c r="AD950" i="4"/>
  <c r="BE949" i="4"/>
  <c r="BD949" i="4"/>
  <c r="BC949" i="4"/>
  <c r="BB949" i="4"/>
  <c r="BA949" i="4"/>
  <c r="AN949" i="4"/>
  <c r="AD949" i="4"/>
  <c r="BE948" i="4"/>
  <c r="BD948" i="4"/>
  <c r="BC948" i="4"/>
  <c r="BB948" i="4"/>
  <c r="BA948" i="4"/>
  <c r="AP948" i="4"/>
  <c r="AD948" i="4"/>
  <c r="BE947" i="4"/>
  <c r="BD947" i="4"/>
  <c r="BC947" i="4"/>
  <c r="BB947" i="4"/>
  <c r="BA947" i="4"/>
  <c r="AR947" i="4"/>
  <c r="AD947" i="4"/>
  <c r="BE946" i="4"/>
  <c r="BD946" i="4"/>
  <c r="BC946" i="4"/>
  <c r="BB946" i="4"/>
  <c r="BA946" i="4"/>
  <c r="AS946" i="4"/>
  <c r="AD946" i="4"/>
  <c r="BE945" i="4"/>
  <c r="BD945" i="4"/>
  <c r="BC945" i="4"/>
  <c r="BB945" i="4"/>
  <c r="BA945" i="4"/>
  <c r="AU945" i="4"/>
  <c r="AD945" i="4"/>
  <c r="BE944" i="4"/>
  <c r="BD944" i="4"/>
  <c r="BC944" i="4"/>
  <c r="BB944" i="4"/>
  <c r="BA944" i="4"/>
  <c r="AV944" i="4"/>
  <c r="AK944" i="4"/>
  <c r="AD944" i="4"/>
  <c r="BE943" i="4"/>
  <c r="BD943" i="4"/>
  <c r="BC943" i="4"/>
  <c r="BB943" i="4"/>
  <c r="BA943" i="4"/>
  <c r="AL943" i="4"/>
  <c r="AD943" i="4"/>
  <c r="BE942" i="4"/>
  <c r="BD942" i="4"/>
  <c r="BC942" i="4"/>
  <c r="BB942" i="4"/>
  <c r="BA942" i="4"/>
  <c r="AM942" i="4"/>
  <c r="AD942" i="4"/>
  <c r="BE941" i="4"/>
  <c r="BD941" i="4"/>
  <c r="BC941" i="4"/>
  <c r="BB941" i="4"/>
  <c r="BA941" i="4"/>
  <c r="AN941" i="4"/>
  <c r="AD941" i="4"/>
  <c r="BE940" i="4"/>
  <c r="BD940" i="4"/>
  <c r="BC940" i="4"/>
  <c r="BB940" i="4"/>
  <c r="BA940" i="4"/>
  <c r="AP940" i="4"/>
  <c r="AD940" i="4"/>
  <c r="BE939" i="4"/>
  <c r="BD939" i="4"/>
  <c r="BC939" i="4"/>
  <c r="BB939" i="4"/>
  <c r="BA939" i="4"/>
  <c r="AR939" i="4"/>
  <c r="AD939" i="4"/>
  <c r="BE938" i="4"/>
  <c r="BD938" i="4"/>
  <c r="BC938" i="4"/>
  <c r="BB938" i="4"/>
  <c r="BA938" i="4"/>
  <c r="AS938" i="4"/>
  <c r="AD938" i="4"/>
  <c r="BE937" i="4"/>
  <c r="BD937" i="4"/>
  <c r="BC937" i="4"/>
  <c r="BB937" i="4"/>
  <c r="BA937" i="4"/>
  <c r="AU937" i="4"/>
  <c r="AD937" i="4"/>
  <c r="BE936" i="4"/>
  <c r="BD936" i="4"/>
  <c r="BC936" i="4"/>
  <c r="BB936" i="4"/>
  <c r="BA936" i="4"/>
  <c r="AV936" i="4"/>
  <c r="AK936" i="4"/>
  <c r="AD936" i="4"/>
  <c r="BE935" i="4"/>
  <c r="BD935" i="4"/>
  <c r="BC935" i="4"/>
  <c r="BB935" i="4"/>
  <c r="BA935" i="4"/>
  <c r="AL935" i="4"/>
  <c r="AD935" i="4"/>
  <c r="BE934" i="4"/>
  <c r="BD934" i="4"/>
  <c r="BC934" i="4"/>
  <c r="BB934" i="4"/>
  <c r="BA934" i="4"/>
  <c r="AM934" i="4"/>
  <c r="AD934" i="4"/>
  <c r="BE933" i="4"/>
  <c r="BD933" i="4"/>
  <c r="BC933" i="4"/>
  <c r="BB933" i="4"/>
  <c r="BA933" i="4"/>
  <c r="AN933" i="4"/>
  <c r="AD933" i="4"/>
  <c r="BE932" i="4"/>
  <c r="BD932" i="4"/>
  <c r="BC932" i="4"/>
  <c r="BB932" i="4"/>
  <c r="BA932" i="4"/>
  <c r="AP932" i="4"/>
  <c r="AD932" i="4"/>
  <c r="BE931" i="4"/>
  <c r="BD931" i="4"/>
  <c r="BC931" i="4"/>
  <c r="BB931" i="4"/>
  <c r="BA931" i="4"/>
  <c r="AR931" i="4"/>
  <c r="AD931" i="4"/>
  <c r="BE930" i="4"/>
  <c r="BD930" i="4"/>
  <c r="BC930" i="4"/>
  <c r="BB930" i="4"/>
  <c r="BA930" i="4"/>
  <c r="AS930" i="4"/>
  <c r="AD930" i="4"/>
  <c r="BE929" i="4"/>
  <c r="BD929" i="4"/>
  <c r="BC929" i="4"/>
  <c r="BB929" i="4"/>
  <c r="BA929" i="4"/>
  <c r="AU929" i="4"/>
  <c r="AD929" i="4"/>
  <c r="BE928" i="4"/>
  <c r="BD928" i="4"/>
  <c r="BC928" i="4"/>
  <c r="BB928" i="4"/>
  <c r="BA928" i="4"/>
  <c r="AV928" i="4"/>
  <c r="AK928" i="4"/>
  <c r="AD928" i="4"/>
  <c r="BE927" i="4"/>
  <c r="BD927" i="4"/>
  <c r="BC927" i="4"/>
  <c r="BB927" i="4"/>
  <c r="BA927" i="4"/>
  <c r="AL927" i="4"/>
  <c r="AD927" i="4"/>
  <c r="BE926" i="4"/>
  <c r="BD926" i="4"/>
  <c r="BC926" i="4"/>
  <c r="BB926" i="4"/>
  <c r="BA926" i="4"/>
  <c r="AM926" i="4"/>
  <c r="AD926" i="4"/>
  <c r="BE925" i="4"/>
  <c r="BD925" i="4"/>
  <c r="BC925" i="4"/>
  <c r="BB925" i="4"/>
  <c r="BA925" i="4"/>
  <c r="AN925" i="4"/>
  <c r="AD925" i="4"/>
  <c r="BE924" i="4"/>
  <c r="BD924" i="4"/>
  <c r="BC924" i="4"/>
  <c r="BB924" i="4"/>
  <c r="BA924" i="4"/>
  <c r="AP924" i="4"/>
  <c r="AD924" i="4"/>
  <c r="BE923" i="4"/>
  <c r="BD923" i="4"/>
  <c r="BC923" i="4"/>
  <c r="BB923" i="4"/>
  <c r="BA923" i="4"/>
  <c r="AR923" i="4"/>
  <c r="AD923" i="4"/>
  <c r="BE922" i="4"/>
  <c r="BD922" i="4"/>
  <c r="BC922" i="4"/>
  <c r="BB922" i="4"/>
  <c r="BA922" i="4"/>
  <c r="AS922" i="4"/>
  <c r="AD922" i="4"/>
  <c r="BE921" i="4"/>
  <c r="BD921" i="4"/>
  <c r="BC921" i="4"/>
  <c r="BB921" i="4"/>
  <c r="BA921" i="4"/>
  <c r="AU921" i="4"/>
  <c r="AD921" i="4"/>
  <c r="BE920" i="4"/>
  <c r="BD920" i="4"/>
  <c r="BC920" i="4"/>
  <c r="BB920" i="4"/>
  <c r="BA920" i="4"/>
  <c r="AV920" i="4"/>
  <c r="AK920" i="4"/>
  <c r="AD920" i="4"/>
  <c r="BE919" i="4"/>
  <c r="BD919" i="4"/>
  <c r="BC919" i="4"/>
  <c r="BB919" i="4"/>
  <c r="BA919" i="4"/>
  <c r="AL919" i="4"/>
  <c r="AD919" i="4"/>
  <c r="BE918" i="4"/>
  <c r="BD918" i="4"/>
  <c r="BC918" i="4"/>
  <c r="BB918" i="4"/>
  <c r="BA918" i="4"/>
  <c r="AM918" i="4"/>
  <c r="AD918" i="4"/>
  <c r="BE917" i="4"/>
  <c r="BD917" i="4"/>
  <c r="BC917" i="4"/>
  <c r="BB917" i="4"/>
  <c r="BA917" i="4"/>
  <c r="AN917" i="4"/>
  <c r="AD917" i="4"/>
  <c r="BE916" i="4"/>
  <c r="BD916" i="4"/>
  <c r="BC916" i="4"/>
  <c r="BB916" i="4"/>
  <c r="BA916" i="4"/>
  <c r="AP916" i="4"/>
  <c r="AD916" i="4"/>
  <c r="BE915" i="4"/>
  <c r="BD915" i="4"/>
  <c r="BC915" i="4"/>
  <c r="BB915" i="4"/>
  <c r="BA915" i="4"/>
  <c r="AR915" i="4"/>
  <c r="AD915" i="4"/>
  <c r="BE914" i="4"/>
  <c r="BD914" i="4"/>
  <c r="BC914" i="4"/>
  <c r="BB914" i="4"/>
  <c r="BA914" i="4"/>
  <c r="AS914" i="4"/>
  <c r="AD914" i="4"/>
  <c r="BE913" i="4"/>
  <c r="BD913" i="4"/>
  <c r="BC913" i="4"/>
  <c r="BB913" i="4"/>
  <c r="BA913" i="4"/>
  <c r="AU913" i="4"/>
  <c r="AD913" i="4"/>
  <c r="BE912" i="4"/>
  <c r="BD912" i="4"/>
  <c r="BC912" i="4"/>
  <c r="BB912" i="4"/>
  <c r="BA912" i="4"/>
  <c r="AV912" i="4"/>
  <c r="AK912" i="4"/>
  <c r="AD912" i="4"/>
  <c r="BE911" i="4"/>
  <c r="BD911" i="4"/>
  <c r="BC911" i="4"/>
  <c r="BB911" i="4"/>
  <c r="BA911" i="4"/>
  <c r="AL911" i="4"/>
  <c r="AD911" i="4"/>
  <c r="BE910" i="4"/>
  <c r="BD910" i="4"/>
  <c r="BC910" i="4"/>
  <c r="BB910" i="4"/>
  <c r="BA910" i="4"/>
  <c r="AM910" i="4"/>
  <c r="AD910" i="4"/>
  <c r="BE909" i="4"/>
  <c r="BD909" i="4"/>
  <c r="BC909" i="4"/>
  <c r="BB909" i="4"/>
  <c r="BA909" i="4"/>
  <c r="AN909" i="4"/>
  <c r="AD909" i="4"/>
  <c r="BE908" i="4"/>
  <c r="BD908" i="4"/>
  <c r="BC908" i="4"/>
  <c r="BB908" i="4"/>
  <c r="BA908" i="4"/>
  <c r="AP908" i="4"/>
  <c r="AD908" i="4"/>
  <c r="BE907" i="4"/>
  <c r="BD907" i="4"/>
  <c r="BC907" i="4"/>
  <c r="BB907" i="4"/>
  <c r="BA907" i="4"/>
  <c r="AR907" i="4"/>
  <c r="AD907" i="4"/>
  <c r="BE906" i="4"/>
  <c r="BD906" i="4"/>
  <c r="BC906" i="4"/>
  <c r="BB906" i="4"/>
  <c r="BA906" i="4"/>
  <c r="AS906" i="4"/>
  <c r="AD906" i="4"/>
  <c r="BE905" i="4"/>
  <c r="BD905" i="4"/>
  <c r="BC905" i="4"/>
  <c r="BB905" i="4"/>
  <c r="BA905" i="4"/>
  <c r="AU905" i="4"/>
  <c r="AD905" i="4"/>
  <c r="BE904" i="4"/>
  <c r="BD904" i="4"/>
  <c r="BC904" i="4"/>
  <c r="BB904" i="4"/>
  <c r="BA904" i="4"/>
  <c r="AV904" i="4"/>
  <c r="AK904" i="4"/>
  <c r="AD904" i="4"/>
  <c r="BE903" i="4"/>
  <c r="BD903" i="4"/>
  <c r="BC903" i="4"/>
  <c r="BB903" i="4"/>
  <c r="BA903" i="4"/>
  <c r="AL903" i="4"/>
  <c r="AD903" i="4"/>
  <c r="BE902" i="4"/>
  <c r="BD902" i="4"/>
  <c r="BC902" i="4"/>
  <c r="BB902" i="4"/>
  <c r="BA902" i="4"/>
  <c r="AM902" i="4"/>
  <c r="AD902" i="4"/>
  <c r="BE901" i="4"/>
  <c r="BD901" i="4"/>
  <c r="BC901" i="4"/>
  <c r="BB901" i="4"/>
  <c r="BA901" i="4"/>
  <c r="AN901" i="4"/>
  <c r="AD901" i="4"/>
  <c r="BE900" i="4"/>
  <c r="BD900" i="4"/>
  <c r="BC900" i="4"/>
  <c r="BB900" i="4"/>
  <c r="BA900" i="4"/>
  <c r="AP900" i="4"/>
  <c r="AD900" i="4"/>
  <c r="BE899" i="4"/>
  <c r="BD899" i="4"/>
  <c r="BC899" i="4"/>
  <c r="BB899" i="4"/>
  <c r="BA899" i="4"/>
  <c r="AR899" i="4"/>
  <c r="AD899" i="4"/>
  <c r="BE898" i="4"/>
  <c r="BD898" i="4"/>
  <c r="BC898" i="4"/>
  <c r="BB898" i="4"/>
  <c r="BA898" i="4"/>
  <c r="AS898" i="4"/>
  <c r="AD898" i="4"/>
  <c r="BE897" i="4"/>
  <c r="BD897" i="4"/>
  <c r="BC897" i="4"/>
  <c r="BB897" i="4"/>
  <c r="BA897" i="4"/>
  <c r="AU897" i="4"/>
  <c r="AD897" i="4"/>
  <c r="BE896" i="4"/>
  <c r="BD896" i="4"/>
  <c r="BC896" i="4"/>
  <c r="BB896" i="4"/>
  <c r="BA896" i="4"/>
  <c r="AV896" i="4"/>
  <c r="AK896" i="4"/>
  <c r="AD896" i="4"/>
  <c r="BE895" i="4"/>
  <c r="BD895" i="4"/>
  <c r="BC895" i="4"/>
  <c r="BB895" i="4"/>
  <c r="BA895" i="4"/>
  <c r="AL895" i="4"/>
  <c r="AD895" i="4"/>
  <c r="BE894" i="4"/>
  <c r="BD894" i="4"/>
  <c r="BC894" i="4"/>
  <c r="BB894" i="4"/>
  <c r="BA894" i="4"/>
  <c r="AM894" i="4"/>
  <c r="AD894" i="4"/>
  <c r="BE893" i="4"/>
  <c r="BD893" i="4"/>
  <c r="BC893" i="4"/>
  <c r="BB893" i="4"/>
  <c r="BA893" i="4"/>
  <c r="AN893" i="4"/>
  <c r="AD893" i="4"/>
  <c r="BE892" i="4"/>
  <c r="BD892" i="4"/>
  <c r="BC892" i="4"/>
  <c r="BB892" i="4"/>
  <c r="BA892" i="4"/>
  <c r="AP892" i="4"/>
  <c r="AD892" i="4"/>
  <c r="BE891" i="4"/>
  <c r="BD891" i="4"/>
  <c r="BC891" i="4"/>
  <c r="BB891" i="4"/>
  <c r="BA891" i="4"/>
  <c r="AR891" i="4"/>
  <c r="AD891" i="4"/>
  <c r="BE890" i="4"/>
  <c r="BD890" i="4"/>
  <c r="BC890" i="4"/>
  <c r="BB890" i="4"/>
  <c r="BA890" i="4"/>
  <c r="AS890" i="4"/>
  <c r="AD890" i="4"/>
  <c r="BE889" i="4"/>
  <c r="BD889" i="4"/>
  <c r="BC889" i="4"/>
  <c r="BB889" i="4"/>
  <c r="BA889" i="4"/>
  <c r="AU889" i="4"/>
  <c r="AD889" i="4"/>
  <c r="BE888" i="4"/>
  <c r="BD888" i="4"/>
  <c r="BC888" i="4"/>
  <c r="BB888" i="4"/>
  <c r="BA888" i="4"/>
  <c r="AV888" i="4"/>
  <c r="AK888" i="4"/>
  <c r="AD888" i="4"/>
  <c r="BE887" i="4"/>
  <c r="BD887" i="4"/>
  <c r="BC887" i="4"/>
  <c r="BB887" i="4"/>
  <c r="BA887" i="4"/>
  <c r="AL887" i="4"/>
  <c r="AD887" i="4"/>
  <c r="BE886" i="4"/>
  <c r="BD886" i="4"/>
  <c r="BC886" i="4"/>
  <c r="BB886" i="4"/>
  <c r="BA886" i="4"/>
  <c r="AM886" i="4"/>
  <c r="AD886" i="4"/>
  <c r="BE885" i="4"/>
  <c r="BD885" i="4"/>
  <c r="BC885" i="4"/>
  <c r="BB885" i="4"/>
  <c r="BA885" i="4"/>
  <c r="AN885" i="4"/>
  <c r="AD885" i="4"/>
  <c r="BE884" i="4"/>
  <c r="BD884" i="4"/>
  <c r="BC884" i="4"/>
  <c r="BB884" i="4"/>
  <c r="BA884" i="4"/>
  <c r="AP884" i="4"/>
  <c r="AD884" i="4"/>
  <c r="BE883" i="4"/>
  <c r="BD883" i="4"/>
  <c r="BC883" i="4"/>
  <c r="BB883" i="4"/>
  <c r="BA883" i="4"/>
  <c r="AR883" i="4"/>
  <c r="AD883" i="4"/>
  <c r="BE882" i="4"/>
  <c r="BD882" i="4"/>
  <c r="BC882" i="4"/>
  <c r="BB882" i="4"/>
  <c r="BA882" i="4"/>
  <c r="AS882" i="4"/>
  <c r="AD882" i="4"/>
  <c r="BE881" i="4"/>
  <c r="BD881" i="4"/>
  <c r="BC881" i="4"/>
  <c r="BB881" i="4"/>
  <c r="BA881" i="4"/>
  <c r="AU881" i="4"/>
  <c r="AD881" i="4"/>
  <c r="BE880" i="4"/>
  <c r="BD880" i="4"/>
  <c r="BC880" i="4"/>
  <c r="BB880" i="4"/>
  <c r="BA880" i="4"/>
  <c r="AV880" i="4"/>
  <c r="AK880" i="4"/>
  <c r="AD880" i="4"/>
  <c r="BE879" i="4"/>
  <c r="BD879" i="4"/>
  <c r="BC879" i="4"/>
  <c r="BB879" i="4"/>
  <c r="BA879" i="4"/>
  <c r="AL879" i="4"/>
  <c r="AD879" i="4"/>
  <c r="BE878" i="4"/>
  <c r="BD878" i="4"/>
  <c r="BC878" i="4"/>
  <c r="BB878" i="4"/>
  <c r="BA878" i="4"/>
  <c r="AM878" i="4"/>
  <c r="AD878" i="4"/>
  <c r="BE877" i="4"/>
  <c r="BD877" i="4"/>
  <c r="BC877" i="4"/>
  <c r="BB877" i="4"/>
  <c r="BA877" i="4"/>
  <c r="AN877" i="4"/>
  <c r="AD877" i="4"/>
  <c r="BE876" i="4"/>
  <c r="BD876" i="4"/>
  <c r="BC876" i="4"/>
  <c r="BB876" i="4"/>
  <c r="BA876" i="4"/>
  <c r="AV876" i="4"/>
  <c r="AP876" i="4"/>
  <c r="AK876" i="4"/>
  <c r="AD876" i="4"/>
  <c r="BE875" i="4"/>
  <c r="BD875" i="4"/>
  <c r="BC875" i="4"/>
  <c r="BB875" i="4"/>
  <c r="BA875" i="4"/>
  <c r="AR875" i="4"/>
  <c r="AL875" i="4"/>
  <c r="AD875" i="4"/>
  <c r="BE874" i="4"/>
  <c r="BD874" i="4"/>
  <c r="BC874" i="4"/>
  <c r="BB874" i="4"/>
  <c r="BA874" i="4"/>
  <c r="AS874" i="4"/>
  <c r="AM874" i="4"/>
  <c r="AD874" i="4"/>
  <c r="BE873" i="4"/>
  <c r="BD873" i="4"/>
  <c r="BC873" i="4"/>
  <c r="BB873" i="4"/>
  <c r="BA873" i="4"/>
  <c r="AU873" i="4"/>
  <c r="AN873" i="4"/>
  <c r="AD873" i="4"/>
  <c r="BE872" i="4"/>
  <c r="BD872" i="4"/>
  <c r="BC872" i="4"/>
  <c r="BB872" i="4"/>
  <c r="BA872" i="4"/>
  <c r="AV872" i="4"/>
  <c r="AP872" i="4"/>
  <c r="AK872" i="4"/>
  <c r="AD872" i="4"/>
  <c r="BE871" i="4"/>
  <c r="BD871" i="4"/>
  <c r="BC871" i="4"/>
  <c r="BB871" i="4"/>
  <c r="BA871" i="4"/>
  <c r="AR871" i="4"/>
  <c r="AL871" i="4"/>
  <c r="AD871" i="4"/>
  <c r="BE870" i="4"/>
  <c r="BD870" i="4"/>
  <c r="BC870" i="4"/>
  <c r="BB870" i="4"/>
  <c r="BA870" i="4"/>
  <c r="AS870" i="4"/>
  <c r="AM870" i="4"/>
  <c r="AD870" i="4"/>
  <c r="BE869" i="4"/>
  <c r="BD869" i="4"/>
  <c r="BC869" i="4"/>
  <c r="BB869" i="4"/>
  <c r="BA869" i="4"/>
  <c r="AU869" i="4"/>
  <c r="AN869" i="4"/>
  <c r="AD869" i="4"/>
  <c r="BE868" i="4"/>
  <c r="BD868" i="4"/>
  <c r="BC868" i="4"/>
  <c r="BB868" i="4"/>
  <c r="BA868" i="4"/>
  <c r="AV868" i="4"/>
  <c r="AP868" i="4"/>
  <c r="AK868" i="4"/>
  <c r="AD868" i="4"/>
  <c r="BE867" i="4"/>
  <c r="BD867" i="4"/>
  <c r="BC867" i="4"/>
  <c r="BB867" i="4"/>
  <c r="BA867" i="4"/>
  <c r="AR867" i="4"/>
  <c r="AL867" i="4"/>
  <c r="AD867" i="4"/>
  <c r="BE866" i="4"/>
  <c r="BD866" i="4"/>
  <c r="BC866" i="4"/>
  <c r="BB866" i="4"/>
  <c r="BA866" i="4"/>
  <c r="AS866" i="4"/>
  <c r="AM866" i="4"/>
  <c r="AD866" i="4"/>
  <c r="BE865" i="4"/>
  <c r="BD865" i="4"/>
  <c r="BC865" i="4"/>
  <c r="BB865" i="4"/>
  <c r="BA865" i="4"/>
  <c r="AU865" i="4"/>
  <c r="AN865" i="4"/>
  <c r="AD865" i="4"/>
  <c r="BE864" i="4"/>
  <c r="BD864" i="4"/>
  <c r="BC864" i="4"/>
  <c r="BB864" i="4"/>
  <c r="BA864" i="4"/>
  <c r="AV864" i="4"/>
  <c r="AP864" i="4"/>
  <c r="AK864" i="4"/>
  <c r="AD864" i="4"/>
  <c r="BE863" i="4"/>
  <c r="BD863" i="4"/>
  <c r="BC863" i="4"/>
  <c r="BB863" i="4"/>
  <c r="BA863" i="4"/>
  <c r="AR863" i="4"/>
  <c r="AL863" i="4"/>
  <c r="AD863" i="4"/>
  <c r="BE862" i="4"/>
  <c r="BD862" i="4"/>
  <c r="BC862" i="4"/>
  <c r="BB862" i="4"/>
  <c r="BA862" i="4"/>
  <c r="AS862" i="4"/>
  <c r="AM862" i="4"/>
  <c r="AD862" i="4"/>
  <c r="BE861" i="4"/>
  <c r="BD861" i="4"/>
  <c r="BC861" i="4"/>
  <c r="BB861" i="4"/>
  <c r="BA861" i="4"/>
  <c r="AU861" i="4"/>
  <c r="AN861" i="4"/>
  <c r="AD861" i="4"/>
  <c r="BE860" i="4"/>
  <c r="BD860" i="4"/>
  <c r="BC860" i="4"/>
  <c r="BB860" i="4"/>
  <c r="BA860" i="4"/>
  <c r="AV860" i="4"/>
  <c r="AP860" i="4"/>
  <c r="AK860" i="4"/>
  <c r="AD860" i="4"/>
  <c r="BE859" i="4"/>
  <c r="BD859" i="4"/>
  <c r="BC859" i="4"/>
  <c r="BB859" i="4"/>
  <c r="BA859" i="4"/>
  <c r="AR859" i="4"/>
  <c r="AL859" i="4"/>
  <c r="AD859" i="4"/>
  <c r="BE858" i="4"/>
  <c r="BD858" i="4"/>
  <c r="BC858" i="4"/>
  <c r="BB858" i="4"/>
  <c r="BA858" i="4"/>
  <c r="AS858" i="4"/>
  <c r="AM858" i="4"/>
  <c r="AD858" i="4"/>
  <c r="BE857" i="4"/>
  <c r="BD857" i="4"/>
  <c r="BC857" i="4"/>
  <c r="BB857" i="4"/>
  <c r="BA857" i="4"/>
  <c r="AU857" i="4"/>
  <c r="AN857" i="4"/>
  <c r="AD857" i="4"/>
  <c r="BE856" i="4"/>
  <c r="BD856" i="4"/>
  <c r="BC856" i="4"/>
  <c r="BB856" i="4"/>
  <c r="BA856" i="4"/>
  <c r="AV856" i="4"/>
  <c r="AP856" i="4"/>
  <c r="AK856" i="4"/>
  <c r="AD856" i="4"/>
  <c r="BE855" i="4"/>
  <c r="BD855" i="4"/>
  <c r="BC855" i="4"/>
  <c r="BB855" i="4"/>
  <c r="BA855" i="4"/>
  <c r="AR855" i="4"/>
  <c r="AL855" i="4"/>
  <c r="AD855" i="4"/>
  <c r="BE854" i="4"/>
  <c r="BD854" i="4"/>
  <c r="BC854" i="4"/>
  <c r="BB854" i="4"/>
  <c r="BA854" i="4"/>
  <c r="AS854" i="4"/>
  <c r="AM854" i="4"/>
  <c r="AD854" i="4"/>
  <c r="BE853" i="4"/>
  <c r="BD853" i="4"/>
  <c r="BC853" i="4"/>
  <c r="BB853" i="4"/>
  <c r="BA853" i="4"/>
  <c r="AU853" i="4"/>
  <c r="AN853" i="4"/>
  <c r="AD853" i="4"/>
  <c r="BE852" i="4"/>
  <c r="BD852" i="4"/>
  <c r="BC852" i="4"/>
  <c r="BB852" i="4"/>
  <c r="BA852" i="4"/>
  <c r="AV852" i="4"/>
  <c r="AP852" i="4"/>
  <c r="AK852" i="4"/>
  <c r="AD852" i="4"/>
  <c r="BE851" i="4"/>
  <c r="BD851" i="4"/>
  <c r="BC851" i="4"/>
  <c r="BB851" i="4"/>
  <c r="BA851" i="4"/>
  <c r="AR851" i="4"/>
  <c r="AL851" i="4"/>
  <c r="AD851" i="4"/>
  <c r="BE850" i="4"/>
  <c r="BD850" i="4"/>
  <c r="BC850" i="4"/>
  <c r="BB850" i="4"/>
  <c r="BA850" i="4"/>
  <c r="AS850" i="4"/>
  <c r="AM850" i="4"/>
  <c r="AD850" i="4"/>
  <c r="BE849" i="4"/>
  <c r="BD849" i="4"/>
  <c r="BC849" i="4"/>
  <c r="BB849" i="4"/>
  <c r="BA849" i="4"/>
  <c r="AU849" i="4"/>
  <c r="AN849" i="4"/>
  <c r="AD849" i="4"/>
  <c r="BE848" i="4"/>
  <c r="BD848" i="4"/>
  <c r="BC848" i="4"/>
  <c r="BB848" i="4"/>
  <c r="BA848" i="4"/>
  <c r="AV848" i="4"/>
  <c r="AP848" i="4"/>
  <c r="AK848" i="4"/>
  <c r="AD848" i="4"/>
  <c r="BE847" i="4"/>
  <c r="BD847" i="4"/>
  <c r="BC847" i="4"/>
  <c r="BB847" i="4"/>
  <c r="BA847" i="4"/>
  <c r="AR847" i="4"/>
  <c r="AL847" i="4"/>
  <c r="AD847" i="4"/>
  <c r="BE846" i="4"/>
  <c r="BD846" i="4"/>
  <c r="BC846" i="4"/>
  <c r="BB846" i="4"/>
  <c r="BA846" i="4"/>
  <c r="AS846" i="4"/>
  <c r="AM846" i="4"/>
  <c r="AD846" i="4"/>
  <c r="BE845" i="4"/>
  <c r="BD845" i="4"/>
  <c r="BC845" i="4"/>
  <c r="BB845" i="4"/>
  <c r="BA845" i="4"/>
  <c r="AU845" i="4"/>
  <c r="AN845" i="4"/>
  <c r="AD845" i="4"/>
  <c r="BE844" i="4"/>
  <c r="BD844" i="4"/>
  <c r="BC844" i="4"/>
  <c r="BB844" i="4"/>
  <c r="BA844" i="4"/>
  <c r="AV844" i="4"/>
  <c r="AP844" i="4"/>
  <c r="AK844" i="4"/>
  <c r="AD844" i="4"/>
  <c r="BE843" i="4"/>
  <c r="BD843" i="4"/>
  <c r="BC843" i="4"/>
  <c r="BB843" i="4"/>
  <c r="BA843" i="4"/>
  <c r="AR843" i="4"/>
  <c r="AL843" i="4"/>
  <c r="AD843" i="4"/>
  <c r="BE842" i="4"/>
  <c r="BD842" i="4"/>
  <c r="BC842" i="4"/>
  <c r="BB842" i="4"/>
  <c r="BA842" i="4"/>
  <c r="AS842" i="4"/>
  <c r="AM842" i="4"/>
  <c r="AD842" i="4"/>
  <c r="BE841" i="4"/>
  <c r="BD841" i="4"/>
  <c r="BC841" i="4"/>
  <c r="BB841" i="4"/>
  <c r="BA841" i="4"/>
  <c r="AU841" i="4"/>
  <c r="AN841" i="4"/>
  <c r="AD841" i="4"/>
  <c r="BE840" i="4"/>
  <c r="BD840" i="4"/>
  <c r="BC840" i="4"/>
  <c r="BB840" i="4"/>
  <c r="BA840" i="4"/>
  <c r="AV840" i="4"/>
  <c r="AP840" i="4"/>
  <c r="AK840" i="4"/>
  <c r="AD840" i="4"/>
  <c r="BE839" i="4"/>
  <c r="BD839" i="4"/>
  <c r="BC839" i="4"/>
  <c r="BB839" i="4"/>
  <c r="BA839" i="4"/>
  <c r="AR839" i="4"/>
  <c r="AL839" i="4"/>
  <c r="AD839" i="4"/>
  <c r="BE838" i="4"/>
  <c r="BD838" i="4"/>
  <c r="BC838" i="4"/>
  <c r="BB838" i="4"/>
  <c r="BA838" i="4"/>
  <c r="AS838" i="4"/>
  <c r="AM838" i="4"/>
  <c r="AD838" i="4"/>
  <c r="BE837" i="4"/>
  <c r="BD837" i="4"/>
  <c r="BC837" i="4"/>
  <c r="BB837" i="4"/>
  <c r="BA837" i="4"/>
  <c r="AU837" i="4"/>
  <c r="AN837" i="4"/>
  <c r="AD837" i="4"/>
  <c r="BE836" i="4"/>
  <c r="BD836" i="4"/>
  <c r="BC836" i="4"/>
  <c r="BB836" i="4"/>
  <c r="BA836" i="4"/>
  <c r="AV836" i="4"/>
  <c r="AP836" i="4"/>
  <c r="AK836" i="4"/>
  <c r="AD836" i="4"/>
  <c r="BE835" i="4"/>
  <c r="BD835" i="4"/>
  <c r="BC835" i="4"/>
  <c r="BB835" i="4"/>
  <c r="BA835" i="4"/>
  <c r="AR835" i="4"/>
  <c r="AL835" i="4"/>
  <c r="AD835" i="4"/>
  <c r="BE834" i="4"/>
  <c r="BD834" i="4"/>
  <c r="BC834" i="4"/>
  <c r="BB834" i="4"/>
  <c r="BA834" i="4"/>
  <c r="AS834" i="4"/>
  <c r="AM834" i="4"/>
  <c r="AD834" i="4"/>
  <c r="BE833" i="4"/>
  <c r="BD833" i="4"/>
  <c r="BC833" i="4"/>
  <c r="BB833" i="4"/>
  <c r="BA833" i="4"/>
  <c r="AU833" i="4"/>
  <c r="AN833" i="4"/>
  <c r="AD833" i="4"/>
  <c r="BE832" i="4"/>
  <c r="BD832" i="4"/>
  <c r="BC832" i="4"/>
  <c r="BB832" i="4"/>
  <c r="BA832" i="4"/>
  <c r="AV832" i="4"/>
  <c r="AP832" i="4"/>
  <c r="AK832" i="4"/>
  <c r="AD832" i="4"/>
  <c r="BE831" i="4"/>
  <c r="BD831" i="4"/>
  <c r="BC831" i="4"/>
  <c r="BB831" i="4"/>
  <c r="BA831" i="4"/>
  <c r="AR831" i="4"/>
  <c r="AL831" i="4"/>
  <c r="AD831" i="4"/>
  <c r="BE830" i="4"/>
  <c r="BD830" i="4"/>
  <c r="BC830" i="4"/>
  <c r="BB830" i="4"/>
  <c r="BA830" i="4"/>
  <c r="AS830" i="4"/>
  <c r="AM830" i="4"/>
  <c r="AD830" i="4"/>
  <c r="BE829" i="4"/>
  <c r="BD829" i="4"/>
  <c r="BC829" i="4"/>
  <c r="BB829" i="4"/>
  <c r="BA829" i="4"/>
  <c r="AU829" i="4"/>
  <c r="AN829" i="4"/>
  <c r="AD829" i="4"/>
  <c r="BE828" i="4"/>
  <c r="BD828" i="4"/>
  <c r="BC828" i="4"/>
  <c r="BB828" i="4"/>
  <c r="BA828" i="4"/>
  <c r="AV828" i="4"/>
  <c r="AP828" i="4"/>
  <c r="AK828" i="4"/>
  <c r="AD828" i="4"/>
  <c r="BE827" i="4"/>
  <c r="BD827" i="4"/>
  <c r="BC827" i="4"/>
  <c r="BB827" i="4"/>
  <c r="BA827" i="4"/>
  <c r="AR827" i="4"/>
  <c r="AL827" i="4"/>
  <c r="AD827" i="4"/>
  <c r="BE826" i="4"/>
  <c r="BD826" i="4"/>
  <c r="BC826" i="4"/>
  <c r="BB826" i="4"/>
  <c r="BA826" i="4"/>
  <c r="AS826" i="4"/>
  <c r="AM826" i="4"/>
  <c r="AD826" i="4"/>
  <c r="BE825" i="4"/>
  <c r="BD825" i="4"/>
  <c r="BC825" i="4"/>
  <c r="BB825" i="4"/>
  <c r="BA825" i="4"/>
  <c r="AU825" i="4"/>
  <c r="AN825" i="4"/>
  <c r="AD825" i="4"/>
  <c r="BE824" i="4"/>
  <c r="BD824" i="4"/>
  <c r="BC824" i="4"/>
  <c r="BB824" i="4"/>
  <c r="BA824" i="4"/>
  <c r="AV824" i="4"/>
  <c r="AP824" i="4"/>
  <c r="AK824" i="4"/>
  <c r="AD824" i="4"/>
  <c r="BE823" i="4"/>
  <c r="BD823" i="4"/>
  <c r="BC823" i="4"/>
  <c r="BB823" i="4"/>
  <c r="BA823" i="4"/>
  <c r="AR823" i="4"/>
  <c r="AL823" i="4"/>
  <c r="AD823" i="4"/>
  <c r="BE822" i="4"/>
  <c r="BD822" i="4"/>
  <c r="BC822" i="4"/>
  <c r="BB822" i="4"/>
  <c r="BA822" i="4"/>
  <c r="AS822" i="4"/>
  <c r="AM822" i="4"/>
  <c r="AD822" i="4"/>
  <c r="BE821" i="4"/>
  <c r="BD821" i="4"/>
  <c r="BC821" i="4"/>
  <c r="BB821" i="4"/>
  <c r="BA821" i="4"/>
  <c r="AU821" i="4"/>
  <c r="AN821" i="4"/>
  <c r="AD821" i="4"/>
  <c r="BE820" i="4"/>
  <c r="BD820" i="4"/>
  <c r="BC820" i="4"/>
  <c r="BB820" i="4"/>
  <c r="BA820" i="4"/>
  <c r="AV820" i="4"/>
  <c r="AP820" i="4"/>
  <c r="AK820" i="4"/>
  <c r="AD820" i="4"/>
  <c r="BE819" i="4"/>
  <c r="BD819" i="4"/>
  <c r="BC819" i="4"/>
  <c r="BB819" i="4"/>
  <c r="BA819" i="4"/>
  <c r="AR819" i="4"/>
  <c r="AL819" i="4"/>
  <c r="AD819" i="4"/>
  <c r="BE818" i="4"/>
  <c r="BD818" i="4"/>
  <c r="BC818" i="4"/>
  <c r="BB818" i="4"/>
  <c r="BA818" i="4"/>
  <c r="AS818" i="4"/>
  <c r="AM818" i="4"/>
  <c r="AD818" i="4"/>
  <c r="BE817" i="4"/>
  <c r="BD817" i="4"/>
  <c r="BC817" i="4"/>
  <c r="BB817" i="4"/>
  <c r="BA817" i="4"/>
  <c r="AU817" i="4"/>
  <c r="AN817" i="4"/>
  <c r="AD817" i="4"/>
  <c r="BE816" i="4"/>
  <c r="BD816" i="4"/>
  <c r="BC816" i="4"/>
  <c r="BB816" i="4"/>
  <c r="BA816" i="4"/>
  <c r="AV816" i="4"/>
  <c r="AP816" i="4"/>
  <c r="AK816" i="4"/>
  <c r="AD816" i="4"/>
  <c r="BE815" i="4"/>
  <c r="BD815" i="4"/>
  <c r="BC815" i="4"/>
  <c r="BB815" i="4"/>
  <c r="BA815" i="4"/>
  <c r="AR815" i="4"/>
  <c r="AL815" i="4"/>
  <c r="AD815" i="4"/>
  <c r="BE814" i="4"/>
  <c r="BD814" i="4"/>
  <c r="BC814" i="4"/>
  <c r="BB814" i="4"/>
  <c r="BA814" i="4"/>
  <c r="AS814" i="4"/>
  <c r="AM814" i="4"/>
  <c r="AD814" i="4"/>
  <c r="BE813" i="4"/>
  <c r="BD813" i="4"/>
  <c r="BC813" i="4"/>
  <c r="BB813" i="4"/>
  <c r="BA813" i="4"/>
  <c r="AU813" i="4"/>
  <c r="AN813" i="4"/>
  <c r="AD813" i="4"/>
  <c r="BE812" i="4"/>
  <c r="BD812" i="4"/>
  <c r="BC812" i="4"/>
  <c r="BB812" i="4"/>
  <c r="BA812" i="4"/>
  <c r="AV812" i="4"/>
  <c r="AP812" i="4"/>
  <c r="AK812" i="4"/>
  <c r="AD812" i="4"/>
  <c r="BE811" i="4"/>
  <c r="BD811" i="4"/>
  <c r="BC811" i="4"/>
  <c r="BB811" i="4"/>
  <c r="BA811" i="4"/>
  <c r="AR811" i="4"/>
  <c r="AL811" i="4"/>
  <c r="AD811" i="4"/>
  <c r="BE810" i="4"/>
  <c r="BD810" i="4"/>
  <c r="BC810" i="4"/>
  <c r="BB810" i="4"/>
  <c r="BA810" i="4"/>
  <c r="AS810" i="4"/>
  <c r="AM810" i="4"/>
  <c r="AD810" i="4"/>
  <c r="BE809" i="4"/>
  <c r="BD809" i="4"/>
  <c r="BC809" i="4"/>
  <c r="BB809" i="4"/>
  <c r="BA809" i="4"/>
  <c r="AU809" i="4"/>
  <c r="AN809" i="4"/>
  <c r="AD809" i="4"/>
  <c r="BE808" i="4"/>
  <c r="BD808" i="4"/>
  <c r="BC808" i="4"/>
  <c r="BB808" i="4"/>
  <c r="BA808" i="4"/>
  <c r="AV808" i="4"/>
  <c r="AP808" i="4"/>
  <c r="AK808" i="4"/>
  <c r="AD808" i="4"/>
  <c r="BE807" i="4"/>
  <c r="BD807" i="4"/>
  <c r="BC807" i="4"/>
  <c r="BB807" i="4"/>
  <c r="BA807" i="4"/>
  <c r="AR807" i="4"/>
  <c r="AL807" i="4"/>
  <c r="AD807" i="4"/>
  <c r="BE806" i="4"/>
  <c r="BD806" i="4"/>
  <c r="BC806" i="4"/>
  <c r="BB806" i="4"/>
  <c r="BA806" i="4"/>
  <c r="AS806" i="4"/>
  <c r="AM806" i="4"/>
  <c r="AD806" i="4"/>
  <c r="BE805" i="4"/>
  <c r="BD805" i="4"/>
  <c r="BC805" i="4"/>
  <c r="BB805" i="4"/>
  <c r="BA805" i="4"/>
  <c r="AU805" i="4"/>
  <c r="AN805" i="4"/>
  <c r="AD805" i="4"/>
  <c r="BE804" i="4"/>
  <c r="BD804" i="4"/>
  <c r="BC804" i="4"/>
  <c r="BB804" i="4"/>
  <c r="BA804" i="4"/>
  <c r="AV804" i="4"/>
  <c r="AP804" i="4"/>
  <c r="AK804" i="4"/>
  <c r="AD804" i="4"/>
  <c r="BE803" i="4"/>
  <c r="BD803" i="4"/>
  <c r="BC803" i="4"/>
  <c r="BB803" i="4"/>
  <c r="BA803" i="4"/>
  <c r="AR803" i="4"/>
  <c r="AL803" i="4"/>
  <c r="AD803" i="4"/>
  <c r="BE802" i="4"/>
  <c r="BD802" i="4"/>
  <c r="BC802" i="4"/>
  <c r="BB802" i="4"/>
  <c r="BA802" i="4"/>
  <c r="AS802" i="4"/>
  <c r="AM802" i="4"/>
  <c r="AD802" i="4"/>
  <c r="BE801" i="4"/>
  <c r="BD801" i="4"/>
  <c r="BC801" i="4"/>
  <c r="BB801" i="4"/>
  <c r="BA801" i="4"/>
  <c r="AU801" i="4"/>
  <c r="AN801" i="4"/>
  <c r="AD801" i="4"/>
  <c r="BE800" i="4"/>
  <c r="BD800" i="4"/>
  <c r="BC800" i="4"/>
  <c r="BB800" i="4"/>
  <c r="BA800" i="4"/>
  <c r="AV800" i="4"/>
  <c r="AP800" i="4"/>
  <c r="AK800" i="4"/>
  <c r="AD800" i="4"/>
  <c r="BE799" i="4"/>
  <c r="BD799" i="4"/>
  <c r="BC799" i="4"/>
  <c r="BB799" i="4"/>
  <c r="BA799" i="4"/>
  <c r="AR799" i="4"/>
  <c r="AL799" i="4"/>
  <c r="AD799" i="4"/>
  <c r="BE798" i="4"/>
  <c r="BD798" i="4"/>
  <c r="BC798" i="4"/>
  <c r="BB798" i="4"/>
  <c r="BA798" i="4"/>
  <c r="AS798" i="4"/>
  <c r="AM798" i="4"/>
  <c r="AD798" i="4"/>
  <c r="BE797" i="4"/>
  <c r="BD797" i="4"/>
  <c r="BC797" i="4"/>
  <c r="BB797" i="4"/>
  <c r="BA797" i="4"/>
  <c r="AU797" i="4"/>
  <c r="AN797" i="4"/>
  <c r="AD797" i="4"/>
  <c r="BE796" i="4"/>
  <c r="BD796" i="4"/>
  <c r="BC796" i="4"/>
  <c r="BB796" i="4"/>
  <c r="BA796" i="4"/>
  <c r="AV796" i="4"/>
  <c r="AP796" i="4"/>
  <c r="AK796" i="4"/>
  <c r="AD796" i="4"/>
  <c r="BE795" i="4"/>
  <c r="BD795" i="4"/>
  <c r="BC795" i="4"/>
  <c r="BB795" i="4"/>
  <c r="BA795" i="4"/>
  <c r="AR795" i="4"/>
  <c r="AL795" i="4"/>
  <c r="AD795" i="4"/>
  <c r="BE794" i="4"/>
  <c r="BD794" i="4"/>
  <c r="BC794" i="4"/>
  <c r="BB794" i="4"/>
  <c r="BA794" i="4"/>
  <c r="AS794" i="4"/>
  <c r="AM794" i="4"/>
  <c r="AD794" i="4"/>
  <c r="BE793" i="4"/>
  <c r="BD793" i="4"/>
  <c r="BC793" i="4"/>
  <c r="BB793" i="4"/>
  <c r="BA793" i="4"/>
  <c r="AU793" i="4"/>
  <c r="AN793" i="4"/>
  <c r="AD793" i="4"/>
  <c r="BE792" i="4"/>
  <c r="BD792" i="4"/>
  <c r="BC792" i="4"/>
  <c r="BB792" i="4"/>
  <c r="BA792" i="4"/>
  <c r="AV792" i="4"/>
  <c r="AP792" i="4"/>
  <c r="AK792" i="4"/>
  <c r="AD792" i="4"/>
  <c r="BE791" i="4"/>
  <c r="BD791" i="4"/>
  <c r="BC791" i="4"/>
  <c r="BB791" i="4"/>
  <c r="BA791" i="4"/>
  <c r="AR791" i="4"/>
  <c r="AL791" i="4"/>
  <c r="AD791" i="4"/>
  <c r="BE790" i="4"/>
  <c r="BD790" i="4"/>
  <c r="BC790" i="4"/>
  <c r="BB790" i="4"/>
  <c r="BA790" i="4"/>
  <c r="AS790" i="4"/>
  <c r="AM790" i="4"/>
  <c r="AD790" i="4"/>
  <c r="BE789" i="4"/>
  <c r="BD789" i="4"/>
  <c r="BC789" i="4"/>
  <c r="BB789" i="4"/>
  <c r="BA789" i="4"/>
  <c r="AU789" i="4"/>
  <c r="AN789" i="4"/>
  <c r="AD789" i="4"/>
  <c r="BE788" i="4"/>
  <c r="BD788" i="4"/>
  <c r="BC788" i="4"/>
  <c r="BB788" i="4"/>
  <c r="BA788" i="4"/>
  <c r="AV788" i="4"/>
  <c r="AP788" i="4"/>
  <c r="AK788" i="4"/>
  <c r="AD788" i="4"/>
  <c r="BE787" i="4"/>
  <c r="BD787" i="4"/>
  <c r="BC787" i="4"/>
  <c r="BB787" i="4"/>
  <c r="BA787" i="4"/>
  <c r="AR787" i="4"/>
  <c r="AL787" i="4"/>
  <c r="AD787" i="4"/>
  <c r="BE786" i="4"/>
  <c r="BD786" i="4"/>
  <c r="BC786" i="4"/>
  <c r="BB786" i="4"/>
  <c r="BA786" i="4"/>
  <c r="AS786" i="4"/>
  <c r="AM786" i="4"/>
  <c r="AD786" i="4"/>
  <c r="BE785" i="4"/>
  <c r="BD785" i="4"/>
  <c r="BC785" i="4"/>
  <c r="BB785" i="4"/>
  <c r="BA785" i="4"/>
  <c r="AU785" i="4"/>
  <c r="AN785" i="4"/>
  <c r="AD785" i="4"/>
  <c r="BE784" i="4"/>
  <c r="BD784" i="4"/>
  <c r="BC784" i="4"/>
  <c r="BB784" i="4"/>
  <c r="BA784" i="4"/>
  <c r="AV784" i="4"/>
  <c r="AP784" i="4"/>
  <c r="AK784" i="4"/>
  <c r="AD784" i="4"/>
  <c r="BE783" i="4"/>
  <c r="BD783" i="4"/>
  <c r="BC783" i="4"/>
  <c r="BB783" i="4"/>
  <c r="BA783" i="4"/>
  <c r="AR783" i="4"/>
  <c r="AL783" i="4"/>
  <c r="AD783" i="4"/>
  <c r="BE782" i="4"/>
  <c r="BD782" i="4"/>
  <c r="BC782" i="4"/>
  <c r="BB782" i="4"/>
  <c r="BA782" i="4"/>
  <c r="AS782" i="4"/>
  <c r="AM782" i="4"/>
  <c r="AD782" i="4"/>
  <c r="BE781" i="4"/>
  <c r="BD781" i="4"/>
  <c r="BC781" i="4"/>
  <c r="BB781" i="4"/>
  <c r="BA781" i="4"/>
  <c r="AU781" i="4"/>
  <c r="AN781" i="4"/>
  <c r="AD781" i="4"/>
  <c r="BE780" i="4"/>
  <c r="BD780" i="4"/>
  <c r="BC780" i="4"/>
  <c r="BB780" i="4"/>
  <c r="BA780" i="4"/>
  <c r="AV780" i="4"/>
  <c r="AP780" i="4"/>
  <c r="AK780" i="4"/>
  <c r="AD780" i="4"/>
  <c r="BE779" i="4"/>
  <c r="BD779" i="4"/>
  <c r="BC779" i="4"/>
  <c r="BB779" i="4"/>
  <c r="BA779" i="4"/>
  <c r="AR779" i="4"/>
  <c r="AL779" i="4"/>
  <c r="AD779" i="4"/>
  <c r="BE778" i="4"/>
  <c r="BD778" i="4"/>
  <c r="BC778" i="4"/>
  <c r="BB778" i="4"/>
  <c r="BA778" i="4"/>
  <c r="AS778" i="4"/>
  <c r="AM778" i="4"/>
  <c r="AD778" i="4"/>
  <c r="BE777" i="4"/>
  <c r="BD777" i="4"/>
  <c r="BC777" i="4"/>
  <c r="BB777" i="4"/>
  <c r="BA777" i="4"/>
  <c r="AU777" i="4"/>
  <c r="AN777" i="4"/>
  <c r="AD777" i="4"/>
  <c r="BE776" i="4"/>
  <c r="BD776" i="4"/>
  <c r="BC776" i="4"/>
  <c r="BB776" i="4"/>
  <c r="BA776" i="4"/>
  <c r="AV776" i="4"/>
  <c r="AP776" i="4"/>
  <c r="AK776" i="4"/>
  <c r="AD776" i="4"/>
  <c r="BE775" i="4"/>
  <c r="BD775" i="4"/>
  <c r="BC775" i="4"/>
  <c r="BB775" i="4"/>
  <c r="BA775" i="4"/>
  <c r="AR775" i="4"/>
  <c r="AL775" i="4"/>
  <c r="AD775" i="4"/>
  <c r="BE774" i="4"/>
  <c r="BD774" i="4"/>
  <c r="BC774" i="4"/>
  <c r="BB774" i="4"/>
  <c r="BA774" i="4"/>
  <c r="AS774" i="4"/>
  <c r="AM774" i="4"/>
  <c r="AD774" i="4"/>
  <c r="BE773" i="4"/>
  <c r="BD773" i="4"/>
  <c r="BC773" i="4"/>
  <c r="BB773" i="4"/>
  <c r="BA773" i="4"/>
  <c r="AU773" i="4"/>
  <c r="AN773" i="4"/>
  <c r="AD773" i="4"/>
  <c r="BE772" i="4"/>
  <c r="BD772" i="4"/>
  <c r="BC772" i="4"/>
  <c r="BB772" i="4"/>
  <c r="BA772" i="4"/>
  <c r="AV772" i="4"/>
  <c r="AP772" i="4"/>
  <c r="AK772" i="4"/>
  <c r="AD772" i="4"/>
  <c r="BE771" i="4"/>
  <c r="BD771" i="4"/>
  <c r="BC771" i="4"/>
  <c r="BB771" i="4"/>
  <c r="BA771" i="4"/>
  <c r="AR771" i="4"/>
  <c r="AL771" i="4"/>
  <c r="AD771" i="4"/>
  <c r="BE770" i="4"/>
  <c r="BD770" i="4"/>
  <c r="BC770" i="4"/>
  <c r="BB770" i="4"/>
  <c r="BA770" i="4"/>
  <c r="AS770" i="4"/>
  <c r="AM770" i="4"/>
  <c r="AD770" i="4"/>
  <c r="BE769" i="4"/>
  <c r="BD769" i="4"/>
  <c r="BC769" i="4"/>
  <c r="BB769" i="4"/>
  <c r="BA769" i="4"/>
  <c r="AU769" i="4"/>
  <c r="AN769" i="4"/>
  <c r="AD769" i="4"/>
  <c r="BE768" i="4"/>
  <c r="BD768" i="4"/>
  <c r="BC768" i="4"/>
  <c r="BB768" i="4"/>
  <c r="BA768" i="4"/>
  <c r="AV768" i="4"/>
  <c r="AP768" i="4"/>
  <c r="AK768" i="4"/>
  <c r="AD768" i="4"/>
  <c r="BE767" i="4"/>
  <c r="BD767" i="4"/>
  <c r="BC767" i="4"/>
  <c r="BB767" i="4"/>
  <c r="BA767" i="4"/>
  <c r="AR767" i="4"/>
  <c r="AL767" i="4"/>
  <c r="AD767" i="4"/>
  <c r="BE766" i="4"/>
  <c r="BD766" i="4"/>
  <c r="BC766" i="4"/>
  <c r="BB766" i="4"/>
  <c r="BA766" i="4"/>
  <c r="AS766" i="4"/>
  <c r="AM766" i="4"/>
  <c r="AD766" i="4"/>
  <c r="BE765" i="4"/>
  <c r="BD765" i="4"/>
  <c r="BC765" i="4"/>
  <c r="BB765" i="4"/>
  <c r="BA765" i="4"/>
  <c r="AU765" i="4"/>
  <c r="AN765" i="4"/>
  <c r="AD765" i="4"/>
  <c r="BE764" i="4"/>
  <c r="BD764" i="4"/>
  <c r="BC764" i="4"/>
  <c r="BB764" i="4"/>
  <c r="BA764" i="4"/>
  <c r="AV764" i="4"/>
  <c r="AP764" i="4"/>
  <c r="AK764" i="4"/>
  <c r="AD764" i="4"/>
  <c r="BE763" i="4"/>
  <c r="BD763" i="4"/>
  <c r="BC763" i="4"/>
  <c r="BB763" i="4"/>
  <c r="BA763" i="4"/>
  <c r="AR763" i="4"/>
  <c r="AL763" i="4"/>
  <c r="AD763" i="4"/>
  <c r="BE762" i="4"/>
  <c r="BD762" i="4"/>
  <c r="BC762" i="4"/>
  <c r="BB762" i="4"/>
  <c r="BA762" i="4"/>
  <c r="AS762" i="4"/>
  <c r="AM762" i="4"/>
  <c r="AD762" i="4"/>
  <c r="BE761" i="4"/>
  <c r="BD761" i="4"/>
  <c r="BC761" i="4"/>
  <c r="BB761" i="4"/>
  <c r="BA761" i="4"/>
  <c r="AU761" i="4"/>
  <c r="AN761" i="4"/>
  <c r="AD761" i="4"/>
  <c r="BE760" i="4"/>
  <c r="BD760" i="4"/>
  <c r="BC760" i="4"/>
  <c r="BB760" i="4"/>
  <c r="BA760" i="4"/>
  <c r="AV760" i="4"/>
  <c r="AP760" i="4"/>
  <c r="AK760" i="4"/>
  <c r="AD760" i="4"/>
  <c r="BE759" i="4"/>
  <c r="BD759" i="4"/>
  <c r="BC759" i="4"/>
  <c r="BB759" i="4"/>
  <c r="BA759" i="4"/>
  <c r="AR759" i="4"/>
  <c r="AL759" i="4"/>
  <c r="AD759" i="4"/>
  <c r="BE758" i="4"/>
  <c r="BD758" i="4"/>
  <c r="BC758" i="4"/>
  <c r="BB758" i="4"/>
  <c r="BA758" i="4"/>
  <c r="AS758" i="4"/>
  <c r="AM758" i="4"/>
  <c r="AD758" i="4"/>
  <c r="BE757" i="4"/>
  <c r="BD757" i="4"/>
  <c r="BC757" i="4"/>
  <c r="BB757" i="4"/>
  <c r="BA757" i="4"/>
  <c r="AU757" i="4"/>
  <c r="AN757" i="4"/>
  <c r="AD757" i="4"/>
  <c r="BE756" i="4"/>
  <c r="BD756" i="4"/>
  <c r="BC756" i="4"/>
  <c r="BB756" i="4"/>
  <c r="BA756" i="4"/>
  <c r="AV756" i="4"/>
  <c r="AP756" i="4"/>
  <c r="AK756" i="4"/>
  <c r="AD756" i="4"/>
  <c r="BE755" i="4"/>
  <c r="BD755" i="4"/>
  <c r="BC755" i="4"/>
  <c r="BB755" i="4"/>
  <c r="BA755" i="4"/>
  <c r="AR755" i="4"/>
  <c r="AL755" i="4"/>
  <c r="AD755" i="4"/>
  <c r="BE754" i="4"/>
  <c r="BD754" i="4"/>
  <c r="BC754" i="4"/>
  <c r="BB754" i="4"/>
  <c r="BA754" i="4"/>
  <c r="AS754" i="4"/>
  <c r="AM754" i="4"/>
  <c r="AD754" i="4"/>
  <c r="BE753" i="4"/>
  <c r="BD753" i="4"/>
  <c r="BC753" i="4"/>
  <c r="BB753" i="4"/>
  <c r="BA753" i="4"/>
  <c r="AU753" i="4"/>
  <c r="AN753" i="4"/>
  <c r="AD753" i="4"/>
  <c r="BE752" i="4"/>
  <c r="BD752" i="4"/>
  <c r="BC752" i="4"/>
  <c r="BB752" i="4"/>
  <c r="BA752" i="4"/>
  <c r="AV752" i="4"/>
  <c r="AP752" i="4"/>
  <c r="AK752" i="4"/>
  <c r="AD752" i="4"/>
  <c r="BE751" i="4"/>
  <c r="BD751" i="4"/>
  <c r="BC751" i="4"/>
  <c r="BB751" i="4"/>
  <c r="BA751" i="4"/>
  <c r="AR751" i="4"/>
  <c r="AL751" i="4"/>
  <c r="AD751" i="4"/>
  <c r="BE750" i="4"/>
  <c r="BD750" i="4"/>
  <c r="BC750" i="4"/>
  <c r="BB750" i="4"/>
  <c r="BA750" i="4"/>
  <c r="AS750" i="4"/>
  <c r="AM750" i="4"/>
  <c r="AD750" i="4"/>
  <c r="BE749" i="4"/>
  <c r="BD749" i="4"/>
  <c r="BC749" i="4"/>
  <c r="BB749" i="4"/>
  <c r="BA749" i="4"/>
  <c r="AU749" i="4"/>
  <c r="AN749" i="4"/>
  <c r="AD749" i="4"/>
  <c r="BE748" i="4"/>
  <c r="BD748" i="4"/>
  <c r="BC748" i="4"/>
  <c r="BB748" i="4"/>
  <c r="BA748" i="4"/>
  <c r="AV748" i="4"/>
  <c r="AP748" i="4"/>
  <c r="AK748" i="4"/>
  <c r="AD748" i="4"/>
  <c r="BE747" i="4"/>
  <c r="BD747" i="4"/>
  <c r="BC747" i="4"/>
  <c r="BB747" i="4"/>
  <c r="BA747" i="4"/>
  <c r="AR747" i="4"/>
  <c r="AL747" i="4"/>
  <c r="AD747" i="4"/>
  <c r="BE746" i="4"/>
  <c r="BD746" i="4"/>
  <c r="BC746" i="4"/>
  <c r="BB746" i="4"/>
  <c r="BA746" i="4"/>
  <c r="AS746" i="4"/>
  <c r="AM746" i="4"/>
  <c r="AD746" i="4"/>
  <c r="BE745" i="4"/>
  <c r="BD745" i="4"/>
  <c r="BC745" i="4"/>
  <c r="BB745" i="4"/>
  <c r="BA745" i="4"/>
  <c r="AU745" i="4"/>
  <c r="AN745" i="4"/>
  <c r="AD745" i="4"/>
  <c r="BE744" i="4"/>
  <c r="BD744" i="4"/>
  <c r="BC744" i="4"/>
  <c r="BB744" i="4"/>
  <c r="BA744" i="4"/>
  <c r="AV744" i="4"/>
  <c r="AP744" i="4"/>
  <c r="AK744" i="4"/>
  <c r="AD744" i="4"/>
  <c r="BE743" i="4"/>
  <c r="BD743" i="4"/>
  <c r="BC743" i="4"/>
  <c r="BB743" i="4"/>
  <c r="BA743" i="4"/>
  <c r="AR743" i="4"/>
  <c r="AL743" i="4"/>
  <c r="AD743" i="4"/>
  <c r="BE742" i="4"/>
  <c r="BD742" i="4"/>
  <c r="BC742" i="4"/>
  <c r="BB742" i="4"/>
  <c r="BA742" i="4"/>
  <c r="AS742" i="4"/>
  <c r="AM742" i="4"/>
  <c r="AD742" i="4"/>
  <c r="BE741" i="4"/>
  <c r="BD741" i="4"/>
  <c r="BC741" i="4"/>
  <c r="BB741" i="4"/>
  <c r="BA741" i="4"/>
  <c r="AU741" i="4"/>
  <c r="AN741" i="4"/>
  <c r="AD741" i="4"/>
  <c r="BE740" i="4"/>
  <c r="BD740" i="4"/>
  <c r="BC740" i="4"/>
  <c r="BB740" i="4"/>
  <c r="BA740" i="4"/>
  <c r="AV740" i="4"/>
  <c r="AP740" i="4"/>
  <c r="AK740" i="4"/>
  <c r="AD740" i="4"/>
  <c r="BE739" i="4"/>
  <c r="BD739" i="4"/>
  <c r="BC739" i="4"/>
  <c r="BB739" i="4"/>
  <c r="BA739" i="4"/>
  <c r="AR739" i="4"/>
  <c r="AL739" i="4"/>
  <c r="AD739" i="4"/>
  <c r="BE738" i="4"/>
  <c r="BD738" i="4"/>
  <c r="BC738" i="4"/>
  <c r="BB738" i="4"/>
  <c r="BA738" i="4"/>
  <c r="AS738" i="4"/>
  <c r="AM738" i="4"/>
  <c r="AD738" i="4"/>
  <c r="BE737" i="4"/>
  <c r="BD737" i="4"/>
  <c r="BC737" i="4"/>
  <c r="BB737" i="4"/>
  <c r="BA737" i="4"/>
  <c r="AU737" i="4"/>
  <c r="AN737" i="4"/>
  <c r="AD737" i="4"/>
  <c r="BE736" i="4"/>
  <c r="BD736" i="4"/>
  <c r="BC736" i="4"/>
  <c r="BB736" i="4"/>
  <c r="BA736" i="4"/>
  <c r="AV736" i="4"/>
  <c r="AP736" i="4"/>
  <c r="AK736" i="4"/>
  <c r="AD736" i="4"/>
  <c r="BE735" i="4"/>
  <c r="BD735" i="4"/>
  <c r="BC735" i="4"/>
  <c r="BB735" i="4"/>
  <c r="BA735" i="4"/>
  <c r="AR735" i="4"/>
  <c r="AL735" i="4"/>
  <c r="AD735" i="4"/>
  <c r="BE734" i="4"/>
  <c r="BD734" i="4"/>
  <c r="BC734" i="4"/>
  <c r="BB734" i="4"/>
  <c r="BA734" i="4"/>
  <c r="AS734" i="4"/>
  <c r="AM734" i="4"/>
  <c r="AD734" i="4"/>
  <c r="BE733" i="4"/>
  <c r="BD733" i="4"/>
  <c r="BC733" i="4"/>
  <c r="BB733" i="4"/>
  <c r="BA733" i="4"/>
  <c r="AU733" i="4"/>
  <c r="AN733" i="4"/>
  <c r="AD733" i="4"/>
  <c r="BE732" i="4"/>
  <c r="BD732" i="4"/>
  <c r="BC732" i="4"/>
  <c r="BB732" i="4"/>
  <c r="BA732" i="4"/>
  <c r="AV732" i="4"/>
  <c r="AP732" i="4"/>
  <c r="AK732" i="4"/>
  <c r="AD732" i="4"/>
  <c r="BE731" i="4"/>
  <c r="BD731" i="4"/>
  <c r="BC731" i="4"/>
  <c r="BB731" i="4"/>
  <c r="BA731" i="4"/>
  <c r="AR731" i="4"/>
  <c r="AL731" i="4"/>
  <c r="AD731" i="4"/>
  <c r="BE730" i="4"/>
  <c r="BD730" i="4"/>
  <c r="BC730" i="4"/>
  <c r="BB730" i="4"/>
  <c r="BA730" i="4"/>
  <c r="AS730" i="4"/>
  <c r="AM730" i="4"/>
  <c r="AD730" i="4"/>
  <c r="BE729" i="4"/>
  <c r="BD729" i="4"/>
  <c r="BC729" i="4"/>
  <c r="BB729" i="4"/>
  <c r="BA729" i="4"/>
  <c r="AU729" i="4"/>
  <c r="AN729" i="4"/>
  <c r="AD729" i="4"/>
  <c r="BE728" i="4"/>
  <c r="BD728" i="4"/>
  <c r="BC728" i="4"/>
  <c r="BB728" i="4"/>
  <c r="BA728" i="4"/>
  <c r="AV728" i="4"/>
  <c r="AP728" i="4"/>
  <c r="AK728" i="4"/>
  <c r="AD728" i="4"/>
  <c r="BE727" i="4"/>
  <c r="BD727" i="4"/>
  <c r="BC727" i="4"/>
  <c r="BB727" i="4"/>
  <c r="BA727" i="4"/>
  <c r="AR727" i="4"/>
  <c r="AL727" i="4"/>
  <c r="AD727" i="4"/>
  <c r="BE726" i="4"/>
  <c r="BD726" i="4"/>
  <c r="BC726" i="4"/>
  <c r="BB726" i="4"/>
  <c r="BA726" i="4"/>
  <c r="AS726" i="4"/>
  <c r="AM726" i="4"/>
  <c r="AD726" i="4"/>
  <c r="BE725" i="4"/>
  <c r="BD725" i="4"/>
  <c r="BC725" i="4"/>
  <c r="BB725" i="4"/>
  <c r="BA725" i="4"/>
  <c r="AU725" i="4"/>
  <c r="AN725" i="4"/>
  <c r="AD725" i="4"/>
  <c r="BE724" i="4"/>
  <c r="BD724" i="4"/>
  <c r="BC724" i="4"/>
  <c r="BB724" i="4"/>
  <c r="BA724" i="4"/>
  <c r="AV724" i="4"/>
  <c r="AP724" i="4"/>
  <c r="AK724" i="4"/>
  <c r="AD724" i="4"/>
  <c r="BE723" i="4"/>
  <c r="BD723" i="4"/>
  <c r="BC723" i="4"/>
  <c r="BB723" i="4"/>
  <c r="BA723" i="4"/>
  <c r="AR723" i="4"/>
  <c r="AL723" i="4"/>
  <c r="AD723" i="4"/>
  <c r="BE722" i="4"/>
  <c r="BD722" i="4"/>
  <c r="BC722" i="4"/>
  <c r="BB722" i="4"/>
  <c r="BA722" i="4"/>
  <c r="AS722" i="4"/>
  <c r="AM722" i="4"/>
  <c r="AD722" i="4"/>
  <c r="BE721" i="4"/>
  <c r="BD721" i="4"/>
  <c r="BC721" i="4"/>
  <c r="BB721" i="4"/>
  <c r="BA721" i="4"/>
  <c r="AU721" i="4"/>
  <c r="AN721" i="4"/>
  <c r="AD721" i="4"/>
  <c r="BE720" i="4"/>
  <c r="BD720" i="4"/>
  <c r="BC720" i="4"/>
  <c r="BB720" i="4"/>
  <c r="BA720" i="4"/>
  <c r="AV720" i="4"/>
  <c r="AP720" i="4"/>
  <c r="AK720" i="4"/>
  <c r="AD720" i="4"/>
  <c r="BE719" i="4"/>
  <c r="BD719" i="4"/>
  <c r="BC719" i="4"/>
  <c r="BB719" i="4"/>
  <c r="BA719" i="4"/>
  <c r="AR719" i="4"/>
  <c r="AL719" i="4"/>
  <c r="AD719" i="4"/>
  <c r="BE718" i="4"/>
  <c r="BD718" i="4"/>
  <c r="BC718" i="4"/>
  <c r="BB718" i="4"/>
  <c r="BA718" i="4"/>
  <c r="AS718" i="4"/>
  <c r="AM718" i="4"/>
  <c r="AD718" i="4"/>
  <c r="BE717" i="4"/>
  <c r="BD717" i="4"/>
  <c r="BC717" i="4"/>
  <c r="BB717" i="4"/>
  <c r="BA717" i="4"/>
  <c r="AU717" i="4"/>
  <c r="AN717" i="4"/>
  <c r="AD717" i="4"/>
  <c r="BE716" i="4"/>
  <c r="BD716" i="4"/>
  <c r="BC716" i="4"/>
  <c r="BB716" i="4"/>
  <c r="BA716" i="4"/>
  <c r="AV716" i="4"/>
  <c r="AP716" i="4"/>
  <c r="AK716" i="4"/>
  <c r="AD716" i="4"/>
  <c r="BE715" i="4"/>
  <c r="BD715" i="4"/>
  <c r="BC715" i="4"/>
  <c r="BB715" i="4"/>
  <c r="BA715" i="4"/>
  <c r="AR715" i="4"/>
  <c r="AL715" i="4"/>
  <c r="AD715" i="4"/>
  <c r="BE714" i="4"/>
  <c r="BD714" i="4"/>
  <c r="BC714" i="4"/>
  <c r="BB714" i="4"/>
  <c r="BA714" i="4"/>
  <c r="AS714" i="4"/>
  <c r="AM714" i="4"/>
  <c r="AD714" i="4"/>
  <c r="BE713" i="4"/>
  <c r="BD713" i="4"/>
  <c r="BC713" i="4"/>
  <c r="BB713" i="4"/>
  <c r="BA713" i="4"/>
  <c r="AU713" i="4"/>
  <c r="AN713" i="4"/>
  <c r="AD713" i="4"/>
  <c r="BE712" i="4"/>
  <c r="BD712" i="4"/>
  <c r="BC712" i="4"/>
  <c r="BB712" i="4"/>
  <c r="BA712" i="4"/>
  <c r="AV712" i="4"/>
  <c r="AP712" i="4"/>
  <c r="AK712" i="4"/>
  <c r="AD712" i="4"/>
  <c r="BE711" i="4"/>
  <c r="BD711" i="4"/>
  <c r="BC711" i="4"/>
  <c r="BB711" i="4"/>
  <c r="BA711" i="4"/>
  <c r="AR711" i="4"/>
  <c r="AL711" i="4"/>
  <c r="AD711" i="4"/>
  <c r="BE710" i="4"/>
  <c r="BD710" i="4"/>
  <c r="BC710" i="4"/>
  <c r="BB710" i="4"/>
  <c r="BA710" i="4"/>
  <c r="AS710" i="4"/>
  <c r="AM710" i="4"/>
  <c r="AD710" i="4"/>
  <c r="BE709" i="4"/>
  <c r="BD709" i="4"/>
  <c r="BC709" i="4"/>
  <c r="BB709" i="4"/>
  <c r="BA709" i="4"/>
  <c r="AU709" i="4"/>
  <c r="AN709" i="4"/>
  <c r="AD709" i="4"/>
  <c r="BE708" i="4"/>
  <c r="BD708" i="4"/>
  <c r="BC708" i="4"/>
  <c r="BB708" i="4"/>
  <c r="BA708" i="4"/>
  <c r="AV708" i="4"/>
  <c r="AP708" i="4"/>
  <c r="AK708" i="4"/>
  <c r="AD708" i="4"/>
  <c r="BE707" i="4"/>
  <c r="BD707" i="4"/>
  <c r="BC707" i="4"/>
  <c r="BB707" i="4"/>
  <c r="BA707" i="4"/>
  <c r="AR707" i="4"/>
  <c r="AL707" i="4"/>
  <c r="AD707" i="4"/>
  <c r="BE706" i="4"/>
  <c r="BD706" i="4"/>
  <c r="BC706" i="4"/>
  <c r="BB706" i="4"/>
  <c r="BA706" i="4"/>
  <c r="AS706" i="4"/>
  <c r="AM706" i="4"/>
  <c r="AD706" i="4"/>
  <c r="BE705" i="4"/>
  <c r="BD705" i="4"/>
  <c r="BC705" i="4"/>
  <c r="BB705" i="4"/>
  <c r="BA705" i="4"/>
  <c r="AU705" i="4"/>
  <c r="AN705" i="4"/>
  <c r="AD705" i="4"/>
  <c r="BE704" i="4"/>
  <c r="BD704" i="4"/>
  <c r="BC704" i="4"/>
  <c r="BB704" i="4"/>
  <c r="BA704" i="4"/>
  <c r="AV704" i="4"/>
  <c r="AP704" i="4"/>
  <c r="AK704" i="4"/>
  <c r="AD704" i="4"/>
  <c r="BE703" i="4"/>
  <c r="BD703" i="4"/>
  <c r="BC703" i="4"/>
  <c r="BB703" i="4"/>
  <c r="BA703" i="4"/>
  <c r="AR703" i="4"/>
  <c r="AL703" i="4"/>
  <c r="AD703" i="4"/>
  <c r="BE702" i="4"/>
  <c r="BD702" i="4"/>
  <c r="BC702" i="4"/>
  <c r="BB702" i="4"/>
  <c r="BA702" i="4"/>
  <c r="AS702" i="4"/>
  <c r="AM702" i="4"/>
  <c r="AD702" i="4"/>
  <c r="BE701" i="4"/>
  <c r="BD701" i="4"/>
  <c r="BC701" i="4"/>
  <c r="BB701" i="4"/>
  <c r="BA701" i="4"/>
  <c r="AU701" i="4"/>
  <c r="AN701" i="4"/>
  <c r="AD701" i="4"/>
  <c r="BE700" i="4"/>
  <c r="BD700" i="4"/>
  <c r="BC700" i="4"/>
  <c r="BB700" i="4"/>
  <c r="BA700" i="4"/>
  <c r="AV700" i="4"/>
  <c r="AP700" i="4"/>
  <c r="AK700" i="4"/>
  <c r="AD700" i="4"/>
  <c r="BE699" i="4"/>
  <c r="BD699" i="4"/>
  <c r="BC699" i="4"/>
  <c r="BB699" i="4"/>
  <c r="BA699" i="4"/>
  <c r="AR699" i="4"/>
  <c r="AL699" i="4"/>
  <c r="AD699" i="4"/>
  <c r="BE698" i="4"/>
  <c r="BD698" i="4"/>
  <c r="BC698" i="4"/>
  <c r="BB698" i="4"/>
  <c r="BA698" i="4"/>
  <c r="AS698" i="4"/>
  <c r="AM698" i="4"/>
  <c r="AD698" i="4"/>
  <c r="BE697" i="4"/>
  <c r="BD697" i="4"/>
  <c r="BC697" i="4"/>
  <c r="BB697" i="4"/>
  <c r="BA697" i="4"/>
  <c r="AU697" i="4"/>
  <c r="AN697" i="4"/>
  <c r="AD697" i="4"/>
  <c r="BE696" i="4"/>
  <c r="BD696" i="4"/>
  <c r="BC696" i="4"/>
  <c r="BB696" i="4"/>
  <c r="BA696" i="4"/>
  <c r="AV696" i="4"/>
  <c r="AP696" i="4"/>
  <c r="AK696" i="4"/>
  <c r="AD696" i="4"/>
  <c r="BE695" i="4"/>
  <c r="BD695" i="4"/>
  <c r="BC695" i="4"/>
  <c r="BB695" i="4"/>
  <c r="BA695" i="4"/>
  <c r="AR695" i="4"/>
  <c r="AL695" i="4"/>
  <c r="AD695" i="4"/>
  <c r="BE694" i="4"/>
  <c r="BD694" i="4"/>
  <c r="BC694" i="4"/>
  <c r="BB694" i="4"/>
  <c r="BA694" i="4"/>
  <c r="AS694" i="4"/>
  <c r="AM694" i="4"/>
  <c r="AD694" i="4"/>
  <c r="BE693" i="4"/>
  <c r="BD693" i="4"/>
  <c r="BC693" i="4"/>
  <c r="BB693" i="4"/>
  <c r="BA693" i="4"/>
  <c r="AU693" i="4"/>
  <c r="AN693" i="4"/>
  <c r="AD693" i="4"/>
  <c r="BE692" i="4"/>
  <c r="BD692" i="4"/>
  <c r="BC692" i="4"/>
  <c r="BB692" i="4"/>
  <c r="BA692" i="4"/>
  <c r="AV692" i="4"/>
  <c r="AP692" i="4"/>
  <c r="AK692" i="4"/>
  <c r="AD692" i="4"/>
  <c r="BE691" i="4"/>
  <c r="BD691" i="4"/>
  <c r="BC691" i="4"/>
  <c r="BB691" i="4"/>
  <c r="BA691" i="4"/>
  <c r="AR691" i="4"/>
  <c r="AL691" i="4"/>
  <c r="AD691" i="4"/>
  <c r="BE690" i="4"/>
  <c r="BD690" i="4"/>
  <c r="BC690" i="4"/>
  <c r="BB690" i="4"/>
  <c r="BA690" i="4"/>
  <c r="AS690" i="4"/>
  <c r="AM690" i="4"/>
  <c r="AD690" i="4"/>
  <c r="BE689" i="4"/>
  <c r="BD689" i="4"/>
  <c r="BC689" i="4"/>
  <c r="BB689" i="4"/>
  <c r="BA689" i="4"/>
  <c r="AU689" i="4"/>
  <c r="AN689" i="4"/>
  <c r="AD689" i="4"/>
  <c r="BE688" i="4"/>
  <c r="BD688" i="4"/>
  <c r="BC688" i="4"/>
  <c r="BB688" i="4"/>
  <c r="BA688" i="4"/>
  <c r="AV688" i="4"/>
  <c r="AP688" i="4"/>
  <c r="AK688" i="4"/>
  <c r="AD688" i="4"/>
  <c r="BE687" i="4"/>
  <c r="BD687" i="4"/>
  <c r="BC687" i="4"/>
  <c r="BB687" i="4"/>
  <c r="BA687" i="4"/>
  <c r="AR687" i="4"/>
  <c r="AL687" i="4"/>
  <c r="AD687" i="4"/>
  <c r="BE686" i="4"/>
  <c r="BD686" i="4"/>
  <c r="BC686" i="4"/>
  <c r="BB686" i="4"/>
  <c r="BA686" i="4"/>
  <c r="AS686" i="4"/>
  <c r="AM686" i="4"/>
  <c r="AD686" i="4"/>
  <c r="BE685" i="4"/>
  <c r="BD685" i="4"/>
  <c r="BC685" i="4"/>
  <c r="BB685" i="4"/>
  <c r="BA685" i="4"/>
  <c r="AU685" i="4"/>
  <c r="AN685" i="4"/>
  <c r="AD685" i="4"/>
  <c r="BE684" i="4"/>
  <c r="BD684" i="4"/>
  <c r="BC684" i="4"/>
  <c r="BB684" i="4"/>
  <c r="BA684" i="4"/>
  <c r="AV684" i="4"/>
  <c r="AP684" i="4"/>
  <c r="AK684" i="4"/>
  <c r="AD684" i="4"/>
  <c r="BE683" i="4"/>
  <c r="BD683" i="4"/>
  <c r="BC683" i="4"/>
  <c r="BB683" i="4"/>
  <c r="BA683" i="4"/>
  <c r="AR683" i="4"/>
  <c r="AL683" i="4"/>
  <c r="AD683" i="4"/>
  <c r="BE682" i="4"/>
  <c r="BD682" i="4"/>
  <c r="BC682" i="4"/>
  <c r="BB682" i="4"/>
  <c r="BA682" i="4"/>
  <c r="AS682" i="4"/>
  <c r="AM682" i="4"/>
  <c r="AD682" i="4"/>
  <c r="BE681" i="4"/>
  <c r="BD681" i="4"/>
  <c r="BC681" i="4"/>
  <c r="BB681" i="4"/>
  <c r="BA681" i="4"/>
  <c r="AU681" i="4"/>
  <c r="AN681" i="4"/>
  <c r="AD681" i="4"/>
  <c r="BE680" i="4"/>
  <c r="BD680" i="4"/>
  <c r="BC680" i="4"/>
  <c r="BB680" i="4"/>
  <c r="BA680" i="4"/>
  <c r="AV680" i="4"/>
  <c r="AP680" i="4"/>
  <c r="AK680" i="4"/>
  <c r="AD680" i="4"/>
  <c r="BE679" i="4"/>
  <c r="BD679" i="4"/>
  <c r="BC679" i="4"/>
  <c r="BB679" i="4"/>
  <c r="BA679" i="4"/>
  <c r="AR679" i="4"/>
  <c r="AL679" i="4"/>
  <c r="AD679" i="4"/>
  <c r="BE678" i="4"/>
  <c r="BD678" i="4"/>
  <c r="BC678" i="4"/>
  <c r="BB678" i="4"/>
  <c r="BA678" i="4"/>
  <c r="AS678" i="4"/>
  <c r="AM678" i="4"/>
  <c r="AD678" i="4"/>
  <c r="BE677" i="4"/>
  <c r="BD677" i="4"/>
  <c r="BC677" i="4"/>
  <c r="BB677" i="4"/>
  <c r="BA677" i="4"/>
  <c r="AU677" i="4"/>
  <c r="AN677" i="4"/>
  <c r="AD677" i="4"/>
  <c r="BE676" i="4"/>
  <c r="BD676" i="4"/>
  <c r="BC676" i="4"/>
  <c r="BB676" i="4"/>
  <c r="BA676" i="4"/>
  <c r="AV676" i="4"/>
  <c r="AP676" i="4"/>
  <c r="AK676" i="4"/>
  <c r="AD676" i="4"/>
  <c r="BE675" i="4"/>
  <c r="BD675" i="4"/>
  <c r="BC675" i="4"/>
  <c r="BB675" i="4"/>
  <c r="BA675" i="4"/>
  <c r="AR675" i="4"/>
  <c r="AL675" i="4"/>
  <c r="AD675" i="4"/>
  <c r="BE674" i="4"/>
  <c r="BD674" i="4"/>
  <c r="BC674" i="4"/>
  <c r="BB674" i="4"/>
  <c r="BA674" i="4"/>
  <c r="AS674" i="4"/>
  <c r="AM674" i="4"/>
  <c r="AD674" i="4"/>
  <c r="BE673" i="4"/>
  <c r="BD673" i="4"/>
  <c r="BC673" i="4"/>
  <c r="BB673" i="4"/>
  <c r="BA673" i="4"/>
  <c r="AU673" i="4"/>
  <c r="AN673" i="4"/>
  <c r="AD673" i="4"/>
  <c r="BE672" i="4"/>
  <c r="BD672" i="4"/>
  <c r="BC672" i="4"/>
  <c r="BB672" i="4"/>
  <c r="BA672" i="4"/>
  <c r="AV672" i="4"/>
  <c r="AP672" i="4"/>
  <c r="AK672" i="4"/>
  <c r="AD672" i="4"/>
  <c r="BE671" i="4"/>
  <c r="BD671" i="4"/>
  <c r="BC671" i="4"/>
  <c r="BB671" i="4"/>
  <c r="BA671" i="4"/>
  <c r="AR671" i="4"/>
  <c r="AL671" i="4"/>
  <c r="AD671" i="4"/>
  <c r="BE670" i="4"/>
  <c r="BD670" i="4"/>
  <c r="BC670" i="4"/>
  <c r="BB670" i="4"/>
  <c r="BA670" i="4"/>
  <c r="AS670" i="4"/>
  <c r="AM670" i="4"/>
  <c r="AD670" i="4"/>
  <c r="BE669" i="4"/>
  <c r="BD669" i="4"/>
  <c r="BC669" i="4"/>
  <c r="BB669" i="4"/>
  <c r="BA669" i="4"/>
  <c r="AU669" i="4"/>
  <c r="AN669" i="4"/>
  <c r="AD669" i="4"/>
  <c r="BE668" i="4"/>
  <c r="BD668" i="4"/>
  <c r="BC668" i="4"/>
  <c r="BB668" i="4"/>
  <c r="BA668" i="4"/>
  <c r="AV668" i="4"/>
  <c r="AP668" i="4"/>
  <c r="AK668" i="4"/>
  <c r="AD668" i="4"/>
  <c r="BE667" i="4"/>
  <c r="BD667" i="4"/>
  <c r="BC667" i="4"/>
  <c r="BB667" i="4"/>
  <c r="BA667" i="4"/>
  <c r="AR667" i="4"/>
  <c r="AL667" i="4"/>
  <c r="AD667" i="4"/>
  <c r="BE666" i="4"/>
  <c r="BD666" i="4"/>
  <c r="BC666" i="4"/>
  <c r="BB666" i="4"/>
  <c r="BA666" i="4"/>
  <c r="AS666" i="4"/>
  <c r="AM666" i="4"/>
  <c r="AD666" i="4"/>
  <c r="BE665" i="4"/>
  <c r="BD665" i="4"/>
  <c r="BC665" i="4"/>
  <c r="BB665" i="4"/>
  <c r="BA665" i="4"/>
  <c r="AU665" i="4"/>
  <c r="AN665" i="4"/>
  <c r="AD665" i="4"/>
  <c r="BE664" i="4"/>
  <c r="BD664" i="4"/>
  <c r="BC664" i="4"/>
  <c r="BB664" i="4"/>
  <c r="BA664" i="4"/>
  <c r="AV664" i="4"/>
  <c r="AP664" i="4"/>
  <c r="AK664" i="4"/>
  <c r="AD664" i="4"/>
  <c r="BE663" i="4"/>
  <c r="BD663" i="4"/>
  <c r="BC663" i="4"/>
  <c r="BB663" i="4"/>
  <c r="BA663" i="4"/>
  <c r="AR663" i="4"/>
  <c r="AL663" i="4"/>
  <c r="AD663" i="4"/>
  <c r="BE662" i="4"/>
  <c r="BD662" i="4"/>
  <c r="BC662" i="4"/>
  <c r="BB662" i="4"/>
  <c r="BA662" i="4"/>
  <c r="AS662" i="4"/>
  <c r="AM662" i="4"/>
  <c r="AD662" i="4"/>
  <c r="BE661" i="4"/>
  <c r="BD661" i="4"/>
  <c r="BC661" i="4"/>
  <c r="BB661" i="4"/>
  <c r="BA661" i="4"/>
  <c r="AU661" i="4"/>
  <c r="AN661" i="4"/>
  <c r="AD661" i="4"/>
  <c r="BE660" i="4"/>
  <c r="BD660" i="4"/>
  <c r="BC660" i="4"/>
  <c r="BB660" i="4"/>
  <c r="BA660" i="4"/>
  <c r="AV660" i="4"/>
  <c r="AP660" i="4"/>
  <c r="AK660" i="4"/>
  <c r="AD660" i="4"/>
  <c r="BE659" i="4"/>
  <c r="BD659" i="4"/>
  <c r="BC659" i="4"/>
  <c r="BB659" i="4"/>
  <c r="BA659" i="4"/>
  <c r="AR659" i="4"/>
  <c r="AL659" i="4"/>
  <c r="AD659" i="4"/>
  <c r="BE658" i="4"/>
  <c r="BD658" i="4"/>
  <c r="BC658" i="4"/>
  <c r="BB658" i="4"/>
  <c r="BA658" i="4"/>
  <c r="AS658" i="4"/>
  <c r="AM658" i="4"/>
  <c r="AD658" i="4"/>
  <c r="BE657" i="4"/>
  <c r="BD657" i="4"/>
  <c r="BC657" i="4"/>
  <c r="BB657" i="4"/>
  <c r="BA657" i="4"/>
  <c r="AU657" i="4"/>
  <c r="AN657" i="4"/>
  <c r="AD657" i="4"/>
  <c r="BE656" i="4"/>
  <c r="BD656" i="4"/>
  <c r="BC656" i="4"/>
  <c r="BB656" i="4"/>
  <c r="BA656" i="4"/>
  <c r="AV656" i="4"/>
  <c r="AP656" i="4"/>
  <c r="AK656" i="4"/>
  <c r="AD656" i="4"/>
  <c r="BE655" i="4"/>
  <c r="BD655" i="4"/>
  <c r="BC655" i="4"/>
  <c r="BB655" i="4"/>
  <c r="BA655" i="4"/>
  <c r="AR655" i="4"/>
  <c r="AL655" i="4"/>
  <c r="AD655" i="4"/>
  <c r="BE654" i="4"/>
  <c r="BD654" i="4"/>
  <c r="BC654" i="4"/>
  <c r="BB654" i="4"/>
  <c r="BA654" i="4"/>
  <c r="AS654" i="4"/>
  <c r="AM654" i="4"/>
  <c r="AD654" i="4"/>
  <c r="BE653" i="4"/>
  <c r="BD653" i="4"/>
  <c r="BC653" i="4"/>
  <c r="BB653" i="4"/>
  <c r="BA653" i="4"/>
  <c r="AU653" i="4"/>
  <c r="AN653" i="4"/>
  <c r="AD653" i="4"/>
  <c r="BE652" i="4"/>
  <c r="BD652" i="4"/>
  <c r="BC652" i="4"/>
  <c r="BB652" i="4"/>
  <c r="BA652" i="4"/>
  <c r="AV652" i="4"/>
  <c r="AP652" i="4"/>
  <c r="AK652" i="4"/>
  <c r="AD652" i="4"/>
  <c r="BE651" i="4"/>
  <c r="BD651" i="4"/>
  <c r="BC651" i="4"/>
  <c r="BB651" i="4"/>
  <c r="BA651" i="4"/>
  <c r="AR651" i="4"/>
  <c r="AL651" i="4"/>
  <c r="AD651" i="4"/>
  <c r="BE650" i="4"/>
  <c r="BD650" i="4"/>
  <c r="BC650" i="4"/>
  <c r="BB650" i="4"/>
  <c r="BA650" i="4"/>
  <c r="AS650" i="4"/>
  <c r="AM650" i="4"/>
  <c r="AD650" i="4"/>
  <c r="BE649" i="4"/>
  <c r="BD649" i="4"/>
  <c r="BC649" i="4"/>
  <c r="BB649" i="4"/>
  <c r="BA649" i="4"/>
  <c r="AU649" i="4"/>
  <c r="AN649" i="4"/>
  <c r="AD649" i="4"/>
  <c r="BE648" i="4"/>
  <c r="BD648" i="4"/>
  <c r="BC648" i="4"/>
  <c r="BB648" i="4"/>
  <c r="BA648" i="4"/>
  <c r="AV648" i="4"/>
  <c r="AP648" i="4"/>
  <c r="AK648" i="4"/>
  <c r="AD648" i="4"/>
  <c r="BE647" i="4"/>
  <c r="BD647" i="4"/>
  <c r="BC647" i="4"/>
  <c r="BB647" i="4"/>
  <c r="BA647" i="4"/>
  <c r="AR647" i="4"/>
  <c r="AL647" i="4"/>
  <c r="AD647" i="4"/>
  <c r="BE646" i="4"/>
  <c r="BD646" i="4"/>
  <c r="BC646" i="4"/>
  <c r="BB646" i="4"/>
  <c r="BA646" i="4"/>
  <c r="AS646" i="4"/>
  <c r="AM646" i="4"/>
  <c r="AD646" i="4"/>
  <c r="BE645" i="4"/>
  <c r="BD645" i="4"/>
  <c r="BC645" i="4"/>
  <c r="BB645" i="4"/>
  <c r="BA645" i="4"/>
  <c r="AU645" i="4"/>
  <c r="AN645" i="4"/>
  <c r="AD645" i="4"/>
  <c r="BE644" i="4"/>
  <c r="BD644" i="4"/>
  <c r="BC644" i="4"/>
  <c r="BB644" i="4"/>
  <c r="BA644" i="4"/>
  <c r="AV644" i="4"/>
  <c r="AP644" i="4"/>
  <c r="AK644" i="4"/>
  <c r="AD644" i="4"/>
  <c r="BE643" i="4"/>
  <c r="BD643" i="4"/>
  <c r="BC643" i="4"/>
  <c r="BB643" i="4"/>
  <c r="BA643" i="4"/>
  <c r="AR643" i="4"/>
  <c r="AL643" i="4"/>
  <c r="AD643" i="4"/>
  <c r="BE642" i="4"/>
  <c r="BD642" i="4"/>
  <c r="BC642" i="4"/>
  <c r="BB642" i="4"/>
  <c r="BA642" i="4"/>
  <c r="AS642" i="4"/>
  <c r="AM642" i="4"/>
  <c r="AD642" i="4"/>
  <c r="BE641" i="4"/>
  <c r="BD641" i="4"/>
  <c r="BC641" i="4"/>
  <c r="BB641" i="4"/>
  <c r="BA641" i="4"/>
  <c r="AU641" i="4"/>
  <c r="AR641" i="4"/>
  <c r="AN641" i="4"/>
  <c r="AL641" i="4"/>
  <c r="AD641" i="4"/>
  <c r="BE640" i="4"/>
  <c r="BD640" i="4"/>
  <c r="BC640" i="4"/>
  <c r="BB640" i="4"/>
  <c r="BA640" i="4"/>
  <c r="AV640" i="4"/>
  <c r="AS640" i="4"/>
  <c r="AP640" i="4"/>
  <c r="AM640" i="4"/>
  <c r="AK640" i="4"/>
  <c r="AD640" i="4"/>
  <c r="BE639" i="4"/>
  <c r="BD639" i="4"/>
  <c r="BC639" i="4"/>
  <c r="BB639" i="4"/>
  <c r="BA639" i="4"/>
  <c r="AU639" i="4"/>
  <c r="AR639" i="4"/>
  <c r="AN639" i="4"/>
  <c r="AL639" i="4"/>
  <c r="AD639" i="4"/>
  <c r="BE638" i="4"/>
  <c r="BD638" i="4"/>
  <c r="BC638" i="4"/>
  <c r="BB638" i="4"/>
  <c r="BA638" i="4"/>
  <c r="AV638" i="4"/>
  <c r="AS638" i="4"/>
  <c r="AP638" i="4"/>
  <c r="AM638" i="4"/>
  <c r="AK638" i="4"/>
  <c r="AD638" i="4"/>
  <c r="BE637" i="4"/>
  <c r="BD637" i="4"/>
  <c r="BC637" i="4"/>
  <c r="BB637" i="4"/>
  <c r="BA637" i="4"/>
  <c r="AU637" i="4"/>
  <c r="AR637" i="4"/>
  <c r="AN637" i="4"/>
  <c r="AL637" i="4"/>
  <c r="AD637" i="4"/>
  <c r="BE636" i="4"/>
  <c r="BD636" i="4"/>
  <c r="BC636" i="4"/>
  <c r="BB636" i="4"/>
  <c r="BA636" i="4"/>
  <c r="AV636" i="4"/>
  <c r="AS636" i="4"/>
  <c r="AP636" i="4"/>
  <c r="AM636" i="4"/>
  <c r="AK636" i="4"/>
  <c r="AD636" i="4"/>
  <c r="BE635" i="4"/>
  <c r="BD635" i="4"/>
  <c r="BC635" i="4"/>
  <c r="BB635" i="4"/>
  <c r="BA635" i="4"/>
  <c r="AU635" i="4"/>
  <c r="AR635" i="4"/>
  <c r="AN635" i="4"/>
  <c r="AL635" i="4"/>
  <c r="AD635" i="4"/>
  <c r="BE634" i="4"/>
  <c r="BD634" i="4"/>
  <c r="BC634" i="4"/>
  <c r="BB634" i="4"/>
  <c r="BA634" i="4"/>
  <c r="AV634" i="4"/>
  <c r="AS634" i="4"/>
  <c r="AP634" i="4"/>
  <c r="AM634" i="4"/>
  <c r="AK634" i="4"/>
  <c r="AD634" i="4"/>
  <c r="BE633" i="4"/>
  <c r="BD633" i="4"/>
  <c r="BC633" i="4"/>
  <c r="BB633" i="4"/>
  <c r="BA633" i="4"/>
  <c r="AU633" i="4"/>
  <c r="AR633" i="4"/>
  <c r="AN633" i="4"/>
  <c r="AL633" i="4"/>
  <c r="AD633" i="4"/>
  <c r="BE632" i="4"/>
  <c r="BD632" i="4"/>
  <c r="BC632" i="4"/>
  <c r="BB632" i="4"/>
  <c r="BA632" i="4"/>
  <c r="AV632" i="4"/>
  <c r="AS632" i="4"/>
  <c r="AP632" i="4"/>
  <c r="AM632" i="4"/>
  <c r="AK632" i="4"/>
  <c r="AD632" i="4"/>
  <c r="BE631" i="4"/>
  <c r="BD631" i="4"/>
  <c r="BC631" i="4"/>
  <c r="BB631" i="4"/>
  <c r="BA631" i="4"/>
  <c r="AU631" i="4"/>
  <c r="AR631" i="4"/>
  <c r="AN631" i="4"/>
  <c r="AL631" i="4"/>
  <c r="AD631" i="4"/>
  <c r="BE630" i="4"/>
  <c r="BD630" i="4"/>
  <c r="BC630" i="4"/>
  <c r="BB630" i="4"/>
  <c r="BA630" i="4"/>
  <c r="AV630" i="4"/>
  <c r="AS630" i="4"/>
  <c r="AP630" i="4"/>
  <c r="AM630" i="4"/>
  <c r="AK630" i="4"/>
  <c r="AD630" i="4"/>
  <c r="BE629" i="4"/>
  <c r="BD629" i="4"/>
  <c r="BC629" i="4"/>
  <c r="BB629" i="4"/>
  <c r="BA629" i="4"/>
  <c r="AU629" i="4"/>
  <c r="AR629" i="4"/>
  <c r="AN629" i="4"/>
  <c r="AL629" i="4"/>
  <c r="AD629" i="4"/>
  <c r="BE628" i="4"/>
  <c r="BD628" i="4"/>
  <c r="BC628" i="4"/>
  <c r="BB628" i="4"/>
  <c r="BA628" i="4"/>
  <c r="AV628" i="4"/>
  <c r="AS628" i="4"/>
  <c r="AP628" i="4"/>
  <c r="AM628" i="4"/>
  <c r="AK628" i="4"/>
  <c r="AD628" i="4"/>
  <c r="BE627" i="4"/>
  <c r="BD627" i="4"/>
  <c r="BC627" i="4"/>
  <c r="BB627" i="4"/>
  <c r="BA627" i="4"/>
  <c r="AU627" i="4"/>
  <c r="AR627" i="4"/>
  <c r="AN627" i="4"/>
  <c r="AL627" i="4"/>
  <c r="AD627" i="4"/>
  <c r="BE626" i="4"/>
  <c r="BD626" i="4"/>
  <c r="BC626" i="4"/>
  <c r="BB626" i="4"/>
  <c r="BA626" i="4"/>
  <c r="AV626" i="4"/>
  <c r="AS626" i="4"/>
  <c r="AP626" i="4"/>
  <c r="AM626" i="4"/>
  <c r="AK626" i="4"/>
  <c r="AD626" i="4"/>
  <c r="BE625" i="4"/>
  <c r="BD625" i="4"/>
  <c r="BC625" i="4"/>
  <c r="BB625" i="4"/>
  <c r="BA625" i="4"/>
  <c r="AU625" i="4"/>
  <c r="AR625" i="4"/>
  <c r="AN625" i="4"/>
  <c r="AL625" i="4"/>
  <c r="AD625" i="4"/>
  <c r="BE624" i="4"/>
  <c r="BD624" i="4"/>
  <c r="BC624" i="4"/>
  <c r="BB624" i="4"/>
  <c r="BA624" i="4"/>
  <c r="AV624" i="4"/>
  <c r="AS624" i="4"/>
  <c r="AP624" i="4"/>
  <c r="AM624" i="4"/>
  <c r="AK624" i="4"/>
  <c r="AD624" i="4"/>
  <c r="BE623" i="4"/>
  <c r="BD623" i="4"/>
  <c r="BC623" i="4"/>
  <c r="BB623" i="4"/>
  <c r="BA623" i="4"/>
  <c r="AU623" i="4"/>
  <c r="AR623" i="4"/>
  <c r="AN623" i="4"/>
  <c r="AL623" i="4"/>
  <c r="AD623" i="4"/>
  <c r="BE622" i="4"/>
  <c r="BD622" i="4"/>
  <c r="BC622" i="4"/>
  <c r="BB622" i="4"/>
  <c r="BA622" i="4"/>
  <c r="AV622" i="4"/>
  <c r="AS622" i="4"/>
  <c r="AP622" i="4"/>
  <c r="AM622" i="4"/>
  <c r="AK622" i="4"/>
  <c r="AD622" i="4"/>
  <c r="BE621" i="4"/>
  <c r="BD621" i="4"/>
  <c r="BC621" i="4"/>
  <c r="BB621" i="4"/>
  <c r="BA621" i="4"/>
  <c r="AU621" i="4"/>
  <c r="AR621" i="4"/>
  <c r="AN621" i="4"/>
  <c r="AL621" i="4"/>
  <c r="AD621" i="4"/>
  <c r="BE620" i="4"/>
  <c r="BD620" i="4"/>
  <c r="BC620" i="4"/>
  <c r="BB620" i="4"/>
  <c r="BA620" i="4"/>
  <c r="AV620" i="4"/>
  <c r="AS620" i="4"/>
  <c r="AP620" i="4"/>
  <c r="AM620" i="4"/>
  <c r="AK620" i="4"/>
  <c r="AD620" i="4"/>
  <c r="BE619" i="4"/>
  <c r="BD619" i="4"/>
  <c r="BC619" i="4"/>
  <c r="BB619" i="4"/>
  <c r="BA619" i="4"/>
  <c r="AU619" i="4"/>
  <c r="AR619" i="4"/>
  <c r="AN619" i="4"/>
  <c r="AL619" i="4"/>
  <c r="AD619" i="4"/>
  <c r="BE618" i="4"/>
  <c r="BD618" i="4"/>
  <c r="BC618" i="4"/>
  <c r="BB618" i="4"/>
  <c r="BA618" i="4"/>
  <c r="AV618" i="4"/>
  <c r="AS618" i="4"/>
  <c r="AP618" i="4"/>
  <c r="AM618" i="4"/>
  <c r="AK618" i="4"/>
  <c r="AD618" i="4"/>
  <c r="BE617" i="4"/>
  <c r="BD617" i="4"/>
  <c r="BC617" i="4"/>
  <c r="BB617" i="4"/>
  <c r="BA617" i="4"/>
  <c r="AU617" i="4"/>
  <c r="AR617" i="4"/>
  <c r="AN617" i="4"/>
  <c r="AL617" i="4"/>
  <c r="AD617" i="4"/>
  <c r="BE616" i="4"/>
  <c r="BD616" i="4"/>
  <c r="BC616" i="4"/>
  <c r="BB616" i="4"/>
  <c r="BA616" i="4"/>
  <c r="AV616" i="4"/>
  <c r="AS616" i="4"/>
  <c r="AP616" i="4"/>
  <c r="AM616" i="4"/>
  <c r="AK616" i="4"/>
  <c r="AD616" i="4"/>
  <c r="BE615" i="4"/>
  <c r="BD615" i="4"/>
  <c r="BC615" i="4"/>
  <c r="BB615" i="4"/>
  <c r="BA615" i="4"/>
  <c r="AU615" i="4"/>
  <c r="AR615" i="4"/>
  <c r="AN615" i="4"/>
  <c r="AL615" i="4"/>
  <c r="AD615" i="4"/>
  <c r="BE614" i="4"/>
  <c r="BD614" i="4"/>
  <c r="BC614" i="4"/>
  <c r="BB614" i="4"/>
  <c r="BA614" i="4"/>
  <c r="AV614" i="4"/>
  <c r="AS614" i="4"/>
  <c r="AP614" i="4"/>
  <c r="AM614" i="4"/>
  <c r="AK614" i="4"/>
  <c r="AD614" i="4"/>
  <c r="BE613" i="4"/>
  <c r="BD613" i="4"/>
  <c r="BC613" i="4"/>
  <c r="BB613" i="4"/>
  <c r="BA613" i="4"/>
  <c r="AU613" i="4"/>
  <c r="AR613" i="4"/>
  <c r="AN613" i="4"/>
  <c r="AL613" i="4"/>
  <c r="AD613" i="4"/>
  <c r="BE612" i="4"/>
  <c r="BD612" i="4"/>
  <c r="BC612" i="4"/>
  <c r="BB612" i="4"/>
  <c r="BA612" i="4"/>
  <c r="AV612" i="4"/>
  <c r="AS612" i="4"/>
  <c r="AP612" i="4"/>
  <c r="AM612" i="4"/>
  <c r="AK612" i="4"/>
  <c r="AD612" i="4"/>
  <c r="BE611" i="4"/>
  <c r="BD611" i="4"/>
  <c r="BC611" i="4"/>
  <c r="BB611" i="4"/>
  <c r="BA611" i="4"/>
  <c r="AU611" i="4"/>
  <c r="AR611" i="4"/>
  <c r="AN611" i="4"/>
  <c r="AL611" i="4"/>
  <c r="AD611" i="4"/>
  <c r="BE610" i="4"/>
  <c r="BD610" i="4"/>
  <c r="BC610" i="4"/>
  <c r="BB610" i="4"/>
  <c r="BA610" i="4"/>
  <c r="AV610" i="4"/>
  <c r="AS610" i="4"/>
  <c r="AP610" i="4"/>
  <c r="AM610" i="4"/>
  <c r="AK610" i="4"/>
  <c r="AD610" i="4"/>
  <c r="BE609" i="4"/>
  <c r="BD609" i="4"/>
  <c r="BC609" i="4"/>
  <c r="BB609" i="4"/>
  <c r="BA609" i="4"/>
  <c r="AU609" i="4"/>
  <c r="AR609" i="4"/>
  <c r="AN609" i="4"/>
  <c r="AL609" i="4"/>
  <c r="AD609" i="4"/>
  <c r="BE608" i="4"/>
  <c r="BD608" i="4"/>
  <c r="BC608" i="4"/>
  <c r="BB608" i="4"/>
  <c r="BA608" i="4"/>
  <c r="AV608" i="4"/>
  <c r="AS608" i="4"/>
  <c r="AP608" i="4"/>
  <c r="AM608" i="4"/>
  <c r="AK608" i="4"/>
  <c r="AD608" i="4"/>
  <c r="BE607" i="4"/>
  <c r="BD607" i="4"/>
  <c r="BC607" i="4"/>
  <c r="BB607" i="4"/>
  <c r="BA607" i="4"/>
  <c r="AU607" i="4"/>
  <c r="AR607" i="4"/>
  <c r="AN607" i="4"/>
  <c r="AL607" i="4"/>
  <c r="AD607" i="4"/>
  <c r="BE606" i="4"/>
  <c r="BD606" i="4"/>
  <c r="BC606" i="4"/>
  <c r="BB606" i="4"/>
  <c r="BA606" i="4"/>
  <c r="AV606" i="4"/>
  <c r="AS606" i="4"/>
  <c r="AP606" i="4"/>
  <c r="AM606" i="4"/>
  <c r="AK606" i="4"/>
  <c r="AD606" i="4"/>
  <c r="BE605" i="4"/>
  <c r="BD605" i="4"/>
  <c r="BC605" i="4"/>
  <c r="BB605" i="4"/>
  <c r="BA605" i="4"/>
  <c r="AU605" i="4"/>
  <c r="AR605" i="4"/>
  <c r="AN605" i="4"/>
  <c r="AL605" i="4"/>
  <c r="AD605" i="4"/>
  <c r="BE604" i="4"/>
  <c r="BD604" i="4"/>
  <c r="BC604" i="4"/>
  <c r="BB604" i="4"/>
  <c r="BA604" i="4"/>
  <c r="AV604" i="4"/>
  <c r="AS604" i="4"/>
  <c r="AP604" i="4"/>
  <c r="AM604" i="4"/>
  <c r="AK604" i="4"/>
  <c r="AD604" i="4"/>
  <c r="BE603" i="4"/>
  <c r="BD603" i="4"/>
  <c r="BC603" i="4"/>
  <c r="BB603" i="4"/>
  <c r="BA603" i="4"/>
  <c r="AU603" i="4"/>
  <c r="AR603" i="4"/>
  <c r="AN603" i="4"/>
  <c r="AL603" i="4"/>
  <c r="AD603" i="4"/>
  <c r="BE602" i="4"/>
  <c r="BD602" i="4"/>
  <c r="BC602" i="4"/>
  <c r="BB602" i="4"/>
  <c r="BA602" i="4"/>
  <c r="AV602" i="4"/>
  <c r="AS602" i="4"/>
  <c r="AP602" i="4"/>
  <c r="AM602" i="4"/>
  <c r="AK602" i="4"/>
  <c r="AD602" i="4"/>
  <c r="BE601" i="4"/>
  <c r="BD601" i="4"/>
  <c r="BC601" i="4"/>
  <c r="BB601" i="4"/>
  <c r="BA601" i="4"/>
  <c r="AU601" i="4"/>
  <c r="AR601" i="4"/>
  <c r="AN601" i="4"/>
  <c r="AL601" i="4"/>
  <c r="AD601" i="4"/>
  <c r="BE600" i="4"/>
  <c r="BD600" i="4"/>
  <c r="BC600" i="4"/>
  <c r="BB600" i="4"/>
  <c r="BA600" i="4"/>
  <c r="AV600" i="4"/>
  <c r="AS600" i="4"/>
  <c r="AP600" i="4"/>
  <c r="AM600" i="4"/>
  <c r="AK600" i="4"/>
  <c r="AD600" i="4"/>
  <c r="BE599" i="4"/>
  <c r="BD599" i="4"/>
  <c r="BC599" i="4"/>
  <c r="BB599" i="4"/>
  <c r="BA599" i="4"/>
  <c r="AU599" i="4"/>
  <c r="AR599" i="4"/>
  <c r="AN599" i="4"/>
  <c r="AL599" i="4"/>
  <c r="AD599" i="4"/>
  <c r="BE598" i="4"/>
  <c r="BD598" i="4"/>
  <c r="BC598" i="4"/>
  <c r="BB598" i="4"/>
  <c r="BA598" i="4"/>
  <c r="AV598" i="4"/>
  <c r="AS598" i="4"/>
  <c r="AP598" i="4"/>
  <c r="AM598" i="4"/>
  <c r="AK598" i="4"/>
  <c r="AD598" i="4"/>
  <c r="BE597" i="4"/>
  <c r="BD597" i="4"/>
  <c r="BC597" i="4"/>
  <c r="BB597" i="4"/>
  <c r="BA597" i="4"/>
  <c r="AU597" i="4"/>
  <c r="AR597" i="4"/>
  <c r="AN597" i="4"/>
  <c r="AL597" i="4"/>
  <c r="AD597" i="4"/>
  <c r="BE596" i="4"/>
  <c r="BD596" i="4"/>
  <c r="BC596" i="4"/>
  <c r="BB596" i="4"/>
  <c r="BA596" i="4"/>
  <c r="AV596" i="4"/>
  <c r="AS596" i="4"/>
  <c r="AP596" i="4"/>
  <c r="AM596" i="4"/>
  <c r="AK596" i="4"/>
  <c r="AD596" i="4"/>
  <c r="BE595" i="4"/>
  <c r="BD595" i="4"/>
  <c r="BC595" i="4"/>
  <c r="BB595" i="4"/>
  <c r="BA595" i="4"/>
  <c r="AU595" i="4"/>
  <c r="AR595" i="4"/>
  <c r="AN595" i="4"/>
  <c r="AL595" i="4"/>
  <c r="AD595" i="4"/>
  <c r="BE594" i="4"/>
  <c r="BD594" i="4"/>
  <c r="BC594" i="4"/>
  <c r="BB594" i="4"/>
  <c r="BA594" i="4"/>
  <c r="AV594" i="4"/>
  <c r="AS594" i="4"/>
  <c r="AP594" i="4"/>
  <c r="AM594" i="4"/>
  <c r="AK594" i="4"/>
  <c r="AD594" i="4"/>
  <c r="BE593" i="4"/>
  <c r="BD593" i="4"/>
  <c r="BC593" i="4"/>
  <c r="BB593" i="4"/>
  <c r="BA593" i="4"/>
  <c r="AU593" i="4"/>
  <c r="AR593" i="4"/>
  <c r="AN593" i="4"/>
  <c r="AL593" i="4"/>
  <c r="AD593" i="4"/>
  <c r="BE592" i="4"/>
  <c r="BD592" i="4"/>
  <c r="BC592" i="4"/>
  <c r="BB592" i="4"/>
  <c r="BA592" i="4"/>
  <c r="AV592" i="4"/>
  <c r="AS592" i="4"/>
  <c r="AP592" i="4"/>
  <c r="AM592" i="4"/>
  <c r="AK592" i="4"/>
  <c r="AD592" i="4"/>
  <c r="BE591" i="4"/>
  <c r="BD591" i="4"/>
  <c r="BC591" i="4"/>
  <c r="BB591" i="4"/>
  <c r="BA591" i="4"/>
  <c r="AU591" i="4"/>
  <c r="AR591" i="4"/>
  <c r="AN591" i="4"/>
  <c r="AL591" i="4"/>
  <c r="AD591" i="4"/>
  <c r="BE590" i="4"/>
  <c r="BD590" i="4"/>
  <c r="BC590" i="4"/>
  <c r="BB590" i="4"/>
  <c r="BA590" i="4"/>
  <c r="AV590" i="4"/>
  <c r="AS590" i="4"/>
  <c r="AP590" i="4"/>
  <c r="AM590" i="4"/>
  <c r="AK590" i="4"/>
  <c r="AD590" i="4"/>
  <c r="BE589" i="4"/>
  <c r="BD589" i="4"/>
  <c r="BC589" i="4"/>
  <c r="BB589" i="4"/>
  <c r="BA589" i="4"/>
  <c r="AU589" i="4"/>
  <c r="AR589" i="4"/>
  <c r="AN589" i="4"/>
  <c r="AL589" i="4"/>
  <c r="AD589" i="4"/>
  <c r="BE588" i="4"/>
  <c r="BD588" i="4"/>
  <c r="BC588" i="4"/>
  <c r="BB588" i="4"/>
  <c r="BA588" i="4"/>
  <c r="AV588" i="4"/>
  <c r="AS588" i="4"/>
  <c r="AP588" i="4"/>
  <c r="AM588" i="4"/>
  <c r="AK588" i="4"/>
  <c r="AD588" i="4"/>
  <c r="BE587" i="4"/>
  <c r="BD587" i="4"/>
  <c r="BC587" i="4"/>
  <c r="BB587" i="4"/>
  <c r="BA587" i="4"/>
  <c r="AU587" i="4"/>
  <c r="AR587" i="4"/>
  <c r="AN587" i="4"/>
  <c r="AL587" i="4"/>
  <c r="AD587" i="4"/>
  <c r="BE586" i="4"/>
  <c r="BD586" i="4"/>
  <c r="BC586" i="4"/>
  <c r="BB586" i="4"/>
  <c r="BA586" i="4"/>
  <c r="AV586" i="4"/>
  <c r="AS586" i="4"/>
  <c r="AP586" i="4"/>
  <c r="AM586" i="4"/>
  <c r="AK586" i="4"/>
  <c r="AD586" i="4"/>
  <c r="BE585" i="4"/>
  <c r="BD585" i="4"/>
  <c r="BC585" i="4"/>
  <c r="BB585" i="4"/>
  <c r="BA585" i="4"/>
  <c r="AU585" i="4"/>
  <c r="AR585" i="4"/>
  <c r="AN585" i="4"/>
  <c r="AL585" i="4"/>
  <c r="AD585" i="4"/>
  <c r="BE584" i="4"/>
  <c r="BD584" i="4"/>
  <c r="BC584" i="4"/>
  <c r="BB584" i="4"/>
  <c r="BA584" i="4"/>
  <c r="AV584" i="4"/>
  <c r="AS584" i="4"/>
  <c r="AP584" i="4"/>
  <c r="AM584" i="4"/>
  <c r="AK584" i="4"/>
  <c r="AD584" i="4"/>
  <c r="BE583" i="4"/>
  <c r="BD583" i="4"/>
  <c r="BC583" i="4"/>
  <c r="BB583" i="4"/>
  <c r="BA583" i="4"/>
  <c r="AU583" i="4"/>
  <c r="AR583" i="4"/>
  <c r="AN583" i="4"/>
  <c r="AL583" i="4"/>
  <c r="AD583" i="4"/>
  <c r="BE582" i="4"/>
  <c r="BD582" i="4"/>
  <c r="BC582" i="4"/>
  <c r="BB582" i="4"/>
  <c r="BA582" i="4"/>
  <c r="AV582" i="4"/>
  <c r="AS582" i="4"/>
  <c r="AP582" i="4"/>
  <c r="AM582" i="4"/>
  <c r="AK582" i="4"/>
  <c r="AD582" i="4"/>
  <c r="BE581" i="4"/>
  <c r="BD581" i="4"/>
  <c r="BC581" i="4"/>
  <c r="BB581" i="4"/>
  <c r="BA581" i="4"/>
  <c r="AU581" i="4"/>
  <c r="AR581" i="4"/>
  <c r="AN581" i="4"/>
  <c r="AL581" i="4"/>
  <c r="AD581" i="4"/>
  <c r="BE580" i="4"/>
  <c r="BD580" i="4"/>
  <c r="BC580" i="4"/>
  <c r="BB580" i="4"/>
  <c r="BA580" i="4"/>
  <c r="AV580" i="4"/>
  <c r="AS580" i="4"/>
  <c r="AP580" i="4"/>
  <c r="AM580" i="4"/>
  <c r="AK580" i="4"/>
  <c r="AD580" i="4"/>
  <c r="BE579" i="4"/>
  <c r="BD579" i="4"/>
  <c r="BC579" i="4"/>
  <c r="BB579" i="4"/>
  <c r="BA579" i="4"/>
  <c r="AU579" i="4"/>
  <c r="AR579" i="4"/>
  <c r="AN579" i="4"/>
  <c r="AL579" i="4"/>
  <c r="AD579" i="4"/>
  <c r="BE578" i="4"/>
  <c r="BD578" i="4"/>
  <c r="BC578" i="4"/>
  <c r="BB578" i="4"/>
  <c r="BA578" i="4"/>
  <c r="AV578" i="4"/>
  <c r="AS578" i="4"/>
  <c r="AP578" i="4"/>
  <c r="AM578" i="4"/>
  <c r="AK578" i="4"/>
  <c r="AD578" i="4"/>
  <c r="BE577" i="4"/>
  <c r="BD577" i="4"/>
  <c r="BC577" i="4"/>
  <c r="BB577" i="4"/>
  <c r="BA577" i="4"/>
  <c r="AU577" i="4"/>
  <c r="AR577" i="4"/>
  <c r="AN577" i="4"/>
  <c r="AL577" i="4"/>
  <c r="AD577" i="4"/>
  <c r="BE576" i="4"/>
  <c r="BD576" i="4"/>
  <c r="BC576" i="4"/>
  <c r="BB576" i="4"/>
  <c r="BA576" i="4"/>
  <c r="AV576" i="4"/>
  <c r="AS576" i="4"/>
  <c r="AP576" i="4"/>
  <c r="AM576" i="4"/>
  <c r="AK576" i="4"/>
  <c r="AD576" i="4"/>
  <c r="BE575" i="4"/>
  <c r="BD575" i="4"/>
  <c r="BC575" i="4"/>
  <c r="BB575" i="4"/>
  <c r="BA575" i="4"/>
  <c r="AU575" i="4"/>
  <c r="AR575" i="4"/>
  <c r="AN575" i="4"/>
  <c r="AL575" i="4"/>
  <c r="AD575" i="4"/>
  <c r="BE574" i="4"/>
  <c r="BD574" i="4"/>
  <c r="BC574" i="4"/>
  <c r="BB574" i="4"/>
  <c r="BA574" i="4"/>
  <c r="AV574" i="4"/>
  <c r="AS574" i="4"/>
  <c r="AP574" i="4"/>
  <c r="AM574" i="4"/>
  <c r="AK574" i="4"/>
  <c r="AD574" i="4"/>
  <c r="BE573" i="4"/>
  <c r="BD573" i="4"/>
  <c r="BC573" i="4"/>
  <c r="BB573" i="4"/>
  <c r="BA573" i="4"/>
  <c r="AU573" i="4"/>
  <c r="AR573" i="4"/>
  <c r="AN573" i="4"/>
  <c r="AL573" i="4"/>
  <c r="AD573" i="4"/>
  <c r="BE572" i="4"/>
  <c r="BD572" i="4"/>
  <c r="BC572" i="4"/>
  <c r="BB572" i="4"/>
  <c r="BA572" i="4"/>
  <c r="AV572" i="4"/>
  <c r="AS572" i="4"/>
  <c r="AP572" i="4"/>
  <c r="AM572" i="4"/>
  <c r="AK572" i="4"/>
  <c r="AD572" i="4"/>
  <c r="BE571" i="4"/>
  <c r="BD571" i="4"/>
  <c r="BC571" i="4"/>
  <c r="BB571" i="4"/>
  <c r="BA571" i="4"/>
  <c r="AU571" i="4"/>
  <c r="AR571" i="4"/>
  <c r="AN571" i="4"/>
  <c r="AL571" i="4"/>
  <c r="AD571" i="4"/>
  <c r="BE570" i="4"/>
  <c r="BD570" i="4"/>
  <c r="BC570" i="4"/>
  <c r="BB570" i="4"/>
  <c r="BA570" i="4"/>
  <c r="AV570" i="4"/>
  <c r="AS570" i="4"/>
  <c r="AP570" i="4"/>
  <c r="AM570" i="4"/>
  <c r="AK570" i="4"/>
  <c r="AD570" i="4"/>
  <c r="BE569" i="4"/>
  <c r="BD569" i="4"/>
  <c r="BC569" i="4"/>
  <c r="BB569" i="4"/>
  <c r="BA569" i="4"/>
  <c r="AU569" i="4"/>
  <c r="AR569" i="4"/>
  <c r="AN569" i="4"/>
  <c r="AL569" i="4"/>
  <c r="AD569" i="4"/>
  <c r="BE568" i="4"/>
  <c r="BD568" i="4"/>
  <c r="BC568" i="4"/>
  <c r="BB568" i="4"/>
  <c r="BA568" i="4"/>
  <c r="AV568" i="4"/>
  <c r="AS568" i="4"/>
  <c r="AP568" i="4"/>
  <c r="AM568" i="4"/>
  <c r="AK568" i="4"/>
  <c r="AD568" i="4"/>
  <c r="BE567" i="4"/>
  <c r="BD567" i="4"/>
  <c r="BC567" i="4"/>
  <c r="BB567" i="4"/>
  <c r="BA567" i="4"/>
  <c r="AU567" i="4"/>
  <c r="AR567" i="4"/>
  <c r="AN567" i="4"/>
  <c r="AL567" i="4"/>
  <c r="AD567" i="4"/>
  <c r="BE566" i="4"/>
  <c r="BD566" i="4"/>
  <c r="BC566" i="4"/>
  <c r="BB566" i="4"/>
  <c r="BA566" i="4"/>
  <c r="AV566" i="4"/>
  <c r="AS566" i="4"/>
  <c r="AP566" i="4"/>
  <c r="AM566" i="4"/>
  <c r="AK566" i="4"/>
  <c r="AD566" i="4"/>
  <c r="BE565" i="4"/>
  <c r="BD565" i="4"/>
  <c r="BC565" i="4"/>
  <c r="BB565" i="4"/>
  <c r="BA565" i="4"/>
  <c r="AU565" i="4"/>
  <c r="AR565" i="4"/>
  <c r="AN565" i="4"/>
  <c r="AL565" i="4"/>
  <c r="AD565" i="4"/>
  <c r="BE564" i="4"/>
  <c r="BD564" i="4"/>
  <c r="BC564" i="4"/>
  <c r="BB564" i="4"/>
  <c r="BA564" i="4"/>
  <c r="AV564" i="4"/>
  <c r="AS564" i="4"/>
  <c r="AP564" i="4"/>
  <c r="AM564" i="4"/>
  <c r="AK564" i="4"/>
  <c r="AD564" i="4"/>
  <c r="BE563" i="4"/>
  <c r="BD563" i="4"/>
  <c r="BC563" i="4"/>
  <c r="BB563" i="4"/>
  <c r="BA563" i="4"/>
  <c r="AU563" i="4"/>
  <c r="AR563" i="4"/>
  <c r="AN563" i="4"/>
  <c r="AL563" i="4"/>
  <c r="AD563" i="4"/>
  <c r="BE562" i="4"/>
  <c r="BD562" i="4"/>
  <c r="BC562" i="4"/>
  <c r="BB562" i="4"/>
  <c r="BA562" i="4"/>
  <c r="AV562" i="4"/>
  <c r="AS562" i="4"/>
  <c r="AP562" i="4"/>
  <c r="AM562" i="4"/>
  <c r="AK562" i="4"/>
  <c r="AD562" i="4"/>
  <c r="BE561" i="4"/>
  <c r="BD561" i="4"/>
  <c r="BC561" i="4"/>
  <c r="BB561" i="4"/>
  <c r="BA561" i="4"/>
  <c r="AU561" i="4"/>
  <c r="AR561" i="4"/>
  <c r="AN561" i="4"/>
  <c r="AL561" i="4"/>
  <c r="AD561" i="4"/>
  <c r="BE560" i="4"/>
  <c r="BD560" i="4"/>
  <c r="BC560" i="4"/>
  <c r="BB560" i="4"/>
  <c r="BA560" i="4"/>
  <c r="AV560" i="4"/>
  <c r="AS560" i="4"/>
  <c r="AP560" i="4"/>
  <c r="AM560" i="4"/>
  <c r="AK560" i="4"/>
  <c r="AD560" i="4"/>
  <c r="BE559" i="4"/>
  <c r="BD559" i="4"/>
  <c r="BC559" i="4"/>
  <c r="BB559" i="4"/>
  <c r="BA559" i="4"/>
  <c r="AU559" i="4"/>
  <c r="AR559" i="4"/>
  <c r="AN559" i="4"/>
  <c r="AL559" i="4"/>
  <c r="AD559" i="4"/>
  <c r="BE558" i="4"/>
  <c r="BD558" i="4"/>
  <c r="BC558" i="4"/>
  <c r="BB558" i="4"/>
  <c r="BA558" i="4"/>
  <c r="AV558" i="4"/>
  <c r="AS558" i="4"/>
  <c r="AP558" i="4"/>
  <c r="AM558" i="4"/>
  <c r="AK558" i="4"/>
  <c r="AD558" i="4"/>
  <c r="BE557" i="4"/>
  <c r="BD557" i="4"/>
  <c r="BC557" i="4"/>
  <c r="BB557" i="4"/>
  <c r="BA557" i="4"/>
  <c r="AU557" i="4"/>
  <c r="AR557" i="4"/>
  <c r="AN557" i="4"/>
  <c r="AL557" i="4"/>
  <c r="AD557" i="4"/>
  <c r="BE556" i="4"/>
  <c r="BD556" i="4"/>
  <c r="BC556" i="4"/>
  <c r="BB556" i="4"/>
  <c r="BA556" i="4"/>
  <c r="AV556" i="4"/>
  <c r="AS556" i="4"/>
  <c r="AP556" i="4"/>
  <c r="AM556" i="4"/>
  <c r="AK556" i="4"/>
  <c r="AD556" i="4"/>
  <c r="BE555" i="4"/>
  <c r="BD555" i="4"/>
  <c r="BC555" i="4"/>
  <c r="BB555" i="4"/>
  <c r="BA555" i="4"/>
  <c r="AU555" i="4"/>
  <c r="AR555" i="4"/>
  <c r="AN555" i="4"/>
  <c r="AL555" i="4"/>
  <c r="AD555" i="4"/>
  <c r="BE554" i="4"/>
  <c r="BD554" i="4"/>
  <c r="BC554" i="4"/>
  <c r="BB554" i="4"/>
  <c r="BA554" i="4"/>
  <c r="AV554" i="4"/>
  <c r="AS554" i="4"/>
  <c r="AP554" i="4"/>
  <c r="AM554" i="4"/>
  <c r="AK554" i="4"/>
  <c r="AD554" i="4"/>
  <c r="BE553" i="4"/>
  <c r="BD553" i="4"/>
  <c r="BC553" i="4"/>
  <c r="BB553" i="4"/>
  <c r="BA553" i="4"/>
  <c r="AU553" i="4"/>
  <c r="AR553" i="4"/>
  <c r="AN553" i="4"/>
  <c r="AL553" i="4"/>
  <c r="AD553" i="4"/>
  <c r="BE552" i="4"/>
  <c r="BD552" i="4"/>
  <c r="BC552" i="4"/>
  <c r="BB552" i="4"/>
  <c r="BA552" i="4"/>
  <c r="AV552" i="4"/>
  <c r="AS552" i="4"/>
  <c r="AP552" i="4"/>
  <c r="AM552" i="4"/>
  <c r="AK552" i="4"/>
  <c r="AD552" i="4"/>
  <c r="BE551" i="4"/>
  <c r="BD551" i="4"/>
  <c r="BC551" i="4"/>
  <c r="BB551" i="4"/>
  <c r="BA551" i="4"/>
  <c r="AU551" i="4"/>
  <c r="AR551" i="4"/>
  <c r="AN551" i="4"/>
  <c r="AL551" i="4"/>
  <c r="AD551" i="4"/>
  <c r="BE550" i="4"/>
  <c r="BD550" i="4"/>
  <c r="BC550" i="4"/>
  <c r="BB550" i="4"/>
  <c r="BA550" i="4"/>
  <c r="AV550" i="4"/>
  <c r="AS550" i="4"/>
  <c r="AP550" i="4"/>
  <c r="AM550" i="4"/>
  <c r="AK550" i="4"/>
  <c r="AD550" i="4"/>
  <c r="BE549" i="4"/>
  <c r="BD549" i="4"/>
  <c r="BC549" i="4"/>
  <c r="BB549" i="4"/>
  <c r="BA549" i="4"/>
  <c r="AU549" i="4"/>
  <c r="AR549" i="4"/>
  <c r="AN549" i="4"/>
  <c r="AL549" i="4"/>
  <c r="AD549" i="4"/>
  <c r="BE548" i="4"/>
  <c r="BD548" i="4"/>
  <c r="BC548" i="4"/>
  <c r="BB548" i="4"/>
  <c r="BA548" i="4"/>
  <c r="AV548" i="4"/>
  <c r="AS548" i="4"/>
  <c r="AP548" i="4"/>
  <c r="AM548" i="4"/>
  <c r="AK548" i="4"/>
  <c r="AD548" i="4"/>
  <c r="BE547" i="4"/>
  <c r="BD547" i="4"/>
  <c r="BC547" i="4"/>
  <c r="BB547" i="4"/>
  <c r="BA547" i="4"/>
  <c r="AU547" i="4"/>
  <c r="AR547" i="4"/>
  <c r="AN547" i="4"/>
  <c r="AL547" i="4"/>
  <c r="AD547" i="4"/>
  <c r="BE546" i="4"/>
  <c r="BD546" i="4"/>
  <c r="BC546" i="4"/>
  <c r="BB546" i="4"/>
  <c r="BA546" i="4"/>
  <c r="AV546" i="4"/>
  <c r="AS546" i="4"/>
  <c r="AP546" i="4"/>
  <c r="AM546" i="4"/>
  <c r="AK546" i="4"/>
  <c r="AD546" i="4"/>
  <c r="BE545" i="4"/>
  <c r="BD545" i="4"/>
  <c r="BC545" i="4"/>
  <c r="BB545" i="4"/>
  <c r="BA545" i="4"/>
  <c r="AU545" i="4"/>
  <c r="AR545" i="4"/>
  <c r="AN545" i="4"/>
  <c r="AL545" i="4"/>
  <c r="AD545" i="4"/>
  <c r="BE544" i="4"/>
  <c r="BD544" i="4"/>
  <c r="BC544" i="4"/>
  <c r="BB544" i="4"/>
  <c r="BA544" i="4"/>
  <c r="AV544" i="4"/>
  <c r="AS544" i="4"/>
  <c r="AP544" i="4"/>
  <c r="AM544" i="4"/>
  <c r="AK544" i="4"/>
  <c r="AD544" i="4"/>
  <c r="BE543" i="4"/>
  <c r="BD543" i="4"/>
  <c r="BC543" i="4"/>
  <c r="BB543" i="4"/>
  <c r="BA543" i="4"/>
  <c r="AU543" i="4"/>
  <c r="AR543" i="4"/>
  <c r="AN543" i="4"/>
  <c r="AL543" i="4"/>
  <c r="AD543" i="4"/>
  <c r="BE542" i="4"/>
  <c r="BD542" i="4"/>
  <c r="BC542" i="4"/>
  <c r="BB542" i="4"/>
  <c r="BA542" i="4"/>
  <c r="AV542" i="4"/>
  <c r="AS542" i="4"/>
  <c r="AP542" i="4"/>
  <c r="AM542" i="4"/>
  <c r="AK542" i="4"/>
  <c r="AD542" i="4"/>
  <c r="BE541" i="4"/>
  <c r="BD541" i="4"/>
  <c r="BC541" i="4"/>
  <c r="BB541" i="4"/>
  <c r="BA541" i="4"/>
  <c r="AU541" i="4"/>
  <c r="AR541" i="4"/>
  <c r="AN541" i="4"/>
  <c r="AL541" i="4"/>
  <c r="AD541" i="4"/>
  <c r="BE540" i="4"/>
  <c r="BD540" i="4"/>
  <c r="BC540" i="4"/>
  <c r="BB540" i="4"/>
  <c r="BA540" i="4"/>
  <c r="AV540" i="4"/>
  <c r="AS540" i="4"/>
  <c r="AP540" i="4"/>
  <c r="AM540" i="4"/>
  <c r="AK540" i="4"/>
  <c r="AD540" i="4"/>
  <c r="BE539" i="4"/>
  <c r="BD539" i="4"/>
  <c r="BC539" i="4"/>
  <c r="BB539" i="4"/>
  <c r="BA539" i="4"/>
  <c r="AU539" i="4"/>
  <c r="AR539" i="4"/>
  <c r="AN539" i="4"/>
  <c r="AL539" i="4"/>
  <c r="AD539" i="4"/>
  <c r="BE538" i="4"/>
  <c r="BD538" i="4"/>
  <c r="BC538" i="4"/>
  <c r="BB538" i="4"/>
  <c r="BA538" i="4"/>
  <c r="AV538" i="4"/>
  <c r="AS538" i="4"/>
  <c r="AP538" i="4"/>
  <c r="AM538" i="4"/>
  <c r="AK538" i="4"/>
  <c r="AD538" i="4"/>
  <c r="BE537" i="4"/>
  <c r="BD537" i="4"/>
  <c r="BC537" i="4"/>
  <c r="BB537" i="4"/>
  <c r="BA537" i="4"/>
  <c r="AU537" i="4"/>
  <c r="AR537" i="4"/>
  <c r="AN537" i="4"/>
  <c r="AL537" i="4"/>
  <c r="AD537" i="4"/>
  <c r="BE536" i="4"/>
  <c r="BD536" i="4"/>
  <c r="BC536" i="4"/>
  <c r="BB536" i="4"/>
  <c r="BA536" i="4"/>
  <c r="AV536" i="4"/>
  <c r="AS536" i="4"/>
  <c r="AP536" i="4"/>
  <c r="AM536" i="4"/>
  <c r="AK536" i="4"/>
  <c r="AD536" i="4"/>
  <c r="BE535" i="4"/>
  <c r="BD535" i="4"/>
  <c r="BC535" i="4"/>
  <c r="BB535" i="4"/>
  <c r="BA535" i="4"/>
  <c r="AU535" i="4"/>
  <c r="AR535" i="4"/>
  <c r="AN535" i="4"/>
  <c r="AL535" i="4"/>
  <c r="AD535" i="4"/>
  <c r="BE534" i="4"/>
  <c r="BD534" i="4"/>
  <c r="BC534" i="4"/>
  <c r="BB534" i="4"/>
  <c r="BA534" i="4"/>
  <c r="AV534" i="4"/>
  <c r="AS534" i="4"/>
  <c r="AP534" i="4"/>
  <c r="AM534" i="4"/>
  <c r="AK534" i="4"/>
  <c r="AD534" i="4"/>
  <c r="BE533" i="4"/>
  <c r="BD533" i="4"/>
  <c r="BC533" i="4"/>
  <c r="BB533" i="4"/>
  <c r="BA533" i="4"/>
  <c r="AU533" i="4"/>
  <c r="AR533" i="4"/>
  <c r="AN533" i="4"/>
  <c r="AL533" i="4"/>
  <c r="AD533" i="4"/>
  <c r="BE532" i="4"/>
  <c r="BD532" i="4"/>
  <c r="BC532" i="4"/>
  <c r="BB532" i="4"/>
  <c r="BA532" i="4"/>
  <c r="AV532" i="4"/>
  <c r="AS532" i="4"/>
  <c r="AP532" i="4"/>
  <c r="AM532" i="4"/>
  <c r="AK532" i="4"/>
  <c r="AD532" i="4"/>
  <c r="BE531" i="4"/>
  <c r="BD531" i="4"/>
  <c r="BC531" i="4"/>
  <c r="BB531" i="4"/>
  <c r="BA531" i="4"/>
  <c r="AU531" i="4"/>
  <c r="AR531" i="4"/>
  <c r="AN531" i="4"/>
  <c r="AL531" i="4"/>
  <c r="AD531" i="4"/>
  <c r="BE530" i="4"/>
  <c r="BD530" i="4"/>
  <c r="BC530" i="4"/>
  <c r="BB530" i="4"/>
  <c r="BA530" i="4"/>
  <c r="AV530" i="4"/>
  <c r="AS530" i="4"/>
  <c r="AP530" i="4"/>
  <c r="AM530" i="4"/>
  <c r="AK530" i="4"/>
  <c r="AD530" i="4"/>
  <c r="BE529" i="4"/>
  <c r="BD529" i="4"/>
  <c r="BC529" i="4"/>
  <c r="BB529" i="4"/>
  <c r="BA529" i="4"/>
  <c r="AU529" i="4"/>
  <c r="AR529" i="4"/>
  <c r="AN529" i="4"/>
  <c r="AL529" i="4"/>
  <c r="AD529" i="4"/>
  <c r="BE528" i="4"/>
  <c r="BD528" i="4"/>
  <c r="BC528" i="4"/>
  <c r="BB528" i="4"/>
  <c r="BA528" i="4"/>
  <c r="AV528" i="4"/>
  <c r="AS528" i="4"/>
  <c r="AP528" i="4"/>
  <c r="AM528" i="4"/>
  <c r="AK528" i="4"/>
  <c r="AD528" i="4"/>
  <c r="BE527" i="4"/>
  <c r="BD527" i="4"/>
  <c r="BC527" i="4"/>
  <c r="BB527" i="4"/>
  <c r="BA527" i="4"/>
  <c r="AU527" i="4"/>
  <c r="AR527" i="4"/>
  <c r="AN527" i="4"/>
  <c r="AL527" i="4"/>
  <c r="AD527" i="4"/>
  <c r="BE526" i="4"/>
  <c r="BD526" i="4"/>
  <c r="BC526" i="4"/>
  <c r="BB526" i="4"/>
  <c r="BA526" i="4"/>
  <c r="AV526" i="4"/>
  <c r="AS526" i="4"/>
  <c r="AP526" i="4"/>
  <c r="AM526" i="4"/>
  <c r="AK526" i="4"/>
  <c r="AD526" i="4"/>
  <c r="BE525" i="4"/>
  <c r="BD525" i="4"/>
  <c r="BC525" i="4"/>
  <c r="BB525" i="4"/>
  <c r="BA525" i="4"/>
  <c r="AU525" i="4"/>
  <c r="AR525" i="4"/>
  <c r="AN525" i="4"/>
  <c r="AL525" i="4"/>
  <c r="AD525" i="4"/>
  <c r="BE524" i="4"/>
  <c r="BD524" i="4"/>
  <c r="BC524" i="4"/>
  <c r="BB524" i="4"/>
  <c r="BA524" i="4"/>
  <c r="AV524" i="4"/>
  <c r="AS524" i="4"/>
  <c r="AP524" i="4"/>
  <c r="AM524" i="4"/>
  <c r="AK524" i="4"/>
  <c r="AD524" i="4"/>
  <c r="BE523" i="4"/>
  <c r="BD523" i="4"/>
  <c r="BC523" i="4"/>
  <c r="BB523" i="4"/>
  <c r="BA523" i="4"/>
  <c r="AU523" i="4"/>
  <c r="AR523" i="4"/>
  <c r="AN523" i="4"/>
  <c r="AL523" i="4"/>
  <c r="AD523" i="4"/>
  <c r="BE522" i="4"/>
  <c r="BD522" i="4"/>
  <c r="BC522" i="4"/>
  <c r="BB522" i="4"/>
  <c r="BA522" i="4"/>
  <c r="AV522" i="4"/>
  <c r="AS522" i="4"/>
  <c r="AP522" i="4"/>
  <c r="AM522" i="4"/>
  <c r="AK522" i="4"/>
  <c r="AD522" i="4"/>
  <c r="BE521" i="4"/>
  <c r="BD521" i="4"/>
  <c r="BC521" i="4"/>
  <c r="BB521" i="4"/>
  <c r="BA521" i="4"/>
  <c r="AU521" i="4"/>
  <c r="AR521" i="4"/>
  <c r="AN521" i="4"/>
  <c r="AL521" i="4"/>
  <c r="AD521" i="4"/>
  <c r="BE520" i="4"/>
  <c r="BD520" i="4"/>
  <c r="BC520" i="4"/>
  <c r="BB520" i="4"/>
  <c r="BA520" i="4"/>
  <c r="AV520" i="4"/>
  <c r="AS520" i="4"/>
  <c r="AP520" i="4"/>
  <c r="AM520" i="4"/>
  <c r="AK520" i="4"/>
  <c r="AD520" i="4"/>
  <c r="BE519" i="4"/>
  <c r="BD519" i="4"/>
  <c r="BC519" i="4"/>
  <c r="BB519" i="4"/>
  <c r="BA519" i="4"/>
  <c r="AU519" i="4"/>
  <c r="AR519" i="4"/>
  <c r="AN519" i="4"/>
  <c r="AL519" i="4"/>
  <c r="AD519" i="4"/>
  <c r="BE518" i="4"/>
  <c r="BD518" i="4"/>
  <c r="BC518" i="4"/>
  <c r="BB518" i="4"/>
  <c r="BA518" i="4"/>
  <c r="AV518" i="4"/>
  <c r="AS518" i="4"/>
  <c r="AP518" i="4"/>
  <c r="AM518" i="4"/>
  <c r="AK518" i="4"/>
  <c r="AD518" i="4"/>
  <c r="BE517" i="4"/>
  <c r="BD517" i="4"/>
  <c r="BC517" i="4"/>
  <c r="BB517" i="4"/>
  <c r="BA517" i="4"/>
  <c r="AU517" i="4"/>
  <c r="AR517" i="4"/>
  <c r="AN517" i="4"/>
  <c r="AL517" i="4"/>
  <c r="AD517" i="4"/>
  <c r="BE516" i="4"/>
  <c r="BD516" i="4"/>
  <c r="BC516" i="4"/>
  <c r="BB516" i="4"/>
  <c r="BA516" i="4"/>
  <c r="AV516" i="4"/>
  <c r="AS516" i="4"/>
  <c r="AP516" i="4"/>
  <c r="AM516" i="4"/>
  <c r="AK516" i="4"/>
  <c r="AD516" i="4"/>
  <c r="BE515" i="4"/>
  <c r="BD515" i="4"/>
  <c r="BC515" i="4"/>
  <c r="BB515" i="4"/>
  <c r="BA515" i="4"/>
  <c r="AU515" i="4"/>
  <c r="AR515" i="4"/>
  <c r="AN515" i="4"/>
  <c r="AL515" i="4"/>
  <c r="AD515" i="4"/>
  <c r="BE514" i="4"/>
  <c r="BD514" i="4"/>
  <c r="BC514" i="4"/>
  <c r="BB514" i="4"/>
  <c r="BA514" i="4"/>
  <c r="AV514" i="4"/>
  <c r="AS514" i="4"/>
  <c r="AP514" i="4"/>
  <c r="AM514" i="4"/>
  <c r="AK514" i="4"/>
  <c r="AD514" i="4"/>
  <c r="BE513" i="4"/>
  <c r="BD513" i="4"/>
  <c r="BC513" i="4"/>
  <c r="BB513" i="4"/>
  <c r="BA513" i="4"/>
  <c r="AU513" i="4"/>
  <c r="AR513" i="4"/>
  <c r="AN513" i="4"/>
  <c r="AL513" i="4"/>
  <c r="AD513" i="4"/>
  <c r="BE512" i="4"/>
  <c r="BD512" i="4"/>
  <c r="BC512" i="4"/>
  <c r="BB512" i="4"/>
  <c r="BA512" i="4"/>
  <c r="AV512" i="4"/>
  <c r="AS512" i="4"/>
  <c r="AP512" i="4"/>
  <c r="AM512" i="4"/>
  <c r="AK512" i="4"/>
  <c r="AD512" i="4"/>
  <c r="BE511" i="4"/>
  <c r="BD511" i="4"/>
  <c r="BC511" i="4"/>
  <c r="BB511" i="4"/>
  <c r="BA511" i="4"/>
  <c r="AU511" i="4"/>
  <c r="AR511" i="4"/>
  <c r="AN511" i="4"/>
  <c r="AL511" i="4"/>
  <c r="AD511" i="4"/>
  <c r="BE510" i="4"/>
  <c r="BD510" i="4"/>
  <c r="BC510" i="4"/>
  <c r="BB510" i="4"/>
  <c r="BA510" i="4"/>
  <c r="AV510" i="4"/>
  <c r="AS510" i="4"/>
  <c r="AP510" i="4"/>
  <c r="AM510" i="4"/>
  <c r="AK510" i="4"/>
  <c r="AD510" i="4"/>
  <c r="BE509" i="4"/>
  <c r="BD509" i="4"/>
  <c r="BC509" i="4"/>
  <c r="BB509" i="4"/>
  <c r="BA509" i="4"/>
  <c r="AU509" i="4"/>
  <c r="AR509" i="4"/>
  <c r="AN509" i="4"/>
  <c r="AL509" i="4"/>
  <c r="AD509" i="4"/>
  <c r="BE508" i="4"/>
  <c r="BD508" i="4"/>
  <c r="BC508" i="4"/>
  <c r="BB508" i="4"/>
  <c r="BA508" i="4"/>
  <c r="AV508" i="4"/>
  <c r="AS508" i="4"/>
  <c r="AP508" i="4"/>
  <c r="AM508" i="4"/>
  <c r="AK508" i="4"/>
  <c r="AD508" i="4"/>
  <c r="BE507" i="4"/>
  <c r="BD507" i="4"/>
  <c r="BC507" i="4"/>
  <c r="BB507" i="4"/>
  <c r="BA507" i="4"/>
  <c r="AU507" i="4"/>
  <c r="AR507" i="4"/>
  <c r="AN507" i="4"/>
  <c r="AL507" i="4"/>
  <c r="AD507" i="4"/>
  <c r="BE506" i="4"/>
  <c r="BD506" i="4"/>
  <c r="BC506" i="4"/>
  <c r="BB506" i="4"/>
  <c r="BA506" i="4"/>
  <c r="AV506" i="4"/>
  <c r="AS506" i="4"/>
  <c r="AP506" i="4"/>
  <c r="AM506" i="4"/>
  <c r="AK506" i="4"/>
  <c r="AD506" i="4"/>
  <c r="BE505" i="4"/>
  <c r="BD505" i="4"/>
  <c r="BC505" i="4"/>
  <c r="BB505" i="4"/>
  <c r="BA505" i="4"/>
  <c r="AU505" i="4"/>
  <c r="AR505" i="4"/>
  <c r="AN505" i="4"/>
  <c r="AL505" i="4"/>
  <c r="AD505" i="4"/>
  <c r="BE504" i="4"/>
  <c r="BD504" i="4"/>
  <c r="BC504" i="4"/>
  <c r="BB504" i="4"/>
  <c r="BA504" i="4"/>
  <c r="AV504" i="4"/>
  <c r="AS504" i="4"/>
  <c r="AP504" i="4"/>
  <c r="AM504" i="4"/>
  <c r="AK504" i="4"/>
  <c r="AD504" i="4"/>
  <c r="BE503" i="4"/>
  <c r="BD503" i="4"/>
  <c r="BC503" i="4"/>
  <c r="BB503" i="4"/>
  <c r="BA503" i="4"/>
  <c r="AU503" i="4"/>
  <c r="AR503" i="4"/>
  <c r="AN503" i="4"/>
  <c r="AL503" i="4"/>
  <c r="AD503" i="4"/>
  <c r="BE502" i="4"/>
  <c r="BD502" i="4"/>
  <c r="BC502" i="4"/>
  <c r="BB502" i="4"/>
  <c r="BA502" i="4"/>
  <c r="AV502" i="4"/>
  <c r="AS502" i="4"/>
  <c r="AP502" i="4"/>
  <c r="AM502" i="4"/>
  <c r="AK502" i="4"/>
  <c r="AD502" i="4"/>
  <c r="BE501" i="4"/>
  <c r="BD501" i="4"/>
  <c r="BC501" i="4"/>
  <c r="BB501" i="4"/>
  <c r="BA501" i="4"/>
  <c r="AU501" i="4"/>
  <c r="AR501" i="4"/>
  <c r="AN501" i="4"/>
  <c r="AL501" i="4"/>
  <c r="AD501" i="4"/>
  <c r="BE500" i="4"/>
  <c r="BD500" i="4"/>
  <c r="BC500" i="4"/>
  <c r="BB500" i="4"/>
  <c r="BA500" i="4"/>
  <c r="AV500" i="4"/>
  <c r="AS500" i="4"/>
  <c r="AP500" i="4"/>
  <c r="AM500" i="4"/>
  <c r="AK500" i="4"/>
  <c r="AD500" i="4"/>
  <c r="BE499" i="4"/>
  <c r="BD499" i="4"/>
  <c r="BC499" i="4"/>
  <c r="BB499" i="4"/>
  <c r="BA499" i="4"/>
  <c r="AU499" i="4"/>
  <c r="AR499" i="4"/>
  <c r="AN499" i="4"/>
  <c r="AL499" i="4"/>
  <c r="AD499" i="4"/>
  <c r="BE498" i="4"/>
  <c r="BD498" i="4"/>
  <c r="BC498" i="4"/>
  <c r="BB498" i="4"/>
  <c r="BA498" i="4"/>
  <c r="AV498" i="4"/>
  <c r="AS498" i="4"/>
  <c r="AP498" i="4"/>
  <c r="AM498" i="4"/>
  <c r="AK498" i="4"/>
  <c r="AD498" i="4"/>
  <c r="BE497" i="4"/>
  <c r="BD497" i="4"/>
  <c r="BC497" i="4"/>
  <c r="BB497" i="4"/>
  <c r="BA497" i="4"/>
  <c r="AU497" i="4"/>
  <c r="AR497" i="4"/>
  <c r="AN497" i="4"/>
  <c r="AL497" i="4"/>
  <c r="AD497" i="4"/>
  <c r="BE496" i="4"/>
  <c r="BD496" i="4"/>
  <c r="BC496" i="4"/>
  <c r="BB496" i="4"/>
  <c r="BA496" i="4"/>
  <c r="AV496" i="4"/>
  <c r="AS496" i="4"/>
  <c r="AP496" i="4"/>
  <c r="AM496" i="4"/>
  <c r="AK496" i="4"/>
  <c r="AD496" i="4"/>
  <c r="BE495" i="4"/>
  <c r="BD495" i="4"/>
  <c r="BC495" i="4"/>
  <c r="BB495" i="4"/>
  <c r="BA495" i="4"/>
  <c r="AU495" i="4"/>
  <c r="AR495" i="4"/>
  <c r="AN495" i="4"/>
  <c r="AL495" i="4"/>
  <c r="AD495" i="4"/>
  <c r="BE494" i="4"/>
  <c r="BD494" i="4"/>
  <c r="BC494" i="4"/>
  <c r="BB494" i="4"/>
  <c r="BA494" i="4"/>
  <c r="AV494" i="4"/>
  <c r="AS494" i="4"/>
  <c r="AP494" i="4"/>
  <c r="AM494" i="4"/>
  <c r="AK494" i="4"/>
  <c r="AD494" i="4"/>
  <c r="BE493" i="4"/>
  <c r="BD493" i="4"/>
  <c r="BC493" i="4"/>
  <c r="BB493" i="4"/>
  <c r="BA493" i="4"/>
  <c r="AU493" i="4"/>
  <c r="AR493" i="4"/>
  <c r="AN493" i="4"/>
  <c r="AL493" i="4"/>
  <c r="AD493" i="4"/>
  <c r="BE492" i="4"/>
  <c r="BD492" i="4"/>
  <c r="BC492" i="4"/>
  <c r="BB492" i="4"/>
  <c r="BA492" i="4"/>
  <c r="AV492" i="4"/>
  <c r="AS492" i="4"/>
  <c r="AP492" i="4"/>
  <c r="AM492" i="4"/>
  <c r="AK492" i="4"/>
  <c r="AD492" i="4"/>
  <c r="BE491" i="4"/>
  <c r="BD491" i="4"/>
  <c r="BC491" i="4"/>
  <c r="BB491" i="4"/>
  <c r="BA491" i="4"/>
  <c r="AU491" i="4"/>
  <c r="AR491" i="4"/>
  <c r="AN491" i="4"/>
  <c r="AL491" i="4"/>
  <c r="AD491" i="4"/>
  <c r="BE490" i="4"/>
  <c r="BD490" i="4"/>
  <c r="BC490" i="4"/>
  <c r="BB490" i="4"/>
  <c r="BA490" i="4"/>
  <c r="AV490" i="4"/>
  <c r="AS490" i="4"/>
  <c r="AP490" i="4"/>
  <c r="AM490" i="4"/>
  <c r="AK490" i="4"/>
  <c r="AD490" i="4"/>
  <c r="BE489" i="4"/>
  <c r="BD489" i="4"/>
  <c r="BC489" i="4"/>
  <c r="BB489" i="4"/>
  <c r="BA489" i="4"/>
  <c r="AU489" i="4"/>
  <c r="AR489" i="4"/>
  <c r="AN489" i="4"/>
  <c r="AL489" i="4"/>
  <c r="AD489" i="4"/>
  <c r="BE488" i="4"/>
  <c r="BD488" i="4"/>
  <c r="BC488" i="4"/>
  <c r="BB488" i="4"/>
  <c r="BA488" i="4"/>
  <c r="AV488" i="4"/>
  <c r="AS488" i="4"/>
  <c r="AP488" i="4"/>
  <c r="AM488" i="4"/>
  <c r="AK488" i="4"/>
  <c r="AD488" i="4"/>
  <c r="BE487" i="4"/>
  <c r="BD487" i="4"/>
  <c r="BC487" i="4"/>
  <c r="BB487" i="4"/>
  <c r="BA487" i="4"/>
  <c r="AU487" i="4"/>
  <c r="AR487" i="4"/>
  <c r="AN487" i="4"/>
  <c r="AL487" i="4"/>
  <c r="AD487" i="4"/>
  <c r="BE486" i="4"/>
  <c r="BD486" i="4"/>
  <c r="BC486" i="4"/>
  <c r="BB486" i="4"/>
  <c r="BA486" i="4"/>
  <c r="AV486" i="4"/>
  <c r="AS486" i="4"/>
  <c r="AP486" i="4"/>
  <c r="AM486" i="4"/>
  <c r="AK486" i="4"/>
  <c r="AD486" i="4"/>
  <c r="BE485" i="4"/>
  <c r="BD485" i="4"/>
  <c r="BC485" i="4"/>
  <c r="BB485" i="4"/>
  <c r="BA485" i="4"/>
  <c r="AU485" i="4"/>
  <c r="AR485" i="4"/>
  <c r="AN485" i="4"/>
  <c r="AL485" i="4"/>
  <c r="AD485" i="4"/>
  <c r="BE484" i="4"/>
  <c r="BD484" i="4"/>
  <c r="BC484" i="4"/>
  <c r="BB484" i="4"/>
  <c r="BA484" i="4"/>
  <c r="AV484" i="4"/>
  <c r="AS484" i="4"/>
  <c r="AP484" i="4"/>
  <c r="AM484" i="4"/>
  <c r="AK484" i="4"/>
  <c r="AD484" i="4"/>
  <c r="BE483" i="4"/>
  <c r="BD483" i="4"/>
  <c r="BC483" i="4"/>
  <c r="BB483" i="4"/>
  <c r="BA483" i="4"/>
  <c r="AU483" i="4"/>
  <c r="AR483" i="4"/>
  <c r="AN483" i="4"/>
  <c r="AL483" i="4"/>
  <c r="AD483" i="4"/>
  <c r="BE482" i="4"/>
  <c r="BD482" i="4"/>
  <c r="BC482" i="4"/>
  <c r="BB482" i="4"/>
  <c r="BA482" i="4"/>
  <c r="AV482" i="4"/>
  <c r="AS482" i="4"/>
  <c r="AP482" i="4"/>
  <c r="AM482" i="4"/>
  <c r="AK482" i="4"/>
  <c r="AD482" i="4"/>
  <c r="BE481" i="4"/>
  <c r="BD481" i="4"/>
  <c r="BC481" i="4"/>
  <c r="BB481" i="4"/>
  <c r="BA481" i="4"/>
  <c r="AU481" i="4"/>
  <c r="AR481" i="4"/>
  <c r="AN481" i="4"/>
  <c r="AL481" i="4"/>
  <c r="AD481" i="4"/>
  <c r="BE480" i="4"/>
  <c r="BD480" i="4"/>
  <c r="BC480" i="4"/>
  <c r="BB480" i="4"/>
  <c r="BA480" i="4"/>
  <c r="AV480" i="4"/>
  <c r="AS480" i="4"/>
  <c r="AP480" i="4"/>
  <c r="AM480" i="4"/>
  <c r="AK480" i="4"/>
  <c r="AD480" i="4"/>
  <c r="BE479" i="4"/>
  <c r="BD479" i="4"/>
  <c r="BC479" i="4"/>
  <c r="BB479" i="4"/>
  <c r="BA479" i="4"/>
  <c r="AU479" i="4"/>
  <c r="AR479" i="4"/>
  <c r="AN479" i="4"/>
  <c r="AL479" i="4"/>
  <c r="AD479" i="4"/>
  <c r="BE478" i="4"/>
  <c r="BD478" i="4"/>
  <c r="BC478" i="4"/>
  <c r="BB478" i="4"/>
  <c r="BA478" i="4"/>
  <c r="AV478" i="4"/>
  <c r="AS478" i="4"/>
  <c r="AP478" i="4"/>
  <c r="AM478" i="4"/>
  <c r="AK478" i="4"/>
  <c r="AD478" i="4"/>
  <c r="BE477" i="4"/>
  <c r="BD477" i="4"/>
  <c r="BC477" i="4"/>
  <c r="BB477" i="4"/>
  <c r="BA477" i="4"/>
  <c r="AU477" i="4"/>
  <c r="AR477" i="4"/>
  <c r="AN477" i="4"/>
  <c r="AL477" i="4"/>
  <c r="AD477" i="4"/>
  <c r="BE476" i="4"/>
  <c r="BD476" i="4"/>
  <c r="BC476" i="4"/>
  <c r="BB476" i="4"/>
  <c r="BA476" i="4"/>
  <c r="AV476" i="4"/>
  <c r="AS476" i="4"/>
  <c r="AP476" i="4"/>
  <c r="AM476" i="4"/>
  <c r="AK476" i="4"/>
  <c r="AD476" i="4"/>
  <c r="BE475" i="4"/>
  <c r="BD475" i="4"/>
  <c r="BC475" i="4"/>
  <c r="BB475" i="4"/>
  <c r="BA475" i="4"/>
  <c r="AU475" i="4"/>
  <c r="AR475" i="4"/>
  <c r="AN475" i="4"/>
  <c r="AL475" i="4"/>
  <c r="AD475" i="4"/>
  <c r="BE474" i="4"/>
  <c r="BD474" i="4"/>
  <c r="BC474" i="4"/>
  <c r="BB474" i="4"/>
  <c r="BA474" i="4"/>
  <c r="AV474" i="4"/>
  <c r="AS474" i="4"/>
  <c r="AP474" i="4"/>
  <c r="AM474" i="4"/>
  <c r="AK474" i="4"/>
  <c r="AD474" i="4"/>
  <c r="BE473" i="4"/>
  <c r="BD473" i="4"/>
  <c r="BC473" i="4"/>
  <c r="BB473" i="4"/>
  <c r="BA473" i="4"/>
  <c r="AU473" i="4"/>
  <c r="AR473" i="4"/>
  <c r="AN473" i="4"/>
  <c r="AL473" i="4"/>
  <c r="AD473" i="4"/>
  <c r="BE472" i="4"/>
  <c r="BD472" i="4"/>
  <c r="BC472" i="4"/>
  <c r="BB472" i="4"/>
  <c r="BA472" i="4"/>
  <c r="AV472" i="4"/>
  <c r="AS472" i="4"/>
  <c r="AP472" i="4"/>
  <c r="AM472" i="4"/>
  <c r="AK472" i="4"/>
  <c r="AD472" i="4"/>
  <c r="BE471" i="4"/>
  <c r="BD471" i="4"/>
  <c r="BC471" i="4"/>
  <c r="BB471" i="4"/>
  <c r="BA471" i="4"/>
  <c r="AU471" i="4"/>
  <c r="AR471" i="4"/>
  <c r="AN471" i="4"/>
  <c r="AL471" i="4"/>
  <c r="AD471" i="4"/>
  <c r="BE470" i="4"/>
  <c r="BD470" i="4"/>
  <c r="BC470" i="4"/>
  <c r="BB470" i="4"/>
  <c r="BA470" i="4"/>
  <c r="AV470" i="4"/>
  <c r="AS470" i="4"/>
  <c r="AP470" i="4"/>
  <c r="AM470" i="4"/>
  <c r="AK470" i="4"/>
  <c r="AD470" i="4"/>
  <c r="BE469" i="4"/>
  <c r="BD469" i="4"/>
  <c r="BC469" i="4"/>
  <c r="BB469" i="4"/>
  <c r="BA469" i="4"/>
  <c r="AU469" i="4"/>
  <c r="AR469" i="4"/>
  <c r="AN469" i="4"/>
  <c r="AL469" i="4"/>
  <c r="AD469" i="4"/>
  <c r="BE468" i="4"/>
  <c r="BD468" i="4"/>
  <c r="BC468" i="4"/>
  <c r="BB468" i="4"/>
  <c r="BA468" i="4"/>
  <c r="AV468" i="4"/>
  <c r="AS468" i="4"/>
  <c r="AP468" i="4"/>
  <c r="AM468" i="4"/>
  <c r="AK468" i="4"/>
  <c r="AD468" i="4"/>
  <c r="BE467" i="4"/>
  <c r="BD467" i="4"/>
  <c r="BC467" i="4"/>
  <c r="BB467" i="4"/>
  <c r="BA467" i="4"/>
  <c r="AU467" i="4"/>
  <c r="AR467" i="4"/>
  <c r="AN467" i="4"/>
  <c r="AL467" i="4"/>
  <c r="AD467" i="4"/>
  <c r="BE466" i="4"/>
  <c r="BD466" i="4"/>
  <c r="BC466" i="4"/>
  <c r="BB466" i="4"/>
  <c r="BA466" i="4"/>
  <c r="AV466" i="4"/>
  <c r="AS466" i="4"/>
  <c r="AP466" i="4"/>
  <c r="AM466" i="4"/>
  <c r="AK466" i="4"/>
  <c r="AD466" i="4"/>
  <c r="BE465" i="4"/>
  <c r="BD465" i="4"/>
  <c r="BC465" i="4"/>
  <c r="BB465" i="4"/>
  <c r="BA465" i="4"/>
  <c r="AU465" i="4"/>
  <c r="AR465" i="4"/>
  <c r="AN465" i="4"/>
  <c r="AL465" i="4"/>
  <c r="AD465" i="4"/>
  <c r="BE464" i="4"/>
  <c r="BD464" i="4"/>
  <c r="BC464" i="4"/>
  <c r="BB464" i="4"/>
  <c r="BA464" i="4"/>
  <c r="AV464" i="4"/>
  <c r="AS464" i="4"/>
  <c r="AP464" i="4"/>
  <c r="AM464" i="4"/>
  <c r="AK464" i="4"/>
  <c r="AD464" i="4"/>
  <c r="BE463" i="4"/>
  <c r="BD463" i="4"/>
  <c r="BC463" i="4"/>
  <c r="BB463" i="4"/>
  <c r="BA463" i="4"/>
  <c r="AU463" i="4"/>
  <c r="AR463" i="4"/>
  <c r="AN463" i="4"/>
  <c r="AL463" i="4"/>
  <c r="AD463" i="4"/>
  <c r="BE462" i="4"/>
  <c r="BD462" i="4"/>
  <c r="BC462" i="4"/>
  <c r="BB462" i="4"/>
  <c r="BA462" i="4"/>
  <c r="AV462" i="4"/>
  <c r="AS462" i="4"/>
  <c r="AP462" i="4"/>
  <c r="AM462" i="4"/>
  <c r="AK462" i="4"/>
  <c r="AD462" i="4"/>
  <c r="BE461" i="4"/>
  <c r="BD461" i="4"/>
  <c r="BC461" i="4"/>
  <c r="BB461" i="4"/>
  <c r="BA461" i="4"/>
  <c r="AU461" i="4"/>
  <c r="AR461" i="4"/>
  <c r="AN461" i="4"/>
  <c r="AL461" i="4"/>
  <c r="AD461" i="4"/>
  <c r="BE460" i="4"/>
  <c r="BD460" i="4"/>
  <c r="BC460" i="4"/>
  <c r="BB460" i="4"/>
  <c r="BA460" i="4"/>
  <c r="AV460" i="4"/>
  <c r="AS460" i="4"/>
  <c r="AP460" i="4"/>
  <c r="AM460" i="4"/>
  <c r="AK460" i="4"/>
  <c r="AD460" i="4"/>
  <c r="BE459" i="4"/>
  <c r="BD459" i="4"/>
  <c r="BC459" i="4"/>
  <c r="BB459" i="4"/>
  <c r="BA459" i="4"/>
  <c r="AU459" i="4"/>
  <c r="AR459" i="4"/>
  <c r="AN459" i="4"/>
  <c r="AL459" i="4"/>
  <c r="AD459" i="4"/>
  <c r="BE458" i="4"/>
  <c r="BD458" i="4"/>
  <c r="BC458" i="4"/>
  <c r="BB458" i="4"/>
  <c r="BA458" i="4"/>
  <c r="AV458" i="4"/>
  <c r="AS458" i="4"/>
  <c r="AP458" i="4"/>
  <c r="AM458" i="4"/>
  <c r="AK458" i="4"/>
  <c r="AD458" i="4"/>
  <c r="BE457" i="4"/>
  <c r="BD457" i="4"/>
  <c r="BC457" i="4"/>
  <c r="BB457" i="4"/>
  <c r="BA457" i="4"/>
  <c r="AU457" i="4"/>
  <c r="AR457" i="4"/>
  <c r="AN457" i="4"/>
  <c r="AL457" i="4"/>
  <c r="AD457" i="4"/>
  <c r="BE456" i="4"/>
  <c r="BD456" i="4"/>
  <c r="BC456" i="4"/>
  <c r="BB456" i="4"/>
  <c r="BA456" i="4"/>
  <c r="AV456" i="4"/>
  <c r="AS456" i="4"/>
  <c r="AP456" i="4"/>
  <c r="AM456" i="4"/>
  <c r="AK456" i="4"/>
  <c r="AD456" i="4"/>
  <c r="BE455" i="4"/>
  <c r="BD455" i="4"/>
  <c r="BC455" i="4"/>
  <c r="BB455" i="4"/>
  <c r="BA455" i="4"/>
  <c r="AU455" i="4"/>
  <c r="AR455" i="4"/>
  <c r="AN455" i="4"/>
  <c r="AL455" i="4"/>
  <c r="AD455" i="4"/>
  <c r="BE454" i="4"/>
  <c r="BD454" i="4"/>
  <c r="BC454" i="4"/>
  <c r="BB454" i="4"/>
  <c r="BA454" i="4"/>
  <c r="AV454" i="4"/>
  <c r="AS454" i="4"/>
  <c r="AP454" i="4"/>
  <c r="AM454" i="4"/>
  <c r="AK454" i="4"/>
  <c r="AD454" i="4"/>
  <c r="BE453" i="4"/>
  <c r="BD453" i="4"/>
  <c r="BC453" i="4"/>
  <c r="BB453" i="4"/>
  <c r="BA453" i="4"/>
  <c r="AU453" i="4"/>
  <c r="AR453" i="4"/>
  <c r="AN453" i="4"/>
  <c r="AL453" i="4"/>
  <c r="AD453" i="4"/>
  <c r="BE452" i="4"/>
  <c r="BD452" i="4"/>
  <c r="BC452" i="4"/>
  <c r="BB452" i="4"/>
  <c r="BA452" i="4"/>
  <c r="AV452" i="4"/>
  <c r="AS452" i="4"/>
  <c r="AP452" i="4"/>
  <c r="AM452" i="4"/>
  <c r="AK452" i="4"/>
  <c r="AD452" i="4"/>
  <c r="BE451" i="4"/>
  <c r="BD451" i="4"/>
  <c r="BC451" i="4"/>
  <c r="BB451" i="4"/>
  <c r="BA451" i="4"/>
  <c r="AU451" i="4"/>
  <c r="AR451" i="4"/>
  <c r="AN451" i="4"/>
  <c r="AL451" i="4"/>
  <c r="AD451" i="4"/>
  <c r="BE450" i="4"/>
  <c r="BD450" i="4"/>
  <c r="BC450" i="4"/>
  <c r="BB450" i="4"/>
  <c r="BA450" i="4"/>
  <c r="AV450" i="4"/>
  <c r="AS450" i="4"/>
  <c r="AP450" i="4"/>
  <c r="AM450" i="4"/>
  <c r="AK450" i="4"/>
  <c r="AD450" i="4"/>
  <c r="BE449" i="4"/>
  <c r="BD449" i="4"/>
  <c r="BC449" i="4"/>
  <c r="BB449" i="4"/>
  <c r="BA449" i="4"/>
  <c r="AU449" i="4"/>
  <c r="AR449" i="4"/>
  <c r="AN449" i="4"/>
  <c r="AL449" i="4"/>
  <c r="AD449" i="4"/>
  <c r="BE448" i="4"/>
  <c r="BD448" i="4"/>
  <c r="BC448" i="4"/>
  <c r="BB448" i="4"/>
  <c r="BA448" i="4"/>
  <c r="AV448" i="4"/>
  <c r="AS448" i="4"/>
  <c r="AP448" i="4"/>
  <c r="AM448" i="4"/>
  <c r="AK448" i="4"/>
  <c r="AD448" i="4"/>
  <c r="BE447" i="4"/>
  <c r="BD447" i="4"/>
  <c r="BC447" i="4"/>
  <c r="BB447" i="4"/>
  <c r="BA447" i="4"/>
  <c r="AU447" i="4"/>
  <c r="AR447" i="4"/>
  <c r="AN447" i="4"/>
  <c r="AL447" i="4"/>
  <c r="AD447" i="4"/>
  <c r="BE446" i="4"/>
  <c r="BD446" i="4"/>
  <c r="BC446" i="4"/>
  <c r="BB446" i="4"/>
  <c r="BA446" i="4"/>
  <c r="AV446" i="4"/>
  <c r="AS446" i="4"/>
  <c r="AP446" i="4"/>
  <c r="AM446" i="4"/>
  <c r="AK446" i="4"/>
  <c r="AD446" i="4"/>
  <c r="BE445" i="4"/>
  <c r="BD445" i="4"/>
  <c r="BC445" i="4"/>
  <c r="BB445" i="4"/>
  <c r="BA445" i="4"/>
  <c r="AU445" i="4"/>
  <c r="AR445" i="4"/>
  <c r="AN445" i="4"/>
  <c r="AL445" i="4"/>
  <c r="AD445" i="4"/>
  <c r="BE444" i="4"/>
  <c r="BD444" i="4"/>
  <c r="BC444" i="4"/>
  <c r="BB444" i="4"/>
  <c r="BA444" i="4"/>
  <c r="AV444" i="4"/>
  <c r="AS444" i="4"/>
  <c r="AP444" i="4"/>
  <c r="AM444" i="4"/>
  <c r="AK444" i="4"/>
  <c r="AD444" i="4"/>
  <c r="BE443" i="4"/>
  <c r="BD443" i="4"/>
  <c r="BC443" i="4"/>
  <c r="BB443" i="4"/>
  <c r="BA443" i="4"/>
  <c r="AU443" i="4"/>
  <c r="AR443" i="4"/>
  <c r="AN443" i="4"/>
  <c r="AL443" i="4"/>
  <c r="AD443" i="4"/>
  <c r="BE442" i="4"/>
  <c r="BD442" i="4"/>
  <c r="BC442" i="4"/>
  <c r="BB442" i="4"/>
  <c r="BA442" i="4"/>
  <c r="AV442" i="4"/>
  <c r="AS442" i="4"/>
  <c r="AP442" i="4"/>
  <c r="AM442" i="4"/>
  <c r="AK442" i="4"/>
  <c r="AD442" i="4"/>
  <c r="BE441" i="4"/>
  <c r="BD441" i="4"/>
  <c r="BC441" i="4"/>
  <c r="BB441" i="4"/>
  <c r="BA441" i="4"/>
  <c r="AU441" i="4"/>
  <c r="AR441" i="4"/>
  <c r="AN441" i="4"/>
  <c r="AL441" i="4"/>
  <c r="AD441" i="4"/>
  <c r="BE440" i="4"/>
  <c r="BD440" i="4"/>
  <c r="BC440" i="4"/>
  <c r="BB440" i="4"/>
  <c r="BA440" i="4"/>
  <c r="AV440" i="4"/>
  <c r="AS440" i="4"/>
  <c r="AP440" i="4"/>
  <c r="AM440" i="4"/>
  <c r="AK440" i="4"/>
  <c r="AD440" i="4"/>
  <c r="BE439" i="4"/>
  <c r="BD439" i="4"/>
  <c r="BC439" i="4"/>
  <c r="BB439" i="4"/>
  <c r="BA439" i="4"/>
  <c r="AU439" i="4"/>
  <c r="AR439" i="4"/>
  <c r="AN439" i="4"/>
  <c r="AL439" i="4"/>
  <c r="AD439" i="4"/>
  <c r="BE438" i="4"/>
  <c r="BD438" i="4"/>
  <c r="BC438" i="4"/>
  <c r="BB438" i="4"/>
  <c r="BA438" i="4"/>
  <c r="AV438" i="4"/>
  <c r="AS438" i="4"/>
  <c r="AP438" i="4"/>
  <c r="AM438" i="4"/>
  <c r="AK438" i="4"/>
  <c r="AD438" i="4"/>
  <c r="BE437" i="4"/>
  <c r="BD437" i="4"/>
  <c r="BC437" i="4"/>
  <c r="BB437" i="4"/>
  <c r="BA437" i="4"/>
  <c r="AU437" i="4"/>
  <c r="AR437" i="4"/>
  <c r="AN437" i="4"/>
  <c r="AL437" i="4"/>
  <c r="AD437" i="4"/>
  <c r="BE436" i="4"/>
  <c r="BD436" i="4"/>
  <c r="BC436" i="4"/>
  <c r="BB436" i="4"/>
  <c r="BA436" i="4"/>
  <c r="AV436" i="4"/>
  <c r="AS436" i="4"/>
  <c r="AP436" i="4"/>
  <c r="AM436" i="4"/>
  <c r="AK436" i="4"/>
  <c r="AD436" i="4"/>
  <c r="BE435" i="4"/>
  <c r="BD435" i="4"/>
  <c r="BC435" i="4"/>
  <c r="BB435" i="4"/>
  <c r="BA435" i="4"/>
  <c r="AU435" i="4"/>
  <c r="AR435" i="4"/>
  <c r="AN435" i="4"/>
  <c r="AL435" i="4"/>
  <c r="AD435" i="4"/>
  <c r="BE434" i="4"/>
  <c r="BD434" i="4"/>
  <c r="BC434" i="4"/>
  <c r="BB434" i="4"/>
  <c r="BA434" i="4"/>
  <c r="AV434" i="4"/>
  <c r="AS434" i="4"/>
  <c r="AP434" i="4"/>
  <c r="AM434" i="4"/>
  <c r="AK434" i="4"/>
  <c r="AD434" i="4"/>
  <c r="BE433" i="4"/>
  <c r="BD433" i="4"/>
  <c r="BC433" i="4"/>
  <c r="BB433" i="4"/>
  <c r="BA433" i="4"/>
  <c r="AU433" i="4"/>
  <c r="AR433" i="4"/>
  <c r="AN433" i="4"/>
  <c r="AL433" i="4"/>
  <c r="AD433" i="4"/>
  <c r="BE432" i="4"/>
  <c r="BD432" i="4"/>
  <c r="BC432" i="4"/>
  <c r="BB432" i="4"/>
  <c r="BA432" i="4"/>
  <c r="AV432" i="4"/>
  <c r="AS432" i="4"/>
  <c r="AP432" i="4"/>
  <c r="AM432" i="4"/>
  <c r="AK432" i="4"/>
  <c r="AD432" i="4"/>
  <c r="BE431" i="4"/>
  <c r="BD431" i="4"/>
  <c r="BC431" i="4"/>
  <c r="BB431" i="4"/>
  <c r="BA431" i="4"/>
  <c r="AU431" i="4"/>
  <c r="AR431" i="4"/>
  <c r="AN431" i="4"/>
  <c r="AL431" i="4"/>
  <c r="AD431" i="4"/>
  <c r="BE430" i="4"/>
  <c r="BD430" i="4"/>
  <c r="BC430" i="4"/>
  <c r="BB430" i="4"/>
  <c r="BA430" i="4"/>
  <c r="AV430" i="4"/>
  <c r="AS430" i="4"/>
  <c r="AP430" i="4"/>
  <c r="AM430" i="4"/>
  <c r="AK430" i="4"/>
  <c r="AD430" i="4"/>
  <c r="BE429" i="4"/>
  <c r="BD429" i="4"/>
  <c r="BC429" i="4"/>
  <c r="BB429" i="4"/>
  <c r="BA429" i="4"/>
  <c r="AU429" i="4"/>
  <c r="AR429" i="4"/>
  <c r="AN429" i="4"/>
  <c r="AL429" i="4"/>
  <c r="AD429" i="4"/>
  <c r="BE428" i="4"/>
  <c r="BD428" i="4"/>
  <c r="BC428" i="4"/>
  <c r="BB428" i="4"/>
  <c r="BA428" i="4"/>
  <c r="AV428" i="4"/>
  <c r="AS428" i="4"/>
  <c r="AP428" i="4"/>
  <c r="AM428" i="4"/>
  <c r="AK428" i="4"/>
  <c r="AD428" i="4"/>
  <c r="BE427" i="4"/>
  <c r="BD427" i="4"/>
  <c r="BC427" i="4"/>
  <c r="BB427" i="4"/>
  <c r="BA427" i="4"/>
  <c r="AU427" i="4"/>
  <c r="AR427" i="4"/>
  <c r="AN427" i="4"/>
  <c r="AL427" i="4"/>
  <c r="AD427" i="4"/>
  <c r="BE426" i="4"/>
  <c r="BD426" i="4"/>
  <c r="BC426" i="4"/>
  <c r="BB426" i="4"/>
  <c r="BA426" i="4"/>
  <c r="AV426" i="4"/>
  <c r="AS426" i="4"/>
  <c r="AP426" i="4"/>
  <c r="AM426" i="4"/>
  <c r="AK426" i="4"/>
  <c r="AD426" i="4"/>
  <c r="BE425" i="4"/>
  <c r="BD425" i="4"/>
  <c r="BC425" i="4"/>
  <c r="BB425" i="4"/>
  <c r="BA425" i="4"/>
  <c r="AU425" i="4"/>
  <c r="AR425" i="4"/>
  <c r="AN425" i="4"/>
  <c r="AL425" i="4"/>
  <c r="AD425" i="4"/>
  <c r="BE424" i="4"/>
  <c r="BD424" i="4"/>
  <c r="BC424" i="4"/>
  <c r="BB424" i="4"/>
  <c r="BA424" i="4"/>
  <c r="AV424" i="4"/>
  <c r="AS424" i="4"/>
  <c r="AP424" i="4"/>
  <c r="AM424" i="4"/>
  <c r="AK424" i="4"/>
  <c r="AD424" i="4"/>
  <c r="BE423" i="4"/>
  <c r="BD423" i="4"/>
  <c r="BC423" i="4"/>
  <c r="BB423" i="4"/>
  <c r="BA423" i="4"/>
  <c r="AU423" i="4"/>
  <c r="AR423" i="4"/>
  <c r="AN423" i="4"/>
  <c r="AL423" i="4"/>
  <c r="AD423" i="4"/>
  <c r="BE422" i="4"/>
  <c r="BD422" i="4"/>
  <c r="BC422" i="4"/>
  <c r="BB422" i="4"/>
  <c r="BA422" i="4"/>
  <c r="AV422" i="4"/>
  <c r="AS422" i="4"/>
  <c r="AP422" i="4"/>
  <c r="AM422" i="4"/>
  <c r="AK422" i="4"/>
  <c r="AD422" i="4"/>
  <c r="BE421" i="4"/>
  <c r="BD421" i="4"/>
  <c r="BC421" i="4"/>
  <c r="BB421" i="4"/>
  <c r="BA421" i="4"/>
  <c r="AU421" i="4"/>
  <c r="AR421" i="4"/>
  <c r="AN421" i="4"/>
  <c r="AL421" i="4"/>
  <c r="AD421" i="4"/>
  <c r="BE420" i="4"/>
  <c r="BD420" i="4"/>
  <c r="BC420" i="4"/>
  <c r="BB420" i="4"/>
  <c r="BA420" i="4"/>
  <c r="AV420" i="4"/>
  <c r="AS420" i="4"/>
  <c r="AP420" i="4"/>
  <c r="AM420" i="4"/>
  <c r="AK420" i="4"/>
  <c r="AD420" i="4"/>
  <c r="BE419" i="4"/>
  <c r="BD419" i="4"/>
  <c r="BC419" i="4"/>
  <c r="BB419" i="4"/>
  <c r="BA419" i="4"/>
  <c r="AU419" i="4"/>
  <c r="AR419" i="4"/>
  <c r="AN419" i="4"/>
  <c r="AL419" i="4"/>
  <c r="AD419" i="4"/>
  <c r="BE418" i="4"/>
  <c r="BD418" i="4"/>
  <c r="BC418" i="4"/>
  <c r="BB418" i="4"/>
  <c r="BA418" i="4"/>
  <c r="AV418" i="4"/>
  <c r="AS418" i="4"/>
  <c r="AP418" i="4"/>
  <c r="AM418" i="4"/>
  <c r="AK418" i="4"/>
  <c r="AD418" i="4"/>
  <c r="BE417" i="4"/>
  <c r="BD417" i="4"/>
  <c r="BC417" i="4"/>
  <c r="BB417" i="4"/>
  <c r="BA417" i="4"/>
  <c r="AU417" i="4"/>
  <c r="AR417" i="4"/>
  <c r="AN417" i="4"/>
  <c r="AL417" i="4"/>
  <c r="AD417" i="4"/>
  <c r="BE416" i="4"/>
  <c r="BD416" i="4"/>
  <c r="BC416" i="4"/>
  <c r="BB416" i="4"/>
  <c r="BA416" i="4"/>
  <c r="AV416" i="4"/>
  <c r="AS416" i="4"/>
  <c r="AP416" i="4"/>
  <c r="AM416" i="4"/>
  <c r="AK416" i="4"/>
  <c r="AD416" i="4"/>
  <c r="BE415" i="4"/>
  <c r="BD415" i="4"/>
  <c r="BC415" i="4"/>
  <c r="BB415" i="4"/>
  <c r="BA415" i="4"/>
  <c r="AU415" i="4"/>
  <c r="AR415" i="4"/>
  <c r="AN415" i="4"/>
  <c r="AL415" i="4"/>
  <c r="AD415" i="4"/>
  <c r="BE414" i="4"/>
  <c r="BD414" i="4"/>
  <c r="BC414" i="4"/>
  <c r="BB414" i="4"/>
  <c r="BA414" i="4"/>
  <c r="AV414" i="4"/>
  <c r="AS414" i="4"/>
  <c r="AP414" i="4"/>
  <c r="AM414" i="4"/>
  <c r="AK414" i="4"/>
  <c r="AD414" i="4"/>
  <c r="BE413" i="4"/>
  <c r="BD413" i="4"/>
  <c r="BC413" i="4"/>
  <c r="BB413" i="4"/>
  <c r="BA413" i="4"/>
  <c r="AU413" i="4"/>
  <c r="AR413" i="4"/>
  <c r="AN413" i="4"/>
  <c r="AL413" i="4"/>
  <c r="AD413" i="4"/>
  <c r="BE412" i="4"/>
  <c r="BD412" i="4"/>
  <c r="BC412" i="4"/>
  <c r="BB412" i="4"/>
  <c r="BA412" i="4"/>
  <c r="AV412" i="4"/>
  <c r="AS412" i="4"/>
  <c r="AP412" i="4"/>
  <c r="AM412" i="4"/>
  <c r="AK412" i="4"/>
  <c r="AD412" i="4"/>
  <c r="BE411" i="4"/>
  <c r="BD411" i="4"/>
  <c r="BC411" i="4"/>
  <c r="BB411" i="4"/>
  <c r="BA411" i="4"/>
  <c r="AU411" i="4"/>
  <c r="AR411" i="4"/>
  <c r="AN411" i="4"/>
  <c r="AL411" i="4"/>
  <c r="AD411" i="4"/>
  <c r="BE410" i="4"/>
  <c r="BD410" i="4"/>
  <c r="BC410" i="4"/>
  <c r="BB410" i="4"/>
  <c r="BA410" i="4"/>
  <c r="AV410" i="4"/>
  <c r="AS410" i="4"/>
  <c r="AP410" i="4"/>
  <c r="AM410" i="4"/>
  <c r="AK410" i="4"/>
  <c r="AD410" i="4"/>
  <c r="BE409" i="4"/>
  <c r="BD409" i="4"/>
  <c r="BC409" i="4"/>
  <c r="BB409" i="4"/>
  <c r="BA409" i="4"/>
  <c r="AU409" i="4"/>
  <c r="AR409" i="4"/>
  <c r="AN409" i="4"/>
  <c r="AL409" i="4"/>
  <c r="AD409" i="4"/>
  <c r="BE408" i="4"/>
  <c r="BD408" i="4"/>
  <c r="BC408" i="4"/>
  <c r="BB408" i="4"/>
  <c r="BA408" i="4"/>
  <c r="AV408" i="4"/>
  <c r="AS408" i="4"/>
  <c r="AP408" i="4"/>
  <c r="AM408" i="4"/>
  <c r="AK408" i="4"/>
  <c r="AD408" i="4"/>
  <c r="BE407" i="4"/>
  <c r="BD407" i="4"/>
  <c r="BC407" i="4"/>
  <c r="BB407" i="4"/>
  <c r="BA407" i="4"/>
  <c r="AU407" i="4"/>
  <c r="AR407" i="4"/>
  <c r="AN407" i="4"/>
  <c r="AL407" i="4"/>
  <c r="AD407" i="4"/>
  <c r="BE406" i="4"/>
  <c r="BD406" i="4"/>
  <c r="BC406" i="4"/>
  <c r="BB406" i="4"/>
  <c r="BA406" i="4"/>
  <c r="AV406" i="4"/>
  <c r="AS406" i="4"/>
  <c r="AP406" i="4"/>
  <c r="AM406" i="4"/>
  <c r="AK406" i="4"/>
  <c r="AD406" i="4"/>
  <c r="BE405" i="4"/>
  <c r="BD405" i="4"/>
  <c r="BC405" i="4"/>
  <c r="BB405" i="4"/>
  <c r="BA405" i="4"/>
  <c r="AU405" i="4"/>
  <c r="AR405" i="4"/>
  <c r="AN405" i="4"/>
  <c r="AL405" i="4"/>
  <c r="AD405" i="4"/>
  <c r="BE404" i="4"/>
  <c r="BD404" i="4"/>
  <c r="BC404" i="4"/>
  <c r="BB404" i="4"/>
  <c r="BA404" i="4"/>
  <c r="AV404" i="4"/>
  <c r="AS404" i="4"/>
  <c r="AP404" i="4"/>
  <c r="AM404" i="4"/>
  <c r="AK404" i="4"/>
  <c r="AD404" i="4"/>
  <c r="BE403" i="4"/>
  <c r="BD403" i="4"/>
  <c r="BC403" i="4"/>
  <c r="BB403" i="4"/>
  <c r="BA403" i="4"/>
  <c r="AU403" i="4"/>
  <c r="AR403" i="4"/>
  <c r="AN403" i="4"/>
  <c r="AL403" i="4"/>
  <c r="AD403" i="4"/>
  <c r="BE402" i="4"/>
  <c r="BD402" i="4"/>
  <c r="BC402" i="4"/>
  <c r="BB402" i="4"/>
  <c r="BA402" i="4"/>
  <c r="AV402" i="4"/>
  <c r="AS402" i="4"/>
  <c r="AP402" i="4"/>
  <c r="AM402" i="4"/>
  <c r="AK402" i="4"/>
  <c r="AD402" i="4"/>
  <c r="BE401" i="4"/>
  <c r="BD401" i="4"/>
  <c r="BC401" i="4"/>
  <c r="BB401" i="4"/>
  <c r="BA401" i="4"/>
  <c r="AU401" i="4"/>
  <c r="AR401" i="4"/>
  <c r="AN401" i="4"/>
  <c r="AL401" i="4"/>
  <c r="AD401" i="4"/>
  <c r="BE400" i="4"/>
  <c r="BD400" i="4"/>
  <c r="BC400" i="4"/>
  <c r="BB400" i="4"/>
  <c r="BA400" i="4"/>
  <c r="AV400" i="4"/>
  <c r="AS400" i="4"/>
  <c r="AP400" i="4"/>
  <c r="AM400" i="4"/>
  <c r="AK400" i="4"/>
  <c r="AD400" i="4"/>
  <c r="BE399" i="4"/>
  <c r="BD399" i="4"/>
  <c r="BC399" i="4"/>
  <c r="BB399" i="4"/>
  <c r="BA399" i="4"/>
  <c r="AU399" i="4"/>
  <c r="AR399" i="4"/>
  <c r="AN399" i="4"/>
  <c r="AL399" i="4"/>
  <c r="AD399" i="4"/>
  <c r="BE398" i="4"/>
  <c r="BD398" i="4"/>
  <c r="BC398" i="4"/>
  <c r="BB398" i="4"/>
  <c r="BA398" i="4"/>
  <c r="AV398" i="4"/>
  <c r="AS398" i="4"/>
  <c r="AP398" i="4"/>
  <c r="AM398" i="4"/>
  <c r="AK398" i="4"/>
  <c r="AD398" i="4"/>
  <c r="BE397" i="4"/>
  <c r="BD397" i="4"/>
  <c r="BC397" i="4"/>
  <c r="BB397" i="4"/>
  <c r="BA397" i="4"/>
  <c r="AU397" i="4"/>
  <c r="AR397" i="4"/>
  <c r="AN397" i="4"/>
  <c r="AL397" i="4"/>
  <c r="AD397" i="4"/>
  <c r="BE396" i="4"/>
  <c r="BD396" i="4"/>
  <c r="BC396" i="4"/>
  <c r="BB396" i="4"/>
  <c r="BA396" i="4"/>
  <c r="AV396" i="4"/>
  <c r="AS396" i="4"/>
  <c r="AP396" i="4"/>
  <c r="AM396" i="4"/>
  <c r="AK396" i="4"/>
  <c r="AD396" i="4"/>
  <c r="BE395" i="4"/>
  <c r="BD395" i="4"/>
  <c r="BC395" i="4"/>
  <c r="BB395" i="4"/>
  <c r="BA395" i="4"/>
  <c r="AU395" i="4"/>
  <c r="AR395" i="4"/>
  <c r="AN395" i="4"/>
  <c r="AL395" i="4"/>
  <c r="AD395" i="4"/>
  <c r="BE394" i="4"/>
  <c r="BD394" i="4"/>
  <c r="BC394" i="4"/>
  <c r="BB394" i="4"/>
  <c r="BA394" i="4"/>
  <c r="AV394" i="4"/>
  <c r="AS394" i="4"/>
  <c r="AP394" i="4"/>
  <c r="AM394" i="4"/>
  <c r="AK394" i="4"/>
  <c r="AD394" i="4"/>
  <c r="BE393" i="4"/>
  <c r="BD393" i="4"/>
  <c r="BC393" i="4"/>
  <c r="BB393" i="4"/>
  <c r="BA393" i="4"/>
  <c r="AU393" i="4"/>
  <c r="AR393" i="4"/>
  <c r="AN393" i="4"/>
  <c r="AL393" i="4"/>
  <c r="AD393" i="4"/>
  <c r="BE392" i="4"/>
  <c r="BD392" i="4"/>
  <c r="BC392" i="4"/>
  <c r="BB392" i="4"/>
  <c r="BA392" i="4"/>
  <c r="AV392" i="4"/>
  <c r="AS392" i="4"/>
  <c r="AP392" i="4"/>
  <c r="AM392" i="4"/>
  <c r="AK392" i="4"/>
  <c r="AD392" i="4"/>
  <c r="BE391" i="4"/>
  <c r="BD391" i="4"/>
  <c r="BC391" i="4"/>
  <c r="BB391" i="4"/>
  <c r="BA391" i="4"/>
  <c r="AU391" i="4"/>
  <c r="AR391" i="4"/>
  <c r="AN391" i="4"/>
  <c r="AL391" i="4"/>
  <c r="AD391" i="4"/>
  <c r="BE390" i="4"/>
  <c r="BD390" i="4"/>
  <c r="BC390" i="4"/>
  <c r="BB390" i="4"/>
  <c r="BA390" i="4"/>
  <c r="AV390" i="4"/>
  <c r="AS390" i="4"/>
  <c r="AP390" i="4"/>
  <c r="AM390" i="4"/>
  <c r="AK390" i="4"/>
  <c r="AD390" i="4"/>
  <c r="BE389" i="4"/>
  <c r="BD389" i="4"/>
  <c r="BC389" i="4"/>
  <c r="BB389" i="4"/>
  <c r="BA389" i="4"/>
  <c r="AU389" i="4"/>
  <c r="AR389" i="4"/>
  <c r="AN389" i="4"/>
  <c r="AL389" i="4"/>
  <c r="AD389" i="4"/>
  <c r="BE388" i="4"/>
  <c r="BD388" i="4"/>
  <c r="BC388" i="4"/>
  <c r="BB388" i="4"/>
  <c r="BA388" i="4"/>
  <c r="AV388" i="4"/>
  <c r="AS388" i="4"/>
  <c r="AP388" i="4"/>
  <c r="AM388" i="4"/>
  <c r="AK388" i="4"/>
  <c r="AD388" i="4"/>
  <c r="BE387" i="4"/>
  <c r="BD387" i="4"/>
  <c r="BC387" i="4"/>
  <c r="BB387" i="4"/>
  <c r="BA387" i="4"/>
  <c r="AU387" i="4"/>
  <c r="AR387" i="4"/>
  <c r="AN387" i="4"/>
  <c r="AL387" i="4"/>
  <c r="AD387" i="4"/>
  <c r="BE386" i="4"/>
  <c r="BD386" i="4"/>
  <c r="BC386" i="4"/>
  <c r="BB386" i="4"/>
  <c r="BA386" i="4"/>
  <c r="AV386" i="4"/>
  <c r="AS386" i="4"/>
  <c r="AP386" i="4"/>
  <c r="AM386" i="4"/>
  <c r="AK386" i="4"/>
  <c r="AD386" i="4"/>
  <c r="BE385" i="4"/>
  <c r="BD385" i="4"/>
  <c r="BC385" i="4"/>
  <c r="BB385" i="4"/>
  <c r="BA385" i="4"/>
  <c r="AU385" i="4"/>
  <c r="AR385" i="4"/>
  <c r="AN385" i="4"/>
  <c r="AL385" i="4"/>
  <c r="AD385" i="4"/>
  <c r="BE384" i="4"/>
  <c r="BD384" i="4"/>
  <c r="BC384" i="4"/>
  <c r="BB384" i="4"/>
  <c r="BA384" i="4"/>
  <c r="AV384" i="4"/>
  <c r="AS384" i="4"/>
  <c r="AP384" i="4"/>
  <c r="AM384" i="4"/>
  <c r="AK384" i="4"/>
  <c r="AD384" i="4"/>
  <c r="BE383" i="4"/>
  <c r="BD383" i="4"/>
  <c r="BC383" i="4"/>
  <c r="BB383" i="4"/>
  <c r="BA383" i="4"/>
  <c r="AU383" i="4"/>
  <c r="AR383" i="4"/>
  <c r="AN383" i="4"/>
  <c r="AL383" i="4"/>
  <c r="AD383" i="4"/>
  <c r="BE382" i="4"/>
  <c r="BD382" i="4"/>
  <c r="BC382" i="4"/>
  <c r="BB382" i="4"/>
  <c r="BA382" i="4"/>
  <c r="AV382" i="4"/>
  <c r="AS382" i="4"/>
  <c r="AP382" i="4"/>
  <c r="AM382" i="4"/>
  <c r="AK382" i="4"/>
  <c r="AD382" i="4"/>
  <c r="BE381" i="4"/>
  <c r="BD381" i="4"/>
  <c r="BC381" i="4"/>
  <c r="BB381" i="4"/>
  <c r="BA381" i="4"/>
  <c r="AU381" i="4"/>
  <c r="AR381" i="4"/>
  <c r="AN381" i="4"/>
  <c r="AL381" i="4"/>
  <c r="AD381" i="4"/>
  <c r="BE380" i="4"/>
  <c r="BD380" i="4"/>
  <c r="BC380" i="4"/>
  <c r="BB380" i="4"/>
  <c r="BA380" i="4"/>
  <c r="AV380" i="4"/>
  <c r="AS380" i="4"/>
  <c r="AP380" i="4"/>
  <c r="AM380" i="4"/>
  <c r="AK380" i="4"/>
  <c r="AD380" i="4"/>
  <c r="BE379" i="4"/>
  <c r="BD379" i="4"/>
  <c r="BC379" i="4"/>
  <c r="BB379" i="4"/>
  <c r="BA379" i="4"/>
  <c r="AU379" i="4"/>
  <c r="AR379" i="4"/>
  <c r="AN379" i="4"/>
  <c r="AL379" i="4"/>
  <c r="AD379" i="4"/>
  <c r="BE378" i="4"/>
  <c r="BD378" i="4"/>
  <c r="BC378" i="4"/>
  <c r="BB378" i="4"/>
  <c r="BA378" i="4"/>
  <c r="AV378" i="4"/>
  <c r="AS378" i="4"/>
  <c r="AP378" i="4"/>
  <c r="AM378" i="4"/>
  <c r="AK378" i="4"/>
  <c r="AD378" i="4"/>
  <c r="BE377" i="4"/>
  <c r="BD377" i="4"/>
  <c r="BC377" i="4"/>
  <c r="BB377" i="4"/>
  <c r="BA377" i="4"/>
  <c r="AU377" i="4"/>
  <c r="AR377" i="4"/>
  <c r="AN377" i="4"/>
  <c r="AL377" i="4"/>
  <c r="AD377" i="4"/>
  <c r="BE376" i="4"/>
  <c r="BD376" i="4"/>
  <c r="BC376" i="4"/>
  <c r="BB376" i="4"/>
  <c r="BA376" i="4"/>
  <c r="AV376" i="4"/>
  <c r="AS376" i="4"/>
  <c r="AP376" i="4"/>
  <c r="AM376" i="4"/>
  <c r="AK376" i="4"/>
  <c r="AD376" i="4"/>
  <c r="BE375" i="4"/>
  <c r="BD375" i="4"/>
  <c r="BC375" i="4"/>
  <c r="BB375" i="4"/>
  <c r="BA375" i="4"/>
  <c r="AU375" i="4"/>
  <c r="AR375" i="4"/>
  <c r="AN375" i="4"/>
  <c r="AL375" i="4"/>
  <c r="AD375" i="4"/>
  <c r="BE374" i="4"/>
  <c r="BD374" i="4"/>
  <c r="BC374" i="4"/>
  <c r="BB374" i="4"/>
  <c r="BA374" i="4"/>
  <c r="AV374" i="4"/>
  <c r="AS374" i="4"/>
  <c r="AP374" i="4"/>
  <c r="AM374" i="4"/>
  <c r="AK374" i="4"/>
  <c r="AD374" i="4"/>
  <c r="BE373" i="4"/>
  <c r="BD373" i="4"/>
  <c r="BC373" i="4"/>
  <c r="BB373" i="4"/>
  <c r="BA373" i="4"/>
  <c r="AU373" i="4"/>
  <c r="AR373" i="4"/>
  <c r="AN373" i="4"/>
  <c r="AL373" i="4"/>
  <c r="AD373" i="4"/>
  <c r="BE372" i="4"/>
  <c r="BD372" i="4"/>
  <c r="BC372" i="4"/>
  <c r="BB372" i="4"/>
  <c r="BA372" i="4"/>
  <c r="AV372" i="4"/>
  <c r="AS372" i="4"/>
  <c r="AP372" i="4"/>
  <c r="AM372" i="4"/>
  <c r="AK372" i="4"/>
  <c r="AD372" i="4"/>
  <c r="BE371" i="4"/>
  <c r="BD371" i="4"/>
  <c r="BC371" i="4"/>
  <c r="BB371" i="4"/>
  <c r="BA371" i="4"/>
  <c r="AU371" i="4"/>
  <c r="AR371" i="4"/>
  <c r="AN371" i="4"/>
  <c r="AL371" i="4"/>
  <c r="AD371" i="4"/>
  <c r="BE370" i="4"/>
  <c r="BD370" i="4"/>
  <c r="BC370" i="4"/>
  <c r="BB370" i="4"/>
  <c r="BA370" i="4"/>
  <c r="AV370" i="4"/>
  <c r="AS370" i="4"/>
  <c r="AP370" i="4"/>
  <c r="AM370" i="4"/>
  <c r="AK370" i="4"/>
  <c r="AD370" i="4"/>
  <c r="BE369" i="4"/>
  <c r="BD369" i="4"/>
  <c r="BC369" i="4"/>
  <c r="BB369" i="4"/>
  <c r="BA369" i="4"/>
  <c r="AU369" i="4"/>
  <c r="AR369" i="4"/>
  <c r="AN369" i="4"/>
  <c r="AL369" i="4"/>
  <c r="AD369" i="4"/>
  <c r="BE368" i="4"/>
  <c r="BD368" i="4"/>
  <c r="BC368" i="4"/>
  <c r="BB368" i="4"/>
  <c r="BA368" i="4"/>
  <c r="AV368" i="4"/>
  <c r="AS368" i="4"/>
  <c r="AP368" i="4"/>
  <c r="AM368" i="4"/>
  <c r="AK368" i="4"/>
  <c r="AD368" i="4"/>
  <c r="BE367" i="4"/>
  <c r="BD367" i="4"/>
  <c r="BC367" i="4"/>
  <c r="BB367" i="4"/>
  <c r="BA367" i="4"/>
  <c r="AU367" i="4"/>
  <c r="AR367" i="4"/>
  <c r="AN367" i="4"/>
  <c r="AL367" i="4"/>
  <c r="AD367" i="4"/>
  <c r="BE366" i="4"/>
  <c r="BD366" i="4"/>
  <c r="BC366" i="4"/>
  <c r="BB366" i="4"/>
  <c r="BA366" i="4"/>
  <c r="AV366" i="4"/>
  <c r="AS366" i="4"/>
  <c r="AP366" i="4"/>
  <c r="AM366" i="4"/>
  <c r="AK366" i="4"/>
  <c r="AD366" i="4"/>
  <c r="BE365" i="4"/>
  <c r="BD365" i="4"/>
  <c r="BC365" i="4"/>
  <c r="BB365" i="4"/>
  <c r="BA365" i="4"/>
  <c r="AU365" i="4"/>
  <c r="AR365" i="4"/>
  <c r="AN365" i="4"/>
  <c r="AL365" i="4"/>
  <c r="AD365" i="4"/>
  <c r="BE364" i="4"/>
  <c r="BD364" i="4"/>
  <c r="BC364" i="4"/>
  <c r="BB364" i="4"/>
  <c r="BA364" i="4"/>
  <c r="AV364" i="4"/>
  <c r="AS364" i="4"/>
  <c r="AP364" i="4"/>
  <c r="AM364" i="4"/>
  <c r="AK364" i="4"/>
  <c r="AD364" i="4"/>
  <c r="BE363" i="4"/>
  <c r="BD363" i="4"/>
  <c r="BC363" i="4"/>
  <c r="BB363" i="4"/>
  <c r="BA363" i="4"/>
  <c r="AU363" i="4"/>
  <c r="AR363" i="4"/>
  <c r="AN363" i="4"/>
  <c r="AL363" i="4"/>
  <c r="AD363" i="4"/>
  <c r="BE362" i="4"/>
  <c r="BD362" i="4"/>
  <c r="BC362" i="4"/>
  <c r="BB362" i="4"/>
  <c r="BA362" i="4"/>
  <c r="AV362" i="4"/>
  <c r="AS362" i="4"/>
  <c r="AP362" i="4"/>
  <c r="AM362" i="4"/>
  <c r="AK362" i="4"/>
  <c r="AD362" i="4"/>
  <c r="BE361" i="4"/>
  <c r="BD361" i="4"/>
  <c r="BC361" i="4"/>
  <c r="BB361" i="4"/>
  <c r="BA361" i="4"/>
  <c r="AU361" i="4"/>
  <c r="AR361" i="4"/>
  <c r="AN361" i="4"/>
  <c r="AL361" i="4"/>
  <c r="AD361" i="4"/>
  <c r="BE360" i="4"/>
  <c r="BD360" i="4"/>
  <c r="BC360" i="4"/>
  <c r="BB360" i="4"/>
  <c r="BA360" i="4"/>
  <c r="AV360" i="4"/>
  <c r="AS360" i="4"/>
  <c r="AP360" i="4"/>
  <c r="AM360" i="4"/>
  <c r="AK360" i="4"/>
  <c r="AD360" i="4"/>
  <c r="BE359" i="4"/>
  <c r="BD359" i="4"/>
  <c r="BC359" i="4"/>
  <c r="BB359" i="4"/>
  <c r="BA359" i="4"/>
  <c r="AU359" i="4"/>
  <c r="AR359" i="4"/>
  <c r="AN359" i="4"/>
  <c r="AL359" i="4"/>
  <c r="AD359" i="4"/>
  <c r="BE358" i="4"/>
  <c r="BD358" i="4"/>
  <c r="BC358" i="4"/>
  <c r="BB358" i="4"/>
  <c r="BA358" i="4"/>
  <c r="AV358" i="4"/>
  <c r="AS358" i="4"/>
  <c r="AP358" i="4"/>
  <c r="AM358" i="4"/>
  <c r="AK358" i="4"/>
  <c r="AD358" i="4"/>
  <c r="BE357" i="4"/>
  <c r="BD357" i="4"/>
  <c r="BC357" i="4"/>
  <c r="BB357" i="4"/>
  <c r="BA357" i="4"/>
  <c r="AU357" i="4"/>
  <c r="AR357" i="4"/>
  <c r="AN357" i="4"/>
  <c r="AL357" i="4"/>
  <c r="AD357" i="4"/>
  <c r="BE356" i="4"/>
  <c r="BD356" i="4"/>
  <c r="BC356" i="4"/>
  <c r="BB356" i="4"/>
  <c r="BA356" i="4"/>
  <c r="AV356" i="4"/>
  <c r="AS356" i="4"/>
  <c r="AP356" i="4"/>
  <c r="AM356" i="4"/>
  <c r="AK356" i="4"/>
  <c r="AD356" i="4"/>
  <c r="BE355" i="4"/>
  <c r="BD355" i="4"/>
  <c r="BC355" i="4"/>
  <c r="BB355" i="4"/>
  <c r="BA355" i="4"/>
  <c r="AU355" i="4"/>
  <c r="AR355" i="4"/>
  <c r="AN355" i="4"/>
  <c r="AL355" i="4"/>
  <c r="AD355" i="4"/>
  <c r="BE354" i="4"/>
  <c r="BD354" i="4"/>
  <c r="BC354" i="4"/>
  <c r="BB354" i="4"/>
  <c r="BA354" i="4"/>
  <c r="AV354" i="4"/>
  <c r="AS354" i="4"/>
  <c r="AP354" i="4"/>
  <c r="AM354" i="4"/>
  <c r="AK354" i="4"/>
  <c r="AD354" i="4"/>
  <c r="BE353" i="4"/>
  <c r="BD353" i="4"/>
  <c r="BC353" i="4"/>
  <c r="BB353" i="4"/>
  <c r="BA353" i="4"/>
  <c r="AU353" i="4"/>
  <c r="AR353" i="4"/>
  <c r="AN353" i="4"/>
  <c r="AL353" i="4"/>
  <c r="AD353" i="4"/>
  <c r="BE352" i="4"/>
  <c r="BD352" i="4"/>
  <c r="BC352" i="4"/>
  <c r="BB352" i="4"/>
  <c r="BA352" i="4"/>
  <c r="AV352" i="4"/>
  <c r="AS352" i="4"/>
  <c r="AP352" i="4"/>
  <c r="AM352" i="4"/>
  <c r="AK352" i="4"/>
  <c r="AD352" i="4"/>
  <c r="BE351" i="4"/>
  <c r="BD351" i="4"/>
  <c r="BC351" i="4"/>
  <c r="BB351" i="4"/>
  <c r="BA351" i="4"/>
  <c r="AU351" i="4"/>
  <c r="AR351" i="4"/>
  <c r="AN351" i="4"/>
  <c r="AL351" i="4"/>
  <c r="AD351" i="4"/>
  <c r="BE350" i="4"/>
  <c r="BD350" i="4"/>
  <c r="BC350" i="4"/>
  <c r="BB350" i="4"/>
  <c r="BA350" i="4"/>
  <c r="AV350" i="4"/>
  <c r="AS350" i="4"/>
  <c r="AP350" i="4"/>
  <c r="AM350" i="4"/>
  <c r="AK350" i="4"/>
  <c r="AD350" i="4"/>
  <c r="BE349" i="4"/>
  <c r="BD349" i="4"/>
  <c r="BC349" i="4"/>
  <c r="BB349" i="4"/>
  <c r="BA349" i="4"/>
  <c r="AU349" i="4"/>
  <c r="AR349" i="4"/>
  <c r="AN349" i="4"/>
  <c r="AL349" i="4"/>
  <c r="AD349" i="4"/>
  <c r="BE348" i="4"/>
  <c r="BD348" i="4"/>
  <c r="BC348" i="4"/>
  <c r="BB348" i="4"/>
  <c r="BA348" i="4"/>
  <c r="AV348" i="4"/>
  <c r="AS348" i="4"/>
  <c r="AP348" i="4"/>
  <c r="AM348" i="4"/>
  <c r="AK348" i="4"/>
  <c r="AD348" i="4"/>
  <c r="BE347" i="4"/>
  <c r="BD347" i="4"/>
  <c r="BC347" i="4"/>
  <c r="BB347" i="4"/>
  <c r="BA347" i="4"/>
  <c r="AU347" i="4"/>
  <c r="AR347" i="4"/>
  <c r="AN347" i="4"/>
  <c r="AL347" i="4"/>
  <c r="AD347" i="4"/>
  <c r="BE346" i="4"/>
  <c r="BD346" i="4"/>
  <c r="BC346" i="4"/>
  <c r="BB346" i="4"/>
  <c r="BA346" i="4"/>
  <c r="AV346" i="4"/>
  <c r="AS346" i="4"/>
  <c r="AP346" i="4"/>
  <c r="AM346" i="4"/>
  <c r="AK346" i="4"/>
  <c r="AD346" i="4"/>
  <c r="BE345" i="4"/>
  <c r="BD345" i="4"/>
  <c r="BC345" i="4"/>
  <c r="BB345" i="4"/>
  <c r="BA345" i="4"/>
  <c r="AU345" i="4"/>
  <c r="AR345" i="4"/>
  <c r="AN345" i="4"/>
  <c r="AL345" i="4"/>
  <c r="AD345" i="4"/>
  <c r="BE344" i="4"/>
  <c r="BD344" i="4"/>
  <c r="BC344" i="4"/>
  <c r="BB344" i="4"/>
  <c r="BA344" i="4"/>
  <c r="AV344" i="4"/>
  <c r="AS344" i="4"/>
  <c r="AP344" i="4"/>
  <c r="AM344" i="4"/>
  <c r="AK344" i="4"/>
  <c r="AD344" i="4"/>
  <c r="BE343" i="4"/>
  <c r="BD343" i="4"/>
  <c r="BC343" i="4"/>
  <c r="BB343" i="4"/>
  <c r="BA343" i="4"/>
  <c r="AU343" i="4"/>
  <c r="AR343" i="4"/>
  <c r="AN343" i="4"/>
  <c r="AL343" i="4"/>
  <c r="AD343" i="4"/>
  <c r="BE342" i="4"/>
  <c r="BD342" i="4"/>
  <c r="BC342" i="4"/>
  <c r="BB342" i="4"/>
  <c r="BA342" i="4"/>
  <c r="AV342" i="4"/>
  <c r="AS342" i="4"/>
  <c r="AP342" i="4"/>
  <c r="AM342" i="4"/>
  <c r="AK342" i="4"/>
  <c r="AD342" i="4"/>
  <c r="BE341" i="4"/>
  <c r="BD341" i="4"/>
  <c r="BC341" i="4"/>
  <c r="BB341" i="4"/>
  <c r="BA341" i="4"/>
  <c r="AU341" i="4"/>
  <c r="AR341" i="4"/>
  <c r="AN341" i="4"/>
  <c r="AL341" i="4"/>
  <c r="AD341" i="4"/>
  <c r="BE340" i="4"/>
  <c r="BD340" i="4"/>
  <c r="BC340" i="4"/>
  <c r="BB340" i="4"/>
  <c r="BA340" i="4"/>
  <c r="AV340" i="4"/>
  <c r="AS340" i="4"/>
  <c r="AP340" i="4"/>
  <c r="AM340" i="4"/>
  <c r="AK340" i="4"/>
  <c r="AD340" i="4"/>
  <c r="BE339" i="4"/>
  <c r="BD339" i="4"/>
  <c r="BC339" i="4"/>
  <c r="BB339" i="4"/>
  <c r="BA339" i="4"/>
  <c r="AU339" i="4"/>
  <c r="AR339" i="4"/>
  <c r="AN339" i="4"/>
  <c r="AL339" i="4"/>
  <c r="AD339" i="4"/>
  <c r="BE338" i="4"/>
  <c r="BD338" i="4"/>
  <c r="BC338" i="4"/>
  <c r="BB338" i="4"/>
  <c r="BA338" i="4"/>
  <c r="AV338" i="4"/>
  <c r="AS338" i="4"/>
  <c r="AP338" i="4"/>
  <c r="AM338" i="4"/>
  <c r="AK338" i="4"/>
  <c r="AD338" i="4"/>
  <c r="BE337" i="4"/>
  <c r="BD337" i="4"/>
  <c r="BC337" i="4"/>
  <c r="BB337" i="4"/>
  <c r="BA337" i="4"/>
  <c r="AU337" i="4"/>
  <c r="AR337" i="4"/>
  <c r="AN337" i="4"/>
  <c r="AL337" i="4"/>
  <c r="AD337" i="4"/>
  <c r="BE336" i="4"/>
  <c r="BD336" i="4"/>
  <c r="BC336" i="4"/>
  <c r="BB336" i="4"/>
  <c r="BA336" i="4"/>
  <c r="AV336" i="4"/>
  <c r="AS336" i="4"/>
  <c r="AP336" i="4"/>
  <c r="AM336" i="4"/>
  <c r="AK336" i="4"/>
  <c r="AD336" i="4"/>
  <c r="BE335" i="4"/>
  <c r="BD335" i="4"/>
  <c r="BC335" i="4"/>
  <c r="BB335" i="4"/>
  <c r="BA335" i="4"/>
  <c r="AU335" i="4"/>
  <c r="AR335" i="4"/>
  <c r="AN335" i="4"/>
  <c r="AL335" i="4"/>
  <c r="AD335" i="4"/>
  <c r="BE334" i="4"/>
  <c r="BD334" i="4"/>
  <c r="BC334" i="4"/>
  <c r="BB334" i="4"/>
  <c r="BA334" i="4"/>
  <c r="AV334" i="4"/>
  <c r="AS334" i="4"/>
  <c r="AP334" i="4"/>
  <c r="AM334" i="4"/>
  <c r="AK334" i="4"/>
  <c r="AD334" i="4"/>
  <c r="BE333" i="4"/>
  <c r="BD333" i="4"/>
  <c r="BC333" i="4"/>
  <c r="BB333" i="4"/>
  <c r="BA333" i="4"/>
  <c r="AU333" i="4"/>
  <c r="AR333" i="4"/>
  <c r="AN333" i="4"/>
  <c r="AL333" i="4"/>
  <c r="AD333" i="4"/>
  <c r="BE332" i="4"/>
  <c r="BD332" i="4"/>
  <c r="BC332" i="4"/>
  <c r="BB332" i="4"/>
  <c r="BA332" i="4"/>
  <c r="AV332" i="4"/>
  <c r="AS332" i="4"/>
  <c r="AP332" i="4"/>
  <c r="AM332" i="4"/>
  <c r="AK332" i="4"/>
  <c r="AD332" i="4"/>
  <c r="BE331" i="4"/>
  <c r="BD331" i="4"/>
  <c r="BC331" i="4"/>
  <c r="BB331" i="4"/>
  <c r="BA331" i="4"/>
  <c r="AU331" i="4"/>
  <c r="AR331" i="4"/>
  <c r="AN331" i="4"/>
  <c r="AL331" i="4"/>
  <c r="AD331" i="4"/>
  <c r="BE330" i="4"/>
  <c r="BD330" i="4"/>
  <c r="BC330" i="4"/>
  <c r="BB330" i="4"/>
  <c r="BA330" i="4"/>
  <c r="AV330" i="4"/>
  <c r="AS330" i="4"/>
  <c r="AP330" i="4"/>
  <c r="AM330" i="4"/>
  <c r="AK330" i="4"/>
  <c r="AD330" i="4"/>
  <c r="BE329" i="4"/>
  <c r="BD329" i="4"/>
  <c r="BC329" i="4"/>
  <c r="BB329" i="4"/>
  <c r="BA329" i="4"/>
  <c r="AU329" i="4"/>
  <c r="AR329" i="4"/>
  <c r="AN329" i="4"/>
  <c r="AL329" i="4"/>
  <c r="AD329" i="4"/>
  <c r="BE328" i="4"/>
  <c r="BD328" i="4"/>
  <c r="BC328" i="4"/>
  <c r="BB328" i="4"/>
  <c r="BA328" i="4"/>
  <c r="AV328" i="4"/>
  <c r="AS328" i="4"/>
  <c r="AP328" i="4"/>
  <c r="AM328" i="4"/>
  <c r="AK328" i="4"/>
  <c r="AD328" i="4"/>
  <c r="BE327" i="4"/>
  <c r="BD327" i="4"/>
  <c r="BC327" i="4"/>
  <c r="BB327" i="4"/>
  <c r="BA327" i="4"/>
  <c r="AU327" i="4"/>
  <c r="AR327" i="4"/>
  <c r="AN327" i="4"/>
  <c r="AL327" i="4"/>
  <c r="AD327" i="4"/>
  <c r="BE326" i="4"/>
  <c r="BD326" i="4"/>
  <c r="BC326" i="4"/>
  <c r="BB326" i="4"/>
  <c r="BA326" i="4"/>
  <c r="AV326" i="4"/>
  <c r="AS326" i="4"/>
  <c r="AP326" i="4"/>
  <c r="AM326" i="4"/>
  <c r="AK326" i="4"/>
  <c r="AD326" i="4"/>
  <c r="BE325" i="4"/>
  <c r="BD325" i="4"/>
  <c r="BC325" i="4"/>
  <c r="BB325" i="4"/>
  <c r="BA325" i="4"/>
  <c r="AU325" i="4"/>
  <c r="AR325" i="4"/>
  <c r="AN325" i="4"/>
  <c r="AL325" i="4"/>
  <c r="AD325" i="4"/>
  <c r="BE324" i="4"/>
  <c r="BD324" i="4"/>
  <c r="BC324" i="4"/>
  <c r="BB324" i="4"/>
  <c r="BA324" i="4"/>
  <c r="AV324" i="4"/>
  <c r="AS324" i="4"/>
  <c r="AP324" i="4"/>
  <c r="AM324" i="4"/>
  <c r="AK324" i="4"/>
  <c r="AD324" i="4"/>
  <c r="BE323" i="4"/>
  <c r="BD323" i="4"/>
  <c r="BC323" i="4"/>
  <c r="BB323" i="4"/>
  <c r="BA323" i="4"/>
  <c r="AU323" i="4"/>
  <c r="AR323" i="4"/>
  <c r="AN323" i="4"/>
  <c r="AL323" i="4"/>
  <c r="AD323" i="4"/>
  <c r="BE322" i="4"/>
  <c r="BD322" i="4"/>
  <c r="BC322" i="4"/>
  <c r="BB322" i="4"/>
  <c r="BA322" i="4"/>
  <c r="AV322" i="4"/>
  <c r="AS322" i="4"/>
  <c r="AP322" i="4"/>
  <c r="AM322" i="4"/>
  <c r="AK322" i="4"/>
  <c r="AD322" i="4"/>
  <c r="BE321" i="4"/>
  <c r="BD321" i="4"/>
  <c r="BC321" i="4"/>
  <c r="BB321" i="4"/>
  <c r="BA321" i="4"/>
  <c r="AU321" i="4"/>
  <c r="AR321" i="4"/>
  <c r="AN321" i="4"/>
  <c r="AL321" i="4"/>
  <c r="AD321" i="4"/>
  <c r="BE320" i="4"/>
  <c r="BD320" i="4"/>
  <c r="BC320" i="4"/>
  <c r="BB320" i="4"/>
  <c r="BA320" i="4"/>
  <c r="AV320" i="4"/>
  <c r="AS320" i="4"/>
  <c r="AP320" i="4"/>
  <c r="AM320" i="4"/>
  <c r="AK320" i="4"/>
  <c r="AD320" i="4"/>
  <c r="BE319" i="4"/>
  <c r="BD319" i="4"/>
  <c r="BC319" i="4"/>
  <c r="BB319" i="4"/>
  <c r="BA319" i="4"/>
  <c r="AU319" i="4"/>
  <c r="AR319" i="4"/>
  <c r="AN319" i="4"/>
  <c r="AL319" i="4"/>
  <c r="AD319" i="4"/>
  <c r="BE318" i="4"/>
  <c r="BD318" i="4"/>
  <c r="BC318" i="4"/>
  <c r="BB318" i="4"/>
  <c r="BA318" i="4"/>
  <c r="AV318" i="4"/>
  <c r="AS318" i="4"/>
  <c r="AP318" i="4"/>
  <c r="AM318" i="4"/>
  <c r="AK318" i="4"/>
  <c r="AD318" i="4"/>
  <c r="BE317" i="4"/>
  <c r="BD317" i="4"/>
  <c r="BC317" i="4"/>
  <c r="BB317" i="4"/>
  <c r="BA317" i="4"/>
  <c r="AU317" i="4"/>
  <c r="AR317" i="4"/>
  <c r="AN317" i="4"/>
  <c r="AL317" i="4"/>
  <c r="AD317" i="4"/>
  <c r="BE316" i="4"/>
  <c r="BD316" i="4"/>
  <c r="BC316" i="4"/>
  <c r="BB316" i="4"/>
  <c r="BA316" i="4"/>
  <c r="AV316" i="4"/>
  <c r="AS316" i="4"/>
  <c r="AP316" i="4"/>
  <c r="AM316" i="4"/>
  <c r="AK316" i="4"/>
  <c r="AD316" i="4"/>
  <c r="BE315" i="4"/>
  <c r="BD315" i="4"/>
  <c r="BC315" i="4"/>
  <c r="BB315" i="4"/>
  <c r="BA315" i="4"/>
  <c r="AU315" i="4"/>
  <c r="AR315" i="4"/>
  <c r="AN315" i="4"/>
  <c r="AL315" i="4"/>
  <c r="AD315" i="4"/>
  <c r="BE314" i="4"/>
  <c r="BD314" i="4"/>
  <c r="BC314" i="4"/>
  <c r="BB314" i="4"/>
  <c r="BA314" i="4"/>
  <c r="AV314" i="4"/>
  <c r="AS314" i="4"/>
  <c r="AP314" i="4"/>
  <c r="AM314" i="4"/>
  <c r="AK314" i="4"/>
  <c r="AD314" i="4"/>
  <c r="BE313" i="4"/>
  <c r="BD313" i="4"/>
  <c r="BC313" i="4"/>
  <c r="BB313" i="4"/>
  <c r="BA313" i="4"/>
  <c r="AU313" i="4"/>
  <c r="AR313" i="4"/>
  <c r="AN313" i="4"/>
  <c r="AL313" i="4"/>
  <c r="AD313" i="4"/>
  <c r="BE312" i="4"/>
  <c r="BD312" i="4"/>
  <c r="BC312" i="4"/>
  <c r="BB312" i="4"/>
  <c r="BA312" i="4"/>
  <c r="AV312" i="4"/>
  <c r="AS312" i="4"/>
  <c r="AP312" i="4"/>
  <c r="AM312" i="4"/>
  <c r="AK312" i="4"/>
  <c r="AD312" i="4"/>
  <c r="BE311" i="4"/>
  <c r="BD311" i="4"/>
  <c r="BC311" i="4"/>
  <c r="BB311" i="4"/>
  <c r="BA311" i="4"/>
  <c r="AU311" i="4"/>
  <c r="AR311" i="4"/>
  <c r="AN311" i="4"/>
  <c r="AL311" i="4"/>
  <c r="AD311" i="4"/>
  <c r="BE310" i="4"/>
  <c r="BD310" i="4"/>
  <c r="BC310" i="4"/>
  <c r="BB310" i="4"/>
  <c r="BA310" i="4"/>
  <c r="AV310" i="4"/>
  <c r="AS310" i="4"/>
  <c r="AP310" i="4"/>
  <c r="AM310" i="4"/>
  <c r="AK310" i="4"/>
  <c r="AD310" i="4"/>
  <c r="BE309" i="4"/>
  <c r="BD309" i="4"/>
  <c r="BC309" i="4"/>
  <c r="BB309" i="4"/>
  <c r="BA309" i="4"/>
  <c r="AU309" i="4"/>
  <c r="AR309" i="4"/>
  <c r="AN309" i="4"/>
  <c r="AL309" i="4"/>
  <c r="AD309" i="4"/>
  <c r="BE308" i="4"/>
  <c r="BD308" i="4"/>
  <c r="BC308" i="4"/>
  <c r="BB308" i="4"/>
  <c r="BA308" i="4"/>
  <c r="AV308" i="4"/>
  <c r="AS308" i="4"/>
  <c r="AP308" i="4"/>
  <c r="AM308" i="4"/>
  <c r="AK308" i="4"/>
  <c r="AD308" i="4"/>
  <c r="BE307" i="4"/>
  <c r="BD307" i="4"/>
  <c r="BC307" i="4"/>
  <c r="BB307" i="4"/>
  <c r="BA307" i="4"/>
  <c r="AU307" i="4"/>
  <c r="AR307" i="4"/>
  <c r="AN307" i="4"/>
  <c r="AL307" i="4"/>
  <c r="AD307" i="4"/>
  <c r="BE306" i="4"/>
  <c r="BD306" i="4"/>
  <c r="BC306" i="4"/>
  <c r="BB306" i="4"/>
  <c r="BA306" i="4"/>
  <c r="AV306" i="4"/>
  <c r="AS306" i="4"/>
  <c r="AP306" i="4"/>
  <c r="AM306" i="4"/>
  <c r="AK306" i="4"/>
  <c r="AD306" i="4"/>
  <c r="BE305" i="4"/>
  <c r="BD305" i="4"/>
  <c r="BC305" i="4"/>
  <c r="BB305" i="4"/>
  <c r="BA305" i="4"/>
  <c r="AU305" i="4"/>
  <c r="AR305" i="4"/>
  <c r="AN305" i="4"/>
  <c r="AL305" i="4"/>
  <c r="AD305" i="4"/>
  <c r="BE304" i="4"/>
  <c r="BD304" i="4"/>
  <c r="BC304" i="4"/>
  <c r="BB304" i="4"/>
  <c r="BA304" i="4"/>
  <c r="AV304" i="4"/>
  <c r="AS304" i="4"/>
  <c r="AP304" i="4"/>
  <c r="AM304" i="4"/>
  <c r="AK304" i="4"/>
  <c r="AD304" i="4"/>
  <c r="BE303" i="4"/>
  <c r="BD303" i="4"/>
  <c r="BC303" i="4"/>
  <c r="BB303" i="4"/>
  <c r="BA303" i="4"/>
  <c r="AU303" i="4"/>
  <c r="AR303" i="4"/>
  <c r="AN303" i="4"/>
  <c r="AL303" i="4"/>
  <c r="AD303" i="4"/>
  <c r="BE302" i="4"/>
  <c r="BD302" i="4"/>
  <c r="BC302" i="4"/>
  <c r="BB302" i="4"/>
  <c r="BA302" i="4"/>
  <c r="AV302" i="4"/>
  <c r="AS302" i="4"/>
  <c r="AP302" i="4"/>
  <c r="AM302" i="4"/>
  <c r="AK302" i="4"/>
  <c r="AD302" i="4"/>
  <c r="BE301" i="4"/>
  <c r="BD301" i="4"/>
  <c r="BC301" i="4"/>
  <c r="BB301" i="4"/>
  <c r="BA301" i="4"/>
  <c r="AU301" i="4"/>
  <c r="AR301" i="4"/>
  <c r="AN301" i="4"/>
  <c r="AL301" i="4"/>
  <c r="AD301" i="4"/>
  <c r="BE300" i="4"/>
  <c r="BD300" i="4"/>
  <c r="BC300" i="4"/>
  <c r="BB300" i="4"/>
  <c r="BA300" i="4"/>
  <c r="AV300" i="4"/>
  <c r="AS300" i="4"/>
  <c r="AP300" i="4"/>
  <c r="AM300" i="4"/>
  <c r="AK300" i="4"/>
  <c r="AD300" i="4"/>
  <c r="BE299" i="4"/>
  <c r="BD299" i="4"/>
  <c r="BC299" i="4"/>
  <c r="BB299" i="4"/>
  <c r="BA299" i="4"/>
  <c r="AU299" i="4"/>
  <c r="AR299" i="4"/>
  <c r="AN299" i="4"/>
  <c r="AL299" i="4"/>
  <c r="AD299" i="4"/>
  <c r="BE298" i="4"/>
  <c r="BD298" i="4"/>
  <c r="BC298" i="4"/>
  <c r="BB298" i="4"/>
  <c r="BA298" i="4"/>
  <c r="AV298" i="4"/>
  <c r="AS298" i="4"/>
  <c r="AP298" i="4"/>
  <c r="AM298" i="4"/>
  <c r="AK298" i="4"/>
  <c r="AD298" i="4"/>
  <c r="BE297" i="4"/>
  <c r="BD297" i="4"/>
  <c r="BC297" i="4"/>
  <c r="BB297" i="4"/>
  <c r="BA297" i="4"/>
  <c r="AU297" i="4"/>
  <c r="AR297" i="4"/>
  <c r="AN297" i="4"/>
  <c r="AL297" i="4"/>
  <c r="AD297" i="4"/>
  <c r="BE296" i="4"/>
  <c r="BD296" i="4"/>
  <c r="BC296" i="4"/>
  <c r="BB296" i="4"/>
  <c r="BA296" i="4"/>
  <c r="AV296" i="4"/>
  <c r="AS296" i="4"/>
  <c r="AP296" i="4"/>
  <c r="AM296" i="4"/>
  <c r="AK296" i="4"/>
  <c r="AD296" i="4"/>
  <c r="BE295" i="4"/>
  <c r="BD295" i="4"/>
  <c r="BC295" i="4"/>
  <c r="BB295" i="4"/>
  <c r="BA295" i="4"/>
  <c r="AU295" i="4"/>
  <c r="AR295" i="4"/>
  <c r="AN295" i="4"/>
  <c r="AL295" i="4"/>
  <c r="AD295" i="4"/>
  <c r="BE294" i="4"/>
  <c r="BD294" i="4"/>
  <c r="BC294" i="4"/>
  <c r="BB294" i="4"/>
  <c r="BA294" i="4"/>
  <c r="AV294" i="4"/>
  <c r="AS294" i="4"/>
  <c r="AP294" i="4"/>
  <c r="AM294" i="4"/>
  <c r="AK294" i="4"/>
  <c r="AD294" i="4"/>
  <c r="BE293" i="4"/>
  <c r="BD293" i="4"/>
  <c r="BC293" i="4"/>
  <c r="BB293" i="4"/>
  <c r="BA293" i="4"/>
  <c r="AU293" i="4"/>
  <c r="AR293" i="4"/>
  <c r="AN293" i="4"/>
  <c r="AL293" i="4"/>
  <c r="AD293" i="4"/>
  <c r="BE292" i="4"/>
  <c r="BD292" i="4"/>
  <c r="BC292" i="4"/>
  <c r="BB292" i="4"/>
  <c r="BA292" i="4"/>
  <c r="AV292" i="4"/>
  <c r="AS292" i="4"/>
  <c r="AP292" i="4"/>
  <c r="AM292" i="4"/>
  <c r="AK292" i="4"/>
  <c r="AD292" i="4"/>
  <c r="BE291" i="4"/>
  <c r="BD291" i="4"/>
  <c r="BC291" i="4"/>
  <c r="BB291" i="4"/>
  <c r="BA291" i="4"/>
  <c r="AU291" i="4"/>
  <c r="AR291" i="4"/>
  <c r="AN291" i="4"/>
  <c r="AL291" i="4"/>
  <c r="AD291" i="4"/>
  <c r="BE290" i="4"/>
  <c r="BD290" i="4"/>
  <c r="BC290" i="4"/>
  <c r="BB290" i="4"/>
  <c r="BA290" i="4"/>
  <c r="AV290" i="4"/>
  <c r="AS290" i="4"/>
  <c r="AP290" i="4"/>
  <c r="AM290" i="4"/>
  <c r="AK290" i="4"/>
  <c r="AD290" i="4"/>
  <c r="BE289" i="4"/>
  <c r="BD289" i="4"/>
  <c r="BC289" i="4"/>
  <c r="BB289" i="4"/>
  <c r="BA289" i="4"/>
  <c r="AU289" i="4"/>
  <c r="AR289" i="4"/>
  <c r="AN289" i="4"/>
  <c r="AL289" i="4"/>
  <c r="AD289" i="4"/>
  <c r="BE288" i="4"/>
  <c r="BD288" i="4"/>
  <c r="BC288" i="4"/>
  <c r="BB288" i="4"/>
  <c r="BA288" i="4"/>
  <c r="AV288" i="4"/>
  <c r="AS288" i="4"/>
  <c r="AP288" i="4"/>
  <c r="AM288" i="4"/>
  <c r="AK288" i="4"/>
  <c r="AD288" i="4"/>
  <c r="BE287" i="4"/>
  <c r="BD287" i="4"/>
  <c r="BC287" i="4"/>
  <c r="BB287" i="4"/>
  <c r="BA287" i="4"/>
  <c r="AU287" i="4"/>
  <c r="AR287" i="4"/>
  <c r="AN287" i="4"/>
  <c r="AL287" i="4"/>
  <c r="AD287" i="4"/>
  <c r="BE286" i="4"/>
  <c r="BD286" i="4"/>
  <c r="BC286" i="4"/>
  <c r="BB286" i="4"/>
  <c r="BA286" i="4"/>
  <c r="AV286" i="4"/>
  <c r="AS286" i="4"/>
  <c r="AP286" i="4"/>
  <c r="AM286" i="4"/>
  <c r="AK286" i="4"/>
  <c r="AD286" i="4"/>
  <c r="BE285" i="4"/>
  <c r="BD285" i="4"/>
  <c r="BC285" i="4"/>
  <c r="BB285" i="4"/>
  <c r="BA285" i="4"/>
  <c r="AU285" i="4"/>
  <c r="AR285" i="4"/>
  <c r="AN285" i="4"/>
  <c r="AL285" i="4"/>
  <c r="AD285" i="4"/>
  <c r="BE284" i="4"/>
  <c r="BD284" i="4"/>
  <c r="BC284" i="4"/>
  <c r="BB284" i="4"/>
  <c r="BA284" i="4"/>
  <c r="AV284" i="4"/>
  <c r="AS284" i="4"/>
  <c r="AP284" i="4"/>
  <c r="AM284" i="4"/>
  <c r="AK284" i="4"/>
  <c r="AD284" i="4"/>
  <c r="BE283" i="4"/>
  <c r="BD283" i="4"/>
  <c r="BC283" i="4"/>
  <c r="BB283" i="4"/>
  <c r="BA283" i="4"/>
  <c r="AU283" i="4"/>
  <c r="AR283" i="4"/>
  <c r="AN283" i="4"/>
  <c r="AL283" i="4"/>
  <c r="AD283" i="4"/>
  <c r="BE282" i="4"/>
  <c r="BD282" i="4"/>
  <c r="BC282" i="4"/>
  <c r="BB282" i="4"/>
  <c r="BA282" i="4"/>
  <c r="AV282" i="4"/>
  <c r="AS282" i="4"/>
  <c r="AP282" i="4"/>
  <c r="AM282" i="4"/>
  <c r="AK282" i="4"/>
  <c r="AD282" i="4"/>
  <c r="BE281" i="4"/>
  <c r="BD281" i="4"/>
  <c r="BC281" i="4"/>
  <c r="BB281" i="4"/>
  <c r="BA281" i="4"/>
  <c r="AU281" i="4"/>
  <c r="AR281" i="4"/>
  <c r="AN281" i="4"/>
  <c r="AL281" i="4"/>
  <c r="AD281" i="4"/>
  <c r="BE280" i="4"/>
  <c r="BD280" i="4"/>
  <c r="BC280" i="4"/>
  <c r="BB280" i="4"/>
  <c r="BA280" i="4"/>
  <c r="AV280" i="4"/>
  <c r="AS280" i="4"/>
  <c r="AP280" i="4"/>
  <c r="AM280" i="4"/>
  <c r="AK280" i="4"/>
  <c r="AD280" i="4"/>
  <c r="BE279" i="4"/>
  <c r="BD279" i="4"/>
  <c r="BC279" i="4"/>
  <c r="BB279" i="4"/>
  <c r="BA279" i="4"/>
  <c r="AU279" i="4"/>
  <c r="AR279" i="4"/>
  <c r="AN279" i="4"/>
  <c r="AL279" i="4"/>
  <c r="AD279" i="4"/>
  <c r="BE278" i="4"/>
  <c r="BD278" i="4"/>
  <c r="BC278" i="4"/>
  <c r="BB278" i="4"/>
  <c r="BA278" i="4"/>
  <c r="AV278" i="4"/>
  <c r="AS278" i="4"/>
  <c r="AP278" i="4"/>
  <c r="AM278" i="4"/>
  <c r="AK278" i="4"/>
  <c r="AD278" i="4"/>
  <c r="BE277" i="4"/>
  <c r="BD277" i="4"/>
  <c r="BC277" i="4"/>
  <c r="BB277" i="4"/>
  <c r="BA277" i="4"/>
  <c r="AU277" i="4"/>
  <c r="AR277" i="4"/>
  <c r="AN277" i="4"/>
  <c r="AL277" i="4"/>
  <c r="AD277" i="4"/>
  <c r="BE276" i="4"/>
  <c r="BD276" i="4"/>
  <c r="BC276" i="4"/>
  <c r="BB276" i="4"/>
  <c r="BA276" i="4"/>
  <c r="AV276" i="4"/>
  <c r="AS276" i="4"/>
  <c r="AP276" i="4"/>
  <c r="AM276" i="4"/>
  <c r="AK276" i="4"/>
  <c r="AD276" i="4"/>
  <c r="BE275" i="4"/>
  <c r="BD275" i="4"/>
  <c r="BC275" i="4"/>
  <c r="BB275" i="4"/>
  <c r="BA275" i="4"/>
  <c r="AU275" i="4"/>
  <c r="AR275" i="4"/>
  <c r="AN275" i="4"/>
  <c r="AL275" i="4"/>
  <c r="AD275" i="4"/>
  <c r="BE274" i="4"/>
  <c r="BD274" i="4"/>
  <c r="BC274" i="4"/>
  <c r="BB274" i="4"/>
  <c r="BA274" i="4"/>
  <c r="AV274" i="4"/>
  <c r="AS274" i="4"/>
  <c r="AP274" i="4"/>
  <c r="AM274" i="4"/>
  <c r="AK274" i="4"/>
  <c r="AD274" i="4"/>
  <c r="BE273" i="4"/>
  <c r="BD273" i="4"/>
  <c r="BC273" i="4"/>
  <c r="BB273" i="4"/>
  <c r="BA273" i="4"/>
  <c r="AU273" i="4"/>
  <c r="AR273" i="4"/>
  <c r="AN273" i="4"/>
  <c r="AL273" i="4"/>
  <c r="AD273" i="4"/>
  <c r="BE272" i="4"/>
  <c r="BD272" i="4"/>
  <c r="BC272" i="4"/>
  <c r="BB272" i="4"/>
  <c r="BA272" i="4"/>
  <c r="AV272" i="4"/>
  <c r="AS272" i="4"/>
  <c r="AP272" i="4"/>
  <c r="AM272" i="4"/>
  <c r="AK272" i="4"/>
  <c r="AD272" i="4"/>
  <c r="BE271" i="4"/>
  <c r="BD271" i="4"/>
  <c r="BC271" i="4"/>
  <c r="BB271" i="4"/>
  <c r="BA271" i="4"/>
  <c r="AU271" i="4"/>
  <c r="AR271" i="4"/>
  <c r="AN271" i="4"/>
  <c r="AL271" i="4"/>
  <c r="AD271" i="4"/>
  <c r="BE270" i="4"/>
  <c r="BD270" i="4"/>
  <c r="BC270" i="4"/>
  <c r="BB270" i="4"/>
  <c r="BA270" i="4"/>
  <c r="AV270" i="4"/>
  <c r="AS270" i="4"/>
  <c r="AP270" i="4"/>
  <c r="AM270" i="4"/>
  <c r="AK270" i="4"/>
  <c r="AD270" i="4"/>
  <c r="BE269" i="4"/>
  <c r="BD269" i="4"/>
  <c r="BC269" i="4"/>
  <c r="BB269" i="4"/>
  <c r="BA269" i="4"/>
  <c r="AU269" i="4"/>
  <c r="AR269" i="4"/>
  <c r="AN269" i="4"/>
  <c r="AL269" i="4"/>
  <c r="AD269" i="4"/>
  <c r="BE268" i="4"/>
  <c r="BD268" i="4"/>
  <c r="BC268" i="4"/>
  <c r="BB268" i="4"/>
  <c r="BA268" i="4"/>
  <c r="AV268" i="4"/>
  <c r="AS268" i="4"/>
  <c r="AP268" i="4"/>
  <c r="AM268" i="4"/>
  <c r="AK268" i="4"/>
  <c r="AD268" i="4"/>
  <c r="BE267" i="4"/>
  <c r="BD267" i="4"/>
  <c r="BC267" i="4"/>
  <c r="BB267" i="4"/>
  <c r="BA267" i="4"/>
  <c r="AU267" i="4"/>
  <c r="AR267" i="4"/>
  <c r="AN267" i="4"/>
  <c r="AL267" i="4"/>
  <c r="AD267" i="4"/>
  <c r="BE266" i="4"/>
  <c r="BD266" i="4"/>
  <c r="BC266" i="4"/>
  <c r="BB266" i="4"/>
  <c r="BA266" i="4"/>
  <c r="AV266" i="4"/>
  <c r="AS266" i="4"/>
  <c r="AP266" i="4"/>
  <c r="AM266" i="4"/>
  <c r="AK266" i="4"/>
  <c r="AD266" i="4"/>
  <c r="BE265" i="4"/>
  <c r="BD265" i="4"/>
  <c r="BC265" i="4"/>
  <c r="BB265" i="4"/>
  <c r="BA265" i="4"/>
  <c r="AU265" i="4"/>
  <c r="AR265" i="4"/>
  <c r="AN265" i="4"/>
  <c r="AL265" i="4"/>
  <c r="AD265" i="4"/>
  <c r="BE264" i="4"/>
  <c r="BD264" i="4"/>
  <c r="BC264" i="4"/>
  <c r="BB264" i="4"/>
  <c r="BA264" i="4"/>
  <c r="AV264" i="4"/>
  <c r="AS264" i="4"/>
  <c r="AP264" i="4"/>
  <c r="AM264" i="4"/>
  <c r="AK264" i="4"/>
  <c r="AD264" i="4"/>
  <c r="BE263" i="4"/>
  <c r="BD263" i="4"/>
  <c r="BC263" i="4"/>
  <c r="BB263" i="4"/>
  <c r="BA263" i="4"/>
  <c r="AU263" i="4"/>
  <c r="AR263" i="4"/>
  <c r="AN263" i="4"/>
  <c r="AL263" i="4"/>
  <c r="AD263" i="4"/>
  <c r="BE262" i="4"/>
  <c r="BD262" i="4"/>
  <c r="BC262" i="4"/>
  <c r="BB262" i="4"/>
  <c r="BA262" i="4"/>
  <c r="AV262" i="4"/>
  <c r="AS262" i="4"/>
  <c r="AP262" i="4"/>
  <c r="AM262" i="4"/>
  <c r="AK262" i="4"/>
  <c r="AD262" i="4"/>
  <c r="BE261" i="4"/>
  <c r="BD261" i="4"/>
  <c r="BC261" i="4"/>
  <c r="BB261" i="4"/>
  <c r="BA261" i="4"/>
  <c r="AU261" i="4"/>
  <c r="AR261" i="4"/>
  <c r="AN261" i="4"/>
  <c r="AL261" i="4"/>
  <c r="AD261" i="4"/>
  <c r="BE260" i="4"/>
  <c r="BD260" i="4"/>
  <c r="BC260" i="4"/>
  <c r="BB260" i="4"/>
  <c r="BA260" i="4"/>
  <c r="AV260" i="4"/>
  <c r="AS260" i="4"/>
  <c r="AP260" i="4"/>
  <c r="AM260" i="4"/>
  <c r="AK260" i="4"/>
  <c r="AD260" i="4"/>
  <c r="BE259" i="4"/>
  <c r="BD259" i="4"/>
  <c r="BC259" i="4"/>
  <c r="BB259" i="4"/>
  <c r="BA259" i="4"/>
  <c r="AU259" i="4"/>
  <c r="AR259" i="4"/>
  <c r="AN259" i="4"/>
  <c r="AL259" i="4"/>
  <c r="AD259" i="4"/>
  <c r="BE258" i="4"/>
  <c r="BD258" i="4"/>
  <c r="BC258" i="4"/>
  <c r="BB258" i="4"/>
  <c r="BA258" i="4"/>
  <c r="AV258" i="4"/>
  <c r="AS258" i="4"/>
  <c r="AP258" i="4"/>
  <c r="AM258" i="4"/>
  <c r="AK258" i="4"/>
  <c r="AD258" i="4"/>
  <c r="BE257" i="4"/>
  <c r="BD257" i="4"/>
  <c r="BC257" i="4"/>
  <c r="BB257" i="4"/>
  <c r="BA257" i="4"/>
  <c r="AU257" i="4"/>
  <c r="AR257" i="4"/>
  <c r="AN257" i="4"/>
  <c r="AL257" i="4"/>
  <c r="AD257" i="4"/>
  <c r="BE256" i="4"/>
  <c r="BD256" i="4"/>
  <c r="BC256" i="4"/>
  <c r="BB256" i="4"/>
  <c r="BA256" i="4"/>
  <c r="AV256" i="4"/>
  <c r="AS256" i="4"/>
  <c r="AP256" i="4"/>
  <c r="AM256" i="4"/>
  <c r="AK256" i="4"/>
  <c r="AD256" i="4"/>
  <c r="BE255" i="4"/>
  <c r="BD255" i="4"/>
  <c r="BC255" i="4"/>
  <c r="BB255" i="4"/>
  <c r="BA255" i="4"/>
  <c r="AU255" i="4"/>
  <c r="AR255" i="4"/>
  <c r="AN255" i="4"/>
  <c r="AL255" i="4"/>
  <c r="AD255" i="4"/>
  <c r="BE254" i="4"/>
  <c r="BD254" i="4"/>
  <c r="BC254" i="4"/>
  <c r="BB254" i="4"/>
  <c r="BA254" i="4"/>
  <c r="AV254" i="4"/>
  <c r="AS254" i="4"/>
  <c r="AP254" i="4"/>
  <c r="AM254" i="4"/>
  <c r="AK254" i="4"/>
  <c r="AD254" i="4"/>
  <c r="BE253" i="4"/>
  <c r="BD253" i="4"/>
  <c r="BC253" i="4"/>
  <c r="BB253" i="4"/>
  <c r="BA253" i="4"/>
  <c r="AU253" i="4"/>
  <c r="AR253" i="4"/>
  <c r="AN253" i="4"/>
  <c r="AL253" i="4"/>
  <c r="AD253" i="4"/>
  <c r="BE252" i="4"/>
  <c r="BD252" i="4"/>
  <c r="BC252" i="4"/>
  <c r="BB252" i="4"/>
  <c r="BA252" i="4"/>
  <c r="AV252" i="4"/>
  <c r="AS252" i="4"/>
  <c r="AP252" i="4"/>
  <c r="AM252" i="4"/>
  <c r="AK252" i="4"/>
  <c r="AD252" i="4"/>
  <c r="BE251" i="4"/>
  <c r="BD251" i="4"/>
  <c r="BC251" i="4"/>
  <c r="BB251" i="4"/>
  <c r="BA251" i="4"/>
  <c r="AU251" i="4"/>
  <c r="AR251" i="4"/>
  <c r="AN251" i="4"/>
  <c r="AL251" i="4"/>
  <c r="AD251" i="4"/>
  <c r="BE250" i="4"/>
  <c r="BD250" i="4"/>
  <c r="BC250" i="4"/>
  <c r="BB250" i="4"/>
  <c r="BA250" i="4"/>
  <c r="AV250" i="4"/>
  <c r="AS250" i="4"/>
  <c r="AP250" i="4"/>
  <c r="AM250" i="4"/>
  <c r="AK250" i="4"/>
  <c r="AD250" i="4"/>
  <c r="BE249" i="4"/>
  <c r="BD249" i="4"/>
  <c r="BC249" i="4"/>
  <c r="BB249" i="4"/>
  <c r="BA249" i="4"/>
  <c r="AU249" i="4"/>
  <c r="AR249" i="4"/>
  <c r="AN249" i="4"/>
  <c r="AL249" i="4"/>
  <c r="AD249" i="4"/>
  <c r="BE248" i="4"/>
  <c r="BD248" i="4"/>
  <c r="BC248" i="4"/>
  <c r="BB248" i="4"/>
  <c r="BA248" i="4"/>
  <c r="AV248" i="4"/>
  <c r="AS248" i="4"/>
  <c r="AP248" i="4"/>
  <c r="AM248" i="4"/>
  <c r="AK248" i="4"/>
  <c r="AD248" i="4"/>
  <c r="BE247" i="4"/>
  <c r="BD247" i="4"/>
  <c r="BC247" i="4"/>
  <c r="BB247" i="4"/>
  <c r="BA247" i="4"/>
  <c r="AU247" i="4"/>
  <c r="AR247" i="4"/>
  <c r="AN247" i="4"/>
  <c r="AL247" i="4"/>
  <c r="AD247" i="4"/>
  <c r="BE246" i="4"/>
  <c r="BD246" i="4"/>
  <c r="BC246" i="4"/>
  <c r="BB246" i="4"/>
  <c r="BA246" i="4"/>
  <c r="AV246" i="4"/>
  <c r="AS246" i="4"/>
  <c r="AP246" i="4"/>
  <c r="AM246" i="4"/>
  <c r="AK246" i="4"/>
  <c r="AD246" i="4"/>
  <c r="BE245" i="4"/>
  <c r="BD245" i="4"/>
  <c r="BC245" i="4"/>
  <c r="BB245" i="4"/>
  <c r="BA245" i="4"/>
  <c r="AU245" i="4"/>
  <c r="AR245" i="4"/>
  <c r="AN245" i="4"/>
  <c r="AL245" i="4"/>
  <c r="AD245" i="4"/>
  <c r="BE244" i="4"/>
  <c r="BD244" i="4"/>
  <c r="BC244" i="4"/>
  <c r="BB244" i="4"/>
  <c r="BA244" i="4"/>
  <c r="AV244" i="4"/>
  <c r="AS244" i="4"/>
  <c r="AP244" i="4"/>
  <c r="AM244" i="4"/>
  <c r="AK244" i="4"/>
  <c r="AD244" i="4"/>
  <c r="BE243" i="4"/>
  <c r="BD243" i="4"/>
  <c r="BC243" i="4"/>
  <c r="BB243" i="4"/>
  <c r="BA243" i="4"/>
  <c r="AU243" i="4"/>
  <c r="AR243" i="4"/>
  <c r="AN243" i="4"/>
  <c r="AL243" i="4"/>
  <c r="AD243" i="4"/>
  <c r="BE242" i="4"/>
  <c r="BD242" i="4"/>
  <c r="BC242" i="4"/>
  <c r="BB242" i="4"/>
  <c r="BA242" i="4"/>
  <c r="AV242" i="4"/>
  <c r="AS242" i="4"/>
  <c r="AP242" i="4"/>
  <c r="AM242" i="4"/>
  <c r="AK242" i="4"/>
  <c r="AD242" i="4"/>
  <c r="BE241" i="4"/>
  <c r="BD241" i="4"/>
  <c r="BC241" i="4"/>
  <c r="BB241" i="4"/>
  <c r="BA241" i="4"/>
  <c r="AU241" i="4"/>
  <c r="AR241" i="4"/>
  <c r="AN241" i="4"/>
  <c r="AL241" i="4"/>
  <c r="AD241" i="4"/>
  <c r="BE240" i="4"/>
  <c r="BD240" i="4"/>
  <c r="BC240" i="4"/>
  <c r="BB240" i="4"/>
  <c r="BA240" i="4"/>
  <c r="AV240" i="4"/>
  <c r="AS240" i="4"/>
  <c r="AP240" i="4"/>
  <c r="AM240" i="4"/>
  <c r="AK240" i="4"/>
  <c r="AD240" i="4"/>
  <c r="BE239" i="4"/>
  <c r="BD239" i="4"/>
  <c r="BC239" i="4"/>
  <c r="BB239" i="4"/>
  <c r="BA239" i="4"/>
  <c r="AU239" i="4"/>
  <c r="AR239" i="4"/>
  <c r="AN239" i="4"/>
  <c r="AL239" i="4"/>
  <c r="AD239" i="4"/>
  <c r="BE238" i="4"/>
  <c r="BD238" i="4"/>
  <c r="BC238" i="4"/>
  <c r="BB238" i="4"/>
  <c r="BA238" i="4"/>
  <c r="AV238" i="4"/>
  <c r="AS238" i="4"/>
  <c r="AP238" i="4"/>
  <c r="AM238" i="4"/>
  <c r="AK238" i="4"/>
  <c r="AD238" i="4"/>
  <c r="BE237" i="4"/>
  <c r="BD237" i="4"/>
  <c r="BC237" i="4"/>
  <c r="BB237" i="4"/>
  <c r="BA237" i="4"/>
  <c r="AU237" i="4"/>
  <c r="AR237" i="4"/>
  <c r="AN237" i="4"/>
  <c r="AL237" i="4"/>
  <c r="AD237" i="4"/>
  <c r="BE236" i="4"/>
  <c r="BD236" i="4"/>
  <c r="BC236" i="4"/>
  <c r="BB236" i="4"/>
  <c r="BA236" i="4"/>
  <c r="AV236" i="4"/>
  <c r="AS236" i="4"/>
  <c r="AP236" i="4"/>
  <c r="AM236" i="4"/>
  <c r="AK236" i="4"/>
  <c r="AD236" i="4"/>
  <c r="BE235" i="4"/>
  <c r="BD235" i="4"/>
  <c r="BC235" i="4"/>
  <c r="BB235" i="4"/>
  <c r="BA235" i="4"/>
  <c r="AU235" i="4"/>
  <c r="AR235" i="4"/>
  <c r="AN235" i="4"/>
  <c r="AL235" i="4"/>
  <c r="AD235" i="4"/>
  <c r="BE234" i="4"/>
  <c r="BD234" i="4"/>
  <c r="BC234" i="4"/>
  <c r="BB234" i="4"/>
  <c r="BA234" i="4"/>
  <c r="AV234" i="4"/>
  <c r="AS234" i="4"/>
  <c r="AP234" i="4"/>
  <c r="AM234" i="4"/>
  <c r="AK234" i="4"/>
  <c r="AD234" i="4"/>
  <c r="BE233" i="4"/>
  <c r="BD233" i="4"/>
  <c r="BC233" i="4"/>
  <c r="BB233" i="4"/>
  <c r="BA233" i="4"/>
  <c r="AU233" i="4"/>
  <c r="AR233" i="4"/>
  <c r="AN233" i="4"/>
  <c r="AL233" i="4"/>
  <c r="AD233" i="4"/>
  <c r="BE232" i="4"/>
  <c r="BD232" i="4"/>
  <c r="BC232" i="4"/>
  <c r="BB232" i="4"/>
  <c r="BA232" i="4"/>
  <c r="AV232" i="4"/>
  <c r="AS232" i="4"/>
  <c r="AP232" i="4"/>
  <c r="AM232" i="4"/>
  <c r="AK232" i="4"/>
  <c r="AD232" i="4"/>
  <c r="BE231" i="4"/>
  <c r="BD231" i="4"/>
  <c r="BC231" i="4"/>
  <c r="BB231" i="4"/>
  <c r="BA231" i="4"/>
  <c r="AU231" i="4"/>
  <c r="AR231" i="4"/>
  <c r="AN231" i="4"/>
  <c r="AL231" i="4"/>
  <c r="AD231" i="4"/>
  <c r="BE230" i="4"/>
  <c r="BD230" i="4"/>
  <c r="BC230" i="4"/>
  <c r="BB230" i="4"/>
  <c r="BA230" i="4"/>
  <c r="AV230" i="4"/>
  <c r="AS230" i="4"/>
  <c r="AP230" i="4"/>
  <c r="AM230" i="4"/>
  <c r="AK230" i="4"/>
  <c r="AD230" i="4"/>
  <c r="BE229" i="4"/>
  <c r="BD229" i="4"/>
  <c r="BC229" i="4"/>
  <c r="BB229" i="4"/>
  <c r="BA229" i="4"/>
  <c r="AU229" i="4"/>
  <c r="AR229" i="4"/>
  <c r="AN229" i="4"/>
  <c r="AL229" i="4"/>
  <c r="AD229" i="4"/>
  <c r="BE228" i="4"/>
  <c r="BD228" i="4"/>
  <c r="BC228" i="4"/>
  <c r="BB228" i="4"/>
  <c r="BA228" i="4"/>
  <c r="AV228" i="4"/>
  <c r="AS228" i="4"/>
  <c r="AP228" i="4"/>
  <c r="AM228" i="4"/>
  <c r="AK228" i="4"/>
  <c r="AD228" i="4"/>
  <c r="BE227" i="4"/>
  <c r="BD227" i="4"/>
  <c r="BC227" i="4"/>
  <c r="BB227" i="4"/>
  <c r="BA227" i="4"/>
  <c r="AU227" i="4"/>
  <c r="AR227" i="4"/>
  <c r="AN227" i="4"/>
  <c r="AL227" i="4"/>
  <c r="AD227" i="4"/>
  <c r="BE226" i="4"/>
  <c r="BD226" i="4"/>
  <c r="BC226" i="4"/>
  <c r="BB226" i="4"/>
  <c r="BA226" i="4"/>
  <c r="AV226" i="4"/>
  <c r="AS226" i="4"/>
  <c r="AP226" i="4"/>
  <c r="AM226" i="4"/>
  <c r="AK226" i="4"/>
  <c r="AD226" i="4"/>
  <c r="BE225" i="4"/>
  <c r="BD225" i="4"/>
  <c r="BC225" i="4"/>
  <c r="BB225" i="4"/>
  <c r="BA225" i="4"/>
  <c r="AU225" i="4"/>
  <c r="AR225" i="4"/>
  <c r="AN225" i="4"/>
  <c r="AL225" i="4"/>
  <c r="AD225" i="4"/>
  <c r="BE224" i="4"/>
  <c r="BD224" i="4"/>
  <c r="BC224" i="4"/>
  <c r="BB224" i="4"/>
  <c r="BA224" i="4"/>
  <c r="AV224" i="4"/>
  <c r="AS224" i="4"/>
  <c r="AP224" i="4"/>
  <c r="AM224" i="4"/>
  <c r="AK224" i="4"/>
  <c r="AD224" i="4"/>
  <c r="BE223" i="4"/>
  <c r="BD223" i="4"/>
  <c r="BC223" i="4"/>
  <c r="BB223" i="4"/>
  <c r="BA223" i="4"/>
  <c r="AU223" i="4"/>
  <c r="AR223" i="4"/>
  <c r="AN223" i="4"/>
  <c r="AL223" i="4"/>
  <c r="AD223" i="4"/>
  <c r="BE222" i="4"/>
  <c r="BD222" i="4"/>
  <c r="BC222" i="4"/>
  <c r="BB222" i="4"/>
  <c r="BA222" i="4"/>
  <c r="AV222" i="4"/>
  <c r="AS222" i="4"/>
  <c r="AP222" i="4"/>
  <c r="AM222" i="4"/>
  <c r="AK222" i="4"/>
  <c r="AD222" i="4"/>
  <c r="BE221" i="4"/>
  <c r="BD221" i="4"/>
  <c r="BC221" i="4"/>
  <c r="BB221" i="4"/>
  <c r="BA221" i="4"/>
  <c r="AU221" i="4"/>
  <c r="AR221" i="4"/>
  <c r="AN221" i="4"/>
  <c r="AL221" i="4"/>
  <c r="AD221" i="4"/>
  <c r="BE220" i="4"/>
  <c r="BD220" i="4"/>
  <c r="BC220" i="4"/>
  <c r="BB220" i="4"/>
  <c r="BA220" i="4"/>
  <c r="AV220" i="4"/>
  <c r="AS220" i="4"/>
  <c r="AP220" i="4"/>
  <c r="AM220" i="4"/>
  <c r="AK220" i="4"/>
  <c r="AD220" i="4"/>
  <c r="BE219" i="4"/>
  <c r="BD219" i="4"/>
  <c r="BC219" i="4"/>
  <c r="BB219" i="4"/>
  <c r="BA219" i="4"/>
  <c r="AU219" i="4"/>
  <c r="AR219" i="4"/>
  <c r="AN219" i="4"/>
  <c r="AL219" i="4"/>
  <c r="AD219" i="4"/>
  <c r="BE218" i="4"/>
  <c r="BD218" i="4"/>
  <c r="BC218" i="4"/>
  <c r="BB218" i="4"/>
  <c r="BA218" i="4"/>
  <c r="AV218" i="4"/>
  <c r="AS218" i="4"/>
  <c r="AP218" i="4"/>
  <c r="AM218" i="4"/>
  <c r="AK218" i="4"/>
  <c r="AD218" i="4"/>
  <c r="BE217" i="4"/>
  <c r="BD217" i="4"/>
  <c r="BC217" i="4"/>
  <c r="BB217" i="4"/>
  <c r="BA217" i="4"/>
  <c r="AU217" i="4"/>
  <c r="AR217" i="4"/>
  <c r="AN217" i="4"/>
  <c r="AL217" i="4"/>
  <c r="AD217" i="4"/>
  <c r="BE216" i="4"/>
  <c r="BD216" i="4"/>
  <c r="BC216" i="4"/>
  <c r="BB216" i="4"/>
  <c r="BA216" i="4"/>
  <c r="AV216" i="4"/>
  <c r="AS216" i="4"/>
  <c r="AP216" i="4"/>
  <c r="AM216" i="4"/>
  <c r="AK216" i="4"/>
  <c r="AD216" i="4"/>
  <c r="BE215" i="4"/>
  <c r="BD215" i="4"/>
  <c r="BC215" i="4"/>
  <c r="BB215" i="4"/>
  <c r="BA215" i="4"/>
  <c r="AU215" i="4"/>
  <c r="AR215" i="4"/>
  <c r="AN215" i="4"/>
  <c r="AL215" i="4"/>
  <c r="AD215" i="4"/>
  <c r="BE214" i="4"/>
  <c r="BD214" i="4"/>
  <c r="BC214" i="4"/>
  <c r="BB214" i="4"/>
  <c r="BA214" i="4"/>
  <c r="AV214" i="4"/>
  <c r="AS214" i="4"/>
  <c r="AP214" i="4"/>
  <c r="AM214" i="4"/>
  <c r="AK214" i="4"/>
  <c r="AD214" i="4"/>
  <c r="BE213" i="4"/>
  <c r="BD213" i="4"/>
  <c r="BC213" i="4"/>
  <c r="BB213" i="4"/>
  <c r="BA213" i="4"/>
  <c r="AU213" i="4"/>
  <c r="AR213" i="4"/>
  <c r="AN213" i="4"/>
  <c r="AL213" i="4"/>
  <c r="AD213" i="4"/>
  <c r="BE212" i="4"/>
  <c r="BD212" i="4"/>
  <c r="BC212" i="4"/>
  <c r="BB212" i="4"/>
  <c r="BA212" i="4"/>
  <c r="AV212" i="4"/>
  <c r="AS212" i="4"/>
  <c r="AP212" i="4"/>
  <c r="AM212" i="4"/>
  <c r="AK212" i="4"/>
  <c r="AD212" i="4"/>
  <c r="BE211" i="4"/>
  <c r="BD211" i="4"/>
  <c r="BC211" i="4"/>
  <c r="BB211" i="4"/>
  <c r="BA211" i="4"/>
  <c r="AU211" i="4"/>
  <c r="AR211" i="4"/>
  <c r="AN211" i="4"/>
  <c r="AL211" i="4"/>
  <c r="AD211" i="4"/>
  <c r="BE210" i="4"/>
  <c r="BD210" i="4"/>
  <c r="BC210" i="4"/>
  <c r="BB210" i="4"/>
  <c r="BA210" i="4"/>
  <c r="AV210" i="4"/>
  <c r="AS210" i="4"/>
  <c r="AP210" i="4"/>
  <c r="AM210" i="4"/>
  <c r="AK210" i="4"/>
  <c r="AD210" i="4"/>
  <c r="BE209" i="4"/>
  <c r="BD209" i="4"/>
  <c r="BC209" i="4"/>
  <c r="BB209" i="4"/>
  <c r="BA209" i="4"/>
  <c r="AU209" i="4"/>
  <c r="AR209" i="4"/>
  <c r="AN209" i="4"/>
  <c r="AL209" i="4"/>
  <c r="AD209" i="4"/>
  <c r="BE208" i="4"/>
  <c r="BD208" i="4"/>
  <c r="BC208" i="4"/>
  <c r="BB208" i="4"/>
  <c r="BA208" i="4"/>
  <c r="AV208" i="4"/>
  <c r="AS208" i="4"/>
  <c r="AP208" i="4"/>
  <c r="AM208" i="4"/>
  <c r="AK208" i="4"/>
  <c r="AD208" i="4"/>
  <c r="BE207" i="4"/>
  <c r="BD207" i="4"/>
  <c r="BC207" i="4"/>
  <c r="BB207" i="4"/>
  <c r="BA207" i="4"/>
  <c r="AU207" i="4"/>
  <c r="AR207" i="4"/>
  <c r="AN207" i="4"/>
  <c r="AL207" i="4"/>
  <c r="AD207" i="4"/>
  <c r="BE206" i="4"/>
  <c r="BD206" i="4"/>
  <c r="BC206" i="4"/>
  <c r="BB206" i="4"/>
  <c r="BA206" i="4"/>
  <c r="AV206" i="4"/>
  <c r="AS206" i="4"/>
  <c r="AP206" i="4"/>
  <c r="AM206" i="4"/>
  <c r="AK206" i="4"/>
  <c r="AD206" i="4"/>
  <c r="BE205" i="4"/>
  <c r="BD205" i="4"/>
  <c r="BC205" i="4"/>
  <c r="BB205" i="4"/>
  <c r="BA205" i="4"/>
  <c r="AU205" i="4"/>
  <c r="AR205" i="4"/>
  <c r="AN205" i="4"/>
  <c r="AL205" i="4"/>
  <c r="AD205" i="4"/>
  <c r="BE204" i="4"/>
  <c r="BD204" i="4"/>
  <c r="BC204" i="4"/>
  <c r="BB204" i="4"/>
  <c r="BA204" i="4"/>
  <c r="AV204" i="4"/>
  <c r="AS204" i="4"/>
  <c r="AP204" i="4"/>
  <c r="AM204" i="4"/>
  <c r="AK204" i="4"/>
  <c r="AD204" i="4"/>
  <c r="BE203" i="4"/>
  <c r="BD203" i="4"/>
  <c r="BC203" i="4"/>
  <c r="BB203" i="4"/>
  <c r="BA203" i="4"/>
  <c r="AU203" i="4"/>
  <c r="AR203" i="4"/>
  <c r="AN203" i="4"/>
  <c r="AL203" i="4"/>
  <c r="AD203" i="4"/>
  <c r="BE202" i="4"/>
  <c r="BD202" i="4"/>
  <c r="BC202" i="4"/>
  <c r="BB202" i="4"/>
  <c r="BA202" i="4"/>
  <c r="AV202" i="4"/>
  <c r="AS202" i="4"/>
  <c r="AP202" i="4"/>
  <c r="AM202" i="4"/>
  <c r="AK202" i="4"/>
  <c r="AD202" i="4"/>
  <c r="BE201" i="4"/>
  <c r="BD201" i="4"/>
  <c r="BC201" i="4"/>
  <c r="BB201" i="4"/>
  <c r="BA201" i="4"/>
  <c r="AU201" i="4"/>
  <c r="AR201" i="4"/>
  <c r="AN201" i="4"/>
  <c r="AL201" i="4"/>
  <c r="AD201" i="4"/>
  <c r="BE200" i="4"/>
  <c r="BD200" i="4"/>
  <c r="BC200" i="4"/>
  <c r="BB200" i="4"/>
  <c r="BA200" i="4"/>
  <c r="AV200" i="4"/>
  <c r="AS200" i="4"/>
  <c r="AP200" i="4"/>
  <c r="AM200" i="4"/>
  <c r="AK200" i="4"/>
  <c r="AD200" i="4"/>
  <c r="BE199" i="4"/>
  <c r="BD199" i="4"/>
  <c r="BC199" i="4"/>
  <c r="BB199" i="4"/>
  <c r="BA199" i="4"/>
  <c r="AU199" i="4"/>
  <c r="AR199" i="4"/>
  <c r="AN199" i="4"/>
  <c r="AL199" i="4"/>
  <c r="AD199" i="4"/>
  <c r="BE198" i="4"/>
  <c r="BD198" i="4"/>
  <c r="BC198" i="4"/>
  <c r="BB198" i="4"/>
  <c r="BA198" i="4"/>
  <c r="AV198" i="4"/>
  <c r="AS198" i="4"/>
  <c r="AP198" i="4"/>
  <c r="AM198" i="4"/>
  <c r="AK198" i="4"/>
  <c r="AD198" i="4"/>
  <c r="BE197" i="4"/>
  <c r="BD197" i="4"/>
  <c r="BC197" i="4"/>
  <c r="BB197" i="4"/>
  <c r="BA197" i="4"/>
  <c r="AU197" i="4"/>
  <c r="AR197" i="4"/>
  <c r="AN197" i="4"/>
  <c r="AL197" i="4"/>
  <c r="AD197" i="4"/>
  <c r="BE196" i="4"/>
  <c r="BD196" i="4"/>
  <c r="BC196" i="4"/>
  <c r="BB196" i="4"/>
  <c r="BA196" i="4"/>
  <c r="AV196" i="4"/>
  <c r="AS196" i="4"/>
  <c r="AP196" i="4"/>
  <c r="AM196" i="4"/>
  <c r="AK196" i="4"/>
  <c r="AD196" i="4"/>
  <c r="BE195" i="4"/>
  <c r="BD195" i="4"/>
  <c r="BC195" i="4"/>
  <c r="BB195" i="4"/>
  <c r="BA195" i="4"/>
  <c r="AU195" i="4"/>
  <c r="AR195" i="4"/>
  <c r="AN195" i="4"/>
  <c r="AL195" i="4"/>
  <c r="AD195" i="4"/>
  <c r="BE194" i="4"/>
  <c r="BD194" i="4"/>
  <c r="BC194" i="4"/>
  <c r="BB194" i="4"/>
  <c r="BA194" i="4"/>
  <c r="AV194" i="4"/>
  <c r="AS194" i="4"/>
  <c r="AP194" i="4"/>
  <c r="AM194" i="4"/>
  <c r="AK194" i="4"/>
  <c r="AD194" i="4"/>
  <c r="BE193" i="4"/>
  <c r="BD193" i="4"/>
  <c r="BC193" i="4"/>
  <c r="BB193" i="4"/>
  <c r="BA193" i="4"/>
  <c r="AU193" i="4"/>
  <c r="AR193" i="4"/>
  <c r="AN193" i="4"/>
  <c r="AL193" i="4"/>
  <c r="AD193" i="4"/>
  <c r="BE192" i="4"/>
  <c r="BD192" i="4"/>
  <c r="BC192" i="4"/>
  <c r="BB192" i="4"/>
  <c r="BA192" i="4"/>
  <c r="AV192" i="4"/>
  <c r="AS192" i="4"/>
  <c r="AP192" i="4"/>
  <c r="AM192" i="4"/>
  <c r="AK192" i="4"/>
  <c r="AD192" i="4"/>
  <c r="BE191" i="4"/>
  <c r="BD191" i="4"/>
  <c r="BC191" i="4"/>
  <c r="BB191" i="4"/>
  <c r="BA191" i="4"/>
  <c r="AU191" i="4"/>
  <c r="AR191" i="4"/>
  <c r="AN191" i="4"/>
  <c r="AL191" i="4"/>
  <c r="AD191" i="4"/>
  <c r="BE190" i="4"/>
  <c r="BD190" i="4"/>
  <c r="BC190" i="4"/>
  <c r="BB190" i="4"/>
  <c r="BA190" i="4"/>
  <c r="AV190" i="4"/>
  <c r="AS190" i="4"/>
  <c r="AP190" i="4"/>
  <c r="AM190" i="4"/>
  <c r="AK190" i="4"/>
  <c r="AD190" i="4"/>
  <c r="BE189" i="4"/>
  <c r="BD189" i="4"/>
  <c r="BC189" i="4"/>
  <c r="BB189" i="4"/>
  <c r="BA189" i="4"/>
  <c r="AU189" i="4"/>
  <c r="AR189" i="4"/>
  <c r="AN189" i="4"/>
  <c r="AL189" i="4"/>
  <c r="AD189" i="4"/>
  <c r="BE188" i="4"/>
  <c r="BD188" i="4"/>
  <c r="BC188" i="4"/>
  <c r="BB188" i="4"/>
  <c r="BA188" i="4"/>
  <c r="AD188" i="4"/>
  <c r="BE187" i="4"/>
  <c r="BD187" i="4"/>
  <c r="BC187" i="4"/>
  <c r="BB187" i="4"/>
  <c r="BA187" i="4"/>
  <c r="AS187" i="4"/>
  <c r="AN187" i="4"/>
  <c r="AP187" i="4"/>
  <c r="AM187" i="4"/>
  <c r="AL187" i="4"/>
  <c r="AK187" i="4"/>
  <c r="AD187" i="4"/>
  <c r="BE186" i="4"/>
  <c r="BD186" i="4"/>
  <c r="BC186" i="4"/>
  <c r="BB186" i="4"/>
  <c r="BA186" i="4"/>
  <c r="AU186" i="4"/>
  <c r="AR186" i="4"/>
  <c r="AN186" i="4"/>
  <c r="AL186" i="4"/>
  <c r="AD186" i="4"/>
  <c r="BE185" i="4"/>
  <c r="BD185" i="4"/>
  <c r="BC185" i="4"/>
  <c r="BB185" i="4"/>
  <c r="BA185" i="4"/>
  <c r="AS185" i="4"/>
  <c r="AN185" i="4"/>
  <c r="AP185" i="4"/>
  <c r="AM185" i="4"/>
  <c r="AL185" i="4"/>
  <c r="AK185" i="4"/>
  <c r="AD185" i="4"/>
  <c r="BE184" i="4"/>
  <c r="BD184" i="4"/>
  <c r="BC184" i="4"/>
  <c r="BB184" i="4"/>
  <c r="BA184" i="4"/>
  <c r="AS184" i="4"/>
  <c r="AN184" i="4"/>
  <c r="AP184" i="4"/>
  <c r="AM184" i="4"/>
  <c r="AL184" i="4"/>
  <c r="AK184" i="4"/>
  <c r="AD184" i="4"/>
  <c r="BE183" i="4"/>
  <c r="BD183" i="4"/>
  <c r="BC183" i="4"/>
  <c r="BB183" i="4"/>
  <c r="BA183" i="4"/>
  <c r="AV183" i="4"/>
  <c r="AS183" i="4"/>
  <c r="AP183" i="4"/>
  <c r="AM183" i="4"/>
  <c r="AK183" i="4"/>
  <c r="AD183" i="4"/>
  <c r="BE182" i="4"/>
  <c r="BD182" i="4"/>
  <c r="BC182" i="4"/>
  <c r="BB182" i="4"/>
  <c r="BA182" i="4"/>
  <c r="AS182" i="4"/>
  <c r="AN182" i="4"/>
  <c r="AP182" i="4"/>
  <c r="AM182" i="4"/>
  <c r="AL182" i="4"/>
  <c r="AK182" i="4"/>
  <c r="AD182" i="4"/>
  <c r="BE181" i="4"/>
  <c r="BD181" i="4"/>
  <c r="BC181" i="4"/>
  <c r="BB181" i="4"/>
  <c r="BA181" i="4"/>
  <c r="AV181" i="4"/>
  <c r="AS181" i="4"/>
  <c r="AP181" i="4"/>
  <c r="AM181" i="4"/>
  <c r="AK181" i="4"/>
  <c r="AD181" i="4"/>
  <c r="BE180" i="4"/>
  <c r="BD180" i="4"/>
  <c r="BC180" i="4"/>
  <c r="BB180" i="4"/>
  <c r="BA180" i="4"/>
  <c r="AU180" i="4"/>
  <c r="AR180" i="4"/>
  <c r="AN180" i="4"/>
  <c r="AL180" i="4"/>
  <c r="AD180" i="4"/>
  <c r="BE179" i="4"/>
  <c r="BD179" i="4"/>
  <c r="BC179" i="4"/>
  <c r="BB179" i="4"/>
  <c r="BA179" i="4"/>
  <c r="AV179" i="4"/>
  <c r="AS179" i="4"/>
  <c r="AP179" i="4"/>
  <c r="AM179" i="4"/>
  <c r="AK179" i="4"/>
  <c r="AD179" i="4"/>
  <c r="BE178" i="4"/>
  <c r="BD178" i="4"/>
  <c r="BC178" i="4"/>
  <c r="BB178" i="4"/>
  <c r="BA178" i="4"/>
  <c r="AU178" i="4"/>
  <c r="AR178" i="4"/>
  <c r="AN178" i="4"/>
  <c r="AL178" i="4"/>
  <c r="AD178" i="4"/>
  <c r="BE177" i="4"/>
  <c r="BD177" i="4"/>
  <c r="BC177" i="4"/>
  <c r="BB177" i="4"/>
  <c r="BA177" i="4"/>
  <c r="AV177" i="4"/>
  <c r="AS177" i="4"/>
  <c r="AP177" i="4"/>
  <c r="AM177" i="4"/>
  <c r="AK177" i="4"/>
  <c r="AD177" i="4"/>
  <c r="BE176" i="4"/>
  <c r="BD176" i="4"/>
  <c r="BC176" i="4"/>
  <c r="BB176" i="4"/>
  <c r="BA176" i="4"/>
  <c r="AU176" i="4"/>
  <c r="AR176" i="4"/>
  <c r="AN176" i="4"/>
  <c r="AL176" i="4"/>
  <c r="AD176" i="4"/>
  <c r="BE175" i="4"/>
  <c r="BD175" i="4"/>
  <c r="BC175" i="4"/>
  <c r="BB175" i="4"/>
  <c r="BA175" i="4"/>
  <c r="AV175" i="4"/>
  <c r="AS175" i="4"/>
  <c r="AP175" i="4"/>
  <c r="AM175" i="4"/>
  <c r="AK175" i="4"/>
  <c r="AD175" i="4"/>
  <c r="BE174" i="4"/>
  <c r="BD174" i="4"/>
  <c r="BC174" i="4"/>
  <c r="BB174" i="4"/>
  <c r="BA174" i="4"/>
  <c r="AU174" i="4"/>
  <c r="AR174" i="4"/>
  <c r="AN174" i="4"/>
  <c r="AL174" i="4"/>
  <c r="AD174" i="4"/>
  <c r="BE173" i="4"/>
  <c r="BD173" i="4"/>
  <c r="BC173" i="4"/>
  <c r="BB173" i="4"/>
  <c r="BA173" i="4"/>
  <c r="AV173" i="4"/>
  <c r="AS173" i="4"/>
  <c r="AP173" i="4"/>
  <c r="AM173" i="4"/>
  <c r="AK173" i="4"/>
  <c r="AD173" i="4"/>
  <c r="BE172" i="4"/>
  <c r="BD172" i="4"/>
  <c r="BC172" i="4"/>
  <c r="BB172" i="4"/>
  <c r="BA172" i="4"/>
  <c r="AU172" i="4"/>
  <c r="AR172" i="4"/>
  <c r="AN172" i="4"/>
  <c r="AL172" i="4"/>
  <c r="AD172" i="4"/>
  <c r="BE171" i="4"/>
  <c r="BD171" i="4"/>
  <c r="BC171" i="4"/>
  <c r="BB171" i="4"/>
  <c r="BA171" i="4"/>
  <c r="AV171" i="4"/>
  <c r="AS171" i="4"/>
  <c r="AP171" i="4"/>
  <c r="AM171" i="4"/>
  <c r="AK171" i="4"/>
  <c r="AD171" i="4"/>
  <c r="BE170" i="4"/>
  <c r="BD170" i="4"/>
  <c r="BC170" i="4"/>
  <c r="BB170" i="4"/>
  <c r="BA170" i="4"/>
  <c r="AU170" i="4"/>
  <c r="AR170" i="4"/>
  <c r="AN170" i="4"/>
  <c r="AL170" i="4"/>
  <c r="AD170" i="4"/>
  <c r="BE169" i="4"/>
  <c r="BD169" i="4"/>
  <c r="BC169" i="4"/>
  <c r="BB169" i="4"/>
  <c r="BA169" i="4"/>
  <c r="AV169" i="4"/>
  <c r="AS169" i="4"/>
  <c r="AP169" i="4"/>
  <c r="AM169" i="4"/>
  <c r="AK169" i="4"/>
  <c r="AD169" i="4"/>
  <c r="BE168" i="4"/>
  <c r="BD168" i="4"/>
  <c r="BC168" i="4"/>
  <c r="BB168" i="4"/>
  <c r="BA168" i="4"/>
  <c r="AU168" i="4"/>
  <c r="AR168" i="4"/>
  <c r="AN168" i="4"/>
  <c r="AL168" i="4"/>
  <c r="AD168" i="4"/>
  <c r="BE167" i="4"/>
  <c r="BD167" i="4"/>
  <c r="BC167" i="4"/>
  <c r="BB167" i="4"/>
  <c r="BA167" i="4"/>
  <c r="AV167" i="4"/>
  <c r="AS167" i="4"/>
  <c r="AP167" i="4"/>
  <c r="AM167" i="4"/>
  <c r="AK167" i="4"/>
  <c r="AD167" i="4"/>
  <c r="BE166" i="4"/>
  <c r="BD166" i="4"/>
  <c r="BC166" i="4"/>
  <c r="BB166" i="4"/>
  <c r="BA166" i="4"/>
  <c r="AU166" i="4"/>
  <c r="AR166" i="4"/>
  <c r="AN166" i="4"/>
  <c r="AL166" i="4"/>
  <c r="AD166" i="4"/>
  <c r="BE165" i="4"/>
  <c r="BD165" i="4"/>
  <c r="BC165" i="4"/>
  <c r="BB165" i="4"/>
  <c r="BA165" i="4"/>
  <c r="AV165" i="4"/>
  <c r="AS165" i="4"/>
  <c r="AP165" i="4"/>
  <c r="AM165" i="4"/>
  <c r="AK165" i="4"/>
  <c r="AD165" i="4"/>
  <c r="BE164" i="4"/>
  <c r="BD164" i="4"/>
  <c r="BC164" i="4"/>
  <c r="BB164" i="4"/>
  <c r="BA164" i="4"/>
  <c r="AU164" i="4"/>
  <c r="AR164" i="4"/>
  <c r="AN164" i="4"/>
  <c r="AL164" i="4"/>
  <c r="AD164" i="4"/>
  <c r="BE163" i="4"/>
  <c r="BD163" i="4"/>
  <c r="BC163" i="4"/>
  <c r="BB163" i="4"/>
  <c r="BA163" i="4"/>
  <c r="AV163" i="4"/>
  <c r="AS163" i="4"/>
  <c r="AP163" i="4"/>
  <c r="AM163" i="4"/>
  <c r="AK163" i="4"/>
  <c r="AD163" i="4"/>
  <c r="BE162" i="4"/>
  <c r="BD162" i="4"/>
  <c r="BC162" i="4"/>
  <c r="BB162" i="4"/>
  <c r="BA162" i="4"/>
  <c r="AU162" i="4"/>
  <c r="AR162" i="4"/>
  <c r="AN162" i="4"/>
  <c r="AL162" i="4"/>
  <c r="AD162" i="4"/>
  <c r="BE161" i="4"/>
  <c r="BD161" i="4"/>
  <c r="BC161" i="4"/>
  <c r="BB161" i="4"/>
  <c r="BA161" i="4"/>
  <c r="AV161" i="4"/>
  <c r="AS161" i="4"/>
  <c r="AP161" i="4"/>
  <c r="AM161" i="4"/>
  <c r="AK161" i="4"/>
  <c r="AD161" i="4"/>
  <c r="BE160" i="4"/>
  <c r="BD160" i="4"/>
  <c r="BC160" i="4"/>
  <c r="BB160" i="4"/>
  <c r="BA160" i="4"/>
  <c r="AU160" i="4"/>
  <c r="AR160" i="4"/>
  <c r="AN160" i="4"/>
  <c r="AL160" i="4"/>
  <c r="AD160" i="4"/>
  <c r="BE159" i="4"/>
  <c r="BD159" i="4"/>
  <c r="BC159" i="4"/>
  <c r="BB159" i="4"/>
  <c r="BA159" i="4"/>
  <c r="AV159" i="4"/>
  <c r="AS159" i="4"/>
  <c r="AP159" i="4"/>
  <c r="AM159" i="4"/>
  <c r="AK159" i="4"/>
  <c r="AD159" i="4"/>
  <c r="BE158" i="4"/>
  <c r="BD158" i="4"/>
  <c r="BC158" i="4"/>
  <c r="BB158" i="4"/>
  <c r="BA158" i="4"/>
  <c r="AU158" i="4"/>
  <c r="AR158" i="4"/>
  <c r="AN158" i="4"/>
  <c r="AL158" i="4"/>
  <c r="AD158" i="4"/>
  <c r="BE157" i="4"/>
  <c r="BD157" i="4"/>
  <c r="BC157" i="4"/>
  <c r="BB157" i="4"/>
  <c r="BA157" i="4"/>
  <c r="AV157" i="4"/>
  <c r="AS157" i="4"/>
  <c r="AP157" i="4"/>
  <c r="AM157" i="4"/>
  <c r="AK157" i="4"/>
  <c r="AD157" i="4"/>
  <c r="BE156" i="4"/>
  <c r="BD156" i="4"/>
  <c r="BC156" i="4"/>
  <c r="BB156" i="4"/>
  <c r="BA156" i="4"/>
  <c r="AU156" i="4"/>
  <c r="AR156" i="4"/>
  <c r="AN156" i="4"/>
  <c r="AL156" i="4"/>
  <c r="AD156" i="4"/>
  <c r="BE155" i="4"/>
  <c r="BD155" i="4"/>
  <c r="BC155" i="4"/>
  <c r="BB155" i="4"/>
  <c r="BA155" i="4"/>
  <c r="AV155" i="4"/>
  <c r="AS155" i="4"/>
  <c r="AP155" i="4"/>
  <c r="AM155" i="4"/>
  <c r="AK155" i="4"/>
  <c r="AD155" i="4"/>
  <c r="BE154" i="4"/>
  <c r="BD154" i="4"/>
  <c r="BC154" i="4"/>
  <c r="BB154" i="4"/>
  <c r="BA154" i="4"/>
  <c r="AU154" i="4"/>
  <c r="AR154" i="4"/>
  <c r="AN154" i="4"/>
  <c r="AL154" i="4"/>
  <c r="AD154" i="4"/>
  <c r="BE153" i="4"/>
  <c r="BD153" i="4"/>
  <c r="BC153" i="4"/>
  <c r="BB153" i="4"/>
  <c r="BA153" i="4"/>
  <c r="AV153" i="4"/>
  <c r="AS153" i="4"/>
  <c r="AP153" i="4"/>
  <c r="AM153" i="4"/>
  <c r="AK153" i="4"/>
  <c r="AD153" i="4"/>
  <c r="BE152" i="4"/>
  <c r="BD152" i="4"/>
  <c r="BC152" i="4"/>
  <c r="BB152" i="4"/>
  <c r="BA152" i="4"/>
  <c r="AU152" i="4"/>
  <c r="AR152" i="4"/>
  <c r="AN152" i="4"/>
  <c r="AL152" i="4"/>
  <c r="AD152" i="4"/>
  <c r="BE151" i="4"/>
  <c r="BD151" i="4"/>
  <c r="BC151" i="4"/>
  <c r="BB151" i="4"/>
  <c r="BA151" i="4"/>
  <c r="AV151" i="4"/>
  <c r="AS151" i="4"/>
  <c r="AP151" i="4"/>
  <c r="AM151" i="4"/>
  <c r="AK151" i="4"/>
  <c r="AD151" i="4"/>
  <c r="BE150" i="4"/>
  <c r="BD150" i="4"/>
  <c r="BC150" i="4"/>
  <c r="BB150" i="4"/>
  <c r="BA150" i="4"/>
  <c r="AU150" i="4"/>
  <c r="AR150" i="4"/>
  <c r="AN150" i="4"/>
  <c r="AL150" i="4"/>
  <c r="AD150" i="4"/>
  <c r="BE149" i="4"/>
  <c r="BD149" i="4"/>
  <c r="BC149" i="4"/>
  <c r="BB149" i="4"/>
  <c r="BA149" i="4"/>
  <c r="AV149" i="4"/>
  <c r="AS149" i="4"/>
  <c r="AP149" i="4"/>
  <c r="AM149" i="4"/>
  <c r="AK149" i="4"/>
  <c r="AD149" i="4"/>
  <c r="BE148" i="4"/>
  <c r="BD148" i="4"/>
  <c r="BC148" i="4"/>
  <c r="BB148" i="4"/>
  <c r="BA148" i="4"/>
  <c r="AU148" i="4"/>
  <c r="AR148" i="4"/>
  <c r="AN148" i="4"/>
  <c r="AL148" i="4"/>
  <c r="AD148" i="4"/>
  <c r="BE147" i="4"/>
  <c r="BD147" i="4"/>
  <c r="BC147" i="4"/>
  <c r="BB147" i="4"/>
  <c r="BA147" i="4"/>
  <c r="AV147" i="4"/>
  <c r="AS147" i="4"/>
  <c r="AP147" i="4"/>
  <c r="AM147" i="4"/>
  <c r="AK147" i="4"/>
  <c r="AD147" i="4"/>
  <c r="BE146" i="4"/>
  <c r="BD146" i="4"/>
  <c r="BC146" i="4"/>
  <c r="BB146" i="4"/>
  <c r="BA146" i="4"/>
  <c r="AU146" i="4"/>
  <c r="AR146" i="4"/>
  <c r="AN146" i="4"/>
  <c r="AL146" i="4"/>
  <c r="AD146" i="4"/>
  <c r="BE145" i="4"/>
  <c r="BD145" i="4"/>
  <c r="BC145" i="4"/>
  <c r="BB145" i="4"/>
  <c r="BA145" i="4"/>
  <c r="AV145" i="4"/>
  <c r="AS145" i="4"/>
  <c r="AP145" i="4"/>
  <c r="AM145" i="4"/>
  <c r="AK145" i="4"/>
  <c r="AD145" i="4"/>
  <c r="BE144" i="4"/>
  <c r="BD144" i="4"/>
  <c r="BC144" i="4"/>
  <c r="BB144" i="4"/>
  <c r="BA144" i="4"/>
  <c r="AU144" i="4"/>
  <c r="AR144" i="4"/>
  <c r="AN144" i="4"/>
  <c r="AL144" i="4"/>
  <c r="AD144" i="4"/>
  <c r="BE143" i="4"/>
  <c r="BD143" i="4"/>
  <c r="BC143" i="4"/>
  <c r="BB143" i="4"/>
  <c r="BA143" i="4"/>
  <c r="AU143" i="4"/>
  <c r="AR143" i="4"/>
  <c r="AN143" i="4"/>
  <c r="AL143" i="4"/>
  <c r="AD143" i="4"/>
  <c r="BE142" i="4"/>
  <c r="BD142" i="4"/>
  <c r="BC142" i="4"/>
  <c r="BB142" i="4"/>
  <c r="BA142" i="4"/>
  <c r="AV142" i="4"/>
  <c r="AU142" i="4"/>
  <c r="AS142" i="4"/>
  <c r="AR142" i="4"/>
  <c r="AP142" i="4"/>
  <c r="AN142" i="4"/>
  <c r="AM142" i="4"/>
  <c r="AL142" i="4"/>
  <c r="AK142" i="4"/>
  <c r="AD142" i="4"/>
  <c r="BE141" i="4"/>
  <c r="BD141" i="4"/>
  <c r="BC141" i="4"/>
  <c r="BB141" i="4"/>
  <c r="BA141" i="4"/>
  <c r="AV141" i="4"/>
  <c r="AU141" i="4"/>
  <c r="AS141" i="4"/>
  <c r="AR141" i="4"/>
  <c r="AP141" i="4"/>
  <c r="AN141" i="4"/>
  <c r="AM141" i="4"/>
  <c r="AL141" i="4"/>
  <c r="AK141" i="4"/>
  <c r="AD141" i="4"/>
  <c r="BE140" i="4"/>
  <c r="BD140" i="4"/>
  <c r="BC140" i="4"/>
  <c r="BB140" i="4"/>
  <c r="BA140" i="4"/>
  <c r="AV140" i="4"/>
  <c r="AU140" i="4"/>
  <c r="AS140" i="4"/>
  <c r="AR140" i="4"/>
  <c r="AP140" i="4"/>
  <c r="AN140" i="4"/>
  <c r="AM140" i="4"/>
  <c r="AL140" i="4"/>
  <c r="AK140" i="4"/>
  <c r="AD140" i="4"/>
  <c r="BE139" i="4"/>
  <c r="BD139" i="4"/>
  <c r="BC139" i="4"/>
  <c r="BB139" i="4"/>
  <c r="BA139" i="4"/>
  <c r="AV139" i="4"/>
  <c r="AU139" i="4"/>
  <c r="AS139" i="4"/>
  <c r="AR139" i="4"/>
  <c r="AP139" i="4"/>
  <c r="AN139" i="4"/>
  <c r="AM139" i="4"/>
  <c r="AL139" i="4"/>
  <c r="AK139" i="4"/>
  <c r="AD139" i="4"/>
  <c r="BE138" i="4"/>
  <c r="BD138" i="4"/>
  <c r="BC138" i="4"/>
  <c r="BB138" i="4"/>
  <c r="BA138" i="4"/>
  <c r="AT138" i="4"/>
  <c r="AW138" i="4"/>
  <c r="AU138" i="4"/>
  <c r="AS138" i="4"/>
  <c r="AR138" i="4"/>
  <c r="AP138" i="4"/>
  <c r="AN138" i="4"/>
  <c r="AM138" i="4"/>
  <c r="AL138" i="4"/>
  <c r="AK138" i="4"/>
  <c r="AD138" i="4"/>
  <c r="BE137" i="4"/>
  <c r="BD137" i="4"/>
  <c r="BC137" i="4"/>
  <c r="BB137" i="4"/>
  <c r="BA137" i="4"/>
  <c r="AD137" i="4"/>
  <c r="BE136" i="4"/>
  <c r="BD136" i="4"/>
  <c r="BC136" i="4"/>
  <c r="BB136" i="4"/>
  <c r="BA136" i="4"/>
  <c r="AT136" i="4"/>
  <c r="AW136" i="4"/>
  <c r="AU136" i="4"/>
  <c r="AS136" i="4"/>
  <c r="AR136" i="4"/>
  <c r="AP136" i="4"/>
  <c r="AN136" i="4"/>
  <c r="AM136" i="4"/>
  <c r="AL136" i="4"/>
  <c r="AK136" i="4"/>
  <c r="AD136" i="4"/>
  <c r="BE135" i="4"/>
  <c r="BD135" i="4"/>
  <c r="BC135" i="4"/>
  <c r="BB135" i="4"/>
  <c r="BA135" i="4"/>
  <c r="AV135" i="4"/>
  <c r="AU135" i="4"/>
  <c r="AS135" i="4"/>
  <c r="AR135" i="4"/>
  <c r="AP135" i="4"/>
  <c r="AN135" i="4"/>
  <c r="AM135" i="4"/>
  <c r="AL135" i="4"/>
  <c r="AK135" i="4"/>
  <c r="AD135" i="4"/>
  <c r="BE134" i="4"/>
  <c r="BD134" i="4"/>
  <c r="BC134" i="4"/>
  <c r="BB134" i="4"/>
  <c r="BA134" i="4"/>
  <c r="AD134" i="4"/>
  <c r="BE133" i="4"/>
  <c r="BD133" i="4"/>
  <c r="BC133" i="4"/>
  <c r="BB133" i="4"/>
  <c r="BA133" i="4"/>
  <c r="AV133" i="4"/>
  <c r="AU133" i="4"/>
  <c r="AS133" i="4"/>
  <c r="AR133" i="4"/>
  <c r="AP133" i="4"/>
  <c r="AN133" i="4"/>
  <c r="AM133" i="4"/>
  <c r="AL133" i="4"/>
  <c r="AK133" i="4"/>
  <c r="AD133" i="4"/>
  <c r="BE132" i="4"/>
  <c r="BD132" i="4"/>
  <c r="BC132" i="4"/>
  <c r="BB132" i="4"/>
  <c r="BA132" i="4"/>
  <c r="AV132" i="4"/>
  <c r="AU132" i="4"/>
  <c r="AS132" i="4"/>
  <c r="AR132" i="4"/>
  <c r="AP132" i="4"/>
  <c r="AN132" i="4"/>
  <c r="AM132" i="4"/>
  <c r="AL132" i="4"/>
  <c r="AK132" i="4"/>
  <c r="AD132" i="4"/>
  <c r="BE131" i="4"/>
  <c r="BD131" i="4"/>
  <c r="BC131" i="4"/>
  <c r="BB131" i="4"/>
  <c r="BA131" i="4"/>
  <c r="AV131" i="4"/>
  <c r="AU131" i="4"/>
  <c r="AS131" i="4"/>
  <c r="AR131" i="4"/>
  <c r="AP131" i="4"/>
  <c r="AN131" i="4"/>
  <c r="AM131" i="4"/>
  <c r="AL131" i="4"/>
  <c r="AK131" i="4"/>
  <c r="AD131" i="4"/>
  <c r="BE130" i="4"/>
  <c r="BD130" i="4"/>
  <c r="BC130" i="4"/>
  <c r="BB130" i="4"/>
  <c r="BA130" i="4"/>
  <c r="AV130" i="4"/>
  <c r="AU130" i="4"/>
  <c r="AS130" i="4"/>
  <c r="AR130" i="4"/>
  <c r="AP130" i="4"/>
  <c r="AN130" i="4"/>
  <c r="AM130" i="4"/>
  <c r="AL130" i="4"/>
  <c r="AK130" i="4"/>
  <c r="AD130" i="4"/>
  <c r="BE129" i="4"/>
  <c r="BD129" i="4"/>
  <c r="BC129" i="4"/>
  <c r="BB129" i="4"/>
  <c r="BA129" i="4"/>
  <c r="AV129" i="4"/>
  <c r="AU129" i="4"/>
  <c r="AS129" i="4"/>
  <c r="AR129" i="4"/>
  <c r="AP129" i="4"/>
  <c r="AN129" i="4"/>
  <c r="AM129" i="4"/>
  <c r="AL129" i="4"/>
  <c r="AK129" i="4"/>
  <c r="AD129" i="4"/>
  <c r="BE128" i="4"/>
  <c r="BD128" i="4"/>
  <c r="BC128" i="4"/>
  <c r="BB128" i="4"/>
  <c r="BA128" i="4"/>
  <c r="AV128" i="4"/>
  <c r="AU128" i="4"/>
  <c r="AS128" i="4"/>
  <c r="AR128" i="4"/>
  <c r="AP128" i="4"/>
  <c r="AN128" i="4"/>
  <c r="AM128" i="4"/>
  <c r="AL128" i="4"/>
  <c r="AK128" i="4"/>
  <c r="AD128" i="4"/>
  <c r="BE127" i="4"/>
  <c r="BD127" i="4"/>
  <c r="BC127" i="4"/>
  <c r="BB127" i="4"/>
  <c r="BA127" i="4"/>
  <c r="AV127" i="4"/>
  <c r="AU127" i="4"/>
  <c r="AS127" i="4"/>
  <c r="AR127" i="4"/>
  <c r="AP127" i="4"/>
  <c r="AN127" i="4"/>
  <c r="AM127" i="4"/>
  <c r="AL127" i="4"/>
  <c r="AK127" i="4"/>
  <c r="AD127" i="4"/>
  <c r="BE126" i="4"/>
  <c r="BD126" i="4"/>
  <c r="BC126" i="4"/>
  <c r="BB126" i="4"/>
  <c r="BA126" i="4"/>
  <c r="AV126" i="4"/>
  <c r="AU126" i="4"/>
  <c r="AS126" i="4"/>
  <c r="AR126" i="4"/>
  <c r="AP126" i="4"/>
  <c r="AN126" i="4"/>
  <c r="AM126" i="4"/>
  <c r="AL126" i="4"/>
  <c r="AK126" i="4"/>
  <c r="AD126" i="4"/>
  <c r="BE125" i="4"/>
  <c r="BD125" i="4"/>
  <c r="BC125" i="4"/>
  <c r="BB125" i="4"/>
  <c r="BA125" i="4"/>
  <c r="AV125" i="4"/>
  <c r="AU125" i="4"/>
  <c r="AS125" i="4"/>
  <c r="AR125" i="4"/>
  <c r="AP125" i="4"/>
  <c r="AN125" i="4"/>
  <c r="AM125" i="4"/>
  <c r="AL125" i="4"/>
  <c r="AK125" i="4"/>
  <c r="AD125" i="4"/>
  <c r="BE124" i="4"/>
  <c r="BD124" i="4"/>
  <c r="BC124" i="4"/>
  <c r="BB124" i="4"/>
  <c r="BA124" i="4"/>
  <c r="AV124" i="4"/>
  <c r="AU124" i="4"/>
  <c r="AS124" i="4"/>
  <c r="AR124" i="4"/>
  <c r="AP124" i="4"/>
  <c r="AN124" i="4"/>
  <c r="AM124" i="4"/>
  <c r="AL124" i="4"/>
  <c r="AK124" i="4"/>
  <c r="AD124" i="4"/>
  <c r="BE123" i="4"/>
  <c r="BD123" i="4"/>
  <c r="BC123" i="4"/>
  <c r="BB123" i="4"/>
  <c r="BA123" i="4"/>
  <c r="AV123" i="4"/>
  <c r="AU123" i="4"/>
  <c r="AS123" i="4"/>
  <c r="AR123" i="4"/>
  <c r="AP123" i="4"/>
  <c r="AN123" i="4"/>
  <c r="AM123" i="4"/>
  <c r="AL123" i="4"/>
  <c r="AK123" i="4"/>
  <c r="AD123" i="4"/>
  <c r="BE122" i="4"/>
  <c r="BD122" i="4"/>
  <c r="BC122" i="4"/>
  <c r="BB122" i="4"/>
  <c r="BA122" i="4"/>
  <c r="AV122" i="4"/>
  <c r="AU122" i="4"/>
  <c r="AS122" i="4"/>
  <c r="AR122" i="4"/>
  <c r="AP122" i="4"/>
  <c r="AN122" i="4"/>
  <c r="AM122" i="4"/>
  <c r="AL122" i="4"/>
  <c r="AK122" i="4"/>
  <c r="AD122" i="4"/>
  <c r="BE121" i="4"/>
  <c r="BD121" i="4"/>
  <c r="BC121" i="4"/>
  <c r="BB121" i="4"/>
  <c r="BA121" i="4"/>
  <c r="AV121" i="4"/>
  <c r="AU121" i="4"/>
  <c r="AS121" i="4"/>
  <c r="AR121" i="4"/>
  <c r="AP121" i="4"/>
  <c r="AN121" i="4"/>
  <c r="AM121" i="4"/>
  <c r="AL121" i="4"/>
  <c r="AK121" i="4"/>
  <c r="AD121" i="4"/>
  <c r="BE120" i="4"/>
  <c r="BD120" i="4"/>
  <c r="BC120" i="4"/>
  <c r="BB120" i="4"/>
  <c r="BA120" i="4"/>
  <c r="AV120" i="4"/>
  <c r="AU120" i="4"/>
  <c r="AS120" i="4"/>
  <c r="AR120" i="4"/>
  <c r="AP120" i="4"/>
  <c r="AN120" i="4"/>
  <c r="AM120" i="4"/>
  <c r="AL120" i="4"/>
  <c r="AK120" i="4"/>
  <c r="AD120" i="4"/>
  <c r="BE119" i="4"/>
  <c r="BD119" i="4"/>
  <c r="BC119" i="4"/>
  <c r="BB119" i="4"/>
  <c r="BA119" i="4"/>
  <c r="AV119" i="4"/>
  <c r="AU119" i="4"/>
  <c r="AS119" i="4"/>
  <c r="AR119" i="4"/>
  <c r="AP119" i="4"/>
  <c r="AN119" i="4"/>
  <c r="AM119" i="4"/>
  <c r="AL119" i="4"/>
  <c r="AK119" i="4"/>
  <c r="AD119" i="4"/>
  <c r="BE118" i="4"/>
  <c r="BD118" i="4"/>
  <c r="BC118" i="4"/>
  <c r="BB118" i="4"/>
  <c r="BA118" i="4"/>
  <c r="AV118" i="4"/>
  <c r="AU118" i="4"/>
  <c r="AS118" i="4"/>
  <c r="AR118" i="4"/>
  <c r="AP118" i="4"/>
  <c r="AN118" i="4"/>
  <c r="AM118" i="4"/>
  <c r="AL118" i="4"/>
  <c r="AK118" i="4"/>
  <c r="AD118" i="4"/>
  <c r="BE117" i="4"/>
  <c r="BD117" i="4"/>
  <c r="BC117" i="4"/>
  <c r="BB117" i="4"/>
  <c r="BA117" i="4"/>
  <c r="AV117" i="4"/>
  <c r="AU117" i="4"/>
  <c r="AS117" i="4"/>
  <c r="AR117" i="4"/>
  <c r="AP117" i="4"/>
  <c r="AN117" i="4"/>
  <c r="AM117" i="4"/>
  <c r="AL117" i="4"/>
  <c r="AK117" i="4"/>
  <c r="AD117" i="4"/>
  <c r="BE116" i="4"/>
  <c r="BD116" i="4"/>
  <c r="BC116" i="4"/>
  <c r="BB116" i="4"/>
  <c r="BA116" i="4"/>
  <c r="AV116" i="4"/>
  <c r="AU116" i="4"/>
  <c r="AS116" i="4"/>
  <c r="AR116" i="4"/>
  <c r="AP116" i="4"/>
  <c r="AN116" i="4"/>
  <c r="AM116" i="4"/>
  <c r="AL116" i="4"/>
  <c r="AK116" i="4"/>
  <c r="AD116" i="4"/>
  <c r="BE115" i="4"/>
  <c r="BD115" i="4"/>
  <c r="BC115" i="4"/>
  <c r="BB115" i="4"/>
  <c r="BA115" i="4"/>
  <c r="AV115" i="4"/>
  <c r="AU115" i="4"/>
  <c r="AS115" i="4"/>
  <c r="AR115" i="4"/>
  <c r="AP115" i="4"/>
  <c r="AN115" i="4"/>
  <c r="AM115" i="4"/>
  <c r="AL115" i="4"/>
  <c r="AK115" i="4"/>
  <c r="AD115" i="4"/>
  <c r="BE114" i="4"/>
  <c r="BD114" i="4"/>
  <c r="BC114" i="4"/>
  <c r="BB114" i="4"/>
  <c r="BA114" i="4"/>
  <c r="AV114" i="4"/>
  <c r="AU114" i="4"/>
  <c r="AS114" i="4"/>
  <c r="AR114" i="4"/>
  <c r="AP114" i="4"/>
  <c r="AN114" i="4"/>
  <c r="AM114" i="4"/>
  <c r="AL114" i="4"/>
  <c r="AK114" i="4"/>
  <c r="AD114" i="4"/>
  <c r="BE113" i="4"/>
  <c r="BD113" i="4"/>
  <c r="BC113" i="4"/>
  <c r="BB113" i="4"/>
  <c r="BA113" i="4"/>
  <c r="AT113" i="4"/>
  <c r="AW113" i="4"/>
  <c r="AU113" i="4"/>
  <c r="AS113" i="4"/>
  <c r="AR113" i="4"/>
  <c r="AP113" i="4"/>
  <c r="AN113" i="4"/>
  <c r="AM113" i="4"/>
  <c r="AL113" i="4"/>
  <c r="AK113" i="4"/>
  <c r="AD113" i="4"/>
  <c r="BE112" i="4"/>
  <c r="BD112" i="4"/>
  <c r="BC112" i="4"/>
  <c r="BB112" i="4"/>
  <c r="BA112" i="4"/>
  <c r="AD112" i="4"/>
  <c r="BE111" i="4"/>
  <c r="BD111" i="4"/>
  <c r="BC111" i="4"/>
  <c r="BB111" i="4"/>
  <c r="BA111" i="4"/>
  <c r="AT111" i="4"/>
  <c r="AW111" i="4"/>
  <c r="AU111" i="4"/>
  <c r="AS111" i="4"/>
  <c r="AR111" i="4"/>
  <c r="AP111" i="4"/>
  <c r="AN111" i="4"/>
  <c r="AM111" i="4"/>
  <c r="AL111" i="4"/>
  <c r="AK111" i="4"/>
  <c r="AD111" i="4"/>
  <c r="BE110" i="4"/>
  <c r="BD110" i="4"/>
  <c r="BC110" i="4"/>
  <c r="BB110" i="4"/>
  <c r="BA110" i="4"/>
  <c r="AT110" i="4"/>
  <c r="AW110" i="4"/>
  <c r="AU110" i="4"/>
  <c r="AS110" i="4"/>
  <c r="AR110" i="4"/>
  <c r="AP110" i="4"/>
  <c r="AN110" i="4"/>
  <c r="AM110" i="4"/>
  <c r="AL110" i="4"/>
  <c r="AK110" i="4"/>
  <c r="AD110" i="4"/>
  <c r="BE109" i="4"/>
  <c r="BD109" i="4"/>
  <c r="BC109" i="4"/>
  <c r="BB109" i="4"/>
  <c r="BA109" i="4"/>
  <c r="AT109" i="4"/>
  <c r="AW109" i="4"/>
  <c r="AU109" i="4"/>
  <c r="AS109" i="4"/>
  <c r="AR109" i="4"/>
  <c r="AP109" i="4"/>
  <c r="AN109" i="4"/>
  <c r="AM109" i="4"/>
  <c r="AL109" i="4"/>
  <c r="AK109" i="4"/>
  <c r="AD109" i="4"/>
  <c r="BE108" i="4"/>
  <c r="BD108" i="4"/>
  <c r="BC108" i="4"/>
  <c r="BB108" i="4"/>
  <c r="BA108" i="4"/>
  <c r="AT108" i="4"/>
  <c r="AW108" i="4"/>
  <c r="AU108" i="4"/>
  <c r="AS108" i="4"/>
  <c r="AR108" i="4"/>
  <c r="AP108" i="4"/>
  <c r="AN108" i="4"/>
  <c r="AM108" i="4"/>
  <c r="AL108" i="4"/>
  <c r="AK108" i="4"/>
  <c r="AD108" i="4"/>
  <c r="BE107" i="4"/>
  <c r="BD107" i="4"/>
  <c r="BC107" i="4"/>
  <c r="BB107" i="4"/>
  <c r="BA107" i="4"/>
  <c r="AT107" i="4"/>
  <c r="AW107" i="4"/>
  <c r="AU107" i="4"/>
  <c r="AS107" i="4"/>
  <c r="AR107" i="4"/>
  <c r="AP107" i="4"/>
  <c r="AN107" i="4"/>
  <c r="AM107" i="4"/>
  <c r="AL107" i="4"/>
  <c r="AK107" i="4"/>
  <c r="AD107" i="4"/>
  <c r="BE106" i="4"/>
  <c r="BD106" i="4"/>
  <c r="BC106" i="4"/>
  <c r="BB106" i="4"/>
  <c r="BA106" i="4"/>
  <c r="AT106" i="4"/>
  <c r="AW106" i="4"/>
  <c r="AU106" i="4"/>
  <c r="AS106" i="4"/>
  <c r="AR106" i="4"/>
  <c r="AP106" i="4"/>
  <c r="AN106" i="4"/>
  <c r="AM106" i="4"/>
  <c r="AL106" i="4"/>
  <c r="AK106" i="4"/>
  <c r="AD106" i="4"/>
  <c r="BE105" i="4"/>
  <c r="BD105" i="4"/>
  <c r="BC105" i="4"/>
  <c r="BB105" i="4"/>
  <c r="BA105" i="4"/>
  <c r="AV105" i="4"/>
  <c r="AU105" i="4"/>
  <c r="AS105" i="4"/>
  <c r="AR105" i="4"/>
  <c r="AP105" i="4"/>
  <c r="AN105" i="4"/>
  <c r="AM105" i="4"/>
  <c r="AL105" i="4"/>
  <c r="AK105" i="4"/>
  <c r="AD105" i="4"/>
  <c r="BE104" i="4"/>
  <c r="BD104" i="4"/>
  <c r="BC104" i="4"/>
  <c r="BB104" i="4"/>
  <c r="BA104" i="4"/>
  <c r="AT104" i="4"/>
  <c r="AW104" i="4"/>
  <c r="AU104" i="4"/>
  <c r="AS104" i="4"/>
  <c r="AR104" i="4"/>
  <c r="AP104" i="4"/>
  <c r="AN104" i="4"/>
  <c r="AM104" i="4"/>
  <c r="AL104" i="4"/>
  <c r="AK104" i="4"/>
  <c r="AD104" i="4"/>
  <c r="BE103" i="4"/>
  <c r="BD103" i="4"/>
  <c r="BC103" i="4"/>
  <c r="BB103" i="4"/>
  <c r="BA103" i="4"/>
  <c r="AT103" i="4"/>
  <c r="AU103" i="4"/>
  <c r="AR103" i="4"/>
  <c r="AN103" i="4"/>
  <c r="AL103" i="4"/>
  <c r="AD103" i="4"/>
  <c r="BE102" i="4"/>
  <c r="BD102" i="4"/>
  <c r="BC102" i="4"/>
  <c r="BB102" i="4"/>
  <c r="BA102" i="4"/>
  <c r="AV102" i="4"/>
  <c r="AS102" i="4"/>
  <c r="AP102" i="4"/>
  <c r="AM102" i="4"/>
  <c r="AK102" i="4"/>
  <c r="AD102" i="4"/>
  <c r="BE101" i="4"/>
  <c r="BD101" i="4"/>
  <c r="BC101" i="4"/>
  <c r="BB101" i="4"/>
  <c r="BA101" i="4"/>
  <c r="AW101" i="4"/>
  <c r="AS101" i="4"/>
  <c r="AP101" i="4"/>
  <c r="AM101" i="4"/>
  <c r="AK101" i="4"/>
  <c r="AD101" i="4"/>
  <c r="BD100" i="4"/>
  <c r="BC100" i="4"/>
  <c r="BB100" i="4"/>
  <c r="BA100" i="4"/>
  <c r="AS100" i="4"/>
  <c r="AL100" i="4"/>
  <c r="AD100" i="4"/>
  <c r="BE99" i="4"/>
  <c r="BD99" i="4"/>
  <c r="BC99" i="4"/>
  <c r="BB99" i="4"/>
  <c r="BA99" i="4"/>
  <c r="AS99" i="4"/>
  <c r="AN99" i="4"/>
  <c r="AP99" i="4"/>
  <c r="AM99" i="4"/>
  <c r="AL99" i="4"/>
  <c r="AK99" i="4"/>
  <c r="AT99" i="4"/>
  <c r="AU99" i="4"/>
  <c r="AD99" i="4"/>
  <c r="BE98" i="4"/>
  <c r="BD98" i="4"/>
  <c r="BC98" i="4"/>
  <c r="BB98" i="4"/>
  <c r="BA98" i="4"/>
  <c r="AT98" i="4"/>
  <c r="AW98" i="4"/>
  <c r="AU98" i="4"/>
  <c r="AS98" i="4"/>
  <c r="AR98" i="4"/>
  <c r="AP98" i="4"/>
  <c r="AN98" i="4"/>
  <c r="AM98" i="4"/>
  <c r="AL98" i="4"/>
  <c r="AK98" i="4"/>
  <c r="AD98" i="4"/>
  <c r="BE97" i="4"/>
  <c r="BD97" i="4"/>
  <c r="BC97" i="4"/>
  <c r="BB97" i="4"/>
  <c r="BA97" i="4"/>
  <c r="AS97" i="4"/>
  <c r="AN97" i="4"/>
  <c r="AP97" i="4"/>
  <c r="AM97" i="4"/>
  <c r="AL97" i="4"/>
  <c r="AK97" i="4"/>
  <c r="AT97" i="4"/>
  <c r="AU97" i="4"/>
  <c r="AD97" i="4"/>
  <c r="BE96" i="4"/>
  <c r="BD96" i="4"/>
  <c r="BC96" i="4"/>
  <c r="BB96" i="4"/>
  <c r="BA96" i="4"/>
  <c r="AS96" i="4"/>
  <c r="AN96" i="4"/>
  <c r="AP96" i="4"/>
  <c r="AM96" i="4"/>
  <c r="AL96" i="4"/>
  <c r="AK96" i="4"/>
  <c r="AD96" i="4"/>
  <c r="BE95" i="4"/>
  <c r="BD95" i="4"/>
  <c r="BC95" i="4"/>
  <c r="BB95" i="4"/>
  <c r="BA95" i="4"/>
  <c r="AS95" i="4"/>
  <c r="AN95" i="4"/>
  <c r="AP95" i="4"/>
  <c r="AM95" i="4"/>
  <c r="AL95" i="4"/>
  <c r="AK95" i="4"/>
  <c r="AT95" i="4"/>
  <c r="AU95" i="4"/>
  <c r="AD95" i="4"/>
  <c r="BE94" i="4"/>
  <c r="BD94" i="4"/>
  <c r="BC94" i="4"/>
  <c r="BB94" i="4"/>
  <c r="BA94" i="4"/>
  <c r="AV94" i="4"/>
  <c r="AU94" i="4"/>
  <c r="AS94" i="4"/>
  <c r="AR94" i="4"/>
  <c r="AP94" i="4"/>
  <c r="AN94" i="4"/>
  <c r="AM94" i="4"/>
  <c r="AL94" i="4"/>
  <c r="AK94" i="4"/>
  <c r="AD94" i="4"/>
  <c r="BE93" i="4"/>
  <c r="BD93" i="4"/>
  <c r="BC93" i="4"/>
  <c r="BB93" i="4"/>
  <c r="BA93" i="4"/>
  <c r="AS93" i="4"/>
  <c r="AN93" i="4"/>
  <c r="AP93" i="4"/>
  <c r="AM93" i="4"/>
  <c r="AL93" i="4"/>
  <c r="AK93" i="4"/>
  <c r="AT93" i="4"/>
  <c r="AU93" i="4"/>
  <c r="AD93" i="4"/>
  <c r="BE92" i="4"/>
  <c r="BD92" i="4"/>
  <c r="BC92" i="4"/>
  <c r="BB92" i="4"/>
  <c r="BA92" i="4"/>
  <c r="AS92" i="4"/>
  <c r="AN92" i="4"/>
  <c r="AP92" i="4"/>
  <c r="AM92" i="4"/>
  <c r="AL92" i="4"/>
  <c r="AK92" i="4"/>
  <c r="AD92" i="4"/>
  <c r="BE91" i="4"/>
  <c r="BD91" i="4"/>
  <c r="BC91" i="4"/>
  <c r="BB91" i="4"/>
  <c r="BA91" i="4"/>
  <c r="AS91" i="4"/>
  <c r="AN91" i="4"/>
  <c r="AP91" i="4"/>
  <c r="AM91" i="4"/>
  <c r="AL91" i="4"/>
  <c r="AK91" i="4"/>
  <c r="AT91" i="4"/>
  <c r="AU91" i="4"/>
  <c r="AD91" i="4"/>
  <c r="BE90" i="4"/>
  <c r="BD90" i="4"/>
  <c r="BC90" i="4"/>
  <c r="BB90" i="4"/>
  <c r="BA90" i="4"/>
  <c r="AS90" i="4"/>
  <c r="AN90" i="4"/>
  <c r="AP90" i="4"/>
  <c r="AM90" i="4"/>
  <c r="AL90" i="4"/>
  <c r="AK90" i="4"/>
  <c r="AD90" i="4"/>
  <c r="BE89" i="4"/>
  <c r="BD89" i="4"/>
  <c r="BC89" i="4"/>
  <c r="BB89" i="4"/>
  <c r="BA89" i="4"/>
  <c r="AS89" i="4"/>
  <c r="AN89" i="4"/>
  <c r="AP89" i="4"/>
  <c r="AM89" i="4"/>
  <c r="AL89" i="4"/>
  <c r="AK89" i="4"/>
  <c r="AT89" i="4"/>
  <c r="AU89" i="4"/>
  <c r="AD89" i="4"/>
  <c r="BE88" i="4"/>
  <c r="BD88" i="4"/>
  <c r="BC88" i="4"/>
  <c r="BB88" i="4"/>
  <c r="BA88" i="4"/>
  <c r="AS88" i="4"/>
  <c r="AN88" i="4"/>
  <c r="AP88" i="4"/>
  <c r="AM88" i="4"/>
  <c r="AL88" i="4"/>
  <c r="AK88" i="4"/>
  <c r="AD88" i="4"/>
  <c r="BE87" i="4"/>
  <c r="BD87" i="4"/>
  <c r="BC87" i="4"/>
  <c r="BB87" i="4"/>
  <c r="BA87" i="4"/>
  <c r="AS87" i="4"/>
  <c r="AN87" i="4"/>
  <c r="AP87" i="4"/>
  <c r="AM87" i="4"/>
  <c r="AL87" i="4"/>
  <c r="AK87" i="4"/>
  <c r="AT87" i="4"/>
  <c r="AU87" i="4"/>
  <c r="AD87" i="4"/>
  <c r="BE86" i="4"/>
  <c r="BD86" i="4"/>
  <c r="BC86" i="4"/>
  <c r="BB86" i="4"/>
  <c r="BA86" i="4"/>
  <c r="AS86" i="4"/>
  <c r="AN86" i="4"/>
  <c r="AP86" i="4"/>
  <c r="AM86" i="4"/>
  <c r="AL86" i="4"/>
  <c r="AK86" i="4"/>
  <c r="AD86" i="4"/>
  <c r="BE85" i="4"/>
  <c r="BD85" i="4"/>
  <c r="BC85" i="4"/>
  <c r="BB85" i="4"/>
  <c r="BA85" i="4"/>
  <c r="AT85" i="4"/>
  <c r="AW85" i="4"/>
  <c r="AU85" i="4"/>
  <c r="AS85" i="4"/>
  <c r="AR85" i="4"/>
  <c r="AP85" i="4"/>
  <c r="AN85" i="4"/>
  <c r="AM85" i="4"/>
  <c r="AL85" i="4"/>
  <c r="AK85" i="4"/>
  <c r="AD85" i="4"/>
  <c r="BE84" i="4"/>
  <c r="BD84" i="4"/>
  <c r="BC84" i="4"/>
  <c r="BB84" i="4"/>
  <c r="BA84" i="4"/>
  <c r="AD84" i="4"/>
  <c r="BE83" i="4"/>
  <c r="BD83" i="4"/>
  <c r="BC83" i="4"/>
  <c r="BB83" i="4"/>
  <c r="BA83" i="4"/>
  <c r="AS83" i="4"/>
  <c r="AN83" i="4"/>
  <c r="AP83" i="4"/>
  <c r="AM83" i="4"/>
  <c r="AL83" i="4"/>
  <c r="AK83" i="4"/>
  <c r="AD83" i="4"/>
  <c r="BE82" i="4"/>
  <c r="BD82" i="4"/>
  <c r="BC82" i="4"/>
  <c r="BB82" i="4"/>
  <c r="BA82" i="4"/>
  <c r="AS82" i="4"/>
  <c r="AN82" i="4"/>
  <c r="AP82" i="4"/>
  <c r="AM82" i="4"/>
  <c r="AL82" i="4"/>
  <c r="AK82" i="4"/>
  <c r="AD82" i="4"/>
  <c r="BE81" i="4"/>
  <c r="BD81" i="4"/>
  <c r="BC81" i="4"/>
  <c r="BB81" i="4"/>
  <c r="BA81" i="4"/>
  <c r="AV81" i="4"/>
  <c r="AU81" i="4"/>
  <c r="AS81" i="4"/>
  <c r="AR81" i="4"/>
  <c r="AP81" i="4"/>
  <c r="AN81" i="4"/>
  <c r="AM81" i="4"/>
  <c r="AL81" i="4"/>
  <c r="AK81" i="4"/>
  <c r="AD81" i="4"/>
  <c r="BE80" i="4"/>
  <c r="BD80" i="4"/>
  <c r="BC80" i="4"/>
  <c r="BB80" i="4"/>
  <c r="BA80" i="4"/>
  <c r="AS80" i="4"/>
  <c r="AN80" i="4"/>
  <c r="AP80" i="4"/>
  <c r="AM80" i="4"/>
  <c r="AL80" i="4"/>
  <c r="AK80" i="4"/>
  <c r="AD80" i="4"/>
  <c r="BE79" i="4"/>
  <c r="BD79" i="4"/>
  <c r="BC79" i="4"/>
  <c r="BB79" i="4"/>
  <c r="BA79" i="4"/>
  <c r="AT79" i="4"/>
  <c r="AW79" i="4"/>
  <c r="AU79" i="4"/>
  <c r="AS79" i="4"/>
  <c r="AR79" i="4"/>
  <c r="AP79" i="4"/>
  <c r="AN79" i="4"/>
  <c r="AM79" i="4"/>
  <c r="AL79" i="4"/>
  <c r="AK79" i="4"/>
  <c r="AD79" i="4"/>
  <c r="BE78" i="4"/>
  <c r="BD78" i="4"/>
  <c r="BC78" i="4"/>
  <c r="BB78" i="4"/>
  <c r="BA78" i="4"/>
  <c r="AS78" i="4"/>
  <c r="AN78" i="4"/>
  <c r="AP78" i="4"/>
  <c r="AM78" i="4"/>
  <c r="AL78" i="4"/>
  <c r="AK78" i="4"/>
  <c r="AD78" i="4"/>
  <c r="BE77" i="4"/>
  <c r="BD77" i="4"/>
  <c r="BC77" i="4"/>
  <c r="BB77" i="4"/>
  <c r="BA77" i="4"/>
  <c r="AT77" i="4"/>
  <c r="AW77" i="4"/>
  <c r="AU77" i="4"/>
  <c r="AS77" i="4"/>
  <c r="AR77" i="4"/>
  <c r="AP77" i="4"/>
  <c r="AN77" i="4"/>
  <c r="AM77" i="4"/>
  <c r="AL77" i="4"/>
  <c r="AK77" i="4"/>
  <c r="AD77" i="4"/>
  <c r="BE76" i="4"/>
  <c r="BD76" i="4"/>
  <c r="BC76" i="4"/>
  <c r="BB76" i="4"/>
  <c r="BA76" i="4"/>
  <c r="AW76" i="4"/>
  <c r="AR76" i="4"/>
  <c r="AM76" i="4"/>
  <c r="AK76" i="4"/>
  <c r="AT76" i="4"/>
  <c r="AD76" i="4"/>
  <c r="BE75" i="4"/>
  <c r="BD75" i="4"/>
  <c r="BC75" i="4"/>
  <c r="BB75" i="4"/>
  <c r="BA75" i="4"/>
  <c r="AR75" i="4"/>
  <c r="AM75" i="4"/>
  <c r="AK75" i="4"/>
  <c r="AD75" i="4"/>
  <c r="BE74" i="4"/>
  <c r="BD74" i="4"/>
  <c r="BC74" i="4"/>
  <c r="BB74" i="4"/>
  <c r="BA74" i="4"/>
  <c r="AW74" i="4"/>
  <c r="AS74" i="4"/>
  <c r="AP74" i="4"/>
  <c r="AM74" i="4"/>
  <c r="AK74" i="4"/>
  <c r="AD74" i="4"/>
  <c r="BE73" i="4"/>
  <c r="BD73" i="4"/>
  <c r="BC73" i="4"/>
  <c r="BB73" i="4"/>
  <c r="BA73" i="4"/>
  <c r="AW73" i="4"/>
  <c r="AS73" i="4"/>
  <c r="AR73" i="4"/>
  <c r="AN73" i="4"/>
  <c r="AP73" i="4"/>
  <c r="AM73" i="4"/>
  <c r="AL73" i="4"/>
  <c r="AK73" i="4"/>
  <c r="AT73" i="4"/>
  <c r="AU73" i="4"/>
  <c r="AD73" i="4"/>
  <c r="BE72" i="4"/>
  <c r="BD72" i="4"/>
  <c r="BC72" i="4"/>
  <c r="BB72" i="4"/>
  <c r="BA72" i="4"/>
  <c r="AW72" i="4"/>
  <c r="AS72" i="4"/>
  <c r="AR72" i="4"/>
  <c r="AN72" i="4"/>
  <c r="AP72" i="4"/>
  <c r="AM72" i="4"/>
  <c r="AL72" i="4"/>
  <c r="AK72" i="4"/>
  <c r="AT72" i="4"/>
  <c r="AU72" i="4"/>
  <c r="AD72" i="4"/>
  <c r="BD71" i="4"/>
  <c r="BC71" i="4"/>
  <c r="BB71" i="4"/>
  <c r="BA71" i="4"/>
  <c r="AW71" i="4"/>
  <c r="AS71" i="4"/>
  <c r="AR71" i="4"/>
  <c r="AL71" i="4"/>
  <c r="AD71" i="4"/>
  <c r="BE70" i="4"/>
  <c r="BD70" i="4"/>
  <c r="BC70" i="4"/>
  <c r="BB70" i="4"/>
  <c r="BA70" i="4"/>
  <c r="AD70" i="4"/>
  <c r="BD69" i="4"/>
  <c r="BC69" i="4"/>
  <c r="BB69" i="4"/>
  <c r="BA69" i="4"/>
  <c r="AL69" i="4"/>
  <c r="AD69" i="4"/>
  <c r="BE68" i="4"/>
  <c r="BD68" i="4"/>
  <c r="BC68" i="4"/>
  <c r="BB68" i="4"/>
  <c r="BA68" i="4"/>
  <c r="AS68" i="4"/>
  <c r="AN68" i="4"/>
  <c r="AP68" i="4"/>
  <c r="AL68" i="4"/>
  <c r="AD68" i="4"/>
  <c r="BD67" i="4"/>
  <c r="BC67" i="4"/>
  <c r="BB67" i="4"/>
  <c r="BA67" i="4"/>
  <c r="AS67" i="4"/>
  <c r="AL67" i="4"/>
  <c r="AD67" i="4"/>
  <c r="BE66" i="4"/>
  <c r="BD66" i="4"/>
  <c r="BC66" i="4"/>
  <c r="BB66" i="4"/>
  <c r="BA66" i="4"/>
  <c r="AD66" i="4"/>
  <c r="BD65" i="4"/>
  <c r="BC65" i="4"/>
  <c r="BB65" i="4"/>
  <c r="BA65" i="4"/>
  <c r="AW65" i="4"/>
  <c r="AR65" i="4"/>
  <c r="AD65" i="4"/>
  <c r="BE64" i="4"/>
  <c r="BD64" i="4"/>
  <c r="BC64" i="4"/>
  <c r="BB64" i="4"/>
  <c r="BA64" i="4"/>
  <c r="AS64" i="4"/>
  <c r="AN64" i="4"/>
  <c r="AP64" i="4"/>
  <c r="AM64" i="4"/>
  <c r="AL64" i="4"/>
  <c r="AK64" i="4"/>
  <c r="AD64" i="4"/>
  <c r="BD63" i="4"/>
  <c r="BC63" i="4"/>
  <c r="BB63" i="4"/>
  <c r="BA63" i="4"/>
  <c r="AW63" i="4"/>
  <c r="AR63" i="4"/>
  <c r="AD63" i="4"/>
  <c r="BE62" i="4"/>
  <c r="BD62" i="4"/>
  <c r="BC62" i="4"/>
  <c r="BB62" i="4"/>
  <c r="BA62" i="4"/>
  <c r="AW62" i="4"/>
  <c r="AS62" i="4"/>
  <c r="AR62" i="4"/>
  <c r="AN62" i="4"/>
  <c r="AP62" i="4"/>
  <c r="AM62" i="4"/>
  <c r="AL62" i="4"/>
  <c r="AK62" i="4"/>
  <c r="AD62" i="4"/>
  <c r="BE61" i="4"/>
  <c r="BD61" i="4"/>
  <c r="BC61" i="4"/>
  <c r="BB61" i="4"/>
  <c r="BA61" i="4"/>
  <c r="AW61" i="4"/>
  <c r="AS61" i="4"/>
  <c r="AR61" i="4"/>
  <c r="AN61" i="4"/>
  <c r="AP61" i="4"/>
  <c r="AM61" i="4"/>
  <c r="AL61" i="4"/>
  <c r="AK61" i="4"/>
  <c r="AT61" i="4"/>
  <c r="AU61" i="4"/>
  <c r="AD61" i="4"/>
  <c r="BE60" i="4"/>
  <c r="BD60" i="4"/>
  <c r="BC60" i="4"/>
  <c r="BB60" i="4"/>
  <c r="BA60" i="4"/>
  <c r="AW60" i="4"/>
  <c r="AS60" i="4"/>
  <c r="AR60" i="4"/>
  <c r="AN60" i="4"/>
  <c r="AP60" i="4"/>
  <c r="AM60" i="4"/>
  <c r="AL60" i="4"/>
  <c r="AK60" i="4"/>
  <c r="AT60" i="4"/>
  <c r="AU60" i="4"/>
  <c r="AD60" i="4"/>
  <c r="BE59" i="4"/>
  <c r="BD59" i="4"/>
  <c r="BC59" i="4"/>
  <c r="BB59" i="4"/>
  <c r="BA59" i="4"/>
  <c r="AS59" i="4"/>
  <c r="AN59" i="4"/>
  <c r="AP59" i="4"/>
  <c r="AL59" i="4"/>
  <c r="AD59" i="4"/>
  <c r="BE58" i="4"/>
  <c r="BD58" i="4"/>
  <c r="BC58" i="4"/>
  <c r="BB58" i="4"/>
  <c r="BA58" i="4"/>
  <c r="AT58" i="4"/>
  <c r="AU58" i="4"/>
  <c r="AR58" i="4"/>
  <c r="AN58" i="4"/>
  <c r="AL58" i="4"/>
  <c r="AD58" i="4"/>
  <c r="BE57" i="4"/>
  <c r="BD57" i="4"/>
  <c r="BC57" i="4"/>
  <c r="BB57" i="4"/>
  <c r="BA57" i="4"/>
  <c r="AD57" i="4"/>
  <c r="BE56" i="4"/>
  <c r="BD56" i="4"/>
  <c r="BC56" i="4"/>
  <c r="BB56" i="4"/>
  <c r="BA56" i="4"/>
  <c r="AS56" i="4"/>
  <c r="AN56" i="4"/>
  <c r="AP56" i="4"/>
  <c r="AM56" i="4"/>
  <c r="AL56" i="4"/>
  <c r="AK56" i="4"/>
  <c r="AD56" i="4"/>
  <c r="BE55" i="4"/>
  <c r="BD55" i="4"/>
  <c r="BC55" i="4"/>
  <c r="BB55" i="4"/>
  <c r="BA55" i="4"/>
  <c r="AS55" i="4"/>
  <c r="AN55" i="4"/>
  <c r="AP55" i="4"/>
  <c r="AM55" i="4"/>
  <c r="AL55" i="4"/>
  <c r="AK55" i="4"/>
  <c r="AT55" i="4"/>
  <c r="AU55" i="4"/>
  <c r="AD55" i="4"/>
  <c r="BE54" i="4"/>
  <c r="BD54" i="4"/>
  <c r="BC54" i="4"/>
  <c r="BB54" i="4"/>
  <c r="BA54" i="4"/>
  <c r="AS54" i="4"/>
  <c r="AN54" i="4"/>
  <c r="AP54" i="4"/>
  <c r="AM54" i="4"/>
  <c r="AL54" i="4"/>
  <c r="AK54" i="4"/>
  <c r="AD54" i="4"/>
  <c r="BE53" i="4"/>
  <c r="BD53" i="4"/>
  <c r="BC53" i="4"/>
  <c r="BB53" i="4"/>
  <c r="BA53" i="4"/>
  <c r="AD53" i="4"/>
  <c r="BD52" i="4"/>
  <c r="BC52" i="4"/>
  <c r="BB52" i="4"/>
  <c r="BA52" i="4"/>
  <c r="AS52" i="4"/>
  <c r="AL52" i="4"/>
  <c r="AD52" i="4"/>
  <c r="BD51" i="4"/>
  <c r="BC51" i="4"/>
  <c r="BB51" i="4"/>
  <c r="BA51" i="4"/>
  <c r="AW51" i="4"/>
  <c r="AS51" i="4"/>
  <c r="AR51" i="4"/>
  <c r="AL51" i="4"/>
  <c r="AD51" i="4"/>
  <c r="BD50" i="4"/>
  <c r="BC50" i="4"/>
  <c r="BB50" i="4"/>
  <c r="BA50" i="4"/>
  <c r="AL50" i="4"/>
  <c r="AD50" i="4"/>
  <c r="BE49" i="4"/>
  <c r="BD49" i="4"/>
  <c r="BC49" i="4"/>
  <c r="BB49" i="4"/>
  <c r="BA49" i="4"/>
  <c r="AS49" i="4"/>
  <c r="AN49" i="4"/>
  <c r="AP49" i="4"/>
  <c r="AM49" i="4"/>
  <c r="AL49" i="4"/>
  <c r="AK49" i="4"/>
  <c r="AD49" i="4"/>
  <c r="BE48" i="4"/>
  <c r="BD48" i="4"/>
  <c r="BC48" i="4"/>
  <c r="BB48" i="4"/>
  <c r="BA48" i="4"/>
  <c r="AS48" i="4"/>
  <c r="AN48" i="4"/>
  <c r="AP48" i="4"/>
  <c r="AM48" i="4"/>
  <c r="AL48" i="4"/>
  <c r="AK48" i="4"/>
  <c r="AD48" i="4"/>
  <c r="BE47" i="4"/>
  <c r="BD47" i="4"/>
  <c r="BC47" i="4"/>
  <c r="BB47" i="4"/>
  <c r="BA47" i="4"/>
  <c r="AS47" i="4"/>
  <c r="AN47" i="4"/>
  <c r="AP47" i="4"/>
  <c r="AM47" i="4"/>
  <c r="AL47" i="4"/>
  <c r="AK47" i="4"/>
  <c r="AD47" i="4"/>
  <c r="BE46" i="4"/>
  <c r="BD46" i="4"/>
  <c r="BC46" i="4"/>
  <c r="BB46" i="4"/>
  <c r="BA46" i="4"/>
  <c r="AV46" i="4"/>
  <c r="AU46" i="4"/>
  <c r="AS46" i="4"/>
  <c r="AR46" i="4"/>
  <c r="AP46" i="4"/>
  <c r="AN46" i="4"/>
  <c r="AM46" i="4"/>
  <c r="AL46" i="4"/>
  <c r="AK46" i="4"/>
  <c r="AD46" i="4"/>
  <c r="BE45" i="4"/>
  <c r="BD45" i="4"/>
  <c r="BC45" i="4"/>
  <c r="BB45" i="4"/>
  <c r="BA45" i="4"/>
  <c r="AS45" i="4"/>
  <c r="AN45" i="4"/>
  <c r="AP45" i="4"/>
  <c r="AM45" i="4"/>
  <c r="AL45" i="4"/>
  <c r="AK45" i="4"/>
  <c r="AD45" i="4"/>
  <c r="BE44" i="4"/>
  <c r="BD44" i="4"/>
  <c r="BC44" i="4"/>
  <c r="BB44" i="4"/>
  <c r="BA44" i="4"/>
  <c r="AT44" i="4"/>
  <c r="AW44" i="4"/>
  <c r="AU44" i="4"/>
  <c r="AS44" i="4"/>
  <c r="AR44" i="4"/>
  <c r="AP44" i="4"/>
  <c r="AN44" i="4"/>
  <c r="AM44" i="4"/>
  <c r="AL44" i="4"/>
  <c r="AK44" i="4"/>
  <c r="AD44" i="4"/>
  <c r="BE43" i="4"/>
  <c r="BD43" i="4"/>
  <c r="BC43" i="4"/>
  <c r="BB43" i="4"/>
  <c r="BA43" i="4"/>
  <c r="AS43" i="4"/>
  <c r="AN43" i="4"/>
  <c r="AP43" i="4"/>
  <c r="AM43" i="4"/>
  <c r="AL43" i="4"/>
  <c r="AK43" i="4"/>
  <c r="AD43" i="4"/>
  <c r="BE42" i="4"/>
  <c r="BD42" i="4"/>
  <c r="BC42" i="4"/>
  <c r="BB42" i="4"/>
  <c r="BA42" i="4"/>
  <c r="AS42" i="4"/>
  <c r="AN42" i="4"/>
  <c r="AP42" i="4"/>
  <c r="AM42" i="4"/>
  <c r="AL42" i="4"/>
  <c r="AK42" i="4"/>
  <c r="AD42" i="4"/>
  <c r="BE41" i="4"/>
  <c r="BD41" i="4"/>
  <c r="BC41" i="4"/>
  <c r="BB41" i="4"/>
  <c r="BA41" i="4"/>
  <c r="AS41" i="4"/>
  <c r="AN41" i="4"/>
  <c r="AP41" i="4"/>
  <c r="AM41" i="4"/>
  <c r="AL41" i="4"/>
  <c r="AK41" i="4"/>
  <c r="AD41" i="4"/>
  <c r="BE40" i="4"/>
  <c r="BD40" i="4"/>
  <c r="BC40" i="4"/>
  <c r="BB40" i="4"/>
  <c r="BA40" i="4"/>
  <c r="AV40" i="4"/>
  <c r="AU40" i="4"/>
  <c r="AS40" i="4"/>
  <c r="AR40" i="4"/>
  <c r="AP40" i="4"/>
  <c r="AN40" i="4"/>
  <c r="AM40" i="4"/>
  <c r="AL40" i="4"/>
  <c r="AK40" i="4"/>
  <c r="AD40" i="4"/>
  <c r="BE39" i="4"/>
  <c r="BD39" i="4"/>
  <c r="BC39" i="4"/>
  <c r="BB39" i="4"/>
  <c r="BA39" i="4"/>
  <c r="AS39" i="4"/>
  <c r="AN39" i="4"/>
  <c r="AP39" i="4"/>
  <c r="AM39" i="4"/>
  <c r="AL39" i="4"/>
  <c r="AK39" i="4"/>
  <c r="AD39" i="4"/>
  <c r="BE38" i="4"/>
  <c r="BD38" i="4"/>
  <c r="BC38" i="4"/>
  <c r="BB38" i="4"/>
  <c r="BA38" i="4"/>
  <c r="AS38" i="4"/>
  <c r="AN38" i="4"/>
  <c r="AP38" i="4"/>
  <c r="AM38" i="4"/>
  <c r="AL38" i="4"/>
  <c r="AK38" i="4"/>
  <c r="AD38" i="4"/>
  <c r="BE37" i="4"/>
  <c r="BD37" i="4"/>
  <c r="BC37" i="4"/>
  <c r="BB37" i="4"/>
  <c r="BA37" i="4"/>
  <c r="AS37" i="4"/>
  <c r="AN37" i="4"/>
  <c r="AP37" i="4"/>
  <c r="AM37" i="4"/>
  <c r="AL37" i="4"/>
  <c r="AK37" i="4"/>
  <c r="AD37" i="4"/>
  <c r="BE36" i="4"/>
  <c r="BD36" i="4"/>
  <c r="BC36" i="4"/>
  <c r="BB36" i="4"/>
  <c r="BA36" i="4"/>
  <c r="AS36" i="4"/>
  <c r="AN36" i="4"/>
  <c r="AP36" i="4"/>
  <c r="AM36" i="4"/>
  <c r="AL36" i="4"/>
  <c r="AK36" i="4"/>
  <c r="AD36" i="4"/>
  <c r="BE35" i="4"/>
  <c r="BD35" i="4"/>
  <c r="BC35" i="4"/>
  <c r="BB35" i="4"/>
  <c r="BA35" i="4"/>
  <c r="AS35" i="4"/>
  <c r="AN35" i="4"/>
  <c r="AP35" i="4"/>
  <c r="AM35" i="4"/>
  <c r="AL35" i="4"/>
  <c r="AK35" i="4"/>
  <c r="AD35" i="4"/>
  <c r="BE34" i="4"/>
  <c r="BD34" i="4"/>
  <c r="BC34" i="4"/>
  <c r="BB34" i="4"/>
  <c r="BA34" i="4"/>
  <c r="AD34" i="4"/>
  <c r="BE33" i="4"/>
  <c r="BD33" i="4"/>
  <c r="BC33" i="4"/>
  <c r="BB33" i="4"/>
  <c r="BA33" i="4"/>
  <c r="AD33" i="4"/>
  <c r="BE32" i="4"/>
  <c r="BD32" i="4"/>
  <c r="BC32" i="4"/>
  <c r="BB32" i="4"/>
  <c r="BA32" i="4"/>
  <c r="AS32" i="4"/>
  <c r="AN32" i="4"/>
  <c r="AP32" i="4"/>
  <c r="AM32" i="4"/>
  <c r="AL32" i="4"/>
  <c r="AK32" i="4"/>
  <c r="AD32" i="4"/>
  <c r="BE31" i="4"/>
  <c r="BD31" i="4"/>
  <c r="BC31" i="4"/>
  <c r="BB31" i="4"/>
  <c r="BA31" i="4"/>
  <c r="AS31" i="4"/>
  <c r="AN31" i="4"/>
  <c r="AP31" i="4"/>
  <c r="AM31" i="4"/>
  <c r="AL31" i="4"/>
  <c r="AK31" i="4"/>
  <c r="AD31" i="4"/>
  <c r="BE30" i="4"/>
  <c r="BD30" i="4"/>
  <c r="BC30" i="4"/>
  <c r="BB30" i="4"/>
  <c r="BA30" i="4"/>
  <c r="AS30" i="4"/>
  <c r="AN30" i="4"/>
  <c r="AP30" i="4"/>
  <c r="AM30" i="4"/>
  <c r="AL30" i="4"/>
  <c r="AK30" i="4"/>
  <c r="AD30" i="4"/>
  <c r="BE29" i="4"/>
  <c r="BD29" i="4"/>
  <c r="BC29" i="4"/>
  <c r="BB29" i="4"/>
  <c r="BA29" i="4"/>
  <c r="AS29" i="4"/>
  <c r="AN29" i="4"/>
  <c r="AP29" i="4"/>
  <c r="AM29" i="4"/>
  <c r="AL29" i="4"/>
  <c r="AK29" i="4"/>
  <c r="AD29" i="4"/>
  <c r="BE28" i="4"/>
  <c r="BD28" i="4"/>
  <c r="BC28" i="4"/>
  <c r="BB28" i="4"/>
  <c r="BA28" i="4"/>
  <c r="AS28" i="4"/>
  <c r="AN28" i="4"/>
  <c r="AP28" i="4"/>
  <c r="AM28" i="4"/>
  <c r="AL28" i="4"/>
  <c r="AK28" i="4"/>
  <c r="AT28" i="4"/>
  <c r="AU28" i="4"/>
  <c r="AD28" i="4"/>
  <c r="BE27" i="4"/>
  <c r="BD27" i="4"/>
  <c r="BC27" i="4"/>
  <c r="BB27" i="4"/>
  <c r="BA27" i="4"/>
  <c r="AS27" i="4"/>
  <c r="AN27" i="4"/>
  <c r="AP27" i="4"/>
  <c r="AM27" i="4"/>
  <c r="AL27" i="4"/>
  <c r="AK27" i="4"/>
  <c r="AT27" i="4"/>
  <c r="AU27" i="4"/>
  <c r="AD27" i="4"/>
  <c r="BE26" i="4"/>
  <c r="BD26" i="4"/>
  <c r="BC26" i="4"/>
  <c r="BB26" i="4"/>
  <c r="BA26" i="4"/>
  <c r="AS26" i="4"/>
  <c r="AN26" i="4"/>
  <c r="AP26" i="4"/>
  <c r="AM26" i="4"/>
  <c r="AL26" i="4"/>
  <c r="AK26" i="4"/>
  <c r="AT26" i="4"/>
  <c r="AU26" i="4"/>
  <c r="AD26" i="4"/>
  <c r="BE25" i="4"/>
  <c r="BD25" i="4"/>
  <c r="BC25" i="4"/>
  <c r="BB25" i="4"/>
  <c r="BA25" i="4"/>
  <c r="AV25" i="4"/>
  <c r="AU25" i="4"/>
  <c r="AS25" i="4"/>
  <c r="AR25" i="4"/>
  <c r="AP25" i="4"/>
  <c r="AN25" i="4"/>
  <c r="AM25" i="4"/>
  <c r="AL25" i="4"/>
  <c r="AK25" i="4"/>
  <c r="AD25" i="4"/>
  <c r="BE24" i="4"/>
  <c r="BD24" i="4"/>
  <c r="BC24" i="4"/>
  <c r="BB24" i="4"/>
  <c r="BA24" i="4"/>
  <c r="AS24" i="4"/>
  <c r="AN24" i="4"/>
  <c r="AP24" i="4"/>
  <c r="AM24" i="4"/>
  <c r="AL24" i="4"/>
  <c r="AK24" i="4"/>
  <c r="AD24" i="4"/>
  <c r="BE23" i="4"/>
  <c r="BD23" i="4"/>
  <c r="BC23" i="4"/>
  <c r="BB23" i="4"/>
  <c r="BA23" i="4"/>
  <c r="AS23" i="4"/>
  <c r="AN23" i="4"/>
  <c r="AP23" i="4"/>
  <c r="AM23" i="4"/>
  <c r="AL23" i="4"/>
  <c r="AK23" i="4"/>
  <c r="AD23" i="4"/>
  <c r="BE22" i="4"/>
  <c r="BD22" i="4"/>
  <c r="BC22" i="4"/>
  <c r="BB22" i="4"/>
  <c r="BA22" i="4"/>
  <c r="AS22" i="4"/>
  <c r="AN22" i="4"/>
  <c r="AP22" i="4"/>
  <c r="AM22" i="4"/>
  <c r="AL22" i="4"/>
  <c r="AK22" i="4"/>
  <c r="AD22" i="4"/>
  <c r="BE21" i="4"/>
  <c r="BD21" i="4"/>
  <c r="BC21" i="4"/>
  <c r="BB21" i="4"/>
  <c r="BA21" i="4"/>
  <c r="AD21" i="4"/>
  <c r="BE20" i="4"/>
  <c r="BD20" i="4"/>
  <c r="BC20" i="4"/>
  <c r="BB20" i="4"/>
  <c r="BA20" i="4"/>
  <c r="AS20" i="4"/>
  <c r="AN20" i="4"/>
  <c r="AP20" i="4"/>
  <c r="AM20" i="4"/>
  <c r="AL20" i="4"/>
  <c r="AK20" i="4"/>
  <c r="AD20" i="4"/>
  <c r="BE19" i="4"/>
  <c r="BD19" i="4"/>
  <c r="BC19" i="4"/>
  <c r="BB19" i="4"/>
  <c r="BA19" i="4"/>
  <c r="AD19" i="4"/>
  <c r="BE18" i="4"/>
  <c r="BD18" i="4"/>
  <c r="BC18" i="4"/>
  <c r="BB18" i="4"/>
  <c r="BA18" i="4"/>
  <c r="AD18" i="4"/>
  <c r="BD17" i="4"/>
  <c r="BC17" i="4"/>
  <c r="BB17" i="4"/>
  <c r="BA17" i="4"/>
  <c r="AL17" i="4"/>
  <c r="AD17" i="4"/>
  <c r="BE16" i="4"/>
  <c r="BD16" i="4"/>
  <c r="BC16" i="4"/>
  <c r="BB16" i="4"/>
  <c r="BA16" i="4"/>
  <c r="AD16" i="4"/>
  <c r="BE15" i="4"/>
  <c r="BD15" i="4"/>
  <c r="BC15" i="4"/>
  <c r="BB15" i="4"/>
  <c r="BA15" i="4"/>
  <c r="AD15" i="4"/>
  <c r="BE14" i="4"/>
  <c r="BD14" i="4"/>
  <c r="BC14" i="4"/>
  <c r="BB14" i="4"/>
  <c r="BA14" i="4"/>
  <c r="AD14" i="4"/>
  <c r="BE13" i="4"/>
  <c r="BD13" i="4"/>
  <c r="BC13" i="4"/>
  <c r="BB13" i="4"/>
  <c r="BA13" i="4"/>
  <c r="AD13" i="4"/>
  <c r="BE12" i="4"/>
  <c r="BD12" i="4"/>
  <c r="BC12" i="4"/>
  <c r="BB12" i="4"/>
  <c r="BA12" i="4"/>
  <c r="AD12" i="4"/>
  <c r="BE11" i="4"/>
  <c r="BD11" i="4"/>
  <c r="BC11" i="4"/>
  <c r="BB11" i="4"/>
  <c r="BA11" i="4"/>
  <c r="AD11" i="4"/>
  <c r="BE10" i="4"/>
  <c r="BD10" i="4"/>
  <c r="BC10" i="4"/>
  <c r="BB10" i="4"/>
  <c r="BA10" i="4"/>
  <c r="AD10" i="4"/>
  <c r="BE9" i="4"/>
  <c r="BD9" i="4"/>
  <c r="BC9" i="4"/>
  <c r="BB9" i="4"/>
  <c r="BA9" i="4"/>
  <c r="AD9" i="4"/>
  <c r="BE8" i="4"/>
  <c r="BD8" i="4"/>
  <c r="BC8" i="4"/>
  <c r="BB8" i="4"/>
  <c r="BA8" i="4"/>
  <c r="AD8" i="4"/>
  <c r="BE7" i="4"/>
  <c r="BD7" i="4"/>
  <c r="BC7" i="4"/>
  <c r="BB7" i="4"/>
  <c r="BA7" i="4"/>
  <c r="AD7" i="4"/>
  <c r="BE6" i="4"/>
  <c r="BD6" i="4"/>
  <c r="BC6" i="4"/>
  <c r="BB6" i="4"/>
  <c r="BA6" i="4"/>
  <c r="AD6" i="4"/>
  <c r="BE5" i="4"/>
  <c r="BD5" i="4"/>
  <c r="BC5" i="4"/>
  <c r="BB5" i="4"/>
  <c r="BA5" i="4"/>
  <c r="AD5" i="4"/>
  <c r="BE4" i="4"/>
  <c r="BD4" i="4"/>
  <c r="BC4" i="4"/>
  <c r="BB4" i="4"/>
  <c r="BA4" i="4"/>
  <c r="AD4" i="4"/>
  <c r="BE3" i="4"/>
  <c r="BD3" i="4"/>
  <c r="BC3" i="4"/>
  <c r="BB3" i="4"/>
  <c r="BA3" i="4"/>
  <c r="AD3" i="4"/>
  <c r="BE2" i="4"/>
  <c r="BD2" i="4"/>
  <c r="BC2" i="4"/>
  <c r="BB2" i="4"/>
  <c r="BA2" i="4"/>
  <c r="AS2" i="4"/>
  <c r="AN2" i="4"/>
  <c r="AP2" i="4"/>
  <c r="AM2" i="4"/>
  <c r="AL2" i="4"/>
  <c r="AK2" i="4"/>
  <c r="AD2" i="4"/>
  <c r="AE1857" i="7"/>
  <c r="AD1857" i="7"/>
  <c r="AB1857" i="7"/>
  <c r="AA1857" i="7"/>
  <c r="W1857" i="7"/>
  <c r="X1857" i="7"/>
  <c r="T1857" i="7"/>
  <c r="S1857" i="7"/>
  <c r="AE1856" i="7"/>
  <c r="AD1856" i="7"/>
  <c r="AB1856" i="7"/>
  <c r="AA1856" i="7"/>
  <c r="W1856" i="7"/>
  <c r="Z1856" i="7"/>
  <c r="X1856" i="7"/>
  <c r="T1856" i="7"/>
  <c r="S1856" i="7"/>
  <c r="AE1855" i="7"/>
  <c r="AD1855" i="7"/>
  <c r="AB1855" i="7"/>
  <c r="AA1855" i="7"/>
  <c r="W1855" i="7"/>
  <c r="X1855" i="7"/>
  <c r="T1855" i="7"/>
  <c r="S1855" i="7"/>
  <c r="AE1854" i="7"/>
  <c r="AD1854" i="7"/>
  <c r="AB1854" i="7"/>
  <c r="AA1854" i="7"/>
  <c r="W1854" i="7"/>
  <c r="X1854" i="7"/>
  <c r="T1854" i="7"/>
  <c r="S1854" i="7"/>
  <c r="AE1853" i="7"/>
  <c r="AD1853" i="7"/>
  <c r="AB1853" i="7"/>
  <c r="AA1853" i="7"/>
  <c r="W1853" i="7"/>
  <c r="X1853" i="7"/>
  <c r="T1853" i="7"/>
  <c r="S1853" i="7"/>
  <c r="AE1852" i="7"/>
  <c r="AD1852" i="7"/>
  <c r="AB1852" i="7"/>
  <c r="AA1852" i="7"/>
  <c r="W1852" i="7"/>
  <c r="Z1852" i="7"/>
  <c r="X1852" i="7"/>
  <c r="T1852" i="7"/>
  <c r="S1852" i="7"/>
  <c r="AE1851" i="7"/>
  <c r="AD1851" i="7"/>
  <c r="AB1851" i="7"/>
  <c r="AA1851" i="7"/>
  <c r="W1851" i="7"/>
  <c r="X1851" i="7"/>
  <c r="T1851" i="7"/>
  <c r="S1851" i="7"/>
  <c r="AE1850" i="7"/>
  <c r="AD1850" i="7"/>
  <c r="AB1850" i="7"/>
  <c r="AA1850" i="7"/>
  <c r="W1850" i="7"/>
  <c r="X1850" i="7"/>
  <c r="T1850" i="7"/>
  <c r="S1850" i="7"/>
  <c r="AE1849" i="7"/>
  <c r="AD1849" i="7"/>
  <c r="AB1849" i="7"/>
  <c r="AA1849" i="7"/>
  <c r="W1849" i="7"/>
  <c r="X1849" i="7"/>
  <c r="T1849" i="7"/>
  <c r="S1849" i="7"/>
  <c r="AE1848" i="7"/>
  <c r="AD1848" i="7"/>
  <c r="AB1848" i="7"/>
  <c r="AA1848" i="7"/>
  <c r="W1848" i="7"/>
  <c r="Z1848" i="7"/>
  <c r="X1848" i="7"/>
  <c r="T1848" i="7"/>
  <c r="S1848" i="7"/>
  <c r="AE1847" i="7"/>
  <c r="AD1847" i="7"/>
  <c r="AB1847" i="7"/>
  <c r="AA1847" i="7"/>
  <c r="W1847" i="7"/>
  <c r="X1847" i="7"/>
  <c r="T1847" i="7"/>
  <c r="S1847" i="7"/>
  <c r="AE1846" i="7"/>
  <c r="AD1846" i="7"/>
  <c r="AB1846" i="7"/>
  <c r="AA1846" i="7"/>
  <c r="W1846" i="7"/>
  <c r="Z1846" i="7"/>
  <c r="X1846" i="7"/>
  <c r="T1846" i="7"/>
  <c r="S1846" i="7"/>
  <c r="AE1845" i="7"/>
  <c r="AD1845" i="7"/>
  <c r="AB1845" i="7"/>
  <c r="AA1845" i="7"/>
  <c r="W1845" i="7"/>
  <c r="X1845" i="7"/>
  <c r="T1845" i="7"/>
  <c r="S1845" i="7"/>
  <c r="AE1844" i="7"/>
  <c r="AD1844" i="7"/>
  <c r="AB1844" i="7"/>
  <c r="AA1844" i="7"/>
  <c r="W1844" i="7"/>
  <c r="X1844" i="7"/>
  <c r="T1844" i="7"/>
  <c r="S1844" i="7"/>
  <c r="AE1843" i="7"/>
  <c r="AD1843" i="7"/>
  <c r="AB1843" i="7"/>
  <c r="AA1843" i="7"/>
  <c r="W1843" i="7"/>
  <c r="X1843" i="7"/>
  <c r="T1843" i="7"/>
  <c r="S1843" i="7"/>
  <c r="AE1842" i="7"/>
  <c r="AD1842" i="7"/>
  <c r="AB1842" i="7"/>
  <c r="AA1842" i="7"/>
  <c r="W1842" i="7"/>
  <c r="Z1842" i="7"/>
  <c r="X1842" i="7"/>
  <c r="T1842" i="7"/>
  <c r="S1842" i="7"/>
  <c r="AE1841" i="7"/>
  <c r="AD1841" i="7"/>
  <c r="AB1841" i="7"/>
  <c r="AA1841" i="7"/>
  <c r="W1841" i="7"/>
  <c r="X1841" i="7"/>
  <c r="T1841" i="7"/>
  <c r="S1841" i="7"/>
  <c r="AE1840" i="7"/>
  <c r="AD1840" i="7"/>
  <c r="AB1840" i="7"/>
  <c r="AA1840" i="7"/>
  <c r="W1840" i="7"/>
  <c r="Z1840" i="7"/>
  <c r="X1840" i="7"/>
  <c r="T1840" i="7"/>
  <c r="S1840" i="7"/>
  <c r="AE1839" i="7"/>
  <c r="AD1839" i="7"/>
  <c r="AB1839" i="7"/>
  <c r="AA1839" i="7"/>
  <c r="W1839" i="7"/>
  <c r="X1839" i="7"/>
  <c r="T1839" i="7"/>
  <c r="S1839" i="7"/>
  <c r="AE1838" i="7"/>
  <c r="AD1838" i="7"/>
  <c r="AB1838" i="7"/>
  <c r="AA1838" i="7"/>
  <c r="W1838" i="7"/>
  <c r="X1838" i="7"/>
  <c r="T1838" i="7"/>
  <c r="S1838" i="7"/>
  <c r="AE1837" i="7"/>
  <c r="AD1837" i="7"/>
  <c r="AB1837" i="7"/>
  <c r="AA1837" i="7"/>
  <c r="W1837" i="7"/>
  <c r="X1837" i="7"/>
  <c r="T1837" i="7"/>
  <c r="S1837" i="7"/>
  <c r="AE1836" i="7"/>
  <c r="AD1836" i="7"/>
  <c r="AB1836" i="7"/>
  <c r="AA1836" i="7"/>
  <c r="W1836" i="7"/>
  <c r="Z1836" i="7"/>
  <c r="X1836" i="7"/>
  <c r="T1836" i="7"/>
  <c r="S1836" i="7"/>
  <c r="AE1835" i="7"/>
  <c r="AD1835" i="7"/>
  <c r="AB1835" i="7"/>
  <c r="AA1835" i="7"/>
  <c r="W1835" i="7"/>
  <c r="X1835" i="7"/>
  <c r="T1835" i="7"/>
  <c r="S1835" i="7"/>
  <c r="AE1834" i="7"/>
  <c r="AD1834" i="7"/>
  <c r="AB1834" i="7"/>
  <c r="AA1834" i="7"/>
  <c r="W1834" i="7"/>
  <c r="X1834" i="7"/>
  <c r="T1834" i="7"/>
  <c r="S1834" i="7"/>
  <c r="AE1833" i="7"/>
  <c r="AD1833" i="7"/>
  <c r="AB1833" i="7"/>
  <c r="AA1833" i="7"/>
  <c r="W1833" i="7"/>
  <c r="X1833" i="7"/>
  <c r="T1833" i="7"/>
  <c r="S1833" i="7"/>
  <c r="AE1832" i="7"/>
  <c r="AD1832" i="7"/>
  <c r="AB1832" i="7"/>
  <c r="AA1832" i="7"/>
  <c r="W1832" i="7"/>
  <c r="Z1832" i="7"/>
  <c r="X1832" i="7"/>
  <c r="T1832" i="7"/>
  <c r="S1832" i="7"/>
  <c r="AE1831" i="7"/>
  <c r="AD1831" i="7"/>
  <c r="AB1831" i="7"/>
  <c r="AA1831" i="7"/>
  <c r="W1831" i="7"/>
  <c r="X1831" i="7"/>
  <c r="T1831" i="7"/>
  <c r="S1831" i="7"/>
  <c r="AE1830" i="7"/>
  <c r="AD1830" i="7"/>
  <c r="AB1830" i="7"/>
  <c r="AA1830" i="7"/>
  <c r="W1830" i="7"/>
  <c r="Z1830" i="7"/>
  <c r="X1830" i="7"/>
  <c r="T1830" i="7"/>
  <c r="S1830" i="7"/>
  <c r="AE1829" i="7"/>
  <c r="AD1829" i="7"/>
  <c r="AB1829" i="7"/>
  <c r="AA1829" i="7"/>
  <c r="W1829" i="7"/>
  <c r="X1829" i="7"/>
  <c r="T1829" i="7"/>
  <c r="S1829" i="7"/>
  <c r="AE1828" i="7"/>
  <c r="AD1828" i="7"/>
  <c r="AB1828" i="7"/>
  <c r="AA1828" i="7"/>
  <c r="W1828" i="7"/>
  <c r="X1828" i="7"/>
  <c r="T1828" i="7"/>
  <c r="S1828" i="7"/>
  <c r="AE1827" i="7"/>
  <c r="AD1827" i="7"/>
  <c r="AB1827" i="7"/>
  <c r="AA1827" i="7"/>
  <c r="W1827" i="7"/>
  <c r="X1827" i="7"/>
  <c r="T1827" i="7"/>
  <c r="S1827" i="7"/>
  <c r="AE1826" i="7"/>
  <c r="AD1826" i="7"/>
  <c r="AB1826" i="7"/>
  <c r="AA1826" i="7"/>
  <c r="W1826" i="7"/>
  <c r="Z1826" i="7"/>
  <c r="X1826" i="7"/>
  <c r="T1826" i="7"/>
  <c r="S1826" i="7"/>
  <c r="AE1825" i="7"/>
  <c r="AD1825" i="7"/>
  <c r="AB1825" i="7"/>
  <c r="AA1825" i="7"/>
  <c r="W1825" i="7"/>
  <c r="X1825" i="7"/>
  <c r="T1825" i="7"/>
  <c r="S1825" i="7"/>
  <c r="AE1824" i="7"/>
  <c r="AD1824" i="7"/>
  <c r="AB1824" i="7"/>
  <c r="AA1824" i="7"/>
  <c r="W1824" i="7"/>
  <c r="Z1824" i="7"/>
  <c r="X1824" i="7"/>
  <c r="T1824" i="7"/>
  <c r="S1824" i="7"/>
  <c r="AE1823" i="7"/>
  <c r="AD1823" i="7"/>
  <c r="AB1823" i="7"/>
  <c r="AA1823" i="7"/>
  <c r="W1823" i="7"/>
  <c r="X1823" i="7"/>
  <c r="T1823" i="7"/>
  <c r="S1823" i="7"/>
  <c r="AE1822" i="7"/>
  <c r="AD1822" i="7"/>
  <c r="AB1822" i="7"/>
  <c r="AA1822" i="7"/>
  <c r="W1822" i="7"/>
  <c r="X1822" i="7"/>
  <c r="T1822" i="7"/>
  <c r="S1822" i="7"/>
  <c r="AE1821" i="7"/>
  <c r="AD1821" i="7"/>
  <c r="AB1821" i="7"/>
  <c r="AA1821" i="7"/>
  <c r="W1821" i="7"/>
  <c r="X1821" i="7"/>
  <c r="T1821" i="7"/>
  <c r="S1821" i="7"/>
  <c r="AE1820" i="7"/>
  <c r="AD1820" i="7"/>
  <c r="AB1820" i="7"/>
  <c r="AA1820" i="7"/>
  <c r="W1820" i="7"/>
  <c r="Z1820" i="7"/>
  <c r="X1820" i="7"/>
  <c r="T1820" i="7"/>
  <c r="S1820" i="7"/>
  <c r="AE1819" i="7"/>
  <c r="AD1819" i="7"/>
  <c r="AB1819" i="7"/>
  <c r="AA1819" i="7"/>
  <c r="W1819" i="7"/>
  <c r="X1819" i="7"/>
  <c r="T1819" i="7"/>
  <c r="S1819" i="7"/>
  <c r="AE1818" i="7"/>
  <c r="AD1818" i="7"/>
  <c r="AB1818" i="7"/>
  <c r="AA1818" i="7"/>
  <c r="W1818" i="7"/>
  <c r="X1818" i="7"/>
  <c r="T1818" i="7"/>
  <c r="S1818" i="7"/>
  <c r="AE1817" i="7"/>
  <c r="AD1817" i="7"/>
  <c r="AB1817" i="7"/>
  <c r="AA1817" i="7"/>
  <c r="W1817" i="7"/>
  <c r="X1817" i="7"/>
  <c r="T1817" i="7"/>
  <c r="S1817" i="7"/>
  <c r="AE1816" i="7"/>
  <c r="AD1816" i="7"/>
  <c r="AB1816" i="7"/>
  <c r="AA1816" i="7"/>
  <c r="W1816" i="7"/>
  <c r="Z1816" i="7"/>
  <c r="X1816" i="7"/>
  <c r="T1816" i="7"/>
  <c r="S1816" i="7"/>
  <c r="AE1815" i="7"/>
  <c r="AD1815" i="7"/>
  <c r="AB1815" i="7"/>
  <c r="AA1815" i="7"/>
  <c r="W1815" i="7"/>
  <c r="X1815" i="7"/>
  <c r="T1815" i="7"/>
  <c r="S1815" i="7"/>
  <c r="AE1814" i="7"/>
  <c r="AD1814" i="7"/>
  <c r="AB1814" i="7"/>
  <c r="AA1814" i="7"/>
  <c r="W1814" i="7"/>
  <c r="Z1814" i="7"/>
  <c r="X1814" i="7"/>
  <c r="T1814" i="7"/>
  <c r="S1814" i="7"/>
  <c r="AE1813" i="7"/>
  <c r="AD1813" i="7"/>
  <c r="AB1813" i="7"/>
  <c r="AA1813" i="7"/>
  <c r="W1813" i="7"/>
  <c r="X1813" i="7"/>
  <c r="T1813" i="7"/>
  <c r="S1813" i="7"/>
  <c r="AE1812" i="7"/>
  <c r="AD1812" i="7"/>
  <c r="AB1812" i="7"/>
  <c r="AA1812" i="7"/>
  <c r="W1812" i="7"/>
  <c r="X1812" i="7"/>
  <c r="T1812" i="7"/>
  <c r="S1812" i="7"/>
  <c r="AE1811" i="7"/>
  <c r="AD1811" i="7"/>
  <c r="AB1811" i="7"/>
  <c r="AA1811" i="7"/>
  <c r="W1811" i="7"/>
  <c r="X1811" i="7"/>
  <c r="T1811" i="7"/>
  <c r="S1811" i="7"/>
  <c r="AE1810" i="7"/>
  <c r="AD1810" i="7"/>
  <c r="AB1810" i="7"/>
  <c r="AA1810" i="7"/>
  <c r="W1810" i="7"/>
  <c r="Z1810" i="7"/>
  <c r="X1810" i="7"/>
  <c r="T1810" i="7"/>
  <c r="S1810" i="7"/>
  <c r="AE1809" i="7"/>
  <c r="AD1809" i="7"/>
  <c r="AB1809" i="7"/>
  <c r="AA1809" i="7"/>
  <c r="W1809" i="7"/>
  <c r="X1809" i="7"/>
  <c r="T1809" i="7"/>
  <c r="S1809" i="7"/>
  <c r="AE1808" i="7"/>
  <c r="AD1808" i="7"/>
  <c r="AB1808" i="7"/>
  <c r="AA1808" i="7"/>
  <c r="W1808" i="7"/>
  <c r="Z1808" i="7"/>
  <c r="X1808" i="7"/>
  <c r="T1808" i="7"/>
  <c r="S1808" i="7"/>
  <c r="AE1807" i="7"/>
  <c r="AD1807" i="7"/>
  <c r="AB1807" i="7"/>
  <c r="AA1807" i="7"/>
  <c r="W1807" i="7"/>
  <c r="X1807" i="7"/>
  <c r="T1807" i="7"/>
  <c r="S1807" i="7"/>
  <c r="AE1806" i="7"/>
  <c r="AD1806" i="7"/>
  <c r="AB1806" i="7"/>
  <c r="AA1806" i="7"/>
  <c r="W1806" i="7"/>
  <c r="X1806" i="7"/>
  <c r="T1806" i="7"/>
  <c r="S1806" i="7"/>
  <c r="AE1805" i="7"/>
  <c r="AD1805" i="7"/>
  <c r="AB1805" i="7"/>
  <c r="AA1805" i="7"/>
  <c r="W1805" i="7"/>
  <c r="X1805" i="7"/>
  <c r="T1805" i="7"/>
  <c r="S1805" i="7"/>
  <c r="AE1804" i="7"/>
  <c r="AD1804" i="7"/>
  <c r="AB1804" i="7"/>
  <c r="AA1804" i="7"/>
  <c r="W1804" i="7"/>
  <c r="Z1804" i="7"/>
  <c r="X1804" i="7"/>
  <c r="T1804" i="7"/>
  <c r="S1804" i="7"/>
  <c r="AE1803" i="7"/>
  <c r="AD1803" i="7"/>
  <c r="AB1803" i="7"/>
  <c r="AA1803" i="7"/>
  <c r="W1803" i="7"/>
  <c r="X1803" i="7"/>
  <c r="T1803" i="7"/>
  <c r="S1803" i="7"/>
  <c r="AE1802" i="7"/>
  <c r="AD1802" i="7"/>
  <c r="AB1802" i="7"/>
  <c r="AA1802" i="7"/>
  <c r="W1802" i="7"/>
  <c r="Z1802" i="7"/>
  <c r="X1802" i="7"/>
  <c r="T1802" i="7"/>
  <c r="S1802" i="7"/>
  <c r="AE1801" i="7"/>
  <c r="AD1801" i="7"/>
  <c r="AB1801" i="7"/>
  <c r="AA1801" i="7"/>
  <c r="W1801" i="7"/>
  <c r="X1801" i="7"/>
  <c r="T1801" i="7"/>
  <c r="S1801" i="7"/>
  <c r="AE1800" i="7"/>
  <c r="AD1800" i="7"/>
  <c r="AB1800" i="7"/>
  <c r="AA1800" i="7"/>
  <c r="W1800" i="7"/>
  <c r="Z1800" i="7"/>
  <c r="X1800" i="7"/>
  <c r="T1800" i="7"/>
  <c r="S1800" i="7"/>
  <c r="AE1799" i="7"/>
  <c r="AD1799" i="7"/>
  <c r="AB1799" i="7"/>
  <c r="AA1799" i="7"/>
  <c r="W1799" i="7"/>
  <c r="X1799" i="7"/>
  <c r="T1799" i="7"/>
  <c r="S1799" i="7"/>
  <c r="AE1798" i="7"/>
  <c r="AD1798" i="7"/>
  <c r="AB1798" i="7"/>
  <c r="AA1798" i="7"/>
  <c r="W1798" i="7"/>
  <c r="X1798" i="7"/>
  <c r="T1798" i="7"/>
  <c r="S1798" i="7"/>
  <c r="AE1797" i="7"/>
  <c r="AD1797" i="7"/>
  <c r="AB1797" i="7"/>
  <c r="AA1797" i="7"/>
  <c r="W1797" i="7"/>
  <c r="X1797" i="7"/>
  <c r="T1797" i="7"/>
  <c r="S1797" i="7"/>
  <c r="AE1796" i="7"/>
  <c r="AD1796" i="7"/>
  <c r="AB1796" i="7"/>
  <c r="AA1796" i="7"/>
  <c r="W1796" i="7"/>
  <c r="Z1796" i="7"/>
  <c r="X1796" i="7"/>
  <c r="T1796" i="7"/>
  <c r="S1796" i="7"/>
  <c r="AE1795" i="7"/>
  <c r="AD1795" i="7"/>
  <c r="AB1795" i="7"/>
  <c r="AA1795" i="7"/>
  <c r="W1795" i="7"/>
  <c r="X1795" i="7"/>
  <c r="T1795" i="7"/>
  <c r="S1795" i="7"/>
  <c r="AE1794" i="7"/>
  <c r="AD1794" i="7"/>
  <c r="AB1794" i="7"/>
  <c r="AA1794" i="7"/>
  <c r="W1794" i="7"/>
  <c r="Z1794" i="7"/>
  <c r="X1794" i="7"/>
  <c r="T1794" i="7"/>
  <c r="S1794" i="7"/>
  <c r="AE1793" i="7"/>
  <c r="AD1793" i="7"/>
  <c r="AB1793" i="7"/>
  <c r="AA1793" i="7"/>
  <c r="W1793" i="7"/>
  <c r="X1793" i="7"/>
  <c r="T1793" i="7"/>
  <c r="S1793" i="7"/>
  <c r="AE1792" i="7"/>
  <c r="AD1792" i="7"/>
  <c r="AB1792" i="7"/>
  <c r="AA1792" i="7"/>
  <c r="W1792" i="7"/>
  <c r="Z1792" i="7"/>
  <c r="X1792" i="7"/>
  <c r="T1792" i="7"/>
  <c r="S1792" i="7"/>
  <c r="AE1791" i="7"/>
  <c r="AD1791" i="7"/>
  <c r="AB1791" i="7"/>
  <c r="AA1791" i="7"/>
  <c r="W1791" i="7"/>
  <c r="X1791" i="7"/>
  <c r="T1791" i="7"/>
  <c r="S1791" i="7"/>
  <c r="AE1790" i="7"/>
  <c r="AD1790" i="7"/>
  <c r="AB1790" i="7"/>
  <c r="AA1790" i="7"/>
  <c r="W1790" i="7"/>
  <c r="Z1790" i="7"/>
  <c r="X1790" i="7"/>
  <c r="T1790" i="7"/>
  <c r="S1790" i="7"/>
  <c r="AE1789" i="7"/>
  <c r="AD1789" i="7"/>
  <c r="AB1789" i="7"/>
  <c r="AA1789" i="7"/>
  <c r="W1789" i="7"/>
  <c r="Z1789" i="7"/>
  <c r="X1789" i="7"/>
  <c r="T1789" i="7"/>
  <c r="S1789" i="7"/>
  <c r="AE1788" i="7"/>
  <c r="AD1788" i="7"/>
  <c r="AB1788" i="7"/>
  <c r="AA1788" i="7"/>
  <c r="W1788" i="7"/>
  <c r="X1788" i="7"/>
  <c r="T1788" i="7"/>
  <c r="S1788" i="7"/>
  <c r="AE1787" i="7"/>
  <c r="AD1787" i="7"/>
  <c r="AB1787" i="7"/>
  <c r="AA1787" i="7"/>
  <c r="W1787" i="7"/>
  <c r="X1787" i="7"/>
  <c r="T1787" i="7"/>
  <c r="S1787" i="7"/>
  <c r="AE1786" i="7"/>
  <c r="AD1786" i="7"/>
  <c r="AB1786" i="7"/>
  <c r="AA1786" i="7"/>
  <c r="W1786" i="7"/>
  <c r="X1786" i="7"/>
  <c r="T1786" i="7"/>
  <c r="S1786" i="7"/>
  <c r="AE1785" i="7"/>
  <c r="AD1785" i="7"/>
  <c r="AB1785" i="7"/>
  <c r="AA1785" i="7"/>
  <c r="W1785" i="7"/>
  <c r="Z1785" i="7"/>
  <c r="X1785" i="7"/>
  <c r="T1785" i="7"/>
  <c r="S1785" i="7"/>
  <c r="AE1784" i="7"/>
  <c r="AD1784" i="7"/>
  <c r="AB1784" i="7"/>
  <c r="AA1784" i="7"/>
  <c r="W1784" i="7"/>
  <c r="X1784" i="7"/>
  <c r="T1784" i="7"/>
  <c r="S1784" i="7"/>
  <c r="AE1783" i="7"/>
  <c r="AD1783" i="7"/>
  <c r="AB1783" i="7"/>
  <c r="AA1783" i="7"/>
  <c r="W1783" i="7"/>
  <c r="Z1783" i="7"/>
  <c r="X1783" i="7"/>
  <c r="T1783" i="7"/>
  <c r="S1783" i="7"/>
  <c r="AE1782" i="7"/>
  <c r="AD1782" i="7"/>
  <c r="AB1782" i="7"/>
  <c r="AA1782" i="7"/>
  <c r="W1782" i="7"/>
  <c r="X1782" i="7"/>
  <c r="T1782" i="7"/>
  <c r="S1782" i="7"/>
  <c r="AE1781" i="7"/>
  <c r="AD1781" i="7"/>
  <c r="AB1781" i="7"/>
  <c r="AA1781" i="7"/>
  <c r="W1781" i="7"/>
  <c r="Z1781" i="7"/>
  <c r="X1781" i="7"/>
  <c r="T1781" i="7"/>
  <c r="S1781" i="7"/>
  <c r="AE1780" i="7"/>
  <c r="AD1780" i="7"/>
  <c r="AB1780" i="7"/>
  <c r="AA1780" i="7"/>
  <c r="W1780" i="7"/>
  <c r="X1780" i="7"/>
  <c r="T1780" i="7"/>
  <c r="S1780" i="7"/>
  <c r="AE1779" i="7"/>
  <c r="AD1779" i="7"/>
  <c r="AB1779" i="7"/>
  <c r="AA1779" i="7"/>
  <c r="W1779" i="7"/>
  <c r="Z1779" i="7"/>
  <c r="X1779" i="7"/>
  <c r="T1779" i="7"/>
  <c r="S1779" i="7"/>
  <c r="AE1778" i="7"/>
  <c r="AD1778" i="7"/>
  <c r="AB1778" i="7"/>
  <c r="AA1778" i="7"/>
  <c r="W1778" i="7"/>
  <c r="X1778" i="7"/>
  <c r="T1778" i="7"/>
  <c r="S1778" i="7"/>
  <c r="AE1777" i="7"/>
  <c r="AD1777" i="7"/>
  <c r="AB1777" i="7"/>
  <c r="AA1777" i="7"/>
  <c r="W1777" i="7"/>
  <c r="Z1777" i="7"/>
  <c r="X1777" i="7"/>
  <c r="T1777" i="7"/>
  <c r="S1777" i="7"/>
  <c r="AE1776" i="7"/>
  <c r="AD1776" i="7"/>
  <c r="AB1776" i="7"/>
  <c r="AA1776" i="7"/>
  <c r="W1776" i="7"/>
  <c r="X1776" i="7"/>
  <c r="T1776" i="7"/>
  <c r="S1776" i="7"/>
  <c r="AE1775" i="7"/>
  <c r="AD1775" i="7"/>
  <c r="AB1775" i="7"/>
  <c r="AA1775" i="7"/>
  <c r="W1775" i="7"/>
  <c r="X1775" i="7"/>
  <c r="T1775" i="7"/>
  <c r="S1775" i="7"/>
  <c r="AE1774" i="7"/>
  <c r="AD1774" i="7"/>
  <c r="AB1774" i="7"/>
  <c r="AA1774" i="7"/>
  <c r="W1774" i="7"/>
  <c r="X1774" i="7"/>
  <c r="T1774" i="7"/>
  <c r="S1774" i="7"/>
  <c r="AE1773" i="7"/>
  <c r="AD1773" i="7"/>
  <c r="AB1773" i="7"/>
  <c r="AA1773" i="7"/>
  <c r="W1773" i="7"/>
  <c r="Z1773" i="7"/>
  <c r="X1773" i="7"/>
  <c r="T1773" i="7"/>
  <c r="S1773" i="7"/>
  <c r="AE1772" i="7"/>
  <c r="AD1772" i="7"/>
  <c r="AB1772" i="7"/>
  <c r="AA1772" i="7"/>
  <c r="W1772" i="7"/>
  <c r="X1772" i="7"/>
  <c r="T1772" i="7"/>
  <c r="S1772" i="7"/>
  <c r="AE1771" i="7"/>
  <c r="AD1771" i="7"/>
  <c r="AB1771" i="7"/>
  <c r="AA1771" i="7"/>
  <c r="W1771" i="7"/>
  <c r="Z1771" i="7"/>
  <c r="X1771" i="7"/>
  <c r="T1771" i="7"/>
  <c r="S1771" i="7"/>
  <c r="AE1770" i="7"/>
  <c r="AD1770" i="7"/>
  <c r="AB1770" i="7"/>
  <c r="AA1770" i="7"/>
  <c r="W1770" i="7"/>
  <c r="X1770" i="7"/>
  <c r="T1770" i="7"/>
  <c r="S1770" i="7"/>
  <c r="AE1769" i="7"/>
  <c r="AD1769" i="7"/>
  <c r="AB1769" i="7"/>
  <c r="AA1769" i="7"/>
  <c r="W1769" i="7"/>
  <c r="Z1769" i="7"/>
  <c r="X1769" i="7"/>
  <c r="T1769" i="7"/>
  <c r="S1769" i="7"/>
  <c r="AE1768" i="7"/>
  <c r="AD1768" i="7"/>
  <c r="AB1768" i="7"/>
  <c r="AA1768" i="7"/>
  <c r="W1768" i="7"/>
  <c r="X1768" i="7"/>
  <c r="T1768" i="7"/>
  <c r="S1768" i="7"/>
  <c r="AE1767" i="7"/>
  <c r="AD1767" i="7"/>
  <c r="AB1767" i="7"/>
  <c r="AA1767" i="7"/>
  <c r="W1767" i="7"/>
  <c r="X1767" i="7"/>
  <c r="T1767" i="7"/>
  <c r="S1767" i="7"/>
  <c r="AE1766" i="7"/>
  <c r="AD1766" i="7"/>
  <c r="AB1766" i="7"/>
  <c r="AA1766" i="7"/>
  <c r="W1766" i="7"/>
  <c r="X1766" i="7"/>
  <c r="T1766" i="7"/>
  <c r="S1766" i="7"/>
  <c r="AE1765" i="7"/>
  <c r="AD1765" i="7"/>
  <c r="AB1765" i="7"/>
  <c r="AA1765" i="7"/>
  <c r="W1765" i="7"/>
  <c r="Z1765" i="7"/>
  <c r="X1765" i="7"/>
  <c r="T1765" i="7"/>
  <c r="S1765" i="7"/>
  <c r="AE1764" i="7"/>
  <c r="AD1764" i="7"/>
  <c r="AB1764" i="7"/>
  <c r="AA1764" i="7"/>
  <c r="W1764" i="7"/>
  <c r="X1764" i="7"/>
  <c r="T1764" i="7"/>
  <c r="S1764" i="7"/>
  <c r="AE1763" i="7"/>
  <c r="AD1763" i="7"/>
  <c r="AB1763" i="7"/>
  <c r="AA1763" i="7"/>
  <c r="W1763" i="7"/>
  <c r="X1763" i="7"/>
  <c r="T1763" i="7"/>
  <c r="S1763" i="7"/>
  <c r="AE1762" i="7"/>
  <c r="AD1762" i="7"/>
  <c r="AB1762" i="7"/>
  <c r="AA1762" i="7"/>
  <c r="W1762" i="7"/>
  <c r="X1762" i="7"/>
  <c r="T1762" i="7"/>
  <c r="S1762" i="7"/>
  <c r="AE1761" i="7"/>
  <c r="AD1761" i="7"/>
  <c r="AB1761" i="7"/>
  <c r="AA1761" i="7"/>
  <c r="W1761" i="7"/>
  <c r="Z1761" i="7"/>
  <c r="X1761" i="7"/>
  <c r="T1761" i="7"/>
  <c r="S1761" i="7"/>
  <c r="AE1760" i="7"/>
  <c r="AD1760" i="7"/>
  <c r="AB1760" i="7"/>
  <c r="AA1760" i="7"/>
  <c r="W1760" i="7"/>
  <c r="X1760" i="7"/>
  <c r="T1760" i="7"/>
  <c r="S1760" i="7"/>
  <c r="AE1759" i="7"/>
  <c r="AD1759" i="7"/>
  <c r="AB1759" i="7"/>
  <c r="AA1759" i="7"/>
  <c r="W1759" i="7"/>
  <c r="Z1759" i="7"/>
  <c r="X1759" i="7"/>
  <c r="T1759" i="7"/>
  <c r="S1759" i="7"/>
  <c r="AE1758" i="7"/>
  <c r="AD1758" i="7"/>
  <c r="AB1758" i="7"/>
  <c r="AA1758" i="7"/>
  <c r="W1758" i="7"/>
  <c r="X1758" i="7"/>
  <c r="T1758" i="7"/>
  <c r="S1758" i="7"/>
  <c r="AE1757" i="7"/>
  <c r="AD1757" i="7"/>
  <c r="AB1757" i="7"/>
  <c r="AA1757" i="7"/>
  <c r="W1757" i="7"/>
  <c r="Z1757" i="7"/>
  <c r="X1757" i="7"/>
  <c r="T1757" i="7"/>
  <c r="S1757" i="7"/>
  <c r="AE1756" i="7"/>
  <c r="AD1756" i="7"/>
  <c r="AB1756" i="7"/>
  <c r="AA1756" i="7"/>
  <c r="W1756" i="7"/>
  <c r="X1756" i="7"/>
  <c r="T1756" i="7"/>
  <c r="S1756" i="7"/>
  <c r="AE1755" i="7"/>
  <c r="AD1755" i="7"/>
  <c r="AB1755" i="7"/>
  <c r="AA1755" i="7"/>
  <c r="W1755" i="7"/>
  <c r="X1755" i="7"/>
  <c r="T1755" i="7"/>
  <c r="S1755" i="7"/>
  <c r="AE1754" i="7"/>
  <c r="AD1754" i="7"/>
  <c r="AB1754" i="7"/>
  <c r="AA1754" i="7"/>
  <c r="W1754" i="7"/>
  <c r="X1754" i="7"/>
  <c r="T1754" i="7"/>
  <c r="S1754" i="7"/>
  <c r="AE1753" i="7"/>
  <c r="AD1753" i="7"/>
  <c r="AB1753" i="7"/>
  <c r="AA1753" i="7"/>
  <c r="W1753" i="7"/>
  <c r="Z1753" i="7"/>
  <c r="X1753" i="7"/>
  <c r="T1753" i="7"/>
  <c r="S1753" i="7"/>
  <c r="AE1752" i="7"/>
  <c r="AD1752" i="7"/>
  <c r="AB1752" i="7"/>
  <c r="AA1752" i="7"/>
  <c r="W1752" i="7"/>
  <c r="X1752" i="7"/>
  <c r="T1752" i="7"/>
  <c r="S1752" i="7"/>
  <c r="AE1751" i="7"/>
  <c r="AD1751" i="7"/>
  <c r="AB1751" i="7"/>
  <c r="AA1751" i="7"/>
  <c r="W1751" i="7"/>
  <c r="Z1751" i="7"/>
  <c r="X1751" i="7"/>
  <c r="T1751" i="7"/>
  <c r="S1751" i="7"/>
  <c r="AE1750" i="7"/>
  <c r="AD1750" i="7"/>
  <c r="AB1750" i="7"/>
  <c r="AA1750" i="7"/>
  <c r="W1750" i="7"/>
  <c r="X1750" i="7"/>
  <c r="T1750" i="7"/>
  <c r="S1750" i="7"/>
  <c r="AE1749" i="7"/>
  <c r="AD1749" i="7"/>
  <c r="AB1749" i="7"/>
  <c r="AA1749" i="7"/>
  <c r="W1749" i="7"/>
  <c r="Z1749" i="7"/>
  <c r="X1749" i="7"/>
  <c r="T1749" i="7"/>
  <c r="S1749" i="7"/>
  <c r="AE1748" i="7"/>
  <c r="AD1748" i="7"/>
  <c r="AB1748" i="7"/>
  <c r="AA1748" i="7"/>
  <c r="W1748" i="7"/>
  <c r="X1748" i="7"/>
  <c r="T1748" i="7"/>
  <c r="S1748" i="7"/>
  <c r="AE1747" i="7"/>
  <c r="AD1747" i="7"/>
  <c r="AB1747" i="7"/>
  <c r="AA1747" i="7"/>
  <c r="W1747" i="7"/>
  <c r="X1747" i="7"/>
  <c r="T1747" i="7"/>
  <c r="S1747" i="7"/>
  <c r="AE1746" i="7"/>
  <c r="AD1746" i="7"/>
  <c r="AB1746" i="7"/>
  <c r="AA1746" i="7"/>
  <c r="W1746" i="7"/>
  <c r="X1746" i="7"/>
  <c r="T1746" i="7"/>
  <c r="S1746" i="7"/>
  <c r="AE1745" i="7"/>
  <c r="AD1745" i="7"/>
  <c r="AB1745" i="7"/>
  <c r="AA1745" i="7"/>
  <c r="W1745" i="7"/>
  <c r="Z1745" i="7"/>
  <c r="X1745" i="7"/>
  <c r="T1745" i="7"/>
  <c r="S1745" i="7"/>
  <c r="AE1744" i="7"/>
  <c r="AD1744" i="7"/>
  <c r="AB1744" i="7"/>
  <c r="AA1744" i="7"/>
  <c r="W1744" i="7"/>
  <c r="X1744" i="7"/>
  <c r="T1744" i="7"/>
  <c r="S1744" i="7"/>
  <c r="AE1743" i="7"/>
  <c r="AD1743" i="7"/>
  <c r="AB1743" i="7"/>
  <c r="AA1743" i="7"/>
  <c r="W1743" i="7"/>
  <c r="X1743" i="7"/>
  <c r="T1743" i="7"/>
  <c r="S1743" i="7"/>
  <c r="AE1742" i="7"/>
  <c r="AD1742" i="7"/>
  <c r="AB1742" i="7"/>
  <c r="AA1742" i="7"/>
  <c r="W1742" i="7"/>
  <c r="X1742" i="7"/>
  <c r="T1742" i="7"/>
  <c r="S1742" i="7"/>
  <c r="AE1741" i="7"/>
  <c r="AD1741" i="7"/>
  <c r="AB1741" i="7"/>
  <c r="AA1741" i="7"/>
  <c r="W1741" i="7"/>
  <c r="Z1741" i="7"/>
  <c r="X1741" i="7"/>
  <c r="T1741" i="7"/>
  <c r="S1741" i="7"/>
  <c r="AE1740" i="7"/>
  <c r="AD1740" i="7"/>
  <c r="AB1740" i="7"/>
  <c r="AA1740" i="7"/>
  <c r="W1740" i="7"/>
  <c r="X1740" i="7"/>
  <c r="T1740" i="7"/>
  <c r="S1740" i="7"/>
  <c r="AE1739" i="7"/>
  <c r="AD1739" i="7"/>
  <c r="AB1739" i="7"/>
  <c r="AA1739" i="7"/>
  <c r="W1739" i="7"/>
  <c r="Z1739" i="7"/>
  <c r="X1739" i="7"/>
  <c r="T1739" i="7"/>
  <c r="S1739" i="7"/>
  <c r="AE1738" i="7"/>
  <c r="AD1738" i="7"/>
  <c r="AB1738" i="7"/>
  <c r="AA1738" i="7"/>
  <c r="W1738" i="7"/>
  <c r="X1738" i="7"/>
  <c r="T1738" i="7"/>
  <c r="S1738" i="7"/>
  <c r="AE1737" i="7"/>
  <c r="AD1737" i="7"/>
  <c r="AB1737" i="7"/>
  <c r="AA1737" i="7"/>
  <c r="W1737" i="7"/>
  <c r="Z1737" i="7"/>
  <c r="X1737" i="7"/>
  <c r="T1737" i="7"/>
  <c r="S1737" i="7"/>
  <c r="AE1736" i="7"/>
  <c r="AD1736" i="7"/>
  <c r="AB1736" i="7"/>
  <c r="AA1736" i="7"/>
  <c r="W1736" i="7"/>
  <c r="X1736" i="7"/>
  <c r="T1736" i="7"/>
  <c r="S1736" i="7"/>
  <c r="AE1735" i="7"/>
  <c r="AD1735" i="7"/>
  <c r="AB1735" i="7"/>
  <c r="AA1735" i="7"/>
  <c r="W1735" i="7"/>
  <c r="X1735" i="7"/>
  <c r="T1735" i="7"/>
  <c r="S1735" i="7"/>
  <c r="AE1734" i="7"/>
  <c r="AD1734" i="7"/>
  <c r="AB1734" i="7"/>
  <c r="AA1734" i="7"/>
  <c r="W1734" i="7"/>
  <c r="X1734" i="7"/>
  <c r="T1734" i="7"/>
  <c r="S1734" i="7"/>
  <c r="AE1733" i="7"/>
  <c r="AD1733" i="7"/>
  <c r="AB1733" i="7"/>
  <c r="AA1733" i="7"/>
  <c r="W1733" i="7"/>
  <c r="Z1733" i="7"/>
  <c r="X1733" i="7"/>
  <c r="T1733" i="7"/>
  <c r="S1733" i="7"/>
  <c r="AE1732" i="7"/>
  <c r="AD1732" i="7"/>
  <c r="AB1732" i="7"/>
  <c r="AA1732" i="7"/>
  <c r="W1732" i="7"/>
  <c r="X1732" i="7"/>
  <c r="T1732" i="7"/>
  <c r="S1732" i="7"/>
  <c r="AE1731" i="7"/>
  <c r="AD1731" i="7"/>
  <c r="AB1731" i="7"/>
  <c r="AA1731" i="7"/>
  <c r="W1731" i="7"/>
  <c r="X1731" i="7"/>
  <c r="T1731" i="7"/>
  <c r="S1731" i="7"/>
  <c r="AE1730" i="7"/>
  <c r="AD1730" i="7"/>
  <c r="AB1730" i="7"/>
  <c r="AA1730" i="7"/>
  <c r="W1730" i="7"/>
  <c r="X1730" i="7"/>
  <c r="T1730" i="7"/>
  <c r="S1730" i="7"/>
  <c r="AE1729" i="7"/>
  <c r="AD1729" i="7"/>
  <c r="AB1729" i="7"/>
  <c r="AA1729" i="7"/>
  <c r="W1729" i="7"/>
  <c r="Z1729" i="7"/>
  <c r="X1729" i="7"/>
  <c r="T1729" i="7"/>
  <c r="S1729" i="7"/>
  <c r="AE1728" i="7"/>
  <c r="AD1728" i="7"/>
  <c r="AB1728" i="7"/>
  <c r="AA1728" i="7"/>
  <c r="W1728" i="7"/>
  <c r="X1728" i="7"/>
  <c r="T1728" i="7"/>
  <c r="S1728" i="7"/>
  <c r="AE1727" i="7"/>
  <c r="AD1727" i="7"/>
  <c r="AB1727" i="7"/>
  <c r="AA1727" i="7"/>
  <c r="W1727" i="7"/>
  <c r="Z1727" i="7"/>
  <c r="X1727" i="7"/>
  <c r="T1727" i="7"/>
  <c r="S1727" i="7"/>
  <c r="AE1726" i="7"/>
  <c r="AD1726" i="7"/>
  <c r="AB1726" i="7"/>
  <c r="AA1726" i="7"/>
  <c r="W1726" i="7"/>
  <c r="X1726" i="7"/>
  <c r="T1726" i="7"/>
  <c r="S1726" i="7"/>
  <c r="AE1725" i="7"/>
  <c r="AD1725" i="7"/>
  <c r="AB1725" i="7"/>
  <c r="AA1725" i="7"/>
  <c r="W1725" i="7"/>
  <c r="Z1725" i="7"/>
  <c r="X1725" i="7"/>
  <c r="T1725" i="7"/>
  <c r="S1725" i="7"/>
  <c r="AE1724" i="7"/>
  <c r="AD1724" i="7"/>
  <c r="AB1724" i="7"/>
  <c r="AA1724" i="7"/>
  <c r="W1724" i="7"/>
  <c r="X1724" i="7"/>
  <c r="T1724" i="7"/>
  <c r="S1724" i="7"/>
  <c r="AE1723" i="7"/>
  <c r="AD1723" i="7"/>
  <c r="AB1723" i="7"/>
  <c r="AA1723" i="7"/>
  <c r="W1723" i="7"/>
  <c r="X1723" i="7"/>
  <c r="T1723" i="7"/>
  <c r="S1723" i="7"/>
  <c r="AE1722" i="7"/>
  <c r="AD1722" i="7"/>
  <c r="AB1722" i="7"/>
  <c r="AA1722" i="7"/>
  <c r="W1722" i="7"/>
  <c r="X1722" i="7"/>
  <c r="T1722" i="7"/>
  <c r="S1722" i="7"/>
  <c r="AE1721" i="7"/>
  <c r="AD1721" i="7"/>
  <c r="AB1721" i="7"/>
  <c r="AA1721" i="7"/>
  <c r="W1721" i="7"/>
  <c r="Z1721" i="7"/>
  <c r="X1721" i="7"/>
  <c r="T1721" i="7"/>
  <c r="S1721" i="7"/>
  <c r="AE1720" i="7"/>
  <c r="AD1720" i="7"/>
  <c r="AB1720" i="7"/>
  <c r="AA1720" i="7"/>
  <c r="W1720" i="7"/>
  <c r="X1720" i="7"/>
  <c r="T1720" i="7"/>
  <c r="S1720" i="7"/>
  <c r="AE1719" i="7"/>
  <c r="AD1719" i="7"/>
  <c r="AB1719" i="7"/>
  <c r="AA1719" i="7"/>
  <c r="W1719" i="7"/>
  <c r="Z1719" i="7"/>
  <c r="X1719" i="7"/>
  <c r="T1719" i="7"/>
  <c r="S1719" i="7"/>
  <c r="AE1718" i="7"/>
  <c r="AD1718" i="7"/>
  <c r="AB1718" i="7"/>
  <c r="AA1718" i="7"/>
  <c r="W1718" i="7"/>
  <c r="X1718" i="7"/>
  <c r="T1718" i="7"/>
  <c r="S1718" i="7"/>
  <c r="AE1717" i="7"/>
  <c r="AD1717" i="7"/>
  <c r="AB1717" i="7"/>
  <c r="AA1717" i="7"/>
  <c r="W1717" i="7"/>
  <c r="Z1717" i="7"/>
  <c r="X1717" i="7"/>
  <c r="T1717" i="7"/>
  <c r="S1717" i="7"/>
  <c r="AE1716" i="7"/>
  <c r="AD1716" i="7"/>
  <c r="AB1716" i="7"/>
  <c r="AA1716" i="7"/>
  <c r="W1716" i="7"/>
  <c r="Z1716" i="7"/>
  <c r="X1716" i="7"/>
  <c r="T1716" i="7"/>
  <c r="S1716" i="7"/>
  <c r="AE1715" i="7"/>
  <c r="AD1715" i="7"/>
  <c r="AB1715" i="7"/>
  <c r="AA1715" i="7"/>
  <c r="W1715" i="7"/>
  <c r="X1715" i="7"/>
  <c r="T1715" i="7"/>
  <c r="S1715" i="7"/>
  <c r="AE1714" i="7"/>
  <c r="AD1714" i="7"/>
  <c r="AB1714" i="7"/>
  <c r="AA1714" i="7"/>
  <c r="W1714" i="7"/>
  <c r="Z1714" i="7"/>
  <c r="X1714" i="7"/>
  <c r="T1714" i="7"/>
  <c r="S1714" i="7"/>
  <c r="AE1713" i="7"/>
  <c r="AD1713" i="7"/>
  <c r="AB1713" i="7"/>
  <c r="AA1713" i="7"/>
  <c r="W1713" i="7"/>
  <c r="X1713" i="7"/>
  <c r="T1713" i="7"/>
  <c r="S1713" i="7"/>
  <c r="AE1712" i="7"/>
  <c r="AD1712" i="7"/>
  <c r="AB1712" i="7"/>
  <c r="AA1712" i="7"/>
  <c r="W1712" i="7"/>
  <c r="Z1712" i="7"/>
  <c r="X1712" i="7"/>
  <c r="T1712" i="7"/>
  <c r="S1712" i="7"/>
  <c r="AE1711" i="7"/>
  <c r="AD1711" i="7"/>
  <c r="AB1711" i="7"/>
  <c r="AA1711" i="7"/>
  <c r="W1711" i="7"/>
  <c r="Z1711" i="7"/>
  <c r="X1711" i="7"/>
  <c r="T1711" i="7"/>
  <c r="S1711" i="7"/>
  <c r="AE1710" i="7"/>
  <c r="AD1710" i="7"/>
  <c r="AB1710" i="7"/>
  <c r="AA1710" i="7"/>
  <c r="W1710" i="7"/>
  <c r="Z1710" i="7"/>
  <c r="X1710" i="7"/>
  <c r="T1710" i="7"/>
  <c r="S1710" i="7"/>
  <c r="AE1709" i="7"/>
  <c r="AD1709" i="7"/>
  <c r="AB1709" i="7"/>
  <c r="AA1709" i="7"/>
  <c r="W1709" i="7"/>
  <c r="Z1709" i="7"/>
  <c r="X1709" i="7"/>
  <c r="T1709" i="7"/>
  <c r="S1709" i="7"/>
  <c r="AE1708" i="7"/>
  <c r="AD1708" i="7"/>
  <c r="AB1708" i="7"/>
  <c r="AA1708" i="7"/>
  <c r="W1708" i="7"/>
  <c r="Z1708" i="7"/>
  <c r="X1708" i="7"/>
  <c r="T1708" i="7"/>
  <c r="S1708" i="7"/>
  <c r="AE1707" i="7"/>
  <c r="AD1707" i="7"/>
  <c r="AB1707" i="7"/>
  <c r="AA1707" i="7"/>
  <c r="W1707" i="7"/>
  <c r="X1707" i="7"/>
  <c r="T1707" i="7"/>
  <c r="S1707" i="7"/>
  <c r="AE1706" i="7"/>
  <c r="AD1706" i="7"/>
  <c r="AB1706" i="7"/>
  <c r="AA1706" i="7"/>
  <c r="W1706" i="7"/>
  <c r="Z1706" i="7"/>
  <c r="X1706" i="7"/>
  <c r="T1706" i="7"/>
  <c r="S1706" i="7"/>
  <c r="AE1705" i="7"/>
  <c r="AD1705" i="7"/>
  <c r="AB1705" i="7"/>
  <c r="AA1705" i="7"/>
  <c r="W1705" i="7"/>
  <c r="X1705" i="7"/>
  <c r="T1705" i="7"/>
  <c r="S1705" i="7"/>
  <c r="AE1704" i="7"/>
  <c r="AD1704" i="7"/>
  <c r="AB1704" i="7"/>
  <c r="AA1704" i="7"/>
  <c r="W1704" i="7"/>
  <c r="Z1704" i="7"/>
  <c r="X1704" i="7"/>
  <c r="T1704" i="7"/>
  <c r="S1704" i="7"/>
  <c r="AE1703" i="7"/>
  <c r="AD1703" i="7"/>
  <c r="AB1703" i="7"/>
  <c r="AA1703" i="7"/>
  <c r="W1703" i="7"/>
  <c r="Z1703" i="7"/>
  <c r="X1703" i="7"/>
  <c r="T1703" i="7"/>
  <c r="S1703" i="7"/>
  <c r="AE1702" i="7"/>
  <c r="AD1702" i="7"/>
  <c r="AB1702" i="7"/>
  <c r="AA1702" i="7"/>
  <c r="W1702" i="7"/>
  <c r="Z1702" i="7"/>
  <c r="X1702" i="7"/>
  <c r="T1702" i="7"/>
  <c r="S1702" i="7"/>
  <c r="AE1701" i="7"/>
  <c r="AD1701" i="7"/>
  <c r="AB1701" i="7"/>
  <c r="AA1701" i="7"/>
  <c r="W1701" i="7"/>
  <c r="Z1701" i="7"/>
  <c r="X1701" i="7"/>
  <c r="T1701" i="7"/>
  <c r="S1701" i="7"/>
  <c r="AE1700" i="7"/>
  <c r="AD1700" i="7"/>
  <c r="AB1700" i="7"/>
  <c r="AA1700" i="7"/>
  <c r="W1700" i="7"/>
  <c r="Z1700" i="7"/>
  <c r="X1700" i="7"/>
  <c r="T1700" i="7"/>
  <c r="S1700" i="7"/>
  <c r="AE1699" i="7"/>
  <c r="AD1699" i="7"/>
  <c r="AB1699" i="7"/>
  <c r="AA1699" i="7"/>
  <c r="W1699" i="7"/>
  <c r="X1699" i="7"/>
  <c r="T1699" i="7"/>
  <c r="S1699" i="7"/>
  <c r="AE1698" i="7"/>
  <c r="AD1698" i="7"/>
  <c r="AB1698" i="7"/>
  <c r="AA1698" i="7"/>
  <c r="W1698" i="7"/>
  <c r="Z1698" i="7"/>
  <c r="X1698" i="7"/>
  <c r="T1698" i="7"/>
  <c r="S1698" i="7"/>
  <c r="AE1697" i="7"/>
  <c r="AD1697" i="7"/>
  <c r="AB1697" i="7"/>
  <c r="AA1697" i="7"/>
  <c r="W1697" i="7"/>
  <c r="X1697" i="7"/>
  <c r="T1697" i="7"/>
  <c r="S1697" i="7"/>
  <c r="AE1696" i="7"/>
  <c r="AD1696" i="7"/>
  <c r="AB1696" i="7"/>
  <c r="AA1696" i="7"/>
  <c r="W1696" i="7"/>
  <c r="Z1696" i="7"/>
  <c r="X1696" i="7"/>
  <c r="T1696" i="7"/>
  <c r="S1696" i="7"/>
  <c r="AE1695" i="7"/>
  <c r="AD1695" i="7"/>
  <c r="AB1695" i="7"/>
  <c r="AA1695" i="7"/>
  <c r="W1695" i="7"/>
  <c r="Z1695" i="7"/>
  <c r="X1695" i="7"/>
  <c r="T1695" i="7"/>
  <c r="S1695" i="7"/>
  <c r="AE1694" i="7"/>
  <c r="AD1694" i="7"/>
  <c r="AB1694" i="7"/>
  <c r="AA1694" i="7"/>
  <c r="W1694" i="7"/>
  <c r="Z1694" i="7"/>
  <c r="X1694" i="7"/>
  <c r="T1694" i="7"/>
  <c r="S1694" i="7"/>
  <c r="AE1693" i="7"/>
  <c r="AD1693" i="7"/>
  <c r="AB1693" i="7"/>
  <c r="AA1693" i="7"/>
  <c r="W1693" i="7"/>
  <c r="Z1693" i="7"/>
  <c r="X1693" i="7"/>
  <c r="T1693" i="7"/>
  <c r="S1693" i="7"/>
  <c r="AE1692" i="7"/>
  <c r="AD1692" i="7"/>
  <c r="AB1692" i="7"/>
  <c r="AA1692" i="7"/>
  <c r="W1692" i="7"/>
  <c r="Z1692" i="7"/>
  <c r="X1692" i="7"/>
  <c r="T1692" i="7"/>
  <c r="S1692" i="7"/>
  <c r="AE1691" i="7"/>
  <c r="AD1691" i="7"/>
  <c r="AB1691" i="7"/>
  <c r="AA1691" i="7"/>
  <c r="W1691" i="7"/>
  <c r="X1691" i="7"/>
  <c r="T1691" i="7"/>
  <c r="S1691" i="7"/>
  <c r="AE1690" i="7"/>
  <c r="AD1690" i="7"/>
  <c r="AB1690" i="7"/>
  <c r="AA1690" i="7"/>
  <c r="W1690" i="7"/>
  <c r="Z1690" i="7"/>
  <c r="X1690" i="7"/>
  <c r="T1690" i="7"/>
  <c r="S1690" i="7"/>
  <c r="AE1689" i="7"/>
  <c r="AD1689" i="7"/>
  <c r="AB1689" i="7"/>
  <c r="AA1689" i="7"/>
  <c r="W1689" i="7"/>
  <c r="X1689" i="7"/>
  <c r="T1689" i="7"/>
  <c r="S1689" i="7"/>
  <c r="AE1688" i="7"/>
  <c r="AD1688" i="7"/>
  <c r="AB1688" i="7"/>
  <c r="AA1688" i="7"/>
  <c r="W1688" i="7"/>
  <c r="Z1688" i="7"/>
  <c r="X1688" i="7"/>
  <c r="T1688" i="7"/>
  <c r="S1688" i="7"/>
  <c r="AE1687" i="7"/>
  <c r="AD1687" i="7"/>
  <c r="AB1687" i="7"/>
  <c r="AA1687" i="7"/>
  <c r="W1687" i="7"/>
  <c r="Z1687" i="7"/>
  <c r="X1687" i="7"/>
  <c r="T1687" i="7"/>
  <c r="S1687" i="7"/>
  <c r="AE1686" i="7"/>
  <c r="AD1686" i="7"/>
  <c r="AB1686" i="7"/>
  <c r="AA1686" i="7"/>
  <c r="W1686" i="7"/>
  <c r="Z1686" i="7"/>
  <c r="X1686" i="7"/>
  <c r="T1686" i="7"/>
  <c r="S1686" i="7"/>
  <c r="AE1685" i="7"/>
  <c r="AD1685" i="7"/>
  <c r="AB1685" i="7"/>
  <c r="AA1685" i="7"/>
  <c r="W1685" i="7"/>
  <c r="Z1685" i="7"/>
  <c r="X1685" i="7"/>
  <c r="T1685" i="7"/>
  <c r="S1685" i="7"/>
  <c r="AE1684" i="7"/>
  <c r="AD1684" i="7"/>
  <c r="AB1684" i="7"/>
  <c r="AA1684" i="7"/>
  <c r="W1684" i="7"/>
  <c r="Z1684" i="7"/>
  <c r="X1684" i="7"/>
  <c r="T1684" i="7"/>
  <c r="S1684" i="7"/>
  <c r="AE1683" i="7"/>
  <c r="AD1683" i="7"/>
  <c r="AB1683" i="7"/>
  <c r="AA1683" i="7"/>
  <c r="W1683" i="7"/>
  <c r="X1683" i="7"/>
  <c r="T1683" i="7"/>
  <c r="S1683" i="7"/>
  <c r="AE1682" i="7"/>
  <c r="AD1682" i="7"/>
  <c r="AB1682" i="7"/>
  <c r="AA1682" i="7"/>
  <c r="W1682" i="7"/>
  <c r="Z1682" i="7"/>
  <c r="X1682" i="7"/>
  <c r="T1682" i="7"/>
  <c r="S1682" i="7"/>
  <c r="AE1681" i="7"/>
  <c r="AD1681" i="7"/>
  <c r="AB1681" i="7"/>
  <c r="AA1681" i="7"/>
  <c r="W1681" i="7"/>
  <c r="X1681" i="7"/>
  <c r="T1681" i="7"/>
  <c r="S1681" i="7"/>
  <c r="AE1680" i="7"/>
  <c r="AD1680" i="7"/>
  <c r="AB1680" i="7"/>
  <c r="AA1680" i="7"/>
  <c r="W1680" i="7"/>
  <c r="Z1680" i="7"/>
  <c r="X1680" i="7"/>
  <c r="T1680" i="7"/>
  <c r="S1680" i="7"/>
  <c r="AE1679" i="7"/>
  <c r="AD1679" i="7"/>
  <c r="AB1679" i="7"/>
  <c r="AA1679" i="7"/>
  <c r="W1679" i="7"/>
  <c r="Z1679" i="7"/>
  <c r="X1679" i="7"/>
  <c r="T1679" i="7"/>
  <c r="S1679" i="7"/>
  <c r="AE1678" i="7"/>
  <c r="AD1678" i="7"/>
  <c r="AB1678" i="7"/>
  <c r="AA1678" i="7"/>
  <c r="W1678" i="7"/>
  <c r="Z1678" i="7"/>
  <c r="X1678" i="7"/>
  <c r="T1678" i="7"/>
  <c r="S1678" i="7"/>
  <c r="AE1677" i="7"/>
  <c r="AD1677" i="7"/>
  <c r="AB1677" i="7"/>
  <c r="AA1677" i="7"/>
  <c r="W1677" i="7"/>
  <c r="Z1677" i="7"/>
  <c r="X1677" i="7"/>
  <c r="T1677" i="7"/>
  <c r="S1677" i="7"/>
  <c r="AE1676" i="7"/>
  <c r="AD1676" i="7"/>
  <c r="AB1676" i="7"/>
  <c r="AA1676" i="7"/>
  <c r="W1676" i="7"/>
  <c r="Z1676" i="7"/>
  <c r="X1676" i="7"/>
  <c r="T1676" i="7"/>
  <c r="S1676" i="7"/>
  <c r="AE1675" i="7"/>
  <c r="AD1675" i="7"/>
  <c r="AB1675" i="7"/>
  <c r="AA1675" i="7"/>
  <c r="W1675" i="7"/>
  <c r="X1675" i="7"/>
  <c r="T1675" i="7"/>
  <c r="S1675" i="7"/>
  <c r="AE1674" i="7"/>
  <c r="AD1674" i="7"/>
  <c r="AB1674" i="7"/>
  <c r="AA1674" i="7"/>
  <c r="W1674" i="7"/>
  <c r="Z1674" i="7"/>
  <c r="X1674" i="7"/>
  <c r="T1674" i="7"/>
  <c r="S1674" i="7"/>
  <c r="AE1673" i="7"/>
  <c r="AD1673" i="7"/>
  <c r="AB1673" i="7"/>
  <c r="AA1673" i="7"/>
  <c r="W1673" i="7"/>
  <c r="X1673" i="7"/>
  <c r="T1673" i="7"/>
  <c r="S1673" i="7"/>
  <c r="AE1672" i="7"/>
  <c r="AD1672" i="7"/>
  <c r="AB1672" i="7"/>
  <c r="AA1672" i="7"/>
  <c r="W1672" i="7"/>
  <c r="Z1672" i="7"/>
  <c r="X1672" i="7"/>
  <c r="T1672" i="7"/>
  <c r="S1672" i="7"/>
  <c r="AE1671" i="7"/>
  <c r="AD1671" i="7"/>
  <c r="AB1671" i="7"/>
  <c r="AA1671" i="7"/>
  <c r="W1671" i="7"/>
  <c r="Z1671" i="7"/>
  <c r="X1671" i="7"/>
  <c r="T1671" i="7"/>
  <c r="S1671" i="7"/>
  <c r="AE1670" i="7"/>
  <c r="AD1670" i="7"/>
  <c r="AB1670" i="7"/>
  <c r="AA1670" i="7"/>
  <c r="W1670" i="7"/>
  <c r="Z1670" i="7"/>
  <c r="X1670" i="7"/>
  <c r="T1670" i="7"/>
  <c r="S1670" i="7"/>
  <c r="AE1669" i="7"/>
  <c r="AD1669" i="7"/>
  <c r="AB1669" i="7"/>
  <c r="AA1669" i="7"/>
  <c r="W1669" i="7"/>
  <c r="Z1669" i="7"/>
  <c r="X1669" i="7"/>
  <c r="T1669" i="7"/>
  <c r="S1669" i="7"/>
  <c r="AE1668" i="7"/>
  <c r="AD1668" i="7"/>
  <c r="AB1668" i="7"/>
  <c r="AA1668" i="7"/>
  <c r="W1668" i="7"/>
  <c r="Z1668" i="7"/>
  <c r="X1668" i="7"/>
  <c r="T1668" i="7"/>
  <c r="S1668" i="7"/>
  <c r="AE1667" i="7"/>
  <c r="AD1667" i="7"/>
  <c r="AB1667" i="7"/>
  <c r="AA1667" i="7"/>
  <c r="W1667" i="7"/>
  <c r="X1667" i="7"/>
  <c r="T1667" i="7"/>
  <c r="S1667" i="7"/>
  <c r="AE1666" i="7"/>
  <c r="AD1666" i="7"/>
  <c r="AB1666" i="7"/>
  <c r="AA1666" i="7"/>
  <c r="W1666" i="7"/>
  <c r="Z1666" i="7"/>
  <c r="X1666" i="7"/>
  <c r="T1666" i="7"/>
  <c r="S1666" i="7"/>
  <c r="AE1665" i="7"/>
  <c r="AD1665" i="7"/>
  <c r="AB1665" i="7"/>
  <c r="AA1665" i="7"/>
  <c r="W1665" i="7"/>
  <c r="X1665" i="7"/>
  <c r="T1665" i="7"/>
  <c r="S1665" i="7"/>
  <c r="AE1664" i="7"/>
  <c r="AD1664" i="7"/>
  <c r="AB1664" i="7"/>
  <c r="AA1664" i="7"/>
  <c r="W1664" i="7"/>
  <c r="Z1664" i="7"/>
  <c r="X1664" i="7"/>
  <c r="T1664" i="7"/>
  <c r="S1664" i="7"/>
  <c r="AE1663" i="7"/>
  <c r="AD1663" i="7"/>
  <c r="AB1663" i="7"/>
  <c r="AA1663" i="7"/>
  <c r="W1663" i="7"/>
  <c r="Z1663" i="7"/>
  <c r="X1663" i="7"/>
  <c r="T1663" i="7"/>
  <c r="S1663" i="7"/>
  <c r="AE1662" i="7"/>
  <c r="AD1662" i="7"/>
  <c r="AB1662" i="7"/>
  <c r="AA1662" i="7"/>
  <c r="W1662" i="7"/>
  <c r="Z1662" i="7"/>
  <c r="X1662" i="7"/>
  <c r="T1662" i="7"/>
  <c r="S1662" i="7"/>
  <c r="AE1661" i="7"/>
  <c r="AD1661" i="7"/>
  <c r="AB1661" i="7"/>
  <c r="AA1661" i="7"/>
  <c r="W1661" i="7"/>
  <c r="Z1661" i="7"/>
  <c r="X1661" i="7"/>
  <c r="T1661" i="7"/>
  <c r="S1661" i="7"/>
  <c r="AE1660" i="7"/>
  <c r="AD1660" i="7"/>
  <c r="AB1660" i="7"/>
  <c r="AA1660" i="7"/>
  <c r="W1660" i="7"/>
  <c r="Z1660" i="7"/>
  <c r="X1660" i="7"/>
  <c r="T1660" i="7"/>
  <c r="S1660" i="7"/>
  <c r="AE1659" i="7"/>
  <c r="AD1659" i="7"/>
  <c r="AB1659" i="7"/>
  <c r="AA1659" i="7"/>
  <c r="W1659" i="7"/>
  <c r="X1659" i="7"/>
  <c r="T1659" i="7"/>
  <c r="S1659" i="7"/>
  <c r="AE1658" i="7"/>
  <c r="AD1658" i="7"/>
  <c r="AB1658" i="7"/>
  <c r="AA1658" i="7"/>
  <c r="W1658" i="7"/>
  <c r="Z1658" i="7"/>
  <c r="X1658" i="7"/>
  <c r="T1658" i="7"/>
  <c r="S1658" i="7"/>
  <c r="AE1657" i="7"/>
  <c r="AD1657" i="7"/>
  <c r="AB1657" i="7"/>
  <c r="AA1657" i="7"/>
  <c r="W1657" i="7"/>
  <c r="X1657" i="7"/>
  <c r="T1657" i="7"/>
  <c r="S1657" i="7"/>
  <c r="AE1656" i="7"/>
  <c r="AD1656" i="7"/>
  <c r="AB1656" i="7"/>
  <c r="AA1656" i="7"/>
  <c r="W1656" i="7"/>
  <c r="Z1656" i="7"/>
  <c r="X1656" i="7"/>
  <c r="T1656" i="7"/>
  <c r="S1656" i="7"/>
  <c r="AE1655" i="7"/>
  <c r="AD1655" i="7"/>
  <c r="AB1655" i="7"/>
  <c r="AA1655" i="7"/>
  <c r="W1655" i="7"/>
  <c r="Z1655" i="7"/>
  <c r="X1655" i="7"/>
  <c r="T1655" i="7"/>
  <c r="S1655" i="7"/>
  <c r="AE1654" i="7"/>
  <c r="AD1654" i="7"/>
  <c r="AB1654" i="7"/>
  <c r="AA1654" i="7"/>
  <c r="W1654" i="7"/>
  <c r="Z1654" i="7"/>
  <c r="X1654" i="7"/>
  <c r="T1654" i="7"/>
  <c r="S1654" i="7"/>
  <c r="AE1653" i="7"/>
  <c r="AD1653" i="7"/>
  <c r="AB1653" i="7"/>
  <c r="AA1653" i="7"/>
  <c r="W1653" i="7"/>
  <c r="Z1653" i="7"/>
  <c r="X1653" i="7"/>
  <c r="T1653" i="7"/>
  <c r="S1653" i="7"/>
  <c r="AE1652" i="7"/>
  <c r="AD1652" i="7"/>
  <c r="AB1652" i="7"/>
  <c r="AA1652" i="7"/>
  <c r="W1652" i="7"/>
  <c r="Z1652" i="7"/>
  <c r="X1652" i="7"/>
  <c r="T1652" i="7"/>
  <c r="S1652" i="7"/>
  <c r="AE1651" i="7"/>
  <c r="AD1651" i="7"/>
  <c r="AB1651" i="7"/>
  <c r="AA1651" i="7"/>
  <c r="W1651" i="7"/>
  <c r="X1651" i="7"/>
  <c r="T1651" i="7"/>
  <c r="S1651" i="7"/>
  <c r="AE1650" i="7"/>
  <c r="AD1650" i="7"/>
  <c r="AB1650" i="7"/>
  <c r="AA1650" i="7"/>
  <c r="W1650" i="7"/>
  <c r="Z1650" i="7"/>
  <c r="X1650" i="7"/>
  <c r="T1650" i="7"/>
  <c r="S1650" i="7"/>
  <c r="AE1649" i="7"/>
  <c r="AD1649" i="7"/>
  <c r="AB1649" i="7"/>
  <c r="AA1649" i="7"/>
  <c r="W1649" i="7"/>
  <c r="Z1649" i="7"/>
  <c r="X1649" i="7"/>
  <c r="T1649" i="7"/>
  <c r="S1649" i="7"/>
  <c r="AE1648" i="7"/>
  <c r="AD1648" i="7"/>
  <c r="AB1648" i="7"/>
  <c r="AA1648" i="7"/>
  <c r="W1648" i="7"/>
  <c r="Z1648" i="7"/>
  <c r="X1648" i="7"/>
  <c r="T1648" i="7"/>
  <c r="S1648" i="7"/>
  <c r="AE1647" i="7"/>
  <c r="AD1647" i="7"/>
  <c r="AB1647" i="7"/>
  <c r="AA1647" i="7"/>
  <c r="W1647" i="7"/>
  <c r="Z1647" i="7"/>
  <c r="X1647" i="7"/>
  <c r="T1647" i="7"/>
  <c r="S1647" i="7"/>
  <c r="AE1646" i="7"/>
  <c r="AD1646" i="7"/>
  <c r="AB1646" i="7"/>
  <c r="AA1646" i="7"/>
  <c r="W1646" i="7"/>
  <c r="Z1646" i="7"/>
  <c r="X1646" i="7"/>
  <c r="T1646" i="7"/>
  <c r="S1646" i="7"/>
  <c r="AE1645" i="7"/>
  <c r="AD1645" i="7"/>
  <c r="AB1645" i="7"/>
  <c r="AA1645" i="7"/>
  <c r="W1645" i="7"/>
  <c r="Z1645" i="7"/>
  <c r="X1645" i="7"/>
  <c r="T1645" i="7"/>
  <c r="S1645" i="7"/>
  <c r="AE1644" i="7"/>
  <c r="AD1644" i="7"/>
  <c r="AB1644" i="7"/>
  <c r="AA1644" i="7"/>
  <c r="W1644" i="7"/>
  <c r="Z1644" i="7"/>
  <c r="X1644" i="7"/>
  <c r="T1644" i="7"/>
  <c r="S1644" i="7"/>
  <c r="AE1643" i="7"/>
  <c r="AD1643" i="7"/>
  <c r="AB1643" i="7"/>
  <c r="AA1643" i="7"/>
  <c r="W1643" i="7"/>
  <c r="X1643" i="7"/>
  <c r="T1643" i="7"/>
  <c r="S1643" i="7"/>
  <c r="AE1642" i="7"/>
  <c r="AD1642" i="7"/>
  <c r="AB1642" i="7"/>
  <c r="AA1642" i="7"/>
  <c r="W1642" i="7"/>
  <c r="Z1642" i="7"/>
  <c r="X1642" i="7"/>
  <c r="T1642" i="7"/>
  <c r="S1642" i="7"/>
  <c r="AE1641" i="7"/>
  <c r="AD1641" i="7"/>
  <c r="AB1641" i="7"/>
  <c r="AA1641" i="7"/>
  <c r="W1641" i="7"/>
  <c r="X1641" i="7"/>
  <c r="T1641" i="7"/>
  <c r="S1641" i="7"/>
  <c r="AE1640" i="7"/>
  <c r="AD1640" i="7"/>
  <c r="AB1640" i="7"/>
  <c r="AA1640" i="7"/>
  <c r="W1640" i="7"/>
  <c r="X1640" i="7"/>
  <c r="T1640" i="7"/>
  <c r="S1640" i="7"/>
  <c r="AE1639" i="7"/>
  <c r="AD1639" i="7"/>
  <c r="AB1639" i="7"/>
  <c r="AA1639" i="7"/>
  <c r="W1639" i="7"/>
  <c r="Z1639" i="7"/>
  <c r="X1639" i="7"/>
  <c r="T1639" i="7"/>
  <c r="S1639" i="7"/>
  <c r="AE1638" i="7"/>
  <c r="AD1638" i="7"/>
  <c r="AB1638" i="7"/>
  <c r="AA1638" i="7"/>
  <c r="W1638" i="7"/>
  <c r="X1638" i="7"/>
  <c r="T1638" i="7"/>
  <c r="S1638" i="7"/>
  <c r="AE1637" i="7"/>
  <c r="AD1637" i="7"/>
  <c r="AB1637" i="7"/>
  <c r="AA1637" i="7"/>
  <c r="W1637" i="7"/>
  <c r="Z1637" i="7"/>
  <c r="X1637" i="7"/>
  <c r="T1637" i="7"/>
  <c r="S1637" i="7"/>
  <c r="AE1636" i="7"/>
  <c r="AD1636" i="7"/>
  <c r="AB1636" i="7"/>
  <c r="AA1636" i="7"/>
  <c r="W1636" i="7"/>
  <c r="X1636" i="7"/>
  <c r="T1636" i="7"/>
  <c r="S1636" i="7"/>
  <c r="AE1635" i="7"/>
  <c r="AD1635" i="7"/>
  <c r="AB1635" i="7"/>
  <c r="AA1635" i="7"/>
  <c r="W1635" i="7"/>
  <c r="X1635" i="7"/>
  <c r="T1635" i="7"/>
  <c r="S1635" i="7"/>
  <c r="AE1634" i="7"/>
  <c r="AD1634" i="7"/>
  <c r="AB1634" i="7"/>
  <c r="AA1634" i="7"/>
  <c r="W1634" i="7"/>
  <c r="X1634" i="7"/>
  <c r="T1634" i="7"/>
  <c r="S1634" i="7"/>
  <c r="AE1633" i="7"/>
  <c r="AD1633" i="7"/>
  <c r="AB1633" i="7"/>
  <c r="AA1633" i="7"/>
  <c r="W1633" i="7"/>
  <c r="Z1633" i="7"/>
  <c r="X1633" i="7"/>
  <c r="T1633" i="7"/>
  <c r="S1633" i="7"/>
  <c r="AE1632" i="7"/>
  <c r="AD1632" i="7"/>
  <c r="AB1632" i="7"/>
  <c r="AA1632" i="7"/>
  <c r="W1632" i="7"/>
  <c r="X1632" i="7"/>
  <c r="T1632" i="7"/>
  <c r="S1632" i="7"/>
  <c r="AE1631" i="7"/>
  <c r="AD1631" i="7"/>
  <c r="AB1631" i="7"/>
  <c r="AA1631" i="7"/>
  <c r="W1631" i="7"/>
  <c r="Z1631" i="7"/>
  <c r="X1631" i="7"/>
  <c r="T1631" i="7"/>
  <c r="S1631" i="7"/>
  <c r="AE1630" i="7"/>
  <c r="AD1630" i="7"/>
  <c r="AB1630" i="7"/>
  <c r="AA1630" i="7"/>
  <c r="W1630" i="7"/>
  <c r="X1630" i="7"/>
  <c r="T1630" i="7"/>
  <c r="S1630" i="7"/>
  <c r="AE1629" i="7"/>
  <c r="AD1629" i="7"/>
  <c r="AB1629" i="7"/>
  <c r="AA1629" i="7"/>
  <c r="W1629" i="7"/>
  <c r="Y1629" i="7"/>
  <c r="X1629" i="7"/>
  <c r="T1629" i="7"/>
  <c r="S1629" i="7"/>
  <c r="AE1628" i="7"/>
  <c r="AD1628" i="7"/>
  <c r="AB1628" i="7"/>
  <c r="AA1628" i="7"/>
  <c r="W1628" i="7"/>
  <c r="Z1628" i="7"/>
  <c r="Y1628" i="7"/>
  <c r="X1628" i="7"/>
  <c r="T1628" i="7"/>
  <c r="S1628" i="7"/>
  <c r="AE1627" i="7"/>
  <c r="AD1627" i="7"/>
  <c r="AB1627" i="7"/>
  <c r="AA1627" i="7"/>
  <c r="W1627" i="7"/>
  <c r="X1627" i="7"/>
  <c r="T1627" i="7"/>
  <c r="S1627" i="7"/>
  <c r="AE1626" i="7"/>
  <c r="AD1626" i="7"/>
  <c r="AB1626" i="7"/>
  <c r="AA1626" i="7"/>
  <c r="W1626" i="7"/>
  <c r="Z1626" i="7"/>
  <c r="X1626" i="7"/>
  <c r="T1626" i="7"/>
  <c r="S1626" i="7"/>
  <c r="AE1625" i="7"/>
  <c r="AD1625" i="7"/>
  <c r="AB1625" i="7"/>
  <c r="AA1625" i="7"/>
  <c r="W1625" i="7"/>
  <c r="X1625" i="7"/>
  <c r="T1625" i="7"/>
  <c r="S1625" i="7"/>
  <c r="AE1624" i="7"/>
  <c r="AD1624" i="7"/>
  <c r="AB1624" i="7"/>
  <c r="AA1624" i="7"/>
  <c r="W1624" i="7"/>
  <c r="Y1624" i="7"/>
  <c r="X1624" i="7"/>
  <c r="T1624" i="7"/>
  <c r="S1624" i="7"/>
  <c r="AE1623" i="7"/>
  <c r="AD1623" i="7"/>
  <c r="AB1623" i="7"/>
  <c r="AA1623" i="7"/>
  <c r="W1623" i="7"/>
  <c r="Y1623" i="7"/>
  <c r="X1623" i="7"/>
  <c r="T1623" i="7"/>
  <c r="S1623" i="7"/>
  <c r="AE1622" i="7"/>
  <c r="AD1622" i="7"/>
  <c r="AB1622" i="7"/>
  <c r="AA1622" i="7"/>
  <c r="W1622" i="7"/>
  <c r="Y1622" i="7"/>
  <c r="X1622" i="7"/>
  <c r="T1622" i="7"/>
  <c r="S1622" i="7"/>
  <c r="AE1621" i="7"/>
  <c r="AD1621" i="7"/>
  <c r="AB1621" i="7"/>
  <c r="AA1621" i="7"/>
  <c r="W1621" i="7"/>
  <c r="Z1621" i="7"/>
  <c r="X1621" i="7"/>
  <c r="T1621" i="7"/>
  <c r="S1621" i="7"/>
  <c r="AE1620" i="7"/>
  <c r="AD1620" i="7"/>
  <c r="AB1620" i="7"/>
  <c r="AA1620" i="7"/>
  <c r="W1620" i="7"/>
  <c r="X1620" i="7"/>
  <c r="T1620" i="7"/>
  <c r="S1620" i="7"/>
  <c r="AE1619" i="7"/>
  <c r="AD1619" i="7"/>
  <c r="AB1619" i="7"/>
  <c r="AA1619" i="7"/>
  <c r="W1619" i="7"/>
  <c r="Z1619" i="7"/>
  <c r="X1619" i="7"/>
  <c r="T1619" i="7"/>
  <c r="S1619" i="7"/>
  <c r="AE1618" i="7"/>
  <c r="AD1618" i="7"/>
  <c r="AB1618" i="7"/>
  <c r="AA1618" i="7"/>
  <c r="W1618" i="7"/>
  <c r="X1618" i="7"/>
  <c r="T1618" i="7"/>
  <c r="S1618" i="7"/>
  <c r="AE1617" i="7"/>
  <c r="AD1617" i="7"/>
  <c r="AB1617" i="7"/>
  <c r="AA1617" i="7"/>
  <c r="W1617" i="7"/>
  <c r="X1617" i="7"/>
  <c r="T1617" i="7"/>
  <c r="S1617" i="7"/>
  <c r="AE1616" i="7"/>
  <c r="AD1616" i="7"/>
  <c r="AB1616" i="7"/>
  <c r="AA1616" i="7"/>
  <c r="W1616" i="7"/>
  <c r="Z1616" i="7"/>
  <c r="X1616" i="7"/>
  <c r="T1616" i="7"/>
  <c r="S1616" i="7"/>
  <c r="AE1615" i="7"/>
  <c r="AD1615" i="7"/>
  <c r="AB1615" i="7"/>
  <c r="AA1615" i="7"/>
  <c r="W1615" i="7"/>
  <c r="Y1615" i="7"/>
  <c r="X1615" i="7"/>
  <c r="T1615" i="7"/>
  <c r="S1615" i="7"/>
  <c r="AE1614" i="7"/>
  <c r="AD1614" i="7"/>
  <c r="AB1614" i="7"/>
  <c r="AA1614" i="7"/>
  <c r="W1614" i="7"/>
  <c r="Y1614" i="7"/>
  <c r="X1614" i="7"/>
  <c r="T1614" i="7"/>
  <c r="S1614" i="7"/>
  <c r="AE1613" i="7"/>
  <c r="AD1613" i="7"/>
  <c r="AB1613" i="7"/>
  <c r="AA1613" i="7"/>
  <c r="W1613" i="7"/>
  <c r="Y1613" i="7"/>
  <c r="X1613" i="7"/>
  <c r="T1613" i="7"/>
  <c r="S1613" i="7"/>
  <c r="AE1612" i="7"/>
  <c r="AD1612" i="7"/>
  <c r="AB1612" i="7"/>
  <c r="AA1612" i="7"/>
  <c r="W1612" i="7"/>
  <c r="Z1612" i="7"/>
  <c r="X1612" i="7"/>
  <c r="T1612" i="7"/>
  <c r="S1612" i="7"/>
  <c r="AE1611" i="7"/>
  <c r="AD1611" i="7"/>
  <c r="AB1611" i="7"/>
  <c r="AA1611" i="7"/>
  <c r="W1611" i="7"/>
  <c r="X1611" i="7"/>
  <c r="T1611" i="7"/>
  <c r="S1611" i="7"/>
  <c r="AE1610" i="7"/>
  <c r="AD1610" i="7"/>
  <c r="AB1610" i="7"/>
  <c r="AA1610" i="7"/>
  <c r="W1610" i="7"/>
  <c r="Z1610" i="7"/>
  <c r="X1610" i="7"/>
  <c r="T1610" i="7"/>
  <c r="S1610" i="7"/>
  <c r="AE1609" i="7"/>
  <c r="AD1609" i="7"/>
  <c r="AB1609" i="7"/>
  <c r="AA1609" i="7"/>
  <c r="W1609" i="7"/>
  <c r="X1609" i="7"/>
  <c r="T1609" i="7"/>
  <c r="S1609" i="7"/>
  <c r="AE1608" i="7"/>
  <c r="AD1608" i="7"/>
  <c r="AB1608" i="7"/>
  <c r="AA1608" i="7"/>
  <c r="W1608" i="7"/>
  <c r="Y1608" i="7"/>
  <c r="X1608" i="7"/>
  <c r="T1608" i="7"/>
  <c r="S1608" i="7"/>
  <c r="AE1607" i="7"/>
  <c r="AD1607" i="7"/>
  <c r="AB1607" i="7"/>
  <c r="AA1607" i="7"/>
  <c r="W1607" i="7"/>
  <c r="Z1607" i="7"/>
  <c r="X1607" i="7"/>
  <c r="T1607" i="7"/>
  <c r="S1607" i="7"/>
  <c r="AE1606" i="7"/>
  <c r="AD1606" i="7"/>
  <c r="AB1606" i="7"/>
  <c r="AA1606" i="7"/>
  <c r="W1606" i="7"/>
  <c r="Y1606" i="7"/>
  <c r="X1606" i="7"/>
  <c r="T1606" i="7"/>
  <c r="S1606" i="7"/>
  <c r="AE1605" i="7"/>
  <c r="AD1605" i="7"/>
  <c r="AB1605" i="7"/>
  <c r="AA1605" i="7"/>
  <c r="W1605" i="7"/>
  <c r="Z1605" i="7"/>
  <c r="X1605" i="7"/>
  <c r="T1605" i="7"/>
  <c r="S1605" i="7"/>
  <c r="AE1604" i="7"/>
  <c r="AD1604" i="7"/>
  <c r="AB1604" i="7"/>
  <c r="AA1604" i="7"/>
  <c r="W1604" i="7"/>
  <c r="X1604" i="7"/>
  <c r="T1604" i="7"/>
  <c r="S1604" i="7"/>
  <c r="AE1603" i="7"/>
  <c r="AD1603" i="7"/>
  <c r="AB1603" i="7"/>
  <c r="AA1603" i="7"/>
  <c r="W1603" i="7"/>
  <c r="Z1603" i="7"/>
  <c r="X1603" i="7"/>
  <c r="T1603" i="7"/>
  <c r="S1603" i="7"/>
  <c r="AE1602" i="7"/>
  <c r="AD1602" i="7"/>
  <c r="AB1602" i="7"/>
  <c r="AA1602" i="7"/>
  <c r="W1602" i="7"/>
  <c r="Z1602" i="7"/>
  <c r="X1602" i="7"/>
  <c r="T1602" i="7"/>
  <c r="S1602" i="7"/>
  <c r="AE1601" i="7"/>
  <c r="AD1601" i="7"/>
  <c r="AB1601" i="7"/>
  <c r="AA1601" i="7"/>
  <c r="W1601" i="7"/>
  <c r="X1601" i="7"/>
  <c r="T1601" i="7"/>
  <c r="S1601" i="7"/>
  <c r="AE1600" i="7"/>
  <c r="AD1600" i="7"/>
  <c r="AB1600" i="7"/>
  <c r="AA1600" i="7"/>
  <c r="W1600" i="7"/>
  <c r="Z1600" i="7"/>
  <c r="X1600" i="7"/>
  <c r="T1600" i="7"/>
  <c r="S1600" i="7"/>
  <c r="AE1599" i="7"/>
  <c r="AD1599" i="7"/>
  <c r="AB1599" i="7"/>
  <c r="AA1599" i="7"/>
  <c r="W1599" i="7"/>
  <c r="Y1599" i="7"/>
  <c r="X1599" i="7"/>
  <c r="T1599" i="7"/>
  <c r="S1599" i="7"/>
  <c r="AE1598" i="7"/>
  <c r="AD1598" i="7"/>
  <c r="AB1598" i="7"/>
  <c r="AA1598" i="7"/>
  <c r="W1598" i="7"/>
  <c r="X1598" i="7"/>
  <c r="T1598" i="7"/>
  <c r="S1598" i="7"/>
  <c r="AE1597" i="7"/>
  <c r="AD1597" i="7"/>
  <c r="AB1597" i="7"/>
  <c r="AA1597" i="7"/>
  <c r="W1597" i="7"/>
  <c r="X1597" i="7"/>
  <c r="T1597" i="7"/>
  <c r="S1597" i="7"/>
  <c r="AE1596" i="7"/>
  <c r="AD1596" i="7"/>
  <c r="AB1596" i="7"/>
  <c r="AA1596" i="7"/>
  <c r="W1596" i="7"/>
  <c r="Z1596" i="7"/>
  <c r="X1596" i="7"/>
  <c r="T1596" i="7"/>
  <c r="S1596" i="7"/>
  <c r="AE1595" i="7"/>
  <c r="AD1595" i="7"/>
  <c r="AB1595" i="7"/>
  <c r="AA1595" i="7"/>
  <c r="W1595" i="7"/>
  <c r="X1595" i="7"/>
  <c r="T1595" i="7"/>
  <c r="S1595" i="7"/>
  <c r="AE1594" i="7"/>
  <c r="AD1594" i="7"/>
  <c r="AB1594" i="7"/>
  <c r="AA1594" i="7"/>
  <c r="W1594" i="7"/>
  <c r="Y1594" i="7"/>
  <c r="X1594" i="7"/>
  <c r="T1594" i="7"/>
  <c r="S1594" i="7"/>
  <c r="AE1593" i="7"/>
  <c r="AD1593" i="7"/>
  <c r="AB1593" i="7"/>
  <c r="AA1593" i="7"/>
  <c r="W1593" i="7"/>
  <c r="Z1593" i="7"/>
  <c r="X1593" i="7"/>
  <c r="T1593" i="7"/>
  <c r="S1593" i="7"/>
  <c r="AE1592" i="7"/>
  <c r="AD1592" i="7"/>
  <c r="AB1592" i="7"/>
  <c r="AA1592" i="7"/>
  <c r="W1592" i="7"/>
  <c r="Z1592" i="7"/>
  <c r="X1592" i="7"/>
  <c r="T1592" i="7"/>
  <c r="S1592" i="7"/>
  <c r="AE1591" i="7"/>
  <c r="AD1591" i="7"/>
  <c r="AB1591" i="7"/>
  <c r="AA1591" i="7"/>
  <c r="W1591" i="7"/>
  <c r="Z1591" i="7"/>
  <c r="X1591" i="7"/>
  <c r="T1591" i="7"/>
  <c r="S1591" i="7"/>
  <c r="AE1590" i="7"/>
  <c r="AD1590" i="7"/>
  <c r="AB1590" i="7"/>
  <c r="AA1590" i="7"/>
  <c r="W1590" i="7"/>
  <c r="X1590" i="7"/>
  <c r="T1590" i="7"/>
  <c r="S1590" i="7"/>
  <c r="AE1589" i="7"/>
  <c r="AD1589" i="7"/>
  <c r="AB1589" i="7"/>
  <c r="AA1589" i="7"/>
  <c r="W1589" i="7"/>
  <c r="Z1589" i="7"/>
  <c r="X1589" i="7"/>
  <c r="T1589" i="7"/>
  <c r="S1589" i="7"/>
  <c r="AE1588" i="7"/>
  <c r="AD1588" i="7"/>
  <c r="AB1588" i="7"/>
  <c r="AA1588" i="7"/>
  <c r="W1588" i="7"/>
  <c r="X1588" i="7"/>
  <c r="T1588" i="7"/>
  <c r="S1588" i="7"/>
  <c r="AE1587" i="7"/>
  <c r="AD1587" i="7"/>
  <c r="AB1587" i="7"/>
  <c r="AA1587" i="7"/>
  <c r="W1587" i="7"/>
  <c r="Z1587" i="7"/>
  <c r="X1587" i="7"/>
  <c r="T1587" i="7"/>
  <c r="S1587" i="7"/>
  <c r="AE1586" i="7"/>
  <c r="AD1586" i="7"/>
  <c r="AB1586" i="7"/>
  <c r="AA1586" i="7"/>
  <c r="W1586" i="7"/>
  <c r="Z1586" i="7"/>
  <c r="X1586" i="7"/>
  <c r="T1586" i="7"/>
  <c r="S1586" i="7"/>
  <c r="AE1585" i="7"/>
  <c r="AD1585" i="7"/>
  <c r="AB1585" i="7"/>
  <c r="AA1585" i="7"/>
  <c r="W1585" i="7"/>
  <c r="Y1585" i="7"/>
  <c r="X1585" i="7"/>
  <c r="T1585" i="7"/>
  <c r="S1585" i="7"/>
  <c r="AE1584" i="7"/>
  <c r="AD1584" i="7"/>
  <c r="AB1584" i="7"/>
  <c r="AA1584" i="7"/>
  <c r="W1584" i="7"/>
  <c r="Z1584" i="7"/>
  <c r="X1584" i="7"/>
  <c r="T1584" i="7"/>
  <c r="S1584" i="7"/>
  <c r="AE1583" i="7"/>
  <c r="AD1583" i="7"/>
  <c r="AB1583" i="7"/>
  <c r="AA1583" i="7"/>
  <c r="W1583" i="7"/>
  <c r="Y1583" i="7"/>
  <c r="X1583" i="7"/>
  <c r="T1583" i="7"/>
  <c r="S1583" i="7"/>
  <c r="AE1582" i="7"/>
  <c r="AD1582" i="7"/>
  <c r="AB1582" i="7"/>
  <c r="AA1582" i="7"/>
  <c r="W1582" i="7"/>
  <c r="X1582" i="7"/>
  <c r="T1582" i="7"/>
  <c r="S1582" i="7"/>
  <c r="AE1581" i="7"/>
  <c r="AD1581" i="7"/>
  <c r="AB1581" i="7"/>
  <c r="AA1581" i="7"/>
  <c r="W1581" i="7"/>
  <c r="X1581" i="7"/>
  <c r="T1581" i="7"/>
  <c r="S1581" i="7"/>
  <c r="AE1580" i="7"/>
  <c r="AD1580" i="7"/>
  <c r="AB1580" i="7"/>
  <c r="AA1580" i="7"/>
  <c r="W1580" i="7"/>
  <c r="Z1580" i="7"/>
  <c r="X1580" i="7"/>
  <c r="T1580" i="7"/>
  <c r="S1580" i="7"/>
  <c r="AE1579" i="7"/>
  <c r="AD1579" i="7"/>
  <c r="AB1579" i="7"/>
  <c r="AA1579" i="7"/>
  <c r="W1579" i="7"/>
  <c r="X1579" i="7"/>
  <c r="T1579" i="7"/>
  <c r="S1579" i="7"/>
  <c r="AE1578" i="7"/>
  <c r="AD1578" i="7"/>
  <c r="AB1578" i="7"/>
  <c r="AA1578" i="7"/>
  <c r="W1578" i="7"/>
  <c r="Y1578" i="7"/>
  <c r="X1578" i="7"/>
  <c r="T1578" i="7"/>
  <c r="S1578" i="7"/>
  <c r="AE1577" i="7"/>
  <c r="AD1577" i="7"/>
  <c r="AB1577" i="7"/>
  <c r="AA1577" i="7"/>
  <c r="W1577" i="7"/>
  <c r="Z1577" i="7"/>
  <c r="X1577" i="7"/>
  <c r="T1577" i="7"/>
  <c r="S1577" i="7"/>
  <c r="AE1576" i="7"/>
  <c r="AD1576" i="7"/>
  <c r="AB1576" i="7"/>
  <c r="AA1576" i="7"/>
  <c r="W1576" i="7"/>
  <c r="Z1576" i="7"/>
  <c r="X1576" i="7"/>
  <c r="T1576" i="7"/>
  <c r="S1576" i="7"/>
  <c r="AE1575" i="7"/>
  <c r="AD1575" i="7"/>
  <c r="AB1575" i="7"/>
  <c r="AA1575" i="7"/>
  <c r="W1575" i="7"/>
  <c r="Z1575" i="7"/>
  <c r="X1575" i="7"/>
  <c r="T1575" i="7"/>
  <c r="S1575" i="7"/>
  <c r="AE1574" i="7"/>
  <c r="AD1574" i="7"/>
  <c r="AB1574" i="7"/>
  <c r="AA1574" i="7"/>
  <c r="W1574" i="7"/>
  <c r="X1574" i="7"/>
  <c r="T1574" i="7"/>
  <c r="S1574" i="7"/>
  <c r="AE1573" i="7"/>
  <c r="AD1573" i="7"/>
  <c r="AB1573" i="7"/>
  <c r="AA1573" i="7"/>
  <c r="W1573" i="7"/>
  <c r="Z1573" i="7"/>
  <c r="X1573" i="7"/>
  <c r="T1573" i="7"/>
  <c r="S1573" i="7"/>
  <c r="AE1572" i="7"/>
  <c r="AD1572" i="7"/>
  <c r="AB1572" i="7"/>
  <c r="AA1572" i="7"/>
  <c r="W1572" i="7"/>
  <c r="X1572" i="7"/>
  <c r="T1572" i="7"/>
  <c r="S1572" i="7"/>
  <c r="AE1571" i="7"/>
  <c r="AD1571" i="7"/>
  <c r="AB1571" i="7"/>
  <c r="AA1571" i="7"/>
  <c r="W1571" i="7"/>
  <c r="Z1571" i="7"/>
  <c r="X1571" i="7"/>
  <c r="T1571" i="7"/>
  <c r="S1571" i="7"/>
  <c r="AE1570" i="7"/>
  <c r="AD1570" i="7"/>
  <c r="AB1570" i="7"/>
  <c r="AA1570" i="7"/>
  <c r="W1570" i="7"/>
  <c r="Z1570" i="7"/>
  <c r="X1570" i="7"/>
  <c r="T1570" i="7"/>
  <c r="S1570" i="7"/>
  <c r="AE1569" i="7"/>
  <c r="AD1569" i="7"/>
  <c r="AB1569" i="7"/>
  <c r="AA1569" i="7"/>
  <c r="W1569" i="7"/>
  <c r="Y1569" i="7"/>
  <c r="X1569" i="7"/>
  <c r="T1569" i="7"/>
  <c r="S1569" i="7"/>
  <c r="AE1568" i="7"/>
  <c r="AD1568" i="7"/>
  <c r="AB1568" i="7"/>
  <c r="AA1568" i="7"/>
  <c r="W1568" i="7"/>
  <c r="Z1568" i="7"/>
  <c r="X1568" i="7"/>
  <c r="T1568" i="7"/>
  <c r="S1568" i="7"/>
  <c r="AE1567" i="7"/>
  <c r="AD1567" i="7"/>
  <c r="AB1567" i="7"/>
  <c r="AA1567" i="7"/>
  <c r="W1567" i="7"/>
  <c r="Y1567" i="7"/>
  <c r="X1567" i="7"/>
  <c r="T1567" i="7"/>
  <c r="S1567" i="7"/>
  <c r="AE1566" i="7"/>
  <c r="AD1566" i="7"/>
  <c r="AB1566" i="7"/>
  <c r="AA1566" i="7"/>
  <c r="W1566" i="7"/>
  <c r="X1566" i="7"/>
  <c r="T1566" i="7"/>
  <c r="S1566" i="7"/>
  <c r="AE1565" i="7"/>
  <c r="AD1565" i="7"/>
  <c r="AB1565" i="7"/>
  <c r="AA1565" i="7"/>
  <c r="W1565" i="7"/>
  <c r="X1565" i="7"/>
  <c r="T1565" i="7"/>
  <c r="S1565" i="7"/>
  <c r="AE1564" i="7"/>
  <c r="AD1564" i="7"/>
  <c r="AB1564" i="7"/>
  <c r="AA1564" i="7"/>
  <c r="W1564" i="7"/>
  <c r="Z1564" i="7"/>
  <c r="X1564" i="7"/>
  <c r="T1564" i="7"/>
  <c r="S1564" i="7"/>
  <c r="AE1563" i="7"/>
  <c r="AD1563" i="7"/>
  <c r="AB1563" i="7"/>
  <c r="AA1563" i="7"/>
  <c r="W1563" i="7"/>
  <c r="X1563" i="7"/>
  <c r="T1563" i="7"/>
  <c r="S1563" i="7"/>
  <c r="AE1562" i="7"/>
  <c r="AD1562" i="7"/>
  <c r="AB1562" i="7"/>
  <c r="AA1562" i="7"/>
  <c r="W1562" i="7"/>
  <c r="Y1562" i="7"/>
  <c r="X1562" i="7"/>
  <c r="T1562" i="7"/>
  <c r="S1562" i="7"/>
  <c r="AE1561" i="7"/>
  <c r="AD1561" i="7"/>
  <c r="AB1561" i="7"/>
  <c r="AA1561" i="7"/>
  <c r="W1561" i="7"/>
  <c r="Z1561" i="7"/>
  <c r="X1561" i="7"/>
  <c r="T1561" i="7"/>
  <c r="S1561" i="7"/>
  <c r="AE1560" i="7"/>
  <c r="AD1560" i="7"/>
  <c r="AB1560" i="7"/>
  <c r="AA1560" i="7"/>
  <c r="W1560" i="7"/>
  <c r="X1560" i="7"/>
  <c r="T1560" i="7"/>
  <c r="S1560" i="7"/>
  <c r="AE1559" i="7"/>
  <c r="AD1559" i="7"/>
  <c r="AB1559" i="7"/>
  <c r="AA1559" i="7"/>
  <c r="W1559" i="7"/>
  <c r="Z1559" i="7"/>
  <c r="Y1559" i="7"/>
  <c r="X1559" i="7"/>
  <c r="T1559" i="7"/>
  <c r="S1559" i="7"/>
  <c r="AE1558" i="7"/>
  <c r="AD1558" i="7"/>
  <c r="AB1558" i="7"/>
  <c r="AA1558" i="7"/>
  <c r="W1558" i="7"/>
  <c r="X1558" i="7"/>
  <c r="T1558" i="7"/>
  <c r="S1558" i="7"/>
  <c r="AE1557" i="7"/>
  <c r="AD1557" i="7"/>
  <c r="AB1557" i="7"/>
  <c r="AA1557" i="7"/>
  <c r="W1557" i="7"/>
  <c r="Z1557" i="7"/>
  <c r="X1557" i="7"/>
  <c r="T1557" i="7"/>
  <c r="S1557" i="7"/>
  <c r="AE1556" i="7"/>
  <c r="AD1556" i="7"/>
  <c r="AB1556" i="7"/>
  <c r="AA1556" i="7"/>
  <c r="W1556" i="7"/>
  <c r="Z1556" i="7"/>
  <c r="X1556" i="7"/>
  <c r="T1556" i="7"/>
  <c r="S1556" i="7"/>
  <c r="AE1555" i="7"/>
  <c r="AD1555" i="7"/>
  <c r="AB1555" i="7"/>
  <c r="AA1555" i="7"/>
  <c r="W1555" i="7"/>
  <c r="Z1555" i="7"/>
  <c r="X1555" i="7"/>
  <c r="T1555" i="7"/>
  <c r="S1555" i="7"/>
  <c r="AE1554" i="7"/>
  <c r="AD1554" i="7"/>
  <c r="AB1554" i="7"/>
  <c r="AA1554" i="7"/>
  <c r="W1554" i="7"/>
  <c r="Z1554" i="7"/>
  <c r="X1554" i="7"/>
  <c r="T1554" i="7"/>
  <c r="S1554" i="7"/>
  <c r="AE1553" i="7"/>
  <c r="AD1553" i="7"/>
  <c r="AB1553" i="7"/>
  <c r="AA1553" i="7"/>
  <c r="W1553" i="7"/>
  <c r="Y1553" i="7"/>
  <c r="X1553" i="7"/>
  <c r="T1553" i="7"/>
  <c r="S1553" i="7"/>
  <c r="AE1552" i="7"/>
  <c r="AD1552" i="7"/>
  <c r="AB1552" i="7"/>
  <c r="AA1552" i="7"/>
  <c r="W1552" i="7"/>
  <c r="X1552" i="7"/>
  <c r="T1552" i="7"/>
  <c r="S1552" i="7"/>
  <c r="AE1551" i="7"/>
  <c r="AD1551" i="7"/>
  <c r="AB1551" i="7"/>
  <c r="AA1551" i="7"/>
  <c r="W1551" i="7"/>
  <c r="X1551" i="7"/>
  <c r="T1551" i="7"/>
  <c r="S1551" i="7"/>
  <c r="AE1550" i="7"/>
  <c r="AD1550" i="7"/>
  <c r="AB1550" i="7"/>
  <c r="AA1550" i="7"/>
  <c r="W1550" i="7"/>
  <c r="Z1550" i="7"/>
  <c r="X1550" i="7"/>
  <c r="T1550" i="7"/>
  <c r="S1550" i="7"/>
  <c r="AE1549" i="7"/>
  <c r="AD1549" i="7"/>
  <c r="AB1549" i="7"/>
  <c r="AA1549" i="7"/>
  <c r="W1549" i="7"/>
  <c r="X1549" i="7"/>
  <c r="T1549" i="7"/>
  <c r="S1549" i="7"/>
  <c r="AE1548" i="7"/>
  <c r="AD1548" i="7"/>
  <c r="AB1548" i="7"/>
  <c r="AA1548" i="7"/>
  <c r="W1548" i="7"/>
  <c r="Y1548" i="7"/>
  <c r="X1548" i="7"/>
  <c r="T1548" i="7"/>
  <c r="S1548" i="7"/>
  <c r="AE1547" i="7"/>
  <c r="AD1547" i="7"/>
  <c r="AB1547" i="7"/>
  <c r="AA1547" i="7"/>
  <c r="W1547" i="7"/>
  <c r="Z1547" i="7"/>
  <c r="X1547" i="7"/>
  <c r="T1547" i="7"/>
  <c r="S1547" i="7"/>
  <c r="AE1546" i="7"/>
  <c r="AD1546" i="7"/>
  <c r="AB1546" i="7"/>
  <c r="AA1546" i="7"/>
  <c r="W1546" i="7"/>
  <c r="Y1546" i="7"/>
  <c r="X1546" i="7"/>
  <c r="T1546" i="7"/>
  <c r="S1546" i="7"/>
  <c r="AE1545" i="7"/>
  <c r="AD1545" i="7"/>
  <c r="AB1545" i="7"/>
  <c r="AA1545" i="7"/>
  <c r="W1545" i="7"/>
  <c r="Z1545" i="7"/>
  <c r="X1545" i="7"/>
  <c r="T1545" i="7"/>
  <c r="S1545" i="7"/>
  <c r="AE1544" i="7"/>
  <c r="AD1544" i="7"/>
  <c r="AB1544" i="7"/>
  <c r="AA1544" i="7"/>
  <c r="W1544" i="7"/>
  <c r="X1544" i="7"/>
  <c r="T1544" i="7"/>
  <c r="S1544" i="7"/>
  <c r="AE1543" i="7"/>
  <c r="AD1543" i="7"/>
  <c r="AB1543" i="7"/>
  <c r="AA1543" i="7"/>
  <c r="W1543" i="7"/>
  <c r="Z1543" i="7"/>
  <c r="X1543" i="7"/>
  <c r="T1543" i="7"/>
  <c r="S1543" i="7"/>
  <c r="AE1542" i="7"/>
  <c r="AD1542" i="7"/>
  <c r="AB1542" i="7"/>
  <c r="AA1542" i="7"/>
  <c r="W1542" i="7"/>
  <c r="X1542" i="7"/>
  <c r="T1542" i="7"/>
  <c r="S1542" i="7"/>
  <c r="AE1541" i="7"/>
  <c r="AD1541" i="7"/>
  <c r="AB1541" i="7"/>
  <c r="AA1541" i="7"/>
  <c r="W1541" i="7"/>
  <c r="Z1541" i="7"/>
  <c r="X1541" i="7"/>
  <c r="T1541" i="7"/>
  <c r="S1541" i="7"/>
  <c r="AE1540" i="7"/>
  <c r="AD1540" i="7"/>
  <c r="AB1540" i="7"/>
  <c r="AA1540" i="7"/>
  <c r="W1540" i="7"/>
  <c r="Z1540" i="7"/>
  <c r="X1540" i="7"/>
  <c r="T1540" i="7"/>
  <c r="S1540" i="7"/>
  <c r="AE1539" i="7"/>
  <c r="AD1539" i="7"/>
  <c r="AB1539" i="7"/>
  <c r="AA1539" i="7"/>
  <c r="W1539" i="7"/>
  <c r="Z1539" i="7"/>
  <c r="X1539" i="7"/>
  <c r="T1539" i="7"/>
  <c r="S1539" i="7"/>
  <c r="AE1538" i="7"/>
  <c r="AD1538" i="7"/>
  <c r="AB1538" i="7"/>
  <c r="AA1538" i="7"/>
  <c r="W1538" i="7"/>
  <c r="Z1538" i="7"/>
  <c r="X1538" i="7"/>
  <c r="T1538" i="7"/>
  <c r="S1538" i="7"/>
  <c r="AE1537" i="7"/>
  <c r="AD1537" i="7"/>
  <c r="AB1537" i="7"/>
  <c r="AA1537" i="7"/>
  <c r="W1537" i="7"/>
  <c r="Y1537" i="7"/>
  <c r="X1537" i="7"/>
  <c r="T1537" i="7"/>
  <c r="S1537" i="7"/>
  <c r="AE1536" i="7"/>
  <c r="AD1536" i="7"/>
  <c r="AB1536" i="7"/>
  <c r="AA1536" i="7"/>
  <c r="W1536" i="7"/>
  <c r="X1536" i="7"/>
  <c r="T1536" i="7"/>
  <c r="S1536" i="7"/>
  <c r="AE1535" i="7"/>
  <c r="AD1535" i="7"/>
  <c r="AB1535" i="7"/>
  <c r="AA1535" i="7"/>
  <c r="W1535" i="7"/>
  <c r="X1535" i="7"/>
  <c r="T1535" i="7"/>
  <c r="S1535" i="7"/>
  <c r="AE1534" i="7"/>
  <c r="AD1534" i="7"/>
  <c r="AB1534" i="7"/>
  <c r="AA1534" i="7"/>
  <c r="W1534" i="7"/>
  <c r="Z1534" i="7"/>
  <c r="X1534" i="7"/>
  <c r="T1534" i="7"/>
  <c r="S1534" i="7"/>
  <c r="AE1533" i="7"/>
  <c r="AD1533" i="7"/>
  <c r="AB1533" i="7"/>
  <c r="AA1533" i="7"/>
  <c r="W1533" i="7"/>
  <c r="X1533" i="7"/>
  <c r="T1533" i="7"/>
  <c r="S1533" i="7"/>
  <c r="AE1532" i="7"/>
  <c r="AD1532" i="7"/>
  <c r="AB1532" i="7"/>
  <c r="AA1532" i="7"/>
  <c r="W1532" i="7"/>
  <c r="Z1532" i="7"/>
  <c r="X1532" i="7"/>
  <c r="T1532" i="7"/>
  <c r="S1532" i="7"/>
  <c r="AE1531" i="7"/>
  <c r="AD1531" i="7"/>
  <c r="AB1531" i="7"/>
  <c r="AA1531" i="7"/>
  <c r="W1531" i="7"/>
  <c r="Z1531" i="7"/>
  <c r="X1531" i="7"/>
  <c r="T1531" i="7"/>
  <c r="S1531" i="7"/>
  <c r="AE1530" i="7"/>
  <c r="AD1530" i="7"/>
  <c r="AB1530" i="7"/>
  <c r="AA1530" i="7"/>
  <c r="W1530" i="7"/>
  <c r="Y1530" i="7"/>
  <c r="X1530" i="7"/>
  <c r="T1530" i="7"/>
  <c r="S1530" i="7"/>
  <c r="AE1529" i="7"/>
  <c r="AD1529" i="7"/>
  <c r="AB1529" i="7"/>
  <c r="AA1529" i="7"/>
  <c r="W1529" i="7"/>
  <c r="Z1529" i="7"/>
  <c r="X1529" i="7"/>
  <c r="T1529" i="7"/>
  <c r="S1529" i="7"/>
  <c r="AE1528" i="7"/>
  <c r="AD1528" i="7"/>
  <c r="AB1528" i="7"/>
  <c r="AA1528" i="7"/>
  <c r="W1528" i="7"/>
  <c r="X1528" i="7"/>
  <c r="T1528" i="7"/>
  <c r="S1528" i="7"/>
  <c r="AE1527" i="7"/>
  <c r="AD1527" i="7"/>
  <c r="AB1527" i="7"/>
  <c r="AA1527" i="7"/>
  <c r="W1527" i="7"/>
  <c r="Z1527" i="7"/>
  <c r="X1527" i="7"/>
  <c r="T1527" i="7"/>
  <c r="S1527" i="7"/>
  <c r="AE1526" i="7"/>
  <c r="AD1526" i="7"/>
  <c r="AB1526" i="7"/>
  <c r="AA1526" i="7"/>
  <c r="W1526" i="7"/>
  <c r="X1526" i="7"/>
  <c r="T1526" i="7"/>
  <c r="S1526" i="7"/>
  <c r="AE1525" i="7"/>
  <c r="AD1525" i="7"/>
  <c r="AB1525" i="7"/>
  <c r="AA1525" i="7"/>
  <c r="W1525" i="7"/>
  <c r="Z1525" i="7"/>
  <c r="X1525" i="7"/>
  <c r="T1525" i="7"/>
  <c r="S1525" i="7"/>
  <c r="AE1524" i="7"/>
  <c r="AD1524" i="7"/>
  <c r="AB1524" i="7"/>
  <c r="AA1524" i="7"/>
  <c r="W1524" i="7"/>
  <c r="X1524" i="7"/>
  <c r="T1524" i="7"/>
  <c r="S1524" i="7"/>
  <c r="AE1523" i="7"/>
  <c r="AD1523" i="7"/>
  <c r="AB1523" i="7"/>
  <c r="AA1523" i="7"/>
  <c r="W1523" i="7"/>
  <c r="X1523" i="7"/>
  <c r="T1523" i="7"/>
  <c r="S1523" i="7"/>
  <c r="AE1522" i="7"/>
  <c r="AD1522" i="7"/>
  <c r="AB1522" i="7"/>
  <c r="AA1522" i="7"/>
  <c r="W1522" i="7"/>
  <c r="Y1522" i="7"/>
  <c r="X1522" i="7"/>
  <c r="T1522" i="7"/>
  <c r="S1522" i="7"/>
  <c r="AE1521" i="7"/>
  <c r="AD1521" i="7"/>
  <c r="AB1521" i="7"/>
  <c r="AA1521" i="7"/>
  <c r="W1521" i="7"/>
  <c r="Y1521" i="7"/>
  <c r="X1521" i="7"/>
  <c r="T1521" i="7"/>
  <c r="S1521" i="7"/>
  <c r="AE1520" i="7"/>
  <c r="AD1520" i="7"/>
  <c r="AB1520" i="7"/>
  <c r="AA1520" i="7"/>
  <c r="W1520" i="7"/>
  <c r="Y1520" i="7"/>
  <c r="X1520" i="7"/>
  <c r="T1520" i="7"/>
  <c r="S1520" i="7"/>
  <c r="AE1519" i="7"/>
  <c r="AD1519" i="7"/>
  <c r="AB1519" i="7"/>
  <c r="AA1519" i="7"/>
  <c r="W1519" i="7"/>
  <c r="Y1519" i="7"/>
  <c r="X1519" i="7"/>
  <c r="T1519" i="7"/>
  <c r="S1519" i="7"/>
  <c r="AE1518" i="7"/>
  <c r="AD1518" i="7"/>
  <c r="AB1518" i="7"/>
  <c r="AA1518" i="7"/>
  <c r="W1518" i="7"/>
  <c r="Z1518" i="7"/>
  <c r="X1518" i="7"/>
  <c r="T1518" i="7"/>
  <c r="S1518" i="7"/>
  <c r="AE1517" i="7"/>
  <c r="AD1517" i="7"/>
  <c r="AB1517" i="7"/>
  <c r="AA1517" i="7"/>
  <c r="W1517" i="7"/>
  <c r="X1517" i="7"/>
  <c r="T1517" i="7"/>
  <c r="S1517" i="7"/>
  <c r="AE1516" i="7"/>
  <c r="AD1516" i="7"/>
  <c r="AB1516" i="7"/>
  <c r="AA1516" i="7"/>
  <c r="W1516" i="7"/>
  <c r="Z1516" i="7"/>
  <c r="X1516" i="7"/>
  <c r="T1516" i="7"/>
  <c r="S1516" i="7"/>
  <c r="AE1515" i="7"/>
  <c r="AD1515" i="7"/>
  <c r="AB1515" i="7"/>
  <c r="AA1515" i="7"/>
  <c r="W1515" i="7"/>
  <c r="X1515" i="7"/>
  <c r="T1515" i="7"/>
  <c r="S1515" i="7"/>
  <c r="AE1514" i="7"/>
  <c r="AD1514" i="7"/>
  <c r="AB1514" i="7"/>
  <c r="AA1514" i="7"/>
  <c r="W1514" i="7"/>
  <c r="Y1514" i="7"/>
  <c r="X1514" i="7"/>
  <c r="T1514" i="7"/>
  <c r="S1514" i="7"/>
  <c r="AE1513" i="7"/>
  <c r="AD1513" i="7"/>
  <c r="AB1513" i="7"/>
  <c r="AA1513" i="7"/>
  <c r="W1513" i="7"/>
  <c r="X1513" i="7"/>
  <c r="T1513" i="7"/>
  <c r="S1513" i="7"/>
  <c r="AE1512" i="7"/>
  <c r="AD1512" i="7"/>
  <c r="AB1512" i="7"/>
  <c r="AA1512" i="7"/>
  <c r="W1512" i="7"/>
  <c r="Y1512" i="7"/>
  <c r="X1512" i="7"/>
  <c r="T1512" i="7"/>
  <c r="S1512" i="7"/>
  <c r="AE1511" i="7"/>
  <c r="AD1511" i="7"/>
  <c r="AB1511" i="7"/>
  <c r="AA1511" i="7"/>
  <c r="W1511" i="7"/>
  <c r="Y1511" i="7"/>
  <c r="X1511" i="7"/>
  <c r="T1511" i="7"/>
  <c r="S1511" i="7"/>
  <c r="AE1510" i="7"/>
  <c r="AD1510" i="7"/>
  <c r="AB1510" i="7"/>
  <c r="AA1510" i="7"/>
  <c r="W1510" i="7"/>
  <c r="X1510" i="7"/>
  <c r="T1510" i="7"/>
  <c r="S1510" i="7"/>
  <c r="AE1509" i="7"/>
  <c r="AD1509" i="7"/>
  <c r="AB1509" i="7"/>
  <c r="AA1509" i="7"/>
  <c r="W1509" i="7"/>
  <c r="Z1509" i="7"/>
  <c r="X1509" i="7"/>
  <c r="T1509" i="7"/>
  <c r="S1509" i="7"/>
  <c r="AE1508" i="7"/>
  <c r="AD1508" i="7"/>
  <c r="AB1508" i="7"/>
  <c r="AA1508" i="7"/>
  <c r="W1508" i="7"/>
  <c r="X1508" i="7"/>
  <c r="T1508" i="7"/>
  <c r="S1508" i="7"/>
  <c r="AE1507" i="7"/>
  <c r="AD1507" i="7"/>
  <c r="AB1507" i="7"/>
  <c r="AA1507" i="7"/>
  <c r="W1507" i="7"/>
  <c r="X1507" i="7"/>
  <c r="T1507" i="7"/>
  <c r="S1507" i="7"/>
  <c r="AE1506" i="7"/>
  <c r="AD1506" i="7"/>
  <c r="AB1506" i="7"/>
  <c r="AA1506" i="7"/>
  <c r="W1506" i="7"/>
  <c r="Z1506" i="7"/>
  <c r="X1506" i="7"/>
  <c r="T1506" i="7"/>
  <c r="S1506" i="7"/>
  <c r="AE1505" i="7"/>
  <c r="AD1505" i="7"/>
  <c r="AB1505" i="7"/>
  <c r="AA1505" i="7"/>
  <c r="W1505" i="7"/>
  <c r="Y1505" i="7"/>
  <c r="X1505" i="7"/>
  <c r="T1505" i="7"/>
  <c r="S1505" i="7"/>
  <c r="AE1504" i="7"/>
  <c r="AD1504" i="7"/>
  <c r="AB1504" i="7"/>
  <c r="AA1504" i="7"/>
  <c r="W1504" i="7"/>
  <c r="Y1504" i="7"/>
  <c r="X1504" i="7"/>
  <c r="T1504" i="7"/>
  <c r="S1504" i="7"/>
  <c r="AE1503" i="7"/>
  <c r="AD1503" i="7"/>
  <c r="AB1503" i="7"/>
  <c r="AA1503" i="7"/>
  <c r="W1503" i="7"/>
  <c r="Y1503" i="7"/>
  <c r="X1503" i="7"/>
  <c r="T1503" i="7"/>
  <c r="S1503" i="7"/>
  <c r="AE1502" i="7"/>
  <c r="AD1502" i="7"/>
  <c r="AB1502" i="7"/>
  <c r="AA1502" i="7"/>
  <c r="W1502" i="7"/>
  <c r="Z1502" i="7"/>
  <c r="X1502" i="7"/>
  <c r="T1502" i="7"/>
  <c r="S1502" i="7"/>
  <c r="AE1501" i="7"/>
  <c r="AD1501" i="7"/>
  <c r="AB1501" i="7"/>
  <c r="AA1501" i="7"/>
  <c r="W1501" i="7"/>
  <c r="X1501" i="7"/>
  <c r="T1501" i="7"/>
  <c r="S1501" i="7"/>
  <c r="AE1500" i="7"/>
  <c r="AD1500" i="7"/>
  <c r="AB1500" i="7"/>
  <c r="AA1500" i="7"/>
  <c r="W1500" i="7"/>
  <c r="Z1500" i="7"/>
  <c r="X1500" i="7"/>
  <c r="T1500" i="7"/>
  <c r="S1500" i="7"/>
  <c r="AE1499" i="7"/>
  <c r="AD1499" i="7"/>
  <c r="AB1499" i="7"/>
  <c r="AA1499" i="7"/>
  <c r="W1499" i="7"/>
  <c r="X1499" i="7"/>
  <c r="T1499" i="7"/>
  <c r="S1499" i="7"/>
  <c r="AE1498" i="7"/>
  <c r="AD1498" i="7"/>
  <c r="AB1498" i="7"/>
  <c r="AA1498" i="7"/>
  <c r="W1498" i="7"/>
  <c r="Y1498" i="7"/>
  <c r="X1498" i="7"/>
  <c r="T1498" i="7"/>
  <c r="S1498" i="7"/>
  <c r="AE1497" i="7"/>
  <c r="AD1497" i="7"/>
  <c r="AB1497" i="7"/>
  <c r="AA1497" i="7"/>
  <c r="W1497" i="7"/>
  <c r="Y1497" i="7"/>
  <c r="X1497" i="7"/>
  <c r="T1497" i="7"/>
  <c r="S1497" i="7"/>
  <c r="AE1496" i="7"/>
  <c r="AD1496" i="7"/>
  <c r="AB1496" i="7"/>
  <c r="AA1496" i="7"/>
  <c r="W1496" i="7"/>
  <c r="Y1496" i="7"/>
  <c r="X1496" i="7"/>
  <c r="T1496" i="7"/>
  <c r="S1496" i="7"/>
  <c r="AE1495" i="7"/>
  <c r="AD1495" i="7"/>
  <c r="AB1495" i="7"/>
  <c r="AA1495" i="7"/>
  <c r="W1495" i="7"/>
  <c r="Z1495" i="7"/>
  <c r="X1495" i="7"/>
  <c r="T1495" i="7"/>
  <c r="S1495" i="7"/>
  <c r="AE1494" i="7"/>
  <c r="AD1494" i="7"/>
  <c r="AB1494" i="7"/>
  <c r="AA1494" i="7"/>
  <c r="W1494" i="7"/>
  <c r="X1494" i="7"/>
  <c r="T1494" i="7"/>
  <c r="S1494" i="7"/>
  <c r="AE1493" i="7"/>
  <c r="AD1493" i="7"/>
  <c r="AB1493" i="7"/>
  <c r="AA1493" i="7"/>
  <c r="W1493" i="7"/>
  <c r="Z1493" i="7"/>
  <c r="X1493" i="7"/>
  <c r="T1493" i="7"/>
  <c r="S1493" i="7"/>
  <c r="AE1492" i="7"/>
  <c r="AD1492" i="7"/>
  <c r="AB1492" i="7"/>
  <c r="AA1492" i="7"/>
  <c r="W1492" i="7"/>
  <c r="X1492" i="7"/>
  <c r="T1492" i="7"/>
  <c r="S1492" i="7"/>
  <c r="AE1491" i="7"/>
  <c r="AD1491" i="7"/>
  <c r="AB1491" i="7"/>
  <c r="AA1491" i="7"/>
  <c r="W1491" i="7"/>
  <c r="X1491" i="7"/>
  <c r="T1491" i="7"/>
  <c r="S1491" i="7"/>
  <c r="AE1490" i="7"/>
  <c r="AD1490" i="7"/>
  <c r="AB1490" i="7"/>
  <c r="AA1490" i="7"/>
  <c r="W1490" i="7"/>
  <c r="Y1490" i="7"/>
  <c r="X1490" i="7"/>
  <c r="T1490" i="7"/>
  <c r="S1490" i="7"/>
  <c r="AE1489" i="7"/>
  <c r="AD1489" i="7"/>
  <c r="AB1489" i="7"/>
  <c r="AA1489" i="7"/>
  <c r="W1489" i="7"/>
  <c r="Y1489" i="7"/>
  <c r="X1489" i="7"/>
  <c r="T1489" i="7"/>
  <c r="S1489" i="7"/>
  <c r="AE1488" i="7"/>
  <c r="AD1488" i="7"/>
  <c r="AB1488" i="7"/>
  <c r="AA1488" i="7"/>
  <c r="W1488" i="7"/>
  <c r="Y1488" i="7"/>
  <c r="X1488" i="7"/>
  <c r="T1488" i="7"/>
  <c r="S1488" i="7"/>
  <c r="AE1487" i="7"/>
  <c r="AD1487" i="7"/>
  <c r="AB1487" i="7"/>
  <c r="AA1487" i="7"/>
  <c r="W1487" i="7"/>
  <c r="Y1487" i="7"/>
  <c r="X1487" i="7"/>
  <c r="T1487" i="7"/>
  <c r="S1487" i="7"/>
  <c r="AE1486" i="7"/>
  <c r="AD1486" i="7"/>
  <c r="AB1486" i="7"/>
  <c r="AA1486" i="7"/>
  <c r="W1486" i="7"/>
  <c r="Z1486" i="7"/>
  <c r="X1486" i="7"/>
  <c r="T1486" i="7"/>
  <c r="S1486" i="7"/>
  <c r="AE1485" i="7"/>
  <c r="AD1485" i="7"/>
  <c r="AB1485" i="7"/>
  <c r="AA1485" i="7"/>
  <c r="W1485" i="7"/>
  <c r="X1485" i="7"/>
  <c r="T1485" i="7"/>
  <c r="S1485" i="7"/>
  <c r="AE1484" i="7"/>
  <c r="AD1484" i="7"/>
  <c r="AB1484" i="7"/>
  <c r="AA1484" i="7"/>
  <c r="W1484" i="7"/>
  <c r="Z1484" i="7"/>
  <c r="X1484" i="7"/>
  <c r="T1484" i="7"/>
  <c r="S1484" i="7"/>
  <c r="AE1483" i="7"/>
  <c r="AD1483" i="7"/>
  <c r="AB1483" i="7"/>
  <c r="AA1483" i="7"/>
  <c r="W1483" i="7"/>
  <c r="X1483" i="7"/>
  <c r="T1483" i="7"/>
  <c r="S1483" i="7"/>
  <c r="AE1482" i="7"/>
  <c r="AD1482" i="7"/>
  <c r="AB1482" i="7"/>
  <c r="AA1482" i="7"/>
  <c r="W1482" i="7"/>
  <c r="Y1482" i="7"/>
  <c r="X1482" i="7"/>
  <c r="T1482" i="7"/>
  <c r="S1482" i="7"/>
  <c r="AE1481" i="7"/>
  <c r="AD1481" i="7"/>
  <c r="AB1481" i="7"/>
  <c r="AA1481" i="7"/>
  <c r="W1481" i="7"/>
  <c r="Y1481" i="7"/>
  <c r="X1481" i="7"/>
  <c r="T1481" i="7"/>
  <c r="S1481" i="7"/>
  <c r="AE1480" i="7"/>
  <c r="AD1480" i="7"/>
  <c r="AB1480" i="7"/>
  <c r="AA1480" i="7"/>
  <c r="W1480" i="7"/>
  <c r="Y1480" i="7"/>
  <c r="X1480" i="7"/>
  <c r="T1480" i="7"/>
  <c r="S1480" i="7"/>
  <c r="AE1479" i="7"/>
  <c r="AD1479" i="7"/>
  <c r="AB1479" i="7"/>
  <c r="AA1479" i="7"/>
  <c r="W1479" i="7"/>
  <c r="Z1479" i="7"/>
  <c r="X1479" i="7"/>
  <c r="T1479" i="7"/>
  <c r="S1479" i="7"/>
  <c r="AE1478" i="7"/>
  <c r="AD1478" i="7"/>
  <c r="AB1478" i="7"/>
  <c r="AA1478" i="7"/>
  <c r="W1478" i="7"/>
  <c r="X1478" i="7"/>
  <c r="T1478" i="7"/>
  <c r="S1478" i="7"/>
  <c r="AE1477" i="7"/>
  <c r="AD1477" i="7"/>
  <c r="AB1477" i="7"/>
  <c r="AA1477" i="7"/>
  <c r="W1477" i="7"/>
  <c r="Z1477" i="7"/>
  <c r="X1477" i="7"/>
  <c r="T1477" i="7"/>
  <c r="S1477" i="7"/>
  <c r="AE1476" i="7"/>
  <c r="AD1476" i="7"/>
  <c r="AB1476" i="7"/>
  <c r="AA1476" i="7"/>
  <c r="W1476" i="7"/>
  <c r="X1476" i="7"/>
  <c r="T1476" i="7"/>
  <c r="S1476" i="7"/>
  <c r="AE1475" i="7"/>
  <c r="AD1475" i="7"/>
  <c r="AB1475" i="7"/>
  <c r="AA1475" i="7"/>
  <c r="W1475" i="7"/>
  <c r="X1475" i="7"/>
  <c r="T1475" i="7"/>
  <c r="S1475" i="7"/>
  <c r="AE1474" i="7"/>
  <c r="AD1474" i="7"/>
  <c r="AB1474" i="7"/>
  <c r="AA1474" i="7"/>
  <c r="W1474" i="7"/>
  <c r="Y1474" i="7"/>
  <c r="X1474" i="7"/>
  <c r="T1474" i="7"/>
  <c r="S1474" i="7"/>
  <c r="AE1473" i="7"/>
  <c r="AD1473" i="7"/>
  <c r="AB1473" i="7"/>
  <c r="AA1473" i="7"/>
  <c r="W1473" i="7"/>
  <c r="Y1473" i="7"/>
  <c r="X1473" i="7"/>
  <c r="T1473" i="7"/>
  <c r="S1473" i="7"/>
  <c r="AE1472" i="7"/>
  <c r="AD1472" i="7"/>
  <c r="AB1472" i="7"/>
  <c r="AA1472" i="7"/>
  <c r="W1472" i="7"/>
  <c r="Y1472" i="7"/>
  <c r="X1472" i="7"/>
  <c r="T1472" i="7"/>
  <c r="S1472" i="7"/>
  <c r="AE1471" i="7"/>
  <c r="AD1471" i="7"/>
  <c r="AB1471" i="7"/>
  <c r="AA1471" i="7"/>
  <c r="W1471" i="7"/>
  <c r="Y1471" i="7"/>
  <c r="X1471" i="7"/>
  <c r="T1471" i="7"/>
  <c r="S1471" i="7"/>
  <c r="AE1470" i="7"/>
  <c r="AD1470" i="7"/>
  <c r="AB1470" i="7"/>
  <c r="AA1470" i="7"/>
  <c r="W1470" i="7"/>
  <c r="Z1470" i="7"/>
  <c r="Y1470" i="7"/>
  <c r="X1470" i="7"/>
  <c r="T1470" i="7"/>
  <c r="S1470" i="7"/>
  <c r="AE1469" i="7"/>
  <c r="AD1469" i="7"/>
  <c r="AB1469" i="7"/>
  <c r="AA1469" i="7"/>
  <c r="W1469" i="7"/>
  <c r="X1469" i="7"/>
  <c r="T1469" i="7"/>
  <c r="S1469" i="7"/>
  <c r="AE1468" i="7"/>
  <c r="AD1468" i="7"/>
  <c r="AB1468" i="7"/>
  <c r="AA1468" i="7"/>
  <c r="W1468" i="7"/>
  <c r="Y1468" i="7"/>
  <c r="X1468" i="7"/>
  <c r="T1468" i="7"/>
  <c r="S1468" i="7"/>
  <c r="AE1467" i="7"/>
  <c r="AD1467" i="7"/>
  <c r="AB1467" i="7"/>
  <c r="AA1467" i="7"/>
  <c r="W1467" i="7"/>
  <c r="Z1467" i="7"/>
  <c r="X1467" i="7"/>
  <c r="T1467" i="7"/>
  <c r="S1467" i="7"/>
  <c r="AE1466" i="7"/>
  <c r="AD1466" i="7"/>
  <c r="AB1466" i="7"/>
  <c r="AA1466" i="7"/>
  <c r="W1466" i="7"/>
  <c r="Y1466" i="7"/>
  <c r="X1466" i="7"/>
  <c r="T1466" i="7"/>
  <c r="S1466" i="7"/>
  <c r="AE1465" i="7"/>
  <c r="AD1465" i="7"/>
  <c r="AB1465" i="7"/>
  <c r="AA1465" i="7"/>
  <c r="W1465" i="7"/>
  <c r="Z1465" i="7"/>
  <c r="X1465" i="7"/>
  <c r="T1465" i="7"/>
  <c r="S1465" i="7"/>
  <c r="AE1464" i="7"/>
  <c r="AD1464" i="7"/>
  <c r="AB1464" i="7"/>
  <c r="AA1464" i="7"/>
  <c r="W1464" i="7"/>
  <c r="X1464" i="7"/>
  <c r="T1464" i="7"/>
  <c r="S1464" i="7"/>
  <c r="AE1463" i="7"/>
  <c r="AD1463" i="7"/>
  <c r="AB1463" i="7"/>
  <c r="AA1463" i="7"/>
  <c r="W1463" i="7"/>
  <c r="Z1463" i="7"/>
  <c r="X1463" i="7"/>
  <c r="T1463" i="7"/>
  <c r="S1463" i="7"/>
  <c r="AE1462" i="7"/>
  <c r="AD1462" i="7"/>
  <c r="AB1462" i="7"/>
  <c r="AA1462" i="7"/>
  <c r="W1462" i="7"/>
  <c r="X1462" i="7"/>
  <c r="T1462" i="7"/>
  <c r="S1462" i="7"/>
  <c r="AE1461" i="7"/>
  <c r="AD1461" i="7"/>
  <c r="AB1461" i="7"/>
  <c r="AA1461" i="7"/>
  <c r="W1461" i="7"/>
  <c r="Z1461" i="7"/>
  <c r="X1461" i="7"/>
  <c r="T1461" i="7"/>
  <c r="S1461" i="7"/>
  <c r="AE1460" i="7"/>
  <c r="AD1460" i="7"/>
  <c r="AB1460" i="7"/>
  <c r="AA1460" i="7"/>
  <c r="W1460" i="7"/>
  <c r="Z1460" i="7"/>
  <c r="X1460" i="7"/>
  <c r="T1460" i="7"/>
  <c r="S1460" i="7"/>
  <c r="AE1459" i="7"/>
  <c r="AD1459" i="7"/>
  <c r="AB1459" i="7"/>
  <c r="AA1459" i="7"/>
  <c r="W1459" i="7"/>
  <c r="Y1459" i="7"/>
  <c r="X1459" i="7"/>
  <c r="T1459" i="7"/>
  <c r="S1459" i="7"/>
  <c r="AE1458" i="7"/>
  <c r="AD1458" i="7"/>
  <c r="AB1458" i="7"/>
  <c r="AA1458" i="7"/>
  <c r="W1458" i="7"/>
  <c r="Z1458" i="7"/>
  <c r="X1458" i="7"/>
  <c r="T1458" i="7"/>
  <c r="S1458" i="7"/>
  <c r="AE1457" i="7"/>
  <c r="AD1457" i="7"/>
  <c r="AB1457" i="7"/>
  <c r="AA1457" i="7"/>
  <c r="W1457" i="7"/>
  <c r="Y1457" i="7"/>
  <c r="X1457" i="7"/>
  <c r="T1457" i="7"/>
  <c r="S1457" i="7"/>
  <c r="AE1456" i="7"/>
  <c r="AD1456" i="7"/>
  <c r="AB1456" i="7"/>
  <c r="AA1456" i="7"/>
  <c r="W1456" i="7"/>
  <c r="Z1456" i="7"/>
  <c r="X1456" i="7"/>
  <c r="T1456" i="7"/>
  <c r="S1456" i="7"/>
  <c r="AE1455" i="7"/>
  <c r="AD1455" i="7"/>
  <c r="AB1455" i="7"/>
  <c r="AA1455" i="7"/>
  <c r="W1455" i="7"/>
  <c r="Z1455" i="7"/>
  <c r="X1455" i="7"/>
  <c r="T1455" i="7"/>
  <c r="S1455" i="7"/>
  <c r="AE1454" i="7"/>
  <c r="AD1454" i="7"/>
  <c r="AB1454" i="7"/>
  <c r="AA1454" i="7"/>
  <c r="W1454" i="7"/>
  <c r="Z1454" i="7"/>
  <c r="X1454" i="7"/>
  <c r="T1454" i="7"/>
  <c r="S1454" i="7"/>
  <c r="AE1453" i="7"/>
  <c r="AD1453" i="7"/>
  <c r="AB1453" i="7"/>
  <c r="AA1453" i="7"/>
  <c r="W1453" i="7"/>
  <c r="Z1453" i="7"/>
  <c r="X1453" i="7"/>
  <c r="T1453" i="7"/>
  <c r="S1453" i="7"/>
  <c r="AE1452" i="7"/>
  <c r="AD1452" i="7"/>
  <c r="AB1452" i="7"/>
  <c r="AA1452" i="7"/>
  <c r="W1452" i="7"/>
  <c r="Y1452" i="7"/>
  <c r="X1452" i="7"/>
  <c r="T1452" i="7"/>
  <c r="S1452" i="7"/>
  <c r="AE1451" i="7"/>
  <c r="AD1451" i="7"/>
  <c r="AB1451" i="7"/>
  <c r="AA1451" i="7"/>
  <c r="W1451" i="7"/>
  <c r="Y1451" i="7"/>
  <c r="X1451" i="7"/>
  <c r="T1451" i="7"/>
  <c r="S1451" i="7"/>
  <c r="AE1450" i="7"/>
  <c r="AD1450" i="7"/>
  <c r="AB1450" i="7"/>
  <c r="AA1450" i="7"/>
  <c r="W1450" i="7"/>
  <c r="Y1450" i="7"/>
  <c r="X1450" i="7"/>
  <c r="T1450" i="7"/>
  <c r="S1450" i="7"/>
  <c r="AE1449" i="7"/>
  <c r="AD1449" i="7"/>
  <c r="AB1449" i="7"/>
  <c r="AA1449" i="7"/>
  <c r="W1449" i="7"/>
  <c r="Z1449" i="7"/>
  <c r="X1449" i="7"/>
  <c r="T1449" i="7"/>
  <c r="S1449" i="7"/>
  <c r="AE1448" i="7"/>
  <c r="AD1448" i="7"/>
  <c r="AB1448" i="7"/>
  <c r="AA1448" i="7"/>
  <c r="W1448" i="7"/>
  <c r="Z1448" i="7"/>
  <c r="X1448" i="7"/>
  <c r="T1448" i="7"/>
  <c r="S1448" i="7"/>
  <c r="AE1447" i="7"/>
  <c r="AD1447" i="7"/>
  <c r="AB1447" i="7"/>
  <c r="AA1447" i="7"/>
  <c r="W1447" i="7"/>
  <c r="Z1447" i="7"/>
  <c r="X1447" i="7"/>
  <c r="T1447" i="7"/>
  <c r="S1447" i="7"/>
  <c r="AE1446" i="7"/>
  <c r="AD1446" i="7"/>
  <c r="AB1446" i="7"/>
  <c r="AA1446" i="7"/>
  <c r="W1446" i="7"/>
  <c r="Z1446" i="7"/>
  <c r="X1446" i="7"/>
  <c r="T1446" i="7"/>
  <c r="S1446" i="7"/>
  <c r="AE1445" i="7"/>
  <c r="AD1445" i="7"/>
  <c r="AB1445" i="7"/>
  <c r="AA1445" i="7"/>
  <c r="W1445" i="7"/>
  <c r="X1445" i="7"/>
  <c r="T1445" i="7"/>
  <c r="S1445" i="7"/>
  <c r="AE1444" i="7"/>
  <c r="AD1444" i="7"/>
  <c r="AB1444" i="7"/>
  <c r="AA1444" i="7"/>
  <c r="W1444" i="7"/>
  <c r="Y1444" i="7"/>
  <c r="X1444" i="7"/>
  <c r="T1444" i="7"/>
  <c r="S1444" i="7"/>
  <c r="AE1443" i="7"/>
  <c r="AD1443" i="7"/>
  <c r="AB1443" i="7"/>
  <c r="AA1443" i="7"/>
  <c r="W1443" i="7"/>
  <c r="Y1443" i="7"/>
  <c r="X1443" i="7"/>
  <c r="T1443" i="7"/>
  <c r="S1443" i="7"/>
  <c r="AE1442" i="7"/>
  <c r="AD1442" i="7"/>
  <c r="AB1442" i="7"/>
  <c r="AA1442" i="7"/>
  <c r="W1442" i="7"/>
  <c r="Y1442" i="7"/>
  <c r="X1442" i="7"/>
  <c r="T1442" i="7"/>
  <c r="S1442" i="7"/>
  <c r="AE1441" i="7"/>
  <c r="AD1441" i="7"/>
  <c r="AB1441" i="7"/>
  <c r="AA1441" i="7"/>
  <c r="W1441" i="7"/>
  <c r="Y1441" i="7"/>
  <c r="X1441" i="7"/>
  <c r="T1441" i="7"/>
  <c r="S1441" i="7"/>
  <c r="AE1440" i="7"/>
  <c r="AD1440" i="7"/>
  <c r="AB1440" i="7"/>
  <c r="AA1440" i="7"/>
  <c r="W1440" i="7"/>
  <c r="Z1440" i="7"/>
  <c r="X1440" i="7"/>
  <c r="T1440" i="7"/>
  <c r="S1440" i="7"/>
  <c r="AE1439" i="7"/>
  <c r="AD1439" i="7"/>
  <c r="AB1439" i="7"/>
  <c r="AA1439" i="7"/>
  <c r="W1439" i="7"/>
  <c r="Z1439" i="7"/>
  <c r="X1439" i="7"/>
  <c r="T1439" i="7"/>
  <c r="S1439" i="7"/>
  <c r="AE1438" i="7"/>
  <c r="AD1438" i="7"/>
  <c r="AB1438" i="7"/>
  <c r="AA1438" i="7"/>
  <c r="W1438" i="7"/>
  <c r="Z1438" i="7"/>
  <c r="X1438" i="7"/>
  <c r="T1438" i="7"/>
  <c r="S1438" i="7"/>
  <c r="AE1437" i="7"/>
  <c r="AD1437" i="7"/>
  <c r="AB1437" i="7"/>
  <c r="AA1437" i="7"/>
  <c r="W1437" i="7"/>
  <c r="Z1437" i="7"/>
  <c r="X1437" i="7"/>
  <c r="T1437" i="7"/>
  <c r="S1437" i="7"/>
  <c r="AE1436" i="7"/>
  <c r="AD1436" i="7"/>
  <c r="AB1436" i="7"/>
  <c r="AA1436" i="7"/>
  <c r="W1436" i="7"/>
  <c r="Y1436" i="7"/>
  <c r="X1436" i="7"/>
  <c r="T1436" i="7"/>
  <c r="S1436" i="7"/>
  <c r="AE1435" i="7"/>
  <c r="AD1435" i="7"/>
  <c r="AB1435" i="7"/>
  <c r="AA1435" i="7"/>
  <c r="W1435" i="7"/>
  <c r="Y1435" i="7"/>
  <c r="X1435" i="7"/>
  <c r="T1435" i="7"/>
  <c r="S1435" i="7"/>
  <c r="AE1434" i="7"/>
  <c r="AD1434" i="7"/>
  <c r="AB1434" i="7"/>
  <c r="AA1434" i="7"/>
  <c r="W1434" i="7"/>
  <c r="Y1434" i="7"/>
  <c r="X1434" i="7"/>
  <c r="T1434" i="7"/>
  <c r="S1434" i="7"/>
  <c r="AE1433" i="7"/>
  <c r="AD1433" i="7"/>
  <c r="AB1433" i="7"/>
  <c r="AA1433" i="7"/>
  <c r="W1433" i="7"/>
  <c r="Y1433" i="7"/>
  <c r="X1433" i="7"/>
  <c r="T1433" i="7"/>
  <c r="S1433" i="7"/>
  <c r="AE1432" i="7"/>
  <c r="AD1432" i="7"/>
  <c r="AB1432" i="7"/>
  <c r="AA1432" i="7"/>
  <c r="W1432" i="7"/>
  <c r="Y1432" i="7"/>
  <c r="X1432" i="7"/>
  <c r="T1432" i="7"/>
  <c r="S1432" i="7"/>
  <c r="AE1431" i="7"/>
  <c r="AD1431" i="7"/>
  <c r="AB1431" i="7"/>
  <c r="AA1431" i="7"/>
  <c r="W1431" i="7"/>
  <c r="X1431" i="7"/>
  <c r="T1431" i="7"/>
  <c r="S1431" i="7"/>
  <c r="AE1430" i="7"/>
  <c r="AD1430" i="7"/>
  <c r="AB1430" i="7"/>
  <c r="AA1430" i="7"/>
  <c r="W1430" i="7"/>
  <c r="Y1430" i="7"/>
  <c r="X1430" i="7"/>
  <c r="T1430" i="7"/>
  <c r="S1430" i="7"/>
  <c r="AE1429" i="7"/>
  <c r="AD1429" i="7"/>
  <c r="AB1429" i="7"/>
  <c r="AA1429" i="7"/>
  <c r="W1429" i="7"/>
  <c r="Y1429" i="7"/>
  <c r="X1429" i="7"/>
  <c r="T1429" i="7"/>
  <c r="S1429" i="7"/>
  <c r="AE1428" i="7"/>
  <c r="AD1428" i="7"/>
  <c r="AB1428" i="7"/>
  <c r="AA1428" i="7"/>
  <c r="W1428" i="7"/>
  <c r="Z1428" i="7"/>
  <c r="X1428" i="7"/>
  <c r="T1428" i="7"/>
  <c r="S1428" i="7"/>
  <c r="AE1427" i="7"/>
  <c r="AD1427" i="7"/>
  <c r="AB1427" i="7"/>
  <c r="AA1427" i="7"/>
  <c r="W1427" i="7"/>
  <c r="Z1427" i="7"/>
  <c r="X1427" i="7"/>
  <c r="T1427" i="7"/>
  <c r="S1427" i="7"/>
  <c r="AE1426" i="7"/>
  <c r="AD1426" i="7"/>
  <c r="AB1426" i="7"/>
  <c r="AA1426" i="7"/>
  <c r="W1426" i="7"/>
  <c r="Z1426" i="7"/>
  <c r="X1426" i="7"/>
  <c r="T1426" i="7"/>
  <c r="S1426" i="7"/>
  <c r="AE1425" i="7"/>
  <c r="AD1425" i="7"/>
  <c r="AB1425" i="7"/>
  <c r="AA1425" i="7"/>
  <c r="W1425" i="7"/>
  <c r="Y1425" i="7"/>
  <c r="X1425" i="7"/>
  <c r="T1425" i="7"/>
  <c r="S1425" i="7"/>
  <c r="AE1424" i="7"/>
  <c r="AD1424" i="7"/>
  <c r="AB1424" i="7"/>
  <c r="AA1424" i="7"/>
  <c r="W1424" i="7"/>
  <c r="X1424" i="7"/>
  <c r="T1424" i="7"/>
  <c r="S1424" i="7"/>
  <c r="AE1423" i="7"/>
  <c r="AD1423" i="7"/>
  <c r="AB1423" i="7"/>
  <c r="AA1423" i="7"/>
  <c r="W1423" i="7"/>
  <c r="Z1423" i="7"/>
  <c r="X1423" i="7"/>
  <c r="T1423" i="7"/>
  <c r="S1423" i="7"/>
  <c r="AE1422" i="7"/>
  <c r="AD1422" i="7"/>
  <c r="AB1422" i="7"/>
  <c r="AA1422" i="7"/>
  <c r="W1422" i="7"/>
  <c r="Z1422" i="7"/>
  <c r="X1422" i="7"/>
  <c r="T1422" i="7"/>
  <c r="S1422" i="7"/>
  <c r="AE1421" i="7"/>
  <c r="AD1421" i="7"/>
  <c r="AB1421" i="7"/>
  <c r="AA1421" i="7"/>
  <c r="W1421" i="7"/>
  <c r="Z1421" i="7"/>
  <c r="X1421" i="7"/>
  <c r="T1421" i="7"/>
  <c r="S1421" i="7"/>
  <c r="AE1420" i="7"/>
  <c r="AD1420" i="7"/>
  <c r="AB1420" i="7"/>
  <c r="AA1420" i="7"/>
  <c r="W1420" i="7"/>
  <c r="Z1420" i="7"/>
  <c r="X1420" i="7"/>
  <c r="T1420" i="7"/>
  <c r="S1420" i="7"/>
  <c r="AE1419" i="7"/>
  <c r="AD1419" i="7"/>
  <c r="AB1419" i="7"/>
  <c r="AA1419" i="7"/>
  <c r="W1419" i="7"/>
  <c r="Z1419" i="7"/>
  <c r="X1419" i="7"/>
  <c r="T1419" i="7"/>
  <c r="S1419" i="7"/>
  <c r="AE1418" i="7"/>
  <c r="AD1418" i="7"/>
  <c r="AB1418" i="7"/>
  <c r="AA1418" i="7"/>
  <c r="W1418" i="7"/>
  <c r="Y1418" i="7"/>
  <c r="X1418" i="7"/>
  <c r="T1418" i="7"/>
  <c r="S1418" i="7"/>
  <c r="AE1417" i="7"/>
  <c r="AD1417" i="7"/>
  <c r="AB1417" i="7"/>
  <c r="AA1417" i="7"/>
  <c r="W1417" i="7"/>
  <c r="Y1417" i="7"/>
  <c r="X1417" i="7"/>
  <c r="T1417" i="7"/>
  <c r="S1417" i="7"/>
  <c r="AE1416" i="7"/>
  <c r="AD1416" i="7"/>
  <c r="AB1416" i="7"/>
  <c r="AA1416" i="7"/>
  <c r="W1416" i="7"/>
  <c r="Z1416" i="7"/>
  <c r="X1416" i="7"/>
  <c r="T1416" i="7"/>
  <c r="S1416" i="7"/>
  <c r="AE1415" i="7"/>
  <c r="AD1415" i="7"/>
  <c r="AB1415" i="7"/>
  <c r="AA1415" i="7"/>
  <c r="W1415" i="7"/>
  <c r="Z1415" i="7"/>
  <c r="X1415" i="7"/>
  <c r="T1415" i="7"/>
  <c r="S1415" i="7"/>
  <c r="AE1414" i="7"/>
  <c r="AD1414" i="7"/>
  <c r="AB1414" i="7"/>
  <c r="AA1414" i="7"/>
  <c r="W1414" i="7"/>
  <c r="Z1414" i="7"/>
  <c r="X1414" i="7"/>
  <c r="T1414" i="7"/>
  <c r="S1414" i="7"/>
  <c r="AE1413" i="7"/>
  <c r="AD1413" i="7"/>
  <c r="AB1413" i="7"/>
  <c r="AA1413" i="7"/>
  <c r="W1413" i="7"/>
  <c r="X1413" i="7"/>
  <c r="T1413" i="7"/>
  <c r="S1413" i="7"/>
  <c r="AE1412" i="7"/>
  <c r="AD1412" i="7"/>
  <c r="AB1412" i="7"/>
  <c r="AA1412" i="7"/>
  <c r="W1412" i="7"/>
  <c r="Z1412" i="7"/>
  <c r="X1412" i="7"/>
  <c r="T1412" i="7"/>
  <c r="S1412" i="7"/>
  <c r="AE1411" i="7"/>
  <c r="AD1411" i="7"/>
  <c r="AB1411" i="7"/>
  <c r="AA1411" i="7"/>
  <c r="W1411" i="7"/>
  <c r="Z1411" i="7"/>
  <c r="X1411" i="7"/>
  <c r="T1411" i="7"/>
  <c r="S1411" i="7"/>
  <c r="AE1410" i="7"/>
  <c r="AD1410" i="7"/>
  <c r="AB1410" i="7"/>
  <c r="AA1410" i="7"/>
  <c r="W1410" i="7"/>
  <c r="Y1410" i="7"/>
  <c r="X1410" i="7"/>
  <c r="T1410" i="7"/>
  <c r="S1410" i="7"/>
  <c r="AE1409" i="7"/>
  <c r="AD1409" i="7"/>
  <c r="AB1409" i="7"/>
  <c r="AA1409" i="7"/>
  <c r="W1409" i="7"/>
  <c r="Y1409" i="7"/>
  <c r="X1409" i="7"/>
  <c r="T1409" i="7"/>
  <c r="S1409" i="7"/>
  <c r="AE1408" i="7"/>
  <c r="AD1408" i="7"/>
  <c r="AB1408" i="7"/>
  <c r="AA1408" i="7"/>
  <c r="W1408" i="7"/>
  <c r="Z1408" i="7"/>
  <c r="X1408" i="7"/>
  <c r="T1408" i="7"/>
  <c r="S1408" i="7"/>
  <c r="AE1407" i="7"/>
  <c r="AD1407" i="7"/>
  <c r="AB1407" i="7"/>
  <c r="AA1407" i="7"/>
  <c r="W1407" i="7"/>
  <c r="Z1407" i="7"/>
  <c r="X1407" i="7"/>
  <c r="T1407" i="7"/>
  <c r="S1407" i="7"/>
  <c r="AE1406" i="7"/>
  <c r="AD1406" i="7"/>
  <c r="AB1406" i="7"/>
  <c r="AA1406" i="7"/>
  <c r="W1406" i="7"/>
  <c r="X1406" i="7"/>
  <c r="T1406" i="7"/>
  <c r="S1406" i="7"/>
  <c r="AE1405" i="7"/>
  <c r="AD1405" i="7"/>
  <c r="AB1405" i="7"/>
  <c r="AA1405" i="7"/>
  <c r="W1405" i="7"/>
  <c r="Z1405" i="7"/>
  <c r="X1405" i="7"/>
  <c r="T1405" i="7"/>
  <c r="S1405" i="7"/>
  <c r="AE1404" i="7"/>
  <c r="AD1404" i="7"/>
  <c r="AB1404" i="7"/>
  <c r="AA1404" i="7"/>
  <c r="W1404" i="7"/>
  <c r="Z1404" i="7"/>
  <c r="X1404" i="7"/>
  <c r="T1404" i="7"/>
  <c r="S1404" i="7"/>
  <c r="AE1403" i="7"/>
  <c r="AD1403" i="7"/>
  <c r="AB1403" i="7"/>
  <c r="AA1403" i="7"/>
  <c r="W1403" i="7"/>
  <c r="Z1403" i="7"/>
  <c r="X1403" i="7"/>
  <c r="T1403" i="7"/>
  <c r="S1403" i="7"/>
  <c r="AE1402" i="7"/>
  <c r="AD1402" i="7"/>
  <c r="AB1402" i="7"/>
  <c r="AA1402" i="7"/>
  <c r="W1402" i="7"/>
  <c r="Y1402" i="7"/>
  <c r="X1402" i="7"/>
  <c r="T1402" i="7"/>
  <c r="S1402" i="7"/>
  <c r="AE1401" i="7"/>
  <c r="AD1401" i="7"/>
  <c r="AB1401" i="7"/>
  <c r="AA1401" i="7"/>
  <c r="W1401" i="7"/>
  <c r="Z1401" i="7"/>
  <c r="X1401" i="7"/>
  <c r="T1401" i="7"/>
  <c r="S1401" i="7"/>
  <c r="AE1400" i="7"/>
  <c r="AD1400" i="7"/>
  <c r="AB1400" i="7"/>
  <c r="AA1400" i="7"/>
  <c r="W1400" i="7"/>
  <c r="Z1400" i="7"/>
  <c r="X1400" i="7"/>
  <c r="T1400" i="7"/>
  <c r="S1400" i="7"/>
  <c r="AE1399" i="7"/>
  <c r="AD1399" i="7"/>
  <c r="AB1399" i="7"/>
  <c r="AA1399" i="7"/>
  <c r="W1399" i="7"/>
  <c r="Z1399" i="7"/>
  <c r="X1399" i="7"/>
  <c r="T1399" i="7"/>
  <c r="S1399" i="7"/>
  <c r="AE1398" i="7"/>
  <c r="AD1398" i="7"/>
  <c r="AB1398" i="7"/>
  <c r="AA1398" i="7"/>
  <c r="W1398" i="7"/>
  <c r="Z1398" i="7"/>
  <c r="X1398" i="7"/>
  <c r="T1398" i="7"/>
  <c r="S1398" i="7"/>
  <c r="AE1397" i="7"/>
  <c r="AD1397" i="7"/>
  <c r="AB1397" i="7"/>
  <c r="AA1397" i="7"/>
  <c r="W1397" i="7"/>
  <c r="Z1397" i="7"/>
  <c r="X1397" i="7"/>
  <c r="T1397" i="7"/>
  <c r="S1397" i="7"/>
  <c r="AE1396" i="7"/>
  <c r="AD1396" i="7"/>
  <c r="AB1396" i="7"/>
  <c r="AA1396" i="7"/>
  <c r="W1396" i="7"/>
  <c r="Z1396" i="7"/>
  <c r="X1396" i="7"/>
  <c r="T1396" i="7"/>
  <c r="S1396" i="7"/>
  <c r="AE1395" i="7"/>
  <c r="AD1395" i="7"/>
  <c r="AB1395" i="7"/>
  <c r="AA1395" i="7"/>
  <c r="W1395" i="7"/>
  <c r="X1395" i="7"/>
  <c r="T1395" i="7"/>
  <c r="S1395" i="7"/>
  <c r="AE1394" i="7"/>
  <c r="AD1394" i="7"/>
  <c r="AB1394" i="7"/>
  <c r="AA1394" i="7"/>
  <c r="W1394" i="7"/>
  <c r="Y1394" i="7"/>
  <c r="X1394" i="7"/>
  <c r="T1394" i="7"/>
  <c r="S1394" i="7"/>
  <c r="AE1393" i="7"/>
  <c r="AD1393" i="7"/>
  <c r="AB1393" i="7"/>
  <c r="AA1393" i="7"/>
  <c r="W1393" i="7"/>
  <c r="Z1393" i="7"/>
  <c r="X1393" i="7"/>
  <c r="T1393" i="7"/>
  <c r="S1393" i="7"/>
  <c r="AE1392" i="7"/>
  <c r="AD1392" i="7"/>
  <c r="AB1392" i="7"/>
  <c r="AA1392" i="7"/>
  <c r="W1392" i="7"/>
  <c r="Z1392" i="7"/>
  <c r="X1392" i="7"/>
  <c r="T1392" i="7"/>
  <c r="S1392" i="7"/>
  <c r="AE1391" i="7"/>
  <c r="AD1391" i="7"/>
  <c r="AB1391" i="7"/>
  <c r="AA1391" i="7"/>
  <c r="W1391" i="7"/>
  <c r="Z1391" i="7"/>
  <c r="X1391" i="7"/>
  <c r="T1391" i="7"/>
  <c r="S1391" i="7"/>
  <c r="AE1390" i="7"/>
  <c r="AD1390" i="7"/>
  <c r="AB1390" i="7"/>
  <c r="AA1390" i="7"/>
  <c r="W1390" i="7"/>
  <c r="X1390" i="7"/>
  <c r="T1390" i="7"/>
  <c r="S1390" i="7"/>
  <c r="AE1389" i="7"/>
  <c r="AD1389" i="7"/>
  <c r="AB1389" i="7"/>
  <c r="AA1389" i="7"/>
  <c r="W1389" i="7"/>
  <c r="Z1389" i="7"/>
  <c r="X1389" i="7"/>
  <c r="T1389" i="7"/>
  <c r="S1389" i="7"/>
  <c r="AE1388" i="7"/>
  <c r="AD1388" i="7"/>
  <c r="AB1388" i="7"/>
  <c r="AA1388" i="7"/>
  <c r="W1388" i="7"/>
  <c r="Z1388" i="7"/>
  <c r="X1388" i="7"/>
  <c r="T1388" i="7"/>
  <c r="S1388" i="7"/>
  <c r="AE1387" i="7"/>
  <c r="AD1387" i="7"/>
  <c r="AB1387" i="7"/>
  <c r="AA1387" i="7"/>
  <c r="W1387" i="7"/>
  <c r="Z1387" i="7"/>
  <c r="X1387" i="7"/>
  <c r="T1387" i="7"/>
  <c r="S1387" i="7"/>
  <c r="AE1386" i="7"/>
  <c r="AD1386" i="7"/>
  <c r="AB1386" i="7"/>
  <c r="AA1386" i="7"/>
  <c r="W1386" i="7"/>
  <c r="Z1386" i="7"/>
  <c r="X1386" i="7"/>
  <c r="T1386" i="7"/>
  <c r="S1386" i="7"/>
  <c r="AE1385" i="7"/>
  <c r="AD1385" i="7"/>
  <c r="AB1385" i="7"/>
  <c r="AA1385" i="7"/>
  <c r="W1385" i="7"/>
  <c r="Z1385" i="7"/>
  <c r="X1385" i="7"/>
  <c r="T1385" i="7"/>
  <c r="S1385" i="7"/>
  <c r="AE1384" i="7"/>
  <c r="AD1384" i="7"/>
  <c r="AB1384" i="7"/>
  <c r="AA1384" i="7"/>
  <c r="W1384" i="7"/>
  <c r="Z1384" i="7"/>
  <c r="X1384" i="7"/>
  <c r="T1384" i="7"/>
  <c r="S1384" i="7"/>
  <c r="AE1383" i="7"/>
  <c r="AD1383" i="7"/>
  <c r="AB1383" i="7"/>
  <c r="AA1383" i="7"/>
  <c r="W1383" i="7"/>
  <c r="Z1383" i="7"/>
  <c r="X1383" i="7"/>
  <c r="T1383" i="7"/>
  <c r="S1383" i="7"/>
  <c r="AE1382" i="7"/>
  <c r="AD1382" i="7"/>
  <c r="AB1382" i="7"/>
  <c r="AA1382" i="7"/>
  <c r="W1382" i="7"/>
  <c r="Z1382" i="7"/>
  <c r="X1382" i="7"/>
  <c r="T1382" i="7"/>
  <c r="S1382" i="7"/>
  <c r="AE1381" i="7"/>
  <c r="AD1381" i="7"/>
  <c r="AB1381" i="7"/>
  <c r="AA1381" i="7"/>
  <c r="W1381" i="7"/>
  <c r="Z1381" i="7"/>
  <c r="X1381" i="7"/>
  <c r="T1381" i="7"/>
  <c r="S1381" i="7"/>
  <c r="AE1380" i="7"/>
  <c r="AD1380" i="7"/>
  <c r="AB1380" i="7"/>
  <c r="AA1380" i="7"/>
  <c r="W1380" i="7"/>
  <c r="X1380" i="7"/>
  <c r="T1380" i="7"/>
  <c r="S1380" i="7"/>
  <c r="AE1379" i="7"/>
  <c r="AD1379" i="7"/>
  <c r="AB1379" i="7"/>
  <c r="AA1379" i="7"/>
  <c r="W1379" i="7"/>
  <c r="Z1379" i="7"/>
  <c r="X1379" i="7"/>
  <c r="T1379" i="7"/>
  <c r="S1379" i="7"/>
  <c r="AE1378" i="7"/>
  <c r="AD1378" i="7"/>
  <c r="AB1378" i="7"/>
  <c r="AA1378" i="7"/>
  <c r="W1378" i="7"/>
  <c r="Z1378" i="7"/>
  <c r="X1378" i="7"/>
  <c r="T1378" i="7"/>
  <c r="S1378" i="7"/>
  <c r="AE1377" i="7"/>
  <c r="AD1377" i="7"/>
  <c r="AB1377" i="7"/>
  <c r="AA1377" i="7"/>
  <c r="W1377" i="7"/>
  <c r="Z1377" i="7"/>
  <c r="X1377" i="7"/>
  <c r="T1377" i="7"/>
  <c r="S1377" i="7"/>
  <c r="AE1376" i="7"/>
  <c r="AD1376" i="7"/>
  <c r="AB1376" i="7"/>
  <c r="AA1376" i="7"/>
  <c r="W1376" i="7"/>
  <c r="Z1376" i="7"/>
  <c r="X1376" i="7"/>
  <c r="T1376" i="7"/>
  <c r="S1376" i="7"/>
  <c r="AE1375" i="7"/>
  <c r="AD1375" i="7"/>
  <c r="AB1375" i="7"/>
  <c r="AA1375" i="7"/>
  <c r="W1375" i="7"/>
  <c r="Z1375" i="7"/>
  <c r="X1375" i="7"/>
  <c r="T1375" i="7"/>
  <c r="S1375" i="7"/>
  <c r="AE1374" i="7"/>
  <c r="AD1374" i="7"/>
  <c r="AB1374" i="7"/>
  <c r="AA1374" i="7"/>
  <c r="W1374" i="7"/>
  <c r="X1374" i="7"/>
  <c r="T1374" i="7"/>
  <c r="S1374" i="7"/>
  <c r="AE1373" i="7"/>
  <c r="AD1373" i="7"/>
  <c r="AB1373" i="7"/>
  <c r="AA1373" i="7"/>
  <c r="W1373" i="7"/>
  <c r="Z1373" i="7"/>
  <c r="X1373" i="7"/>
  <c r="T1373" i="7"/>
  <c r="S1373" i="7"/>
  <c r="AE1372" i="7"/>
  <c r="AD1372" i="7"/>
  <c r="AB1372" i="7"/>
  <c r="AA1372" i="7"/>
  <c r="W1372" i="7"/>
  <c r="Z1372" i="7"/>
  <c r="X1372" i="7"/>
  <c r="T1372" i="7"/>
  <c r="S1372" i="7"/>
  <c r="AE1371" i="7"/>
  <c r="AD1371" i="7"/>
  <c r="AB1371" i="7"/>
  <c r="AA1371" i="7"/>
  <c r="W1371" i="7"/>
  <c r="Z1371" i="7"/>
  <c r="X1371" i="7"/>
  <c r="T1371" i="7"/>
  <c r="S1371" i="7"/>
  <c r="AE1370" i="7"/>
  <c r="AD1370" i="7"/>
  <c r="AB1370" i="7"/>
  <c r="AA1370" i="7"/>
  <c r="W1370" i="7"/>
  <c r="Z1370" i="7"/>
  <c r="X1370" i="7"/>
  <c r="T1370" i="7"/>
  <c r="S1370" i="7"/>
  <c r="AE1369" i="7"/>
  <c r="AD1369" i="7"/>
  <c r="AB1369" i="7"/>
  <c r="AA1369" i="7"/>
  <c r="W1369" i="7"/>
  <c r="Z1369" i="7"/>
  <c r="X1369" i="7"/>
  <c r="T1369" i="7"/>
  <c r="S1369" i="7"/>
  <c r="AE1368" i="7"/>
  <c r="AD1368" i="7"/>
  <c r="AB1368" i="7"/>
  <c r="AA1368" i="7"/>
  <c r="W1368" i="7"/>
  <c r="Z1368" i="7"/>
  <c r="X1368" i="7"/>
  <c r="T1368" i="7"/>
  <c r="S1368" i="7"/>
  <c r="AE1367" i="7"/>
  <c r="AD1367" i="7"/>
  <c r="AB1367" i="7"/>
  <c r="AA1367" i="7"/>
  <c r="W1367" i="7"/>
  <c r="Z1367" i="7"/>
  <c r="X1367" i="7"/>
  <c r="T1367" i="7"/>
  <c r="S1367" i="7"/>
  <c r="AE1366" i="7"/>
  <c r="AD1366" i="7"/>
  <c r="AB1366" i="7"/>
  <c r="AA1366" i="7"/>
  <c r="W1366" i="7"/>
  <c r="Z1366" i="7"/>
  <c r="X1366" i="7"/>
  <c r="T1366" i="7"/>
  <c r="S1366" i="7"/>
  <c r="AE1365" i="7"/>
  <c r="AD1365" i="7"/>
  <c r="AB1365" i="7"/>
  <c r="AA1365" i="7"/>
  <c r="W1365" i="7"/>
  <c r="Z1365" i="7"/>
  <c r="X1365" i="7"/>
  <c r="T1365" i="7"/>
  <c r="S1365" i="7"/>
  <c r="AE1364" i="7"/>
  <c r="AD1364" i="7"/>
  <c r="AB1364" i="7"/>
  <c r="AA1364" i="7"/>
  <c r="W1364" i="7"/>
  <c r="X1364" i="7"/>
  <c r="T1364" i="7"/>
  <c r="S1364" i="7"/>
  <c r="AE1363" i="7"/>
  <c r="AD1363" i="7"/>
  <c r="AB1363" i="7"/>
  <c r="AA1363" i="7"/>
  <c r="W1363" i="7"/>
  <c r="Z1363" i="7"/>
  <c r="X1363" i="7"/>
  <c r="T1363" i="7"/>
  <c r="S1363" i="7"/>
  <c r="AE1362" i="7"/>
  <c r="AD1362" i="7"/>
  <c r="AB1362" i="7"/>
  <c r="AA1362" i="7"/>
  <c r="W1362" i="7"/>
  <c r="Z1362" i="7"/>
  <c r="X1362" i="7"/>
  <c r="T1362" i="7"/>
  <c r="S1362" i="7"/>
  <c r="AE1361" i="7"/>
  <c r="AD1361" i="7"/>
  <c r="AB1361" i="7"/>
  <c r="AA1361" i="7"/>
  <c r="W1361" i="7"/>
  <c r="Z1361" i="7"/>
  <c r="X1361" i="7"/>
  <c r="T1361" i="7"/>
  <c r="S1361" i="7"/>
  <c r="AE1360" i="7"/>
  <c r="AD1360" i="7"/>
  <c r="AB1360" i="7"/>
  <c r="AA1360" i="7"/>
  <c r="W1360" i="7"/>
  <c r="X1360" i="7"/>
  <c r="T1360" i="7"/>
  <c r="S1360" i="7"/>
  <c r="AE1359" i="7"/>
  <c r="AD1359" i="7"/>
  <c r="AB1359" i="7"/>
  <c r="AA1359" i="7"/>
  <c r="W1359" i="7"/>
  <c r="X1359" i="7"/>
  <c r="T1359" i="7"/>
  <c r="S1359" i="7"/>
  <c r="AE1358" i="7"/>
  <c r="AD1358" i="7"/>
  <c r="AB1358" i="7"/>
  <c r="AA1358" i="7"/>
  <c r="W1358" i="7"/>
  <c r="X1358" i="7"/>
  <c r="T1358" i="7"/>
  <c r="S1358" i="7"/>
  <c r="AE1357" i="7"/>
  <c r="AD1357" i="7"/>
  <c r="AB1357" i="7"/>
  <c r="AA1357" i="7"/>
  <c r="W1357" i="7"/>
  <c r="Z1357" i="7"/>
  <c r="X1357" i="7"/>
  <c r="T1357" i="7"/>
  <c r="S1357" i="7"/>
  <c r="AE1356" i="7"/>
  <c r="AD1356" i="7"/>
  <c r="AB1356" i="7"/>
  <c r="AA1356" i="7"/>
  <c r="W1356" i="7"/>
  <c r="X1356" i="7"/>
  <c r="T1356" i="7"/>
  <c r="S1356" i="7"/>
  <c r="AE1355" i="7"/>
  <c r="AD1355" i="7"/>
  <c r="AB1355" i="7"/>
  <c r="AA1355" i="7"/>
  <c r="W1355" i="7"/>
  <c r="X1355" i="7"/>
  <c r="T1355" i="7"/>
  <c r="S1355" i="7"/>
  <c r="AE1354" i="7"/>
  <c r="AD1354" i="7"/>
  <c r="AB1354" i="7"/>
  <c r="AA1354" i="7"/>
  <c r="W1354" i="7"/>
  <c r="Z1354" i="7"/>
  <c r="Y1354" i="7"/>
  <c r="V1354" i="7"/>
  <c r="X1354" i="7"/>
  <c r="T1354" i="7"/>
  <c r="S1354" i="7"/>
  <c r="AE1353" i="7"/>
  <c r="AD1353" i="7"/>
  <c r="AB1353" i="7"/>
  <c r="AA1353" i="7"/>
  <c r="W1353" i="7"/>
  <c r="Z1353" i="7"/>
  <c r="X1353" i="7"/>
  <c r="T1353" i="7"/>
  <c r="S1353" i="7"/>
  <c r="AE1352" i="7"/>
  <c r="AD1352" i="7"/>
  <c r="AB1352" i="7"/>
  <c r="AA1352" i="7"/>
  <c r="W1352" i="7"/>
  <c r="Z1352" i="7"/>
  <c r="X1352" i="7"/>
  <c r="T1352" i="7"/>
  <c r="S1352" i="7"/>
  <c r="AE1351" i="7"/>
  <c r="AD1351" i="7"/>
  <c r="AB1351" i="7"/>
  <c r="AA1351" i="7"/>
  <c r="W1351" i="7"/>
  <c r="X1351" i="7"/>
  <c r="T1351" i="7"/>
  <c r="S1351" i="7"/>
  <c r="AE1350" i="7"/>
  <c r="AD1350" i="7"/>
  <c r="AB1350" i="7"/>
  <c r="AA1350" i="7"/>
  <c r="W1350" i="7"/>
  <c r="Z1350" i="7"/>
  <c r="X1350" i="7"/>
  <c r="T1350" i="7"/>
  <c r="S1350" i="7"/>
  <c r="AE1349" i="7"/>
  <c r="AD1349" i="7"/>
  <c r="AB1349" i="7"/>
  <c r="AA1349" i="7"/>
  <c r="W1349" i="7"/>
  <c r="X1349" i="7"/>
  <c r="T1349" i="7"/>
  <c r="S1349" i="7"/>
  <c r="AE1348" i="7"/>
  <c r="AD1348" i="7"/>
  <c r="AB1348" i="7"/>
  <c r="AA1348" i="7"/>
  <c r="W1348" i="7"/>
  <c r="Z1348" i="7"/>
  <c r="X1348" i="7"/>
  <c r="T1348" i="7"/>
  <c r="S1348" i="7"/>
  <c r="AE1347" i="7"/>
  <c r="AD1347" i="7"/>
  <c r="AB1347" i="7"/>
  <c r="AA1347" i="7"/>
  <c r="W1347" i="7"/>
  <c r="X1347" i="7"/>
  <c r="T1347" i="7"/>
  <c r="S1347" i="7"/>
  <c r="AE1346" i="7"/>
  <c r="AD1346" i="7"/>
  <c r="AB1346" i="7"/>
  <c r="AA1346" i="7"/>
  <c r="W1346" i="7"/>
  <c r="Z1346" i="7"/>
  <c r="X1346" i="7"/>
  <c r="T1346" i="7"/>
  <c r="S1346" i="7"/>
  <c r="AE1345" i="7"/>
  <c r="AD1345" i="7"/>
  <c r="AB1345" i="7"/>
  <c r="AA1345" i="7"/>
  <c r="W1345" i="7"/>
  <c r="Z1345" i="7"/>
  <c r="X1345" i="7"/>
  <c r="T1345" i="7"/>
  <c r="S1345" i="7"/>
  <c r="AE1344" i="7"/>
  <c r="AD1344" i="7"/>
  <c r="AB1344" i="7"/>
  <c r="AA1344" i="7"/>
  <c r="W1344" i="7"/>
  <c r="Z1344" i="7"/>
  <c r="X1344" i="7"/>
  <c r="T1344" i="7"/>
  <c r="S1344" i="7"/>
  <c r="AE1343" i="7"/>
  <c r="AD1343" i="7"/>
  <c r="AB1343" i="7"/>
  <c r="AA1343" i="7"/>
  <c r="W1343" i="7"/>
  <c r="X1343" i="7"/>
  <c r="T1343" i="7"/>
  <c r="S1343" i="7"/>
  <c r="AE1342" i="7"/>
  <c r="AD1342" i="7"/>
  <c r="AB1342" i="7"/>
  <c r="AA1342" i="7"/>
  <c r="W1342" i="7"/>
  <c r="Z1342" i="7"/>
  <c r="X1342" i="7"/>
  <c r="T1342" i="7"/>
  <c r="S1342" i="7"/>
  <c r="AE1341" i="7"/>
  <c r="AD1341" i="7"/>
  <c r="AB1341" i="7"/>
  <c r="AA1341" i="7"/>
  <c r="W1341" i="7"/>
  <c r="Z1341" i="7"/>
  <c r="X1341" i="7"/>
  <c r="T1341" i="7"/>
  <c r="S1341" i="7"/>
  <c r="AE1340" i="7"/>
  <c r="AD1340" i="7"/>
  <c r="AB1340" i="7"/>
  <c r="AA1340" i="7"/>
  <c r="W1340" i="7"/>
  <c r="Z1340" i="7"/>
  <c r="X1340" i="7"/>
  <c r="T1340" i="7"/>
  <c r="S1340" i="7"/>
  <c r="AE1339" i="7"/>
  <c r="AD1339" i="7"/>
  <c r="AB1339" i="7"/>
  <c r="AA1339" i="7"/>
  <c r="W1339" i="7"/>
  <c r="X1339" i="7"/>
  <c r="T1339" i="7"/>
  <c r="S1339" i="7"/>
  <c r="AE1338" i="7"/>
  <c r="AD1338" i="7"/>
  <c r="AB1338" i="7"/>
  <c r="AA1338" i="7"/>
  <c r="W1338" i="7"/>
  <c r="Z1338" i="7"/>
  <c r="X1338" i="7"/>
  <c r="T1338" i="7"/>
  <c r="S1338" i="7"/>
  <c r="AE1337" i="7"/>
  <c r="AD1337" i="7"/>
  <c r="AB1337" i="7"/>
  <c r="AA1337" i="7"/>
  <c r="W1337" i="7"/>
  <c r="Z1337" i="7"/>
  <c r="X1337" i="7"/>
  <c r="T1337" i="7"/>
  <c r="S1337" i="7"/>
  <c r="AE1336" i="7"/>
  <c r="AD1336" i="7"/>
  <c r="AB1336" i="7"/>
  <c r="AA1336" i="7"/>
  <c r="W1336" i="7"/>
  <c r="Z1336" i="7"/>
  <c r="X1336" i="7"/>
  <c r="T1336" i="7"/>
  <c r="S1336" i="7"/>
  <c r="AE1335" i="7"/>
  <c r="AD1335" i="7"/>
  <c r="AB1335" i="7"/>
  <c r="AA1335" i="7"/>
  <c r="W1335" i="7"/>
  <c r="X1335" i="7"/>
  <c r="T1335" i="7"/>
  <c r="S1335" i="7"/>
  <c r="AE1334" i="7"/>
  <c r="AD1334" i="7"/>
  <c r="AB1334" i="7"/>
  <c r="AA1334" i="7"/>
  <c r="W1334" i="7"/>
  <c r="X1334" i="7"/>
  <c r="T1334" i="7"/>
  <c r="S1334" i="7"/>
  <c r="AE1333" i="7"/>
  <c r="AD1333" i="7"/>
  <c r="AB1333" i="7"/>
  <c r="AA1333" i="7"/>
  <c r="W1333" i="7"/>
  <c r="Z1333" i="7"/>
  <c r="X1333" i="7"/>
  <c r="T1333" i="7"/>
  <c r="S1333" i="7"/>
  <c r="AE1332" i="7"/>
  <c r="AD1332" i="7"/>
  <c r="AB1332" i="7"/>
  <c r="AA1332" i="7"/>
  <c r="W1332" i="7"/>
  <c r="Z1332" i="7"/>
  <c r="X1332" i="7"/>
  <c r="T1332" i="7"/>
  <c r="S1332" i="7"/>
  <c r="AE1331" i="7"/>
  <c r="AD1331" i="7"/>
  <c r="AB1331" i="7"/>
  <c r="AA1331" i="7"/>
  <c r="W1331" i="7"/>
  <c r="Z1331" i="7"/>
  <c r="X1331" i="7"/>
  <c r="T1331" i="7"/>
  <c r="S1331" i="7"/>
  <c r="AE1330" i="7"/>
  <c r="AD1330" i="7"/>
  <c r="AB1330" i="7"/>
  <c r="AA1330" i="7"/>
  <c r="W1330" i="7"/>
  <c r="Y1330" i="7"/>
  <c r="X1330" i="7"/>
  <c r="T1330" i="7"/>
  <c r="S1330" i="7"/>
  <c r="AE1329" i="7"/>
  <c r="AD1329" i="7"/>
  <c r="AB1329" i="7"/>
  <c r="AA1329" i="7"/>
  <c r="W1329" i="7"/>
  <c r="Z1329" i="7"/>
  <c r="X1329" i="7"/>
  <c r="T1329" i="7"/>
  <c r="S1329" i="7"/>
  <c r="AE1328" i="7"/>
  <c r="AD1328" i="7"/>
  <c r="AB1328" i="7"/>
  <c r="AA1328" i="7"/>
  <c r="W1328" i="7"/>
  <c r="Z1328" i="7"/>
  <c r="X1328" i="7"/>
  <c r="T1328" i="7"/>
  <c r="S1328" i="7"/>
  <c r="AE1327" i="7"/>
  <c r="AD1327" i="7"/>
  <c r="AB1327" i="7"/>
  <c r="AA1327" i="7"/>
  <c r="W1327" i="7"/>
  <c r="Z1327" i="7"/>
  <c r="X1327" i="7"/>
  <c r="T1327" i="7"/>
  <c r="S1327" i="7"/>
  <c r="AE1326" i="7"/>
  <c r="AD1326" i="7"/>
  <c r="AB1326" i="7"/>
  <c r="AA1326" i="7"/>
  <c r="W1326" i="7"/>
  <c r="Z1326" i="7"/>
  <c r="X1326" i="7"/>
  <c r="T1326" i="7"/>
  <c r="S1326" i="7"/>
  <c r="AE1325" i="7"/>
  <c r="AD1325" i="7"/>
  <c r="AB1325" i="7"/>
  <c r="AA1325" i="7"/>
  <c r="W1325" i="7"/>
  <c r="Z1325" i="7"/>
  <c r="X1325" i="7"/>
  <c r="T1325" i="7"/>
  <c r="S1325" i="7"/>
  <c r="AE1324" i="7"/>
  <c r="AD1324" i="7"/>
  <c r="AB1324" i="7"/>
  <c r="AA1324" i="7"/>
  <c r="W1324" i="7"/>
  <c r="Y1324" i="7"/>
  <c r="X1324" i="7"/>
  <c r="T1324" i="7"/>
  <c r="S1324" i="7"/>
  <c r="AE1323" i="7"/>
  <c r="AD1323" i="7"/>
  <c r="AB1323" i="7"/>
  <c r="AA1323" i="7"/>
  <c r="W1323" i="7"/>
  <c r="Z1323" i="7"/>
  <c r="X1323" i="7"/>
  <c r="T1323" i="7"/>
  <c r="S1323" i="7"/>
  <c r="AE1322" i="7"/>
  <c r="AD1322" i="7"/>
  <c r="AB1322" i="7"/>
  <c r="AA1322" i="7"/>
  <c r="W1322" i="7"/>
  <c r="Y1322" i="7"/>
  <c r="X1322" i="7"/>
  <c r="T1322" i="7"/>
  <c r="S1322" i="7"/>
  <c r="AE1321" i="7"/>
  <c r="AD1321" i="7"/>
  <c r="AB1321" i="7"/>
  <c r="AA1321" i="7"/>
  <c r="W1321" i="7"/>
  <c r="Z1321" i="7"/>
  <c r="X1321" i="7"/>
  <c r="T1321" i="7"/>
  <c r="S1321" i="7"/>
  <c r="AE1320" i="7"/>
  <c r="AD1320" i="7"/>
  <c r="AB1320" i="7"/>
  <c r="AA1320" i="7"/>
  <c r="W1320" i="7"/>
  <c r="Y1320" i="7"/>
  <c r="X1320" i="7"/>
  <c r="T1320" i="7"/>
  <c r="S1320" i="7"/>
  <c r="AE1319" i="7"/>
  <c r="AD1319" i="7"/>
  <c r="AB1319" i="7"/>
  <c r="AA1319" i="7"/>
  <c r="W1319" i="7"/>
  <c r="Z1319" i="7"/>
  <c r="X1319" i="7"/>
  <c r="T1319" i="7"/>
  <c r="S1319" i="7"/>
  <c r="AE1318" i="7"/>
  <c r="AD1318" i="7"/>
  <c r="AB1318" i="7"/>
  <c r="AA1318" i="7"/>
  <c r="W1318" i="7"/>
  <c r="Y1318" i="7"/>
  <c r="X1318" i="7"/>
  <c r="T1318" i="7"/>
  <c r="S1318" i="7"/>
  <c r="AE1317" i="7"/>
  <c r="AD1317" i="7"/>
  <c r="AB1317" i="7"/>
  <c r="AA1317" i="7"/>
  <c r="W1317" i="7"/>
  <c r="Z1317" i="7"/>
  <c r="X1317" i="7"/>
  <c r="T1317" i="7"/>
  <c r="S1317" i="7"/>
  <c r="AE1316" i="7"/>
  <c r="AD1316" i="7"/>
  <c r="AB1316" i="7"/>
  <c r="AA1316" i="7"/>
  <c r="W1316" i="7"/>
  <c r="X1316" i="7"/>
  <c r="T1316" i="7"/>
  <c r="S1316" i="7"/>
  <c r="AE1315" i="7"/>
  <c r="AD1315" i="7"/>
  <c r="AB1315" i="7"/>
  <c r="AA1315" i="7"/>
  <c r="W1315" i="7"/>
  <c r="Z1315" i="7"/>
  <c r="X1315" i="7"/>
  <c r="T1315" i="7"/>
  <c r="S1315" i="7"/>
  <c r="AE1314" i="7"/>
  <c r="AD1314" i="7"/>
  <c r="AB1314" i="7"/>
  <c r="AA1314" i="7"/>
  <c r="W1314" i="7"/>
  <c r="Y1314" i="7"/>
  <c r="X1314" i="7"/>
  <c r="T1314" i="7"/>
  <c r="S1314" i="7"/>
  <c r="AE1313" i="7"/>
  <c r="AD1313" i="7"/>
  <c r="AB1313" i="7"/>
  <c r="AA1313" i="7"/>
  <c r="W1313" i="7"/>
  <c r="Z1313" i="7"/>
  <c r="X1313" i="7"/>
  <c r="T1313" i="7"/>
  <c r="S1313" i="7"/>
  <c r="AE1312" i="7"/>
  <c r="AD1312" i="7"/>
  <c r="AB1312" i="7"/>
  <c r="AA1312" i="7"/>
  <c r="W1312" i="7"/>
  <c r="Y1312" i="7"/>
  <c r="X1312" i="7"/>
  <c r="T1312" i="7"/>
  <c r="S1312" i="7"/>
  <c r="AE1311" i="7"/>
  <c r="AD1311" i="7"/>
  <c r="AB1311" i="7"/>
  <c r="AA1311" i="7"/>
  <c r="W1311" i="7"/>
  <c r="Z1311" i="7"/>
  <c r="X1311" i="7"/>
  <c r="T1311" i="7"/>
  <c r="S1311" i="7"/>
  <c r="AE1310" i="7"/>
  <c r="AD1310" i="7"/>
  <c r="AB1310" i="7"/>
  <c r="AA1310" i="7"/>
  <c r="W1310" i="7"/>
  <c r="Y1310" i="7"/>
  <c r="X1310" i="7"/>
  <c r="T1310" i="7"/>
  <c r="S1310" i="7"/>
  <c r="AE1309" i="7"/>
  <c r="AD1309" i="7"/>
  <c r="AB1309" i="7"/>
  <c r="AA1309" i="7"/>
  <c r="W1309" i="7"/>
  <c r="Z1309" i="7"/>
  <c r="X1309" i="7"/>
  <c r="T1309" i="7"/>
  <c r="S1309" i="7"/>
  <c r="AE1308" i="7"/>
  <c r="AD1308" i="7"/>
  <c r="AB1308" i="7"/>
  <c r="AA1308" i="7"/>
  <c r="W1308" i="7"/>
  <c r="Z1308" i="7"/>
  <c r="X1308" i="7"/>
  <c r="T1308" i="7"/>
  <c r="S1308" i="7"/>
  <c r="AE1307" i="7"/>
  <c r="AD1307" i="7"/>
  <c r="AB1307" i="7"/>
  <c r="AA1307" i="7"/>
  <c r="W1307" i="7"/>
  <c r="Z1307" i="7"/>
  <c r="X1307" i="7"/>
  <c r="T1307" i="7"/>
  <c r="S1307" i="7"/>
  <c r="AE1306" i="7"/>
  <c r="AD1306" i="7"/>
  <c r="AB1306" i="7"/>
  <c r="AA1306" i="7"/>
  <c r="W1306" i="7"/>
  <c r="Y1306" i="7"/>
  <c r="X1306" i="7"/>
  <c r="T1306" i="7"/>
  <c r="S1306" i="7"/>
  <c r="AE1305" i="7"/>
  <c r="AD1305" i="7"/>
  <c r="AB1305" i="7"/>
  <c r="AA1305" i="7"/>
  <c r="W1305" i="7"/>
  <c r="Z1305" i="7"/>
  <c r="X1305" i="7"/>
  <c r="T1305" i="7"/>
  <c r="S1305" i="7"/>
  <c r="AE1304" i="7"/>
  <c r="AD1304" i="7"/>
  <c r="AB1304" i="7"/>
  <c r="AA1304" i="7"/>
  <c r="W1304" i="7"/>
  <c r="Z1304" i="7"/>
  <c r="X1304" i="7"/>
  <c r="T1304" i="7"/>
  <c r="S1304" i="7"/>
  <c r="AE1303" i="7"/>
  <c r="AD1303" i="7"/>
  <c r="AB1303" i="7"/>
  <c r="AA1303" i="7"/>
  <c r="W1303" i="7"/>
  <c r="Z1303" i="7"/>
  <c r="X1303" i="7"/>
  <c r="T1303" i="7"/>
  <c r="S1303" i="7"/>
  <c r="AE1302" i="7"/>
  <c r="AD1302" i="7"/>
  <c r="AB1302" i="7"/>
  <c r="AA1302" i="7"/>
  <c r="W1302" i="7"/>
  <c r="Y1302" i="7"/>
  <c r="X1302" i="7"/>
  <c r="T1302" i="7"/>
  <c r="S1302" i="7"/>
  <c r="AE1301" i="7"/>
  <c r="AD1301" i="7"/>
  <c r="AB1301" i="7"/>
  <c r="AA1301" i="7"/>
  <c r="W1301" i="7"/>
  <c r="Z1301" i="7"/>
  <c r="X1301" i="7"/>
  <c r="T1301" i="7"/>
  <c r="S1301" i="7"/>
  <c r="AE1300" i="7"/>
  <c r="AD1300" i="7"/>
  <c r="AB1300" i="7"/>
  <c r="AA1300" i="7"/>
  <c r="W1300" i="7"/>
  <c r="Y1300" i="7"/>
  <c r="X1300" i="7"/>
  <c r="T1300" i="7"/>
  <c r="S1300" i="7"/>
  <c r="AE1299" i="7"/>
  <c r="AD1299" i="7"/>
  <c r="AB1299" i="7"/>
  <c r="AA1299" i="7"/>
  <c r="W1299" i="7"/>
  <c r="Z1299" i="7"/>
  <c r="X1299" i="7"/>
  <c r="T1299" i="7"/>
  <c r="S1299" i="7"/>
  <c r="AE1298" i="7"/>
  <c r="AD1298" i="7"/>
  <c r="AB1298" i="7"/>
  <c r="AA1298" i="7"/>
  <c r="W1298" i="7"/>
  <c r="Y1298" i="7"/>
  <c r="X1298" i="7"/>
  <c r="T1298" i="7"/>
  <c r="S1298" i="7"/>
  <c r="AE1297" i="7"/>
  <c r="AD1297" i="7"/>
  <c r="AB1297" i="7"/>
  <c r="AA1297" i="7"/>
  <c r="W1297" i="7"/>
  <c r="Z1297" i="7"/>
  <c r="X1297" i="7"/>
  <c r="T1297" i="7"/>
  <c r="S1297" i="7"/>
  <c r="AE1296" i="7"/>
  <c r="AD1296" i="7"/>
  <c r="AB1296" i="7"/>
  <c r="AA1296" i="7"/>
  <c r="W1296" i="7"/>
  <c r="Y1296" i="7"/>
  <c r="X1296" i="7"/>
  <c r="T1296" i="7"/>
  <c r="S1296" i="7"/>
  <c r="AE1295" i="7"/>
  <c r="AD1295" i="7"/>
  <c r="AB1295" i="7"/>
  <c r="AA1295" i="7"/>
  <c r="W1295" i="7"/>
  <c r="Z1295" i="7"/>
  <c r="X1295" i="7"/>
  <c r="T1295" i="7"/>
  <c r="S1295" i="7"/>
  <c r="AE1294" i="7"/>
  <c r="AD1294" i="7"/>
  <c r="AB1294" i="7"/>
  <c r="AA1294" i="7"/>
  <c r="W1294" i="7"/>
  <c r="Z1294" i="7"/>
  <c r="X1294" i="7"/>
  <c r="T1294" i="7"/>
  <c r="S1294" i="7"/>
  <c r="AE1293" i="7"/>
  <c r="AD1293" i="7"/>
  <c r="AB1293" i="7"/>
  <c r="AA1293" i="7"/>
  <c r="W1293" i="7"/>
  <c r="Z1293" i="7"/>
  <c r="X1293" i="7"/>
  <c r="T1293" i="7"/>
  <c r="S1293" i="7"/>
  <c r="AE1292" i="7"/>
  <c r="AD1292" i="7"/>
  <c r="AB1292" i="7"/>
  <c r="AA1292" i="7"/>
  <c r="W1292" i="7"/>
  <c r="Y1292" i="7"/>
  <c r="X1292" i="7"/>
  <c r="T1292" i="7"/>
  <c r="S1292" i="7"/>
  <c r="AE1291" i="7"/>
  <c r="AD1291" i="7"/>
  <c r="AB1291" i="7"/>
  <c r="AA1291" i="7"/>
  <c r="W1291" i="7"/>
  <c r="Z1291" i="7"/>
  <c r="X1291" i="7"/>
  <c r="T1291" i="7"/>
  <c r="S1291" i="7"/>
  <c r="AE1290" i="7"/>
  <c r="AD1290" i="7"/>
  <c r="AB1290" i="7"/>
  <c r="AA1290" i="7"/>
  <c r="W1290" i="7"/>
  <c r="Y1290" i="7"/>
  <c r="X1290" i="7"/>
  <c r="T1290" i="7"/>
  <c r="S1290" i="7"/>
  <c r="AE1289" i="7"/>
  <c r="AD1289" i="7"/>
  <c r="AB1289" i="7"/>
  <c r="AA1289" i="7"/>
  <c r="W1289" i="7"/>
  <c r="Z1289" i="7"/>
  <c r="X1289" i="7"/>
  <c r="T1289" i="7"/>
  <c r="S1289" i="7"/>
  <c r="AE1288" i="7"/>
  <c r="AD1288" i="7"/>
  <c r="AB1288" i="7"/>
  <c r="AA1288" i="7"/>
  <c r="W1288" i="7"/>
  <c r="Y1288" i="7"/>
  <c r="X1288" i="7"/>
  <c r="T1288" i="7"/>
  <c r="S1288" i="7"/>
  <c r="AE1287" i="7"/>
  <c r="AD1287" i="7"/>
  <c r="AB1287" i="7"/>
  <c r="AA1287" i="7"/>
  <c r="W1287" i="7"/>
  <c r="Z1287" i="7"/>
  <c r="X1287" i="7"/>
  <c r="T1287" i="7"/>
  <c r="S1287" i="7"/>
  <c r="AE1286" i="7"/>
  <c r="AD1286" i="7"/>
  <c r="AB1286" i="7"/>
  <c r="AA1286" i="7"/>
  <c r="W1286" i="7"/>
  <c r="Y1286" i="7"/>
  <c r="X1286" i="7"/>
  <c r="T1286" i="7"/>
  <c r="S1286" i="7"/>
  <c r="AE1285" i="7"/>
  <c r="AD1285" i="7"/>
  <c r="AB1285" i="7"/>
  <c r="AA1285" i="7"/>
  <c r="W1285" i="7"/>
  <c r="Z1285" i="7"/>
  <c r="X1285" i="7"/>
  <c r="T1285" i="7"/>
  <c r="S1285" i="7"/>
  <c r="AE1284" i="7"/>
  <c r="AD1284" i="7"/>
  <c r="AB1284" i="7"/>
  <c r="AA1284" i="7"/>
  <c r="W1284" i="7"/>
  <c r="Y1284" i="7"/>
  <c r="Z1284" i="7"/>
  <c r="X1284" i="7"/>
  <c r="T1284" i="7"/>
  <c r="S1284" i="7"/>
  <c r="AE1283" i="7"/>
  <c r="AD1283" i="7"/>
  <c r="AB1283" i="7"/>
  <c r="AA1283" i="7"/>
  <c r="W1283" i="7"/>
  <c r="Z1283" i="7"/>
  <c r="X1283" i="7"/>
  <c r="T1283" i="7"/>
  <c r="S1283" i="7"/>
  <c r="AE1282" i="7"/>
  <c r="AD1282" i="7"/>
  <c r="AB1282" i="7"/>
  <c r="AA1282" i="7"/>
  <c r="W1282" i="7"/>
  <c r="Y1282" i="7"/>
  <c r="X1282" i="7"/>
  <c r="T1282" i="7"/>
  <c r="S1282" i="7"/>
  <c r="AE1281" i="7"/>
  <c r="AD1281" i="7"/>
  <c r="AB1281" i="7"/>
  <c r="AA1281" i="7"/>
  <c r="W1281" i="7"/>
  <c r="Z1281" i="7"/>
  <c r="X1281" i="7"/>
  <c r="T1281" i="7"/>
  <c r="S1281" i="7"/>
  <c r="AE1280" i="7"/>
  <c r="AD1280" i="7"/>
  <c r="AB1280" i="7"/>
  <c r="AA1280" i="7"/>
  <c r="W1280" i="7"/>
  <c r="Y1280" i="7"/>
  <c r="X1280" i="7"/>
  <c r="T1280" i="7"/>
  <c r="S1280" i="7"/>
  <c r="AE1279" i="7"/>
  <c r="AD1279" i="7"/>
  <c r="AB1279" i="7"/>
  <c r="AA1279" i="7"/>
  <c r="W1279" i="7"/>
  <c r="Z1279" i="7"/>
  <c r="X1279" i="7"/>
  <c r="T1279" i="7"/>
  <c r="S1279" i="7"/>
  <c r="AE1278" i="7"/>
  <c r="AD1278" i="7"/>
  <c r="AB1278" i="7"/>
  <c r="AA1278" i="7"/>
  <c r="W1278" i="7"/>
  <c r="Y1278" i="7"/>
  <c r="X1278" i="7"/>
  <c r="T1278" i="7"/>
  <c r="S1278" i="7"/>
  <c r="AE1277" i="7"/>
  <c r="AD1277" i="7"/>
  <c r="AB1277" i="7"/>
  <c r="AA1277" i="7"/>
  <c r="W1277" i="7"/>
  <c r="Z1277" i="7"/>
  <c r="X1277" i="7"/>
  <c r="T1277" i="7"/>
  <c r="S1277" i="7"/>
  <c r="AE1276" i="7"/>
  <c r="AD1276" i="7"/>
  <c r="AB1276" i="7"/>
  <c r="AA1276" i="7"/>
  <c r="W1276" i="7"/>
  <c r="Z1276" i="7"/>
  <c r="X1276" i="7"/>
  <c r="T1276" i="7"/>
  <c r="S1276" i="7"/>
  <c r="AE1275" i="7"/>
  <c r="AD1275" i="7"/>
  <c r="AB1275" i="7"/>
  <c r="AA1275" i="7"/>
  <c r="W1275" i="7"/>
  <c r="Z1275" i="7"/>
  <c r="X1275" i="7"/>
  <c r="T1275" i="7"/>
  <c r="S1275" i="7"/>
  <c r="AE1274" i="7"/>
  <c r="AD1274" i="7"/>
  <c r="AB1274" i="7"/>
  <c r="AA1274" i="7"/>
  <c r="W1274" i="7"/>
  <c r="Y1274" i="7"/>
  <c r="X1274" i="7"/>
  <c r="T1274" i="7"/>
  <c r="S1274" i="7"/>
  <c r="AE1273" i="7"/>
  <c r="AD1273" i="7"/>
  <c r="AB1273" i="7"/>
  <c r="AA1273" i="7"/>
  <c r="W1273" i="7"/>
  <c r="Z1273" i="7"/>
  <c r="X1273" i="7"/>
  <c r="T1273" i="7"/>
  <c r="S1273" i="7"/>
  <c r="AE1272" i="7"/>
  <c r="AD1272" i="7"/>
  <c r="AB1272" i="7"/>
  <c r="AA1272" i="7"/>
  <c r="W1272" i="7"/>
  <c r="Z1272" i="7"/>
  <c r="X1272" i="7"/>
  <c r="T1272" i="7"/>
  <c r="S1272" i="7"/>
  <c r="AE1271" i="7"/>
  <c r="AD1271" i="7"/>
  <c r="AB1271" i="7"/>
  <c r="AA1271" i="7"/>
  <c r="W1271" i="7"/>
  <c r="Z1271" i="7"/>
  <c r="X1271" i="7"/>
  <c r="T1271" i="7"/>
  <c r="S1271" i="7"/>
  <c r="AE1270" i="7"/>
  <c r="AD1270" i="7"/>
  <c r="AB1270" i="7"/>
  <c r="AA1270" i="7"/>
  <c r="W1270" i="7"/>
  <c r="Y1270" i="7"/>
  <c r="X1270" i="7"/>
  <c r="T1270" i="7"/>
  <c r="S1270" i="7"/>
  <c r="AE1269" i="7"/>
  <c r="AD1269" i="7"/>
  <c r="AB1269" i="7"/>
  <c r="AA1269" i="7"/>
  <c r="W1269" i="7"/>
  <c r="Z1269" i="7"/>
  <c r="X1269" i="7"/>
  <c r="T1269" i="7"/>
  <c r="S1269" i="7"/>
  <c r="AE1268" i="7"/>
  <c r="AD1268" i="7"/>
  <c r="AB1268" i="7"/>
  <c r="AA1268" i="7"/>
  <c r="W1268" i="7"/>
  <c r="Y1268" i="7"/>
  <c r="X1268" i="7"/>
  <c r="T1268" i="7"/>
  <c r="S1268" i="7"/>
  <c r="AE1267" i="7"/>
  <c r="AD1267" i="7"/>
  <c r="AB1267" i="7"/>
  <c r="AA1267" i="7"/>
  <c r="W1267" i="7"/>
  <c r="Z1267" i="7"/>
  <c r="X1267" i="7"/>
  <c r="T1267" i="7"/>
  <c r="S1267" i="7"/>
  <c r="AE1266" i="7"/>
  <c r="AD1266" i="7"/>
  <c r="AB1266" i="7"/>
  <c r="AA1266" i="7"/>
  <c r="W1266" i="7"/>
  <c r="Y1266" i="7"/>
  <c r="X1266" i="7"/>
  <c r="T1266" i="7"/>
  <c r="S1266" i="7"/>
  <c r="AE1265" i="7"/>
  <c r="AD1265" i="7"/>
  <c r="AB1265" i="7"/>
  <c r="AA1265" i="7"/>
  <c r="W1265" i="7"/>
  <c r="Z1265" i="7"/>
  <c r="X1265" i="7"/>
  <c r="T1265" i="7"/>
  <c r="S1265" i="7"/>
  <c r="AE1264" i="7"/>
  <c r="AD1264" i="7"/>
  <c r="AB1264" i="7"/>
  <c r="AA1264" i="7"/>
  <c r="W1264" i="7"/>
  <c r="Z1264" i="7"/>
  <c r="X1264" i="7"/>
  <c r="T1264" i="7"/>
  <c r="S1264" i="7"/>
  <c r="AE1263" i="7"/>
  <c r="AD1263" i="7"/>
  <c r="AB1263" i="7"/>
  <c r="AA1263" i="7"/>
  <c r="W1263" i="7"/>
  <c r="Z1263" i="7"/>
  <c r="X1263" i="7"/>
  <c r="T1263" i="7"/>
  <c r="S1263" i="7"/>
  <c r="AE1262" i="7"/>
  <c r="AD1262" i="7"/>
  <c r="AB1262" i="7"/>
  <c r="AA1262" i="7"/>
  <c r="W1262" i="7"/>
  <c r="Z1262" i="7"/>
  <c r="X1262" i="7"/>
  <c r="T1262" i="7"/>
  <c r="S1262" i="7"/>
  <c r="AE1261" i="7"/>
  <c r="AD1261" i="7"/>
  <c r="AB1261" i="7"/>
  <c r="AA1261" i="7"/>
  <c r="W1261" i="7"/>
  <c r="Z1261" i="7"/>
  <c r="X1261" i="7"/>
  <c r="T1261" i="7"/>
  <c r="S1261" i="7"/>
  <c r="AE1260" i="7"/>
  <c r="AD1260" i="7"/>
  <c r="AB1260" i="7"/>
  <c r="AA1260" i="7"/>
  <c r="W1260" i="7"/>
  <c r="Y1260" i="7"/>
  <c r="X1260" i="7"/>
  <c r="T1260" i="7"/>
  <c r="S1260" i="7"/>
  <c r="AE1259" i="7"/>
  <c r="AD1259" i="7"/>
  <c r="AB1259" i="7"/>
  <c r="AA1259" i="7"/>
  <c r="W1259" i="7"/>
  <c r="Z1259" i="7"/>
  <c r="X1259" i="7"/>
  <c r="T1259" i="7"/>
  <c r="S1259" i="7"/>
  <c r="AE1258" i="7"/>
  <c r="AD1258" i="7"/>
  <c r="AB1258" i="7"/>
  <c r="AA1258" i="7"/>
  <c r="W1258" i="7"/>
  <c r="Y1258" i="7"/>
  <c r="X1258" i="7"/>
  <c r="T1258" i="7"/>
  <c r="S1258" i="7"/>
  <c r="AE1257" i="7"/>
  <c r="AD1257" i="7"/>
  <c r="AB1257" i="7"/>
  <c r="AA1257" i="7"/>
  <c r="W1257" i="7"/>
  <c r="Z1257" i="7"/>
  <c r="X1257" i="7"/>
  <c r="T1257" i="7"/>
  <c r="S1257" i="7"/>
  <c r="AE1256" i="7"/>
  <c r="AD1256" i="7"/>
  <c r="AB1256" i="7"/>
  <c r="AA1256" i="7"/>
  <c r="W1256" i="7"/>
  <c r="Y1256" i="7"/>
  <c r="X1256" i="7"/>
  <c r="T1256" i="7"/>
  <c r="S1256" i="7"/>
  <c r="AE1255" i="7"/>
  <c r="AD1255" i="7"/>
  <c r="AB1255" i="7"/>
  <c r="AA1255" i="7"/>
  <c r="W1255" i="7"/>
  <c r="Z1255" i="7"/>
  <c r="X1255" i="7"/>
  <c r="T1255" i="7"/>
  <c r="S1255" i="7"/>
  <c r="AE1254" i="7"/>
  <c r="AD1254" i="7"/>
  <c r="AB1254" i="7"/>
  <c r="AA1254" i="7"/>
  <c r="W1254" i="7"/>
  <c r="X1254" i="7"/>
  <c r="T1254" i="7"/>
  <c r="S1254" i="7"/>
  <c r="AE1253" i="7"/>
  <c r="AD1253" i="7"/>
  <c r="AB1253" i="7"/>
  <c r="AA1253" i="7"/>
  <c r="W1253" i="7"/>
  <c r="Z1253" i="7"/>
  <c r="X1253" i="7"/>
  <c r="T1253" i="7"/>
  <c r="S1253" i="7"/>
  <c r="AE1252" i="7"/>
  <c r="AD1252" i="7"/>
  <c r="AB1252" i="7"/>
  <c r="AA1252" i="7"/>
  <c r="W1252" i="7"/>
  <c r="Y1252" i="7"/>
  <c r="X1252" i="7"/>
  <c r="T1252" i="7"/>
  <c r="S1252" i="7"/>
  <c r="AE1251" i="7"/>
  <c r="AD1251" i="7"/>
  <c r="AB1251" i="7"/>
  <c r="AA1251" i="7"/>
  <c r="W1251" i="7"/>
  <c r="Z1251" i="7"/>
  <c r="X1251" i="7"/>
  <c r="T1251" i="7"/>
  <c r="S1251" i="7"/>
  <c r="AE1250" i="7"/>
  <c r="AD1250" i="7"/>
  <c r="AB1250" i="7"/>
  <c r="AA1250" i="7"/>
  <c r="W1250" i="7"/>
  <c r="Y1250" i="7"/>
  <c r="X1250" i="7"/>
  <c r="T1250" i="7"/>
  <c r="S1250" i="7"/>
  <c r="AE1249" i="7"/>
  <c r="AD1249" i="7"/>
  <c r="AB1249" i="7"/>
  <c r="AA1249" i="7"/>
  <c r="W1249" i="7"/>
  <c r="Z1249" i="7"/>
  <c r="X1249" i="7"/>
  <c r="T1249" i="7"/>
  <c r="S1249" i="7"/>
  <c r="AE1248" i="7"/>
  <c r="AD1248" i="7"/>
  <c r="AB1248" i="7"/>
  <c r="AA1248" i="7"/>
  <c r="W1248" i="7"/>
  <c r="Y1248" i="7"/>
  <c r="X1248" i="7"/>
  <c r="T1248" i="7"/>
  <c r="S1248" i="7"/>
  <c r="AE1247" i="7"/>
  <c r="AD1247" i="7"/>
  <c r="AB1247" i="7"/>
  <c r="AA1247" i="7"/>
  <c r="W1247" i="7"/>
  <c r="Z1247" i="7"/>
  <c r="X1247" i="7"/>
  <c r="T1247" i="7"/>
  <c r="S1247" i="7"/>
  <c r="AE1246" i="7"/>
  <c r="AD1246" i="7"/>
  <c r="AB1246" i="7"/>
  <c r="AA1246" i="7"/>
  <c r="W1246" i="7"/>
  <c r="Y1246" i="7"/>
  <c r="X1246" i="7"/>
  <c r="T1246" i="7"/>
  <c r="S1246" i="7"/>
  <c r="AE1245" i="7"/>
  <c r="AD1245" i="7"/>
  <c r="AB1245" i="7"/>
  <c r="AA1245" i="7"/>
  <c r="W1245" i="7"/>
  <c r="Z1245" i="7"/>
  <c r="X1245" i="7"/>
  <c r="T1245" i="7"/>
  <c r="S1245" i="7"/>
  <c r="AE1244" i="7"/>
  <c r="AD1244" i="7"/>
  <c r="AB1244" i="7"/>
  <c r="AA1244" i="7"/>
  <c r="W1244" i="7"/>
  <c r="Z1244" i="7"/>
  <c r="X1244" i="7"/>
  <c r="T1244" i="7"/>
  <c r="S1244" i="7"/>
  <c r="AE1243" i="7"/>
  <c r="AD1243" i="7"/>
  <c r="AB1243" i="7"/>
  <c r="AA1243" i="7"/>
  <c r="W1243" i="7"/>
  <c r="Z1243" i="7"/>
  <c r="X1243" i="7"/>
  <c r="T1243" i="7"/>
  <c r="S1243" i="7"/>
  <c r="AE1242" i="7"/>
  <c r="AD1242" i="7"/>
  <c r="AB1242" i="7"/>
  <c r="AA1242" i="7"/>
  <c r="W1242" i="7"/>
  <c r="Y1242" i="7"/>
  <c r="X1242" i="7"/>
  <c r="T1242" i="7"/>
  <c r="S1242" i="7"/>
  <c r="AE1241" i="7"/>
  <c r="AD1241" i="7"/>
  <c r="AB1241" i="7"/>
  <c r="AA1241" i="7"/>
  <c r="W1241" i="7"/>
  <c r="Z1241" i="7"/>
  <c r="X1241" i="7"/>
  <c r="T1241" i="7"/>
  <c r="S1241" i="7"/>
  <c r="AE1240" i="7"/>
  <c r="AD1240" i="7"/>
  <c r="AB1240" i="7"/>
  <c r="AA1240" i="7"/>
  <c r="W1240" i="7"/>
  <c r="Z1240" i="7"/>
  <c r="X1240" i="7"/>
  <c r="T1240" i="7"/>
  <c r="S1240" i="7"/>
  <c r="AE1239" i="7"/>
  <c r="AD1239" i="7"/>
  <c r="AB1239" i="7"/>
  <c r="AA1239" i="7"/>
  <c r="W1239" i="7"/>
  <c r="Z1239" i="7"/>
  <c r="X1239" i="7"/>
  <c r="T1239" i="7"/>
  <c r="S1239" i="7"/>
  <c r="AE1238" i="7"/>
  <c r="AD1238" i="7"/>
  <c r="AB1238" i="7"/>
  <c r="AA1238" i="7"/>
  <c r="W1238" i="7"/>
  <c r="Y1238" i="7"/>
  <c r="X1238" i="7"/>
  <c r="T1238" i="7"/>
  <c r="S1238" i="7"/>
  <c r="AE1237" i="7"/>
  <c r="AD1237" i="7"/>
  <c r="AB1237" i="7"/>
  <c r="AA1237" i="7"/>
  <c r="W1237" i="7"/>
  <c r="Z1237" i="7"/>
  <c r="X1237" i="7"/>
  <c r="T1237" i="7"/>
  <c r="S1237" i="7"/>
  <c r="AE1236" i="7"/>
  <c r="AD1236" i="7"/>
  <c r="AB1236" i="7"/>
  <c r="AA1236" i="7"/>
  <c r="W1236" i="7"/>
  <c r="Y1236" i="7"/>
  <c r="X1236" i="7"/>
  <c r="T1236" i="7"/>
  <c r="S1236" i="7"/>
  <c r="AE1235" i="7"/>
  <c r="AD1235" i="7"/>
  <c r="AB1235" i="7"/>
  <c r="AA1235" i="7"/>
  <c r="W1235" i="7"/>
  <c r="Z1235" i="7"/>
  <c r="X1235" i="7"/>
  <c r="T1235" i="7"/>
  <c r="S1235" i="7"/>
  <c r="AE1234" i="7"/>
  <c r="AD1234" i="7"/>
  <c r="AB1234" i="7"/>
  <c r="AA1234" i="7"/>
  <c r="W1234" i="7"/>
  <c r="Y1234" i="7"/>
  <c r="X1234" i="7"/>
  <c r="T1234" i="7"/>
  <c r="S1234" i="7"/>
  <c r="AE1233" i="7"/>
  <c r="AD1233" i="7"/>
  <c r="AB1233" i="7"/>
  <c r="AA1233" i="7"/>
  <c r="W1233" i="7"/>
  <c r="Z1233" i="7"/>
  <c r="X1233" i="7"/>
  <c r="T1233" i="7"/>
  <c r="S1233" i="7"/>
  <c r="AE1232" i="7"/>
  <c r="AD1232" i="7"/>
  <c r="AB1232" i="7"/>
  <c r="AA1232" i="7"/>
  <c r="W1232" i="7"/>
  <c r="Y1232" i="7"/>
  <c r="X1232" i="7"/>
  <c r="T1232" i="7"/>
  <c r="S1232" i="7"/>
  <c r="AE1231" i="7"/>
  <c r="AD1231" i="7"/>
  <c r="AB1231" i="7"/>
  <c r="AA1231" i="7"/>
  <c r="W1231" i="7"/>
  <c r="Z1231" i="7"/>
  <c r="X1231" i="7"/>
  <c r="T1231" i="7"/>
  <c r="S1231" i="7"/>
  <c r="AE1230" i="7"/>
  <c r="AD1230" i="7"/>
  <c r="AB1230" i="7"/>
  <c r="AA1230" i="7"/>
  <c r="W1230" i="7"/>
  <c r="Z1230" i="7"/>
  <c r="X1230" i="7"/>
  <c r="T1230" i="7"/>
  <c r="S1230" i="7"/>
  <c r="AE1229" i="7"/>
  <c r="AD1229" i="7"/>
  <c r="AB1229" i="7"/>
  <c r="AA1229" i="7"/>
  <c r="W1229" i="7"/>
  <c r="Z1229" i="7"/>
  <c r="X1229" i="7"/>
  <c r="T1229" i="7"/>
  <c r="S1229" i="7"/>
  <c r="AE1228" i="7"/>
  <c r="AD1228" i="7"/>
  <c r="AB1228" i="7"/>
  <c r="AA1228" i="7"/>
  <c r="W1228" i="7"/>
  <c r="Y1228" i="7"/>
  <c r="X1228" i="7"/>
  <c r="T1228" i="7"/>
  <c r="S1228" i="7"/>
  <c r="AE1227" i="7"/>
  <c r="AD1227" i="7"/>
  <c r="AB1227" i="7"/>
  <c r="AA1227" i="7"/>
  <c r="W1227" i="7"/>
  <c r="Z1227" i="7"/>
  <c r="X1227" i="7"/>
  <c r="T1227" i="7"/>
  <c r="S1227" i="7"/>
  <c r="AE1226" i="7"/>
  <c r="AD1226" i="7"/>
  <c r="AB1226" i="7"/>
  <c r="AA1226" i="7"/>
  <c r="W1226" i="7"/>
  <c r="Y1226" i="7"/>
  <c r="X1226" i="7"/>
  <c r="T1226" i="7"/>
  <c r="S1226" i="7"/>
  <c r="AE1225" i="7"/>
  <c r="AD1225" i="7"/>
  <c r="AB1225" i="7"/>
  <c r="AA1225" i="7"/>
  <c r="W1225" i="7"/>
  <c r="Z1225" i="7"/>
  <c r="X1225" i="7"/>
  <c r="T1225" i="7"/>
  <c r="S1225" i="7"/>
  <c r="AE1224" i="7"/>
  <c r="AD1224" i="7"/>
  <c r="AB1224" i="7"/>
  <c r="AA1224" i="7"/>
  <c r="W1224" i="7"/>
  <c r="Y1224" i="7"/>
  <c r="X1224" i="7"/>
  <c r="T1224" i="7"/>
  <c r="S1224" i="7"/>
  <c r="AE1223" i="7"/>
  <c r="AD1223" i="7"/>
  <c r="AB1223" i="7"/>
  <c r="AA1223" i="7"/>
  <c r="W1223" i="7"/>
  <c r="Z1223" i="7"/>
  <c r="X1223" i="7"/>
  <c r="T1223" i="7"/>
  <c r="S1223" i="7"/>
  <c r="AE1222" i="7"/>
  <c r="AD1222" i="7"/>
  <c r="AB1222" i="7"/>
  <c r="AA1222" i="7"/>
  <c r="W1222" i="7"/>
  <c r="Y1222" i="7"/>
  <c r="Z1222" i="7"/>
  <c r="X1222" i="7"/>
  <c r="T1222" i="7"/>
  <c r="S1222" i="7"/>
  <c r="AE1221" i="7"/>
  <c r="AD1221" i="7"/>
  <c r="AB1221" i="7"/>
  <c r="AA1221" i="7"/>
  <c r="W1221" i="7"/>
  <c r="Z1221" i="7"/>
  <c r="X1221" i="7"/>
  <c r="T1221" i="7"/>
  <c r="S1221" i="7"/>
  <c r="AE1220" i="7"/>
  <c r="AD1220" i="7"/>
  <c r="AB1220" i="7"/>
  <c r="AA1220" i="7"/>
  <c r="W1220" i="7"/>
  <c r="Y1220" i="7"/>
  <c r="X1220" i="7"/>
  <c r="T1220" i="7"/>
  <c r="S1220" i="7"/>
  <c r="AE1219" i="7"/>
  <c r="AD1219" i="7"/>
  <c r="AB1219" i="7"/>
  <c r="AA1219" i="7"/>
  <c r="W1219" i="7"/>
  <c r="Z1219" i="7"/>
  <c r="X1219" i="7"/>
  <c r="T1219" i="7"/>
  <c r="S1219" i="7"/>
  <c r="AE1218" i="7"/>
  <c r="AD1218" i="7"/>
  <c r="AB1218" i="7"/>
  <c r="AA1218" i="7"/>
  <c r="W1218" i="7"/>
  <c r="Y1218" i="7"/>
  <c r="X1218" i="7"/>
  <c r="T1218" i="7"/>
  <c r="S1218" i="7"/>
  <c r="AE1217" i="7"/>
  <c r="AD1217" i="7"/>
  <c r="AB1217" i="7"/>
  <c r="AA1217" i="7"/>
  <c r="W1217" i="7"/>
  <c r="Z1217" i="7"/>
  <c r="X1217" i="7"/>
  <c r="T1217" i="7"/>
  <c r="S1217" i="7"/>
  <c r="AE1216" i="7"/>
  <c r="AD1216" i="7"/>
  <c r="AB1216" i="7"/>
  <c r="AA1216" i="7"/>
  <c r="W1216" i="7"/>
  <c r="Y1216" i="7"/>
  <c r="X1216" i="7"/>
  <c r="T1216" i="7"/>
  <c r="S1216" i="7"/>
  <c r="AE1215" i="7"/>
  <c r="AD1215" i="7"/>
  <c r="AB1215" i="7"/>
  <c r="AA1215" i="7"/>
  <c r="W1215" i="7"/>
  <c r="Z1215" i="7"/>
  <c r="X1215" i="7"/>
  <c r="T1215" i="7"/>
  <c r="S1215" i="7"/>
  <c r="AE1214" i="7"/>
  <c r="AD1214" i="7"/>
  <c r="AB1214" i="7"/>
  <c r="AA1214" i="7"/>
  <c r="W1214" i="7"/>
  <c r="Y1214" i="7"/>
  <c r="X1214" i="7"/>
  <c r="T1214" i="7"/>
  <c r="S1214" i="7"/>
  <c r="AE1213" i="7"/>
  <c r="AD1213" i="7"/>
  <c r="AB1213" i="7"/>
  <c r="AA1213" i="7"/>
  <c r="W1213" i="7"/>
  <c r="Z1213" i="7"/>
  <c r="X1213" i="7"/>
  <c r="T1213" i="7"/>
  <c r="S1213" i="7"/>
  <c r="AE1212" i="7"/>
  <c r="AD1212" i="7"/>
  <c r="AB1212" i="7"/>
  <c r="AA1212" i="7"/>
  <c r="W1212" i="7"/>
  <c r="Z1212" i="7"/>
  <c r="X1212" i="7"/>
  <c r="T1212" i="7"/>
  <c r="S1212" i="7"/>
  <c r="AE1211" i="7"/>
  <c r="AD1211" i="7"/>
  <c r="AB1211" i="7"/>
  <c r="AA1211" i="7"/>
  <c r="W1211" i="7"/>
  <c r="Z1211" i="7"/>
  <c r="X1211" i="7"/>
  <c r="T1211" i="7"/>
  <c r="S1211" i="7"/>
  <c r="AE1210" i="7"/>
  <c r="AD1210" i="7"/>
  <c r="AB1210" i="7"/>
  <c r="AA1210" i="7"/>
  <c r="W1210" i="7"/>
  <c r="Y1210" i="7"/>
  <c r="X1210" i="7"/>
  <c r="T1210" i="7"/>
  <c r="S1210" i="7"/>
  <c r="AE1209" i="7"/>
  <c r="AD1209" i="7"/>
  <c r="AB1209" i="7"/>
  <c r="AA1209" i="7"/>
  <c r="W1209" i="7"/>
  <c r="Z1209" i="7"/>
  <c r="X1209" i="7"/>
  <c r="T1209" i="7"/>
  <c r="S1209" i="7"/>
  <c r="AE1208" i="7"/>
  <c r="AD1208" i="7"/>
  <c r="AB1208" i="7"/>
  <c r="AA1208" i="7"/>
  <c r="W1208" i="7"/>
  <c r="Z1208" i="7"/>
  <c r="X1208" i="7"/>
  <c r="T1208" i="7"/>
  <c r="S1208" i="7"/>
  <c r="AE1207" i="7"/>
  <c r="AD1207" i="7"/>
  <c r="AB1207" i="7"/>
  <c r="AA1207" i="7"/>
  <c r="W1207" i="7"/>
  <c r="Z1207" i="7"/>
  <c r="X1207" i="7"/>
  <c r="T1207" i="7"/>
  <c r="S1207" i="7"/>
  <c r="AE1206" i="7"/>
  <c r="AD1206" i="7"/>
  <c r="AB1206" i="7"/>
  <c r="AA1206" i="7"/>
  <c r="W1206" i="7"/>
  <c r="Y1206" i="7"/>
  <c r="X1206" i="7"/>
  <c r="T1206" i="7"/>
  <c r="S1206" i="7"/>
  <c r="AE1205" i="7"/>
  <c r="AD1205" i="7"/>
  <c r="AB1205" i="7"/>
  <c r="AA1205" i="7"/>
  <c r="W1205" i="7"/>
  <c r="Z1205" i="7"/>
  <c r="X1205" i="7"/>
  <c r="T1205" i="7"/>
  <c r="S1205" i="7"/>
  <c r="AE1204" i="7"/>
  <c r="AD1204" i="7"/>
  <c r="AB1204" i="7"/>
  <c r="AA1204" i="7"/>
  <c r="W1204" i="7"/>
  <c r="Z1204" i="7"/>
  <c r="X1204" i="7"/>
  <c r="T1204" i="7"/>
  <c r="S1204" i="7"/>
  <c r="AE1203" i="7"/>
  <c r="AD1203" i="7"/>
  <c r="AB1203" i="7"/>
  <c r="AA1203" i="7"/>
  <c r="W1203" i="7"/>
  <c r="Z1203" i="7"/>
  <c r="X1203" i="7"/>
  <c r="T1203" i="7"/>
  <c r="S1203" i="7"/>
  <c r="AE1202" i="7"/>
  <c r="AD1202" i="7"/>
  <c r="AB1202" i="7"/>
  <c r="AA1202" i="7"/>
  <c r="W1202" i="7"/>
  <c r="Y1202" i="7"/>
  <c r="X1202" i="7"/>
  <c r="T1202" i="7"/>
  <c r="S1202" i="7"/>
  <c r="AE1201" i="7"/>
  <c r="AD1201" i="7"/>
  <c r="AB1201" i="7"/>
  <c r="AA1201" i="7"/>
  <c r="W1201" i="7"/>
  <c r="Z1201" i="7"/>
  <c r="X1201" i="7"/>
  <c r="T1201" i="7"/>
  <c r="S1201" i="7"/>
  <c r="AE1200" i="7"/>
  <c r="AD1200" i="7"/>
  <c r="AB1200" i="7"/>
  <c r="AA1200" i="7"/>
  <c r="W1200" i="7"/>
  <c r="Z1200" i="7"/>
  <c r="X1200" i="7"/>
  <c r="T1200" i="7"/>
  <c r="S1200" i="7"/>
  <c r="AE1199" i="7"/>
  <c r="AD1199" i="7"/>
  <c r="AB1199" i="7"/>
  <c r="AA1199" i="7"/>
  <c r="W1199" i="7"/>
  <c r="Z1199" i="7"/>
  <c r="X1199" i="7"/>
  <c r="T1199" i="7"/>
  <c r="S1199" i="7"/>
  <c r="AE1198" i="7"/>
  <c r="AD1198" i="7"/>
  <c r="AB1198" i="7"/>
  <c r="AA1198" i="7"/>
  <c r="W1198" i="7"/>
  <c r="Z1198" i="7"/>
  <c r="X1198" i="7"/>
  <c r="T1198" i="7"/>
  <c r="S1198" i="7"/>
  <c r="AE1197" i="7"/>
  <c r="AD1197" i="7"/>
  <c r="AB1197" i="7"/>
  <c r="AA1197" i="7"/>
  <c r="W1197" i="7"/>
  <c r="Z1197" i="7"/>
  <c r="X1197" i="7"/>
  <c r="T1197" i="7"/>
  <c r="S1197" i="7"/>
  <c r="AE1196" i="7"/>
  <c r="AD1196" i="7"/>
  <c r="AB1196" i="7"/>
  <c r="AA1196" i="7"/>
  <c r="W1196" i="7"/>
  <c r="Y1196" i="7"/>
  <c r="X1196" i="7"/>
  <c r="T1196" i="7"/>
  <c r="S1196" i="7"/>
  <c r="AE1195" i="7"/>
  <c r="AD1195" i="7"/>
  <c r="AB1195" i="7"/>
  <c r="AA1195" i="7"/>
  <c r="W1195" i="7"/>
  <c r="Z1195" i="7"/>
  <c r="X1195" i="7"/>
  <c r="T1195" i="7"/>
  <c r="S1195" i="7"/>
  <c r="AE1194" i="7"/>
  <c r="AD1194" i="7"/>
  <c r="AB1194" i="7"/>
  <c r="AA1194" i="7"/>
  <c r="W1194" i="7"/>
  <c r="Y1194" i="7"/>
  <c r="X1194" i="7"/>
  <c r="T1194" i="7"/>
  <c r="S1194" i="7"/>
  <c r="AE1193" i="7"/>
  <c r="AD1193" i="7"/>
  <c r="AB1193" i="7"/>
  <c r="AA1193" i="7"/>
  <c r="W1193" i="7"/>
  <c r="Z1193" i="7"/>
  <c r="X1193" i="7"/>
  <c r="T1193" i="7"/>
  <c r="S1193" i="7"/>
  <c r="AE1192" i="7"/>
  <c r="AD1192" i="7"/>
  <c r="AB1192" i="7"/>
  <c r="AA1192" i="7"/>
  <c r="W1192" i="7"/>
  <c r="Y1192" i="7"/>
  <c r="X1192" i="7"/>
  <c r="T1192" i="7"/>
  <c r="S1192" i="7"/>
  <c r="AE1191" i="7"/>
  <c r="AD1191" i="7"/>
  <c r="AB1191" i="7"/>
  <c r="AA1191" i="7"/>
  <c r="W1191" i="7"/>
  <c r="Z1191" i="7"/>
  <c r="X1191" i="7"/>
  <c r="T1191" i="7"/>
  <c r="S1191" i="7"/>
  <c r="AE1190" i="7"/>
  <c r="AD1190" i="7"/>
  <c r="AB1190" i="7"/>
  <c r="AA1190" i="7"/>
  <c r="W1190" i="7"/>
  <c r="Z1190" i="7"/>
  <c r="Y1190" i="7"/>
  <c r="X1190" i="7"/>
  <c r="T1190" i="7"/>
  <c r="S1190" i="7"/>
  <c r="AE1189" i="7"/>
  <c r="AD1189" i="7"/>
  <c r="AB1189" i="7"/>
  <c r="AA1189" i="7"/>
  <c r="W1189" i="7"/>
  <c r="Z1189" i="7"/>
  <c r="X1189" i="7"/>
  <c r="T1189" i="7"/>
  <c r="S1189" i="7"/>
  <c r="AE1188" i="7"/>
  <c r="AD1188" i="7"/>
  <c r="AB1188" i="7"/>
  <c r="AA1188" i="7"/>
  <c r="W1188" i="7"/>
  <c r="X1188" i="7"/>
  <c r="T1188" i="7"/>
  <c r="S1188" i="7"/>
  <c r="AE1187" i="7"/>
  <c r="AD1187" i="7"/>
  <c r="AB1187" i="7"/>
  <c r="AA1187" i="7"/>
  <c r="W1187" i="7"/>
  <c r="Z1187" i="7"/>
  <c r="X1187" i="7"/>
  <c r="T1187" i="7"/>
  <c r="S1187" i="7"/>
  <c r="AE1186" i="7"/>
  <c r="AD1186" i="7"/>
  <c r="AB1186" i="7"/>
  <c r="AA1186" i="7"/>
  <c r="W1186" i="7"/>
  <c r="Y1186" i="7"/>
  <c r="X1186" i="7"/>
  <c r="T1186" i="7"/>
  <c r="S1186" i="7"/>
  <c r="AE1185" i="7"/>
  <c r="AD1185" i="7"/>
  <c r="AB1185" i="7"/>
  <c r="AA1185" i="7"/>
  <c r="W1185" i="7"/>
  <c r="Z1185" i="7"/>
  <c r="X1185" i="7"/>
  <c r="T1185" i="7"/>
  <c r="S1185" i="7"/>
  <c r="AE1184" i="7"/>
  <c r="AD1184" i="7"/>
  <c r="AB1184" i="7"/>
  <c r="AA1184" i="7"/>
  <c r="W1184" i="7"/>
  <c r="Y1184" i="7"/>
  <c r="X1184" i="7"/>
  <c r="T1184" i="7"/>
  <c r="S1184" i="7"/>
  <c r="AE1183" i="7"/>
  <c r="AD1183" i="7"/>
  <c r="AB1183" i="7"/>
  <c r="AA1183" i="7"/>
  <c r="W1183" i="7"/>
  <c r="Z1183" i="7"/>
  <c r="X1183" i="7"/>
  <c r="T1183" i="7"/>
  <c r="S1183" i="7"/>
  <c r="AE1182" i="7"/>
  <c r="AD1182" i="7"/>
  <c r="AB1182" i="7"/>
  <c r="AA1182" i="7"/>
  <c r="W1182" i="7"/>
  <c r="Y1182" i="7"/>
  <c r="X1182" i="7"/>
  <c r="T1182" i="7"/>
  <c r="S1182" i="7"/>
  <c r="AE1181" i="7"/>
  <c r="AD1181" i="7"/>
  <c r="AB1181" i="7"/>
  <c r="AA1181" i="7"/>
  <c r="W1181" i="7"/>
  <c r="Z1181" i="7"/>
  <c r="X1181" i="7"/>
  <c r="T1181" i="7"/>
  <c r="S1181" i="7"/>
  <c r="AE1180" i="7"/>
  <c r="AD1180" i="7"/>
  <c r="AB1180" i="7"/>
  <c r="AA1180" i="7"/>
  <c r="W1180" i="7"/>
  <c r="Z1180" i="7"/>
  <c r="X1180" i="7"/>
  <c r="T1180" i="7"/>
  <c r="S1180" i="7"/>
  <c r="AE1179" i="7"/>
  <c r="AD1179" i="7"/>
  <c r="AB1179" i="7"/>
  <c r="AA1179" i="7"/>
  <c r="W1179" i="7"/>
  <c r="Z1179" i="7"/>
  <c r="X1179" i="7"/>
  <c r="T1179" i="7"/>
  <c r="S1179" i="7"/>
  <c r="AE1178" i="7"/>
  <c r="AD1178" i="7"/>
  <c r="AB1178" i="7"/>
  <c r="AA1178" i="7"/>
  <c r="W1178" i="7"/>
  <c r="Y1178" i="7"/>
  <c r="X1178" i="7"/>
  <c r="T1178" i="7"/>
  <c r="S1178" i="7"/>
  <c r="AE1177" i="7"/>
  <c r="AD1177" i="7"/>
  <c r="AB1177" i="7"/>
  <c r="AA1177" i="7"/>
  <c r="W1177" i="7"/>
  <c r="Z1177" i="7"/>
  <c r="X1177" i="7"/>
  <c r="T1177" i="7"/>
  <c r="S1177" i="7"/>
  <c r="AE1176" i="7"/>
  <c r="AD1176" i="7"/>
  <c r="AB1176" i="7"/>
  <c r="AA1176" i="7"/>
  <c r="W1176" i="7"/>
  <c r="Z1176" i="7"/>
  <c r="X1176" i="7"/>
  <c r="T1176" i="7"/>
  <c r="S1176" i="7"/>
  <c r="AE1175" i="7"/>
  <c r="AD1175" i="7"/>
  <c r="AB1175" i="7"/>
  <c r="AA1175" i="7"/>
  <c r="W1175" i="7"/>
  <c r="Z1175" i="7"/>
  <c r="X1175" i="7"/>
  <c r="T1175" i="7"/>
  <c r="S1175" i="7"/>
  <c r="AE1174" i="7"/>
  <c r="AD1174" i="7"/>
  <c r="AB1174" i="7"/>
  <c r="AA1174" i="7"/>
  <c r="W1174" i="7"/>
  <c r="Y1174" i="7"/>
  <c r="X1174" i="7"/>
  <c r="T1174" i="7"/>
  <c r="S1174" i="7"/>
  <c r="AE1173" i="7"/>
  <c r="AD1173" i="7"/>
  <c r="AB1173" i="7"/>
  <c r="AA1173" i="7"/>
  <c r="W1173" i="7"/>
  <c r="Z1173" i="7"/>
  <c r="X1173" i="7"/>
  <c r="T1173" i="7"/>
  <c r="S1173" i="7"/>
  <c r="AE1172" i="7"/>
  <c r="AD1172" i="7"/>
  <c r="AB1172" i="7"/>
  <c r="AA1172" i="7"/>
  <c r="W1172" i="7"/>
  <c r="Y1172" i="7"/>
  <c r="X1172" i="7"/>
  <c r="T1172" i="7"/>
  <c r="S1172" i="7"/>
  <c r="AE1171" i="7"/>
  <c r="AD1171" i="7"/>
  <c r="AB1171" i="7"/>
  <c r="AA1171" i="7"/>
  <c r="W1171" i="7"/>
  <c r="Z1171" i="7"/>
  <c r="X1171" i="7"/>
  <c r="T1171" i="7"/>
  <c r="S1171" i="7"/>
  <c r="AE1170" i="7"/>
  <c r="AD1170" i="7"/>
  <c r="AB1170" i="7"/>
  <c r="AA1170" i="7"/>
  <c r="W1170" i="7"/>
  <c r="Y1170" i="7"/>
  <c r="X1170" i="7"/>
  <c r="T1170" i="7"/>
  <c r="S1170" i="7"/>
  <c r="AE1169" i="7"/>
  <c r="AD1169" i="7"/>
  <c r="AB1169" i="7"/>
  <c r="AA1169" i="7"/>
  <c r="W1169" i="7"/>
  <c r="Z1169" i="7"/>
  <c r="X1169" i="7"/>
  <c r="T1169" i="7"/>
  <c r="S1169" i="7"/>
  <c r="AE1168" i="7"/>
  <c r="AD1168" i="7"/>
  <c r="AB1168" i="7"/>
  <c r="AA1168" i="7"/>
  <c r="W1168" i="7"/>
  <c r="Y1168" i="7"/>
  <c r="X1168" i="7"/>
  <c r="T1168" i="7"/>
  <c r="S1168" i="7"/>
  <c r="AE1167" i="7"/>
  <c r="AD1167" i="7"/>
  <c r="AB1167" i="7"/>
  <c r="AA1167" i="7"/>
  <c r="W1167" i="7"/>
  <c r="Z1167" i="7"/>
  <c r="X1167" i="7"/>
  <c r="T1167" i="7"/>
  <c r="S1167" i="7"/>
  <c r="AE1166" i="7"/>
  <c r="AD1166" i="7"/>
  <c r="AB1166" i="7"/>
  <c r="AA1166" i="7"/>
  <c r="W1166" i="7"/>
  <c r="Z1166" i="7"/>
  <c r="X1166" i="7"/>
  <c r="T1166" i="7"/>
  <c r="S1166" i="7"/>
  <c r="AE1165" i="7"/>
  <c r="AD1165" i="7"/>
  <c r="AB1165" i="7"/>
  <c r="AA1165" i="7"/>
  <c r="W1165" i="7"/>
  <c r="Z1165" i="7"/>
  <c r="X1165" i="7"/>
  <c r="T1165" i="7"/>
  <c r="S1165" i="7"/>
  <c r="AE1164" i="7"/>
  <c r="AD1164" i="7"/>
  <c r="AB1164" i="7"/>
  <c r="AA1164" i="7"/>
  <c r="W1164" i="7"/>
  <c r="Y1164" i="7"/>
  <c r="X1164" i="7"/>
  <c r="T1164" i="7"/>
  <c r="S1164" i="7"/>
  <c r="AE1163" i="7"/>
  <c r="AD1163" i="7"/>
  <c r="AB1163" i="7"/>
  <c r="AA1163" i="7"/>
  <c r="W1163" i="7"/>
  <c r="Z1163" i="7"/>
  <c r="X1163" i="7"/>
  <c r="T1163" i="7"/>
  <c r="S1163" i="7"/>
  <c r="AE1162" i="7"/>
  <c r="AD1162" i="7"/>
  <c r="AB1162" i="7"/>
  <c r="AA1162" i="7"/>
  <c r="W1162" i="7"/>
  <c r="Y1162" i="7"/>
  <c r="X1162" i="7"/>
  <c r="T1162" i="7"/>
  <c r="S1162" i="7"/>
  <c r="AE1161" i="7"/>
  <c r="AD1161" i="7"/>
  <c r="AB1161" i="7"/>
  <c r="AA1161" i="7"/>
  <c r="W1161" i="7"/>
  <c r="Z1161" i="7"/>
  <c r="X1161" i="7"/>
  <c r="T1161" i="7"/>
  <c r="S1161" i="7"/>
  <c r="AE1160" i="7"/>
  <c r="AD1160" i="7"/>
  <c r="AB1160" i="7"/>
  <c r="AA1160" i="7"/>
  <c r="W1160" i="7"/>
  <c r="Y1160" i="7"/>
  <c r="X1160" i="7"/>
  <c r="T1160" i="7"/>
  <c r="S1160" i="7"/>
  <c r="AE1159" i="7"/>
  <c r="AD1159" i="7"/>
  <c r="AB1159" i="7"/>
  <c r="AA1159" i="7"/>
  <c r="W1159" i="7"/>
  <c r="Z1159" i="7"/>
  <c r="X1159" i="7"/>
  <c r="T1159" i="7"/>
  <c r="S1159" i="7"/>
  <c r="AE1158" i="7"/>
  <c r="AD1158" i="7"/>
  <c r="AB1158" i="7"/>
  <c r="AA1158" i="7"/>
  <c r="W1158" i="7"/>
  <c r="Y1158" i="7"/>
  <c r="X1158" i="7"/>
  <c r="T1158" i="7"/>
  <c r="S1158" i="7"/>
  <c r="AE1157" i="7"/>
  <c r="AD1157" i="7"/>
  <c r="AB1157" i="7"/>
  <c r="AA1157" i="7"/>
  <c r="W1157" i="7"/>
  <c r="Z1157" i="7"/>
  <c r="X1157" i="7"/>
  <c r="T1157" i="7"/>
  <c r="S1157" i="7"/>
  <c r="AE1156" i="7"/>
  <c r="AD1156" i="7"/>
  <c r="AB1156" i="7"/>
  <c r="AA1156" i="7"/>
  <c r="W1156" i="7"/>
  <c r="Y1156" i="7"/>
  <c r="Z1156" i="7"/>
  <c r="X1156" i="7"/>
  <c r="T1156" i="7"/>
  <c r="S1156" i="7"/>
  <c r="AE1155" i="7"/>
  <c r="AD1155" i="7"/>
  <c r="AB1155" i="7"/>
  <c r="AA1155" i="7"/>
  <c r="W1155" i="7"/>
  <c r="Z1155" i="7"/>
  <c r="X1155" i="7"/>
  <c r="T1155" i="7"/>
  <c r="S1155" i="7"/>
  <c r="AE1154" i="7"/>
  <c r="AD1154" i="7"/>
  <c r="AB1154" i="7"/>
  <c r="AA1154" i="7"/>
  <c r="W1154" i="7"/>
  <c r="Y1154" i="7"/>
  <c r="X1154" i="7"/>
  <c r="T1154" i="7"/>
  <c r="S1154" i="7"/>
  <c r="AE1153" i="7"/>
  <c r="AD1153" i="7"/>
  <c r="AB1153" i="7"/>
  <c r="AA1153" i="7"/>
  <c r="W1153" i="7"/>
  <c r="Z1153" i="7"/>
  <c r="X1153" i="7"/>
  <c r="T1153" i="7"/>
  <c r="S1153" i="7"/>
  <c r="AE1152" i="7"/>
  <c r="AD1152" i="7"/>
  <c r="AB1152" i="7"/>
  <c r="AA1152" i="7"/>
  <c r="W1152" i="7"/>
  <c r="Y1152" i="7"/>
  <c r="X1152" i="7"/>
  <c r="T1152" i="7"/>
  <c r="S1152" i="7"/>
  <c r="AE1151" i="7"/>
  <c r="AD1151" i="7"/>
  <c r="AB1151" i="7"/>
  <c r="AA1151" i="7"/>
  <c r="W1151" i="7"/>
  <c r="Z1151" i="7"/>
  <c r="X1151" i="7"/>
  <c r="T1151" i="7"/>
  <c r="S1151" i="7"/>
  <c r="AE1150" i="7"/>
  <c r="AD1150" i="7"/>
  <c r="AB1150" i="7"/>
  <c r="AA1150" i="7"/>
  <c r="W1150" i="7"/>
  <c r="Z1150" i="7"/>
  <c r="X1150" i="7"/>
  <c r="T1150" i="7"/>
  <c r="S1150" i="7"/>
  <c r="AE1149" i="7"/>
  <c r="AD1149" i="7"/>
  <c r="AB1149" i="7"/>
  <c r="AA1149" i="7"/>
  <c r="W1149" i="7"/>
  <c r="Z1149" i="7"/>
  <c r="X1149" i="7"/>
  <c r="T1149" i="7"/>
  <c r="S1149" i="7"/>
  <c r="AE1148" i="7"/>
  <c r="AD1148" i="7"/>
  <c r="AB1148" i="7"/>
  <c r="AA1148" i="7"/>
  <c r="W1148" i="7"/>
  <c r="Y1148" i="7"/>
  <c r="X1148" i="7"/>
  <c r="T1148" i="7"/>
  <c r="S1148" i="7"/>
  <c r="AE1147" i="7"/>
  <c r="AD1147" i="7"/>
  <c r="AB1147" i="7"/>
  <c r="AA1147" i="7"/>
  <c r="W1147" i="7"/>
  <c r="Z1147" i="7"/>
  <c r="X1147" i="7"/>
  <c r="T1147" i="7"/>
  <c r="S1147" i="7"/>
  <c r="AE1146" i="7"/>
  <c r="AD1146" i="7"/>
  <c r="AB1146" i="7"/>
  <c r="AA1146" i="7"/>
  <c r="W1146" i="7"/>
  <c r="Z1146" i="7"/>
  <c r="X1146" i="7"/>
  <c r="T1146" i="7"/>
  <c r="S1146" i="7"/>
  <c r="AE1145" i="7"/>
  <c r="AD1145" i="7"/>
  <c r="AB1145" i="7"/>
  <c r="AA1145" i="7"/>
  <c r="W1145" i="7"/>
  <c r="Z1145" i="7"/>
  <c r="X1145" i="7"/>
  <c r="T1145" i="7"/>
  <c r="S1145" i="7"/>
  <c r="AE1144" i="7"/>
  <c r="AD1144" i="7"/>
  <c r="AB1144" i="7"/>
  <c r="AA1144" i="7"/>
  <c r="W1144" i="7"/>
  <c r="Y1144" i="7"/>
  <c r="X1144" i="7"/>
  <c r="T1144" i="7"/>
  <c r="S1144" i="7"/>
  <c r="AE1143" i="7"/>
  <c r="AD1143" i="7"/>
  <c r="AB1143" i="7"/>
  <c r="AA1143" i="7"/>
  <c r="W1143" i="7"/>
  <c r="Z1143" i="7"/>
  <c r="X1143" i="7"/>
  <c r="T1143" i="7"/>
  <c r="S1143" i="7"/>
  <c r="AE1142" i="7"/>
  <c r="AD1142" i="7"/>
  <c r="AB1142" i="7"/>
  <c r="AA1142" i="7"/>
  <c r="W1142" i="7"/>
  <c r="Z1142" i="7"/>
  <c r="X1142" i="7"/>
  <c r="T1142" i="7"/>
  <c r="S1142" i="7"/>
  <c r="AE1141" i="7"/>
  <c r="AD1141" i="7"/>
  <c r="AB1141" i="7"/>
  <c r="AA1141" i="7"/>
  <c r="W1141" i="7"/>
  <c r="Z1141" i="7"/>
  <c r="X1141" i="7"/>
  <c r="T1141" i="7"/>
  <c r="S1141" i="7"/>
  <c r="AE1140" i="7"/>
  <c r="AD1140" i="7"/>
  <c r="AB1140" i="7"/>
  <c r="AA1140" i="7"/>
  <c r="W1140" i="7"/>
  <c r="Y1140" i="7"/>
  <c r="X1140" i="7"/>
  <c r="T1140" i="7"/>
  <c r="S1140" i="7"/>
  <c r="AE1139" i="7"/>
  <c r="AD1139" i="7"/>
  <c r="AB1139" i="7"/>
  <c r="AA1139" i="7"/>
  <c r="W1139" i="7"/>
  <c r="Z1139" i="7"/>
  <c r="X1139" i="7"/>
  <c r="T1139" i="7"/>
  <c r="S1139" i="7"/>
  <c r="AE1138" i="7"/>
  <c r="AD1138" i="7"/>
  <c r="AB1138" i="7"/>
  <c r="AA1138" i="7"/>
  <c r="W1138" i="7"/>
  <c r="Y1138" i="7"/>
  <c r="X1138" i="7"/>
  <c r="T1138" i="7"/>
  <c r="S1138" i="7"/>
  <c r="AE1137" i="7"/>
  <c r="AD1137" i="7"/>
  <c r="AB1137" i="7"/>
  <c r="AA1137" i="7"/>
  <c r="W1137" i="7"/>
  <c r="Z1137" i="7"/>
  <c r="X1137" i="7"/>
  <c r="T1137" i="7"/>
  <c r="S1137" i="7"/>
  <c r="AE1136" i="7"/>
  <c r="AD1136" i="7"/>
  <c r="AB1136" i="7"/>
  <c r="AA1136" i="7"/>
  <c r="W1136" i="7"/>
  <c r="Z1136" i="7"/>
  <c r="X1136" i="7"/>
  <c r="T1136" i="7"/>
  <c r="S1136" i="7"/>
  <c r="AE1135" i="7"/>
  <c r="AD1135" i="7"/>
  <c r="AB1135" i="7"/>
  <c r="AA1135" i="7"/>
  <c r="W1135" i="7"/>
  <c r="Z1135" i="7"/>
  <c r="X1135" i="7"/>
  <c r="T1135" i="7"/>
  <c r="S1135" i="7"/>
  <c r="AE1134" i="7"/>
  <c r="AD1134" i="7"/>
  <c r="AB1134" i="7"/>
  <c r="AA1134" i="7"/>
  <c r="W1134" i="7"/>
  <c r="Z1134" i="7"/>
  <c r="X1134" i="7"/>
  <c r="T1134" i="7"/>
  <c r="S1134" i="7"/>
  <c r="AE1133" i="7"/>
  <c r="AD1133" i="7"/>
  <c r="AB1133" i="7"/>
  <c r="AA1133" i="7"/>
  <c r="W1133" i="7"/>
  <c r="Z1133" i="7"/>
  <c r="X1133" i="7"/>
  <c r="T1133" i="7"/>
  <c r="S1133" i="7"/>
  <c r="AE1132" i="7"/>
  <c r="AD1132" i="7"/>
  <c r="AB1132" i="7"/>
  <c r="AA1132" i="7"/>
  <c r="W1132" i="7"/>
  <c r="Y1132" i="7"/>
  <c r="X1132" i="7"/>
  <c r="T1132" i="7"/>
  <c r="S1132" i="7"/>
  <c r="AE1131" i="7"/>
  <c r="AD1131" i="7"/>
  <c r="AB1131" i="7"/>
  <c r="AA1131" i="7"/>
  <c r="W1131" i="7"/>
  <c r="Z1131" i="7"/>
  <c r="X1131" i="7"/>
  <c r="T1131" i="7"/>
  <c r="S1131" i="7"/>
  <c r="AE1130" i="7"/>
  <c r="AD1130" i="7"/>
  <c r="AB1130" i="7"/>
  <c r="AA1130" i="7"/>
  <c r="W1130" i="7"/>
  <c r="Z1130" i="7"/>
  <c r="X1130" i="7"/>
  <c r="T1130" i="7"/>
  <c r="S1130" i="7"/>
  <c r="AE1129" i="7"/>
  <c r="AD1129" i="7"/>
  <c r="AB1129" i="7"/>
  <c r="AA1129" i="7"/>
  <c r="W1129" i="7"/>
  <c r="Z1129" i="7"/>
  <c r="X1129" i="7"/>
  <c r="T1129" i="7"/>
  <c r="S1129" i="7"/>
  <c r="AE1128" i="7"/>
  <c r="AD1128" i="7"/>
  <c r="AB1128" i="7"/>
  <c r="AA1128" i="7"/>
  <c r="W1128" i="7"/>
  <c r="Z1128" i="7"/>
  <c r="X1128" i="7"/>
  <c r="T1128" i="7"/>
  <c r="S1128" i="7"/>
  <c r="AE1127" i="7"/>
  <c r="AD1127" i="7"/>
  <c r="AB1127" i="7"/>
  <c r="AA1127" i="7"/>
  <c r="W1127" i="7"/>
  <c r="Z1127" i="7"/>
  <c r="X1127" i="7"/>
  <c r="T1127" i="7"/>
  <c r="S1127" i="7"/>
  <c r="AE1126" i="7"/>
  <c r="AD1126" i="7"/>
  <c r="AB1126" i="7"/>
  <c r="AA1126" i="7"/>
  <c r="W1126" i="7"/>
  <c r="Z1126" i="7"/>
  <c r="X1126" i="7"/>
  <c r="T1126" i="7"/>
  <c r="S1126" i="7"/>
  <c r="AE1125" i="7"/>
  <c r="AD1125" i="7"/>
  <c r="AB1125" i="7"/>
  <c r="AA1125" i="7"/>
  <c r="W1125" i="7"/>
  <c r="Z1125" i="7"/>
  <c r="X1125" i="7"/>
  <c r="T1125" i="7"/>
  <c r="S1125" i="7"/>
  <c r="AE1124" i="7"/>
  <c r="AD1124" i="7"/>
  <c r="AB1124" i="7"/>
  <c r="AA1124" i="7"/>
  <c r="W1124" i="7"/>
  <c r="Z1124" i="7"/>
  <c r="X1124" i="7"/>
  <c r="T1124" i="7"/>
  <c r="S1124" i="7"/>
  <c r="AE1123" i="7"/>
  <c r="AD1123" i="7"/>
  <c r="AB1123" i="7"/>
  <c r="AA1123" i="7"/>
  <c r="W1123" i="7"/>
  <c r="Z1123" i="7"/>
  <c r="X1123" i="7"/>
  <c r="T1123" i="7"/>
  <c r="S1123" i="7"/>
  <c r="AE1122" i="7"/>
  <c r="AD1122" i="7"/>
  <c r="AB1122" i="7"/>
  <c r="AA1122" i="7"/>
  <c r="W1122" i="7"/>
  <c r="Y1122" i="7"/>
  <c r="X1122" i="7"/>
  <c r="T1122" i="7"/>
  <c r="S1122" i="7"/>
  <c r="AE1121" i="7"/>
  <c r="AD1121" i="7"/>
  <c r="AB1121" i="7"/>
  <c r="AA1121" i="7"/>
  <c r="W1121" i="7"/>
  <c r="Z1121" i="7"/>
  <c r="X1121" i="7"/>
  <c r="T1121" i="7"/>
  <c r="S1121" i="7"/>
  <c r="AE1120" i="7"/>
  <c r="AD1120" i="7"/>
  <c r="AB1120" i="7"/>
  <c r="AA1120" i="7"/>
  <c r="W1120" i="7"/>
  <c r="X1120" i="7"/>
  <c r="T1120" i="7"/>
  <c r="S1120" i="7"/>
  <c r="AE1119" i="7"/>
  <c r="AD1119" i="7"/>
  <c r="AB1119" i="7"/>
  <c r="AA1119" i="7"/>
  <c r="W1119" i="7"/>
  <c r="Z1119" i="7"/>
  <c r="X1119" i="7"/>
  <c r="T1119" i="7"/>
  <c r="S1119" i="7"/>
  <c r="AE1118" i="7"/>
  <c r="AD1118" i="7"/>
  <c r="AB1118" i="7"/>
  <c r="AA1118" i="7"/>
  <c r="W1118" i="7"/>
  <c r="Z1118" i="7"/>
  <c r="X1118" i="7"/>
  <c r="T1118" i="7"/>
  <c r="S1118" i="7"/>
  <c r="AE1117" i="7"/>
  <c r="AD1117" i="7"/>
  <c r="AB1117" i="7"/>
  <c r="AA1117" i="7"/>
  <c r="W1117" i="7"/>
  <c r="Z1117" i="7"/>
  <c r="X1117" i="7"/>
  <c r="T1117" i="7"/>
  <c r="S1117" i="7"/>
  <c r="AE1116" i="7"/>
  <c r="AD1116" i="7"/>
  <c r="AB1116" i="7"/>
  <c r="AA1116" i="7"/>
  <c r="W1116" i="7"/>
  <c r="Y1116" i="7"/>
  <c r="X1116" i="7"/>
  <c r="T1116" i="7"/>
  <c r="S1116" i="7"/>
  <c r="AE1115" i="7"/>
  <c r="AD1115" i="7"/>
  <c r="AB1115" i="7"/>
  <c r="AA1115" i="7"/>
  <c r="W1115" i="7"/>
  <c r="Z1115" i="7"/>
  <c r="X1115" i="7"/>
  <c r="T1115" i="7"/>
  <c r="S1115" i="7"/>
  <c r="AE1114" i="7"/>
  <c r="AD1114" i="7"/>
  <c r="AB1114" i="7"/>
  <c r="AA1114" i="7"/>
  <c r="W1114" i="7"/>
  <c r="Z1114" i="7"/>
  <c r="X1114" i="7"/>
  <c r="T1114" i="7"/>
  <c r="S1114" i="7"/>
  <c r="AE1113" i="7"/>
  <c r="AD1113" i="7"/>
  <c r="AB1113" i="7"/>
  <c r="AA1113" i="7"/>
  <c r="W1113" i="7"/>
  <c r="Z1113" i="7"/>
  <c r="X1113" i="7"/>
  <c r="T1113" i="7"/>
  <c r="S1113" i="7"/>
  <c r="AE1112" i="7"/>
  <c r="AD1112" i="7"/>
  <c r="AB1112" i="7"/>
  <c r="AA1112" i="7"/>
  <c r="W1112" i="7"/>
  <c r="Y1112" i="7"/>
  <c r="X1112" i="7"/>
  <c r="T1112" i="7"/>
  <c r="S1112" i="7"/>
  <c r="AE1111" i="7"/>
  <c r="AD1111" i="7"/>
  <c r="AB1111" i="7"/>
  <c r="AA1111" i="7"/>
  <c r="W1111" i="7"/>
  <c r="Z1111" i="7"/>
  <c r="X1111" i="7"/>
  <c r="T1111" i="7"/>
  <c r="S1111" i="7"/>
  <c r="AE1110" i="7"/>
  <c r="AD1110" i="7"/>
  <c r="AB1110" i="7"/>
  <c r="AA1110" i="7"/>
  <c r="W1110" i="7"/>
  <c r="Z1110" i="7"/>
  <c r="X1110" i="7"/>
  <c r="T1110" i="7"/>
  <c r="S1110" i="7"/>
  <c r="AE1109" i="7"/>
  <c r="AD1109" i="7"/>
  <c r="AB1109" i="7"/>
  <c r="AA1109" i="7"/>
  <c r="W1109" i="7"/>
  <c r="Z1109" i="7"/>
  <c r="X1109" i="7"/>
  <c r="T1109" i="7"/>
  <c r="S1109" i="7"/>
  <c r="AE1108" i="7"/>
  <c r="AD1108" i="7"/>
  <c r="AB1108" i="7"/>
  <c r="AA1108" i="7"/>
  <c r="W1108" i="7"/>
  <c r="Y1108" i="7"/>
  <c r="X1108" i="7"/>
  <c r="T1108" i="7"/>
  <c r="S1108" i="7"/>
  <c r="AE1107" i="7"/>
  <c r="AD1107" i="7"/>
  <c r="AB1107" i="7"/>
  <c r="AA1107" i="7"/>
  <c r="W1107" i="7"/>
  <c r="Z1107" i="7"/>
  <c r="X1107" i="7"/>
  <c r="T1107" i="7"/>
  <c r="S1107" i="7"/>
  <c r="AE1106" i="7"/>
  <c r="AD1106" i="7"/>
  <c r="AB1106" i="7"/>
  <c r="AA1106" i="7"/>
  <c r="W1106" i="7"/>
  <c r="Z1106" i="7"/>
  <c r="X1106" i="7"/>
  <c r="T1106" i="7"/>
  <c r="S1106" i="7"/>
  <c r="AE1105" i="7"/>
  <c r="AD1105" i="7"/>
  <c r="AB1105" i="7"/>
  <c r="AA1105" i="7"/>
  <c r="W1105" i="7"/>
  <c r="Z1105" i="7"/>
  <c r="X1105" i="7"/>
  <c r="T1105" i="7"/>
  <c r="S1105" i="7"/>
  <c r="AE1104" i="7"/>
  <c r="AD1104" i="7"/>
  <c r="AB1104" i="7"/>
  <c r="AA1104" i="7"/>
  <c r="W1104" i="7"/>
  <c r="Y1104" i="7"/>
  <c r="X1104" i="7"/>
  <c r="T1104" i="7"/>
  <c r="S1104" i="7"/>
  <c r="AE1103" i="7"/>
  <c r="AD1103" i="7"/>
  <c r="AB1103" i="7"/>
  <c r="AA1103" i="7"/>
  <c r="W1103" i="7"/>
  <c r="Z1103" i="7"/>
  <c r="X1103" i="7"/>
  <c r="T1103" i="7"/>
  <c r="S1103" i="7"/>
  <c r="AE1102" i="7"/>
  <c r="AD1102" i="7"/>
  <c r="AB1102" i="7"/>
  <c r="AA1102" i="7"/>
  <c r="W1102" i="7"/>
  <c r="Z1102" i="7"/>
  <c r="X1102" i="7"/>
  <c r="T1102" i="7"/>
  <c r="S1102" i="7"/>
  <c r="AE1101" i="7"/>
  <c r="AD1101" i="7"/>
  <c r="AB1101" i="7"/>
  <c r="AA1101" i="7"/>
  <c r="W1101" i="7"/>
  <c r="Z1101" i="7"/>
  <c r="X1101" i="7"/>
  <c r="T1101" i="7"/>
  <c r="S1101" i="7"/>
  <c r="AE1100" i="7"/>
  <c r="AD1100" i="7"/>
  <c r="AB1100" i="7"/>
  <c r="AA1100" i="7"/>
  <c r="W1100" i="7"/>
  <c r="Z1100" i="7"/>
  <c r="X1100" i="7"/>
  <c r="T1100" i="7"/>
  <c r="S1100" i="7"/>
  <c r="AE1099" i="7"/>
  <c r="AD1099" i="7"/>
  <c r="AB1099" i="7"/>
  <c r="AA1099" i="7"/>
  <c r="W1099" i="7"/>
  <c r="Z1099" i="7"/>
  <c r="X1099" i="7"/>
  <c r="T1099" i="7"/>
  <c r="S1099" i="7"/>
  <c r="AE1098" i="7"/>
  <c r="AD1098" i="7"/>
  <c r="AB1098" i="7"/>
  <c r="AA1098" i="7"/>
  <c r="W1098" i="7"/>
  <c r="Y1098" i="7"/>
  <c r="X1098" i="7"/>
  <c r="T1098" i="7"/>
  <c r="S1098" i="7"/>
  <c r="AE1097" i="7"/>
  <c r="AD1097" i="7"/>
  <c r="AB1097" i="7"/>
  <c r="AA1097" i="7"/>
  <c r="W1097" i="7"/>
  <c r="Z1097" i="7"/>
  <c r="X1097" i="7"/>
  <c r="T1097" i="7"/>
  <c r="S1097" i="7"/>
  <c r="AE1096" i="7"/>
  <c r="AD1096" i="7"/>
  <c r="AB1096" i="7"/>
  <c r="AA1096" i="7"/>
  <c r="W1096" i="7"/>
  <c r="Z1096" i="7"/>
  <c r="X1096" i="7"/>
  <c r="T1096" i="7"/>
  <c r="S1096" i="7"/>
  <c r="AE1095" i="7"/>
  <c r="AD1095" i="7"/>
  <c r="AB1095" i="7"/>
  <c r="AA1095" i="7"/>
  <c r="W1095" i="7"/>
  <c r="Z1095" i="7"/>
  <c r="X1095" i="7"/>
  <c r="T1095" i="7"/>
  <c r="S1095" i="7"/>
  <c r="AE1094" i="7"/>
  <c r="AD1094" i="7"/>
  <c r="AB1094" i="7"/>
  <c r="AA1094" i="7"/>
  <c r="W1094" i="7"/>
  <c r="Z1094" i="7"/>
  <c r="X1094" i="7"/>
  <c r="T1094" i="7"/>
  <c r="S1094" i="7"/>
  <c r="AE1093" i="7"/>
  <c r="AD1093" i="7"/>
  <c r="AB1093" i="7"/>
  <c r="AA1093" i="7"/>
  <c r="W1093" i="7"/>
  <c r="Z1093" i="7"/>
  <c r="X1093" i="7"/>
  <c r="T1093" i="7"/>
  <c r="S1093" i="7"/>
  <c r="AE1092" i="7"/>
  <c r="AD1092" i="7"/>
  <c r="AB1092" i="7"/>
  <c r="AA1092" i="7"/>
  <c r="W1092" i="7"/>
  <c r="Z1092" i="7"/>
  <c r="X1092" i="7"/>
  <c r="T1092" i="7"/>
  <c r="S1092" i="7"/>
  <c r="AE1091" i="7"/>
  <c r="AD1091" i="7"/>
  <c r="AB1091" i="7"/>
  <c r="AA1091" i="7"/>
  <c r="W1091" i="7"/>
  <c r="Z1091" i="7"/>
  <c r="X1091" i="7"/>
  <c r="T1091" i="7"/>
  <c r="S1091" i="7"/>
  <c r="AE1090" i="7"/>
  <c r="AD1090" i="7"/>
  <c r="AB1090" i="7"/>
  <c r="AA1090" i="7"/>
  <c r="W1090" i="7"/>
  <c r="Z1090" i="7"/>
  <c r="X1090" i="7"/>
  <c r="T1090" i="7"/>
  <c r="S1090" i="7"/>
  <c r="AE1089" i="7"/>
  <c r="AD1089" i="7"/>
  <c r="AB1089" i="7"/>
  <c r="AA1089" i="7"/>
  <c r="W1089" i="7"/>
  <c r="Z1089" i="7"/>
  <c r="X1089" i="7"/>
  <c r="T1089" i="7"/>
  <c r="S1089" i="7"/>
  <c r="AE1088" i="7"/>
  <c r="AD1088" i="7"/>
  <c r="AB1088" i="7"/>
  <c r="AA1088" i="7"/>
  <c r="W1088" i="7"/>
  <c r="Y1088" i="7"/>
  <c r="X1088" i="7"/>
  <c r="T1088" i="7"/>
  <c r="S1088" i="7"/>
  <c r="AE1087" i="7"/>
  <c r="AD1087" i="7"/>
  <c r="AB1087" i="7"/>
  <c r="AA1087" i="7"/>
  <c r="W1087" i="7"/>
  <c r="Z1087" i="7"/>
  <c r="X1087" i="7"/>
  <c r="T1087" i="7"/>
  <c r="S1087" i="7"/>
  <c r="AE1086" i="7"/>
  <c r="AD1086" i="7"/>
  <c r="AB1086" i="7"/>
  <c r="AA1086" i="7"/>
  <c r="W1086" i="7"/>
  <c r="Z1086" i="7"/>
  <c r="X1086" i="7"/>
  <c r="T1086" i="7"/>
  <c r="S1086" i="7"/>
  <c r="AE1085" i="7"/>
  <c r="AD1085" i="7"/>
  <c r="AB1085" i="7"/>
  <c r="AA1085" i="7"/>
  <c r="W1085" i="7"/>
  <c r="Z1085" i="7"/>
  <c r="X1085" i="7"/>
  <c r="T1085" i="7"/>
  <c r="S1085" i="7"/>
  <c r="AE1084" i="7"/>
  <c r="AD1084" i="7"/>
  <c r="AB1084" i="7"/>
  <c r="AA1084" i="7"/>
  <c r="W1084" i="7"/>
  <c r="Y1084" i="7"/>
  <c r="Z1084" i="7"/>
  <c r="X1084" i="7"/>
  <c r="T1084" i="7"/>
  <c r="S1084" i="7"/>
  <c r="AE1083" i="7"/>
  <c r="AD1083" i="7"/>
  <c r="AB1083" i="7"/>
  <c r="AA1083" i="7"/>
  <c r="W1083" i="7"/>
  <c r="Z1083" i="7"/>
  <c r="X1083" i="7"/>
  <c r="T1083" i="7"/>
  <c r="S1083" i="7"/>
  <c r="AE1082" i="7"/>
  <c r="AD1082" i="7"/>
  <c r="AB1082" i="7"/>
  <c r="AA1082" i="7"/>
  <c r="W1082" i="7"/>
  <c r="Y1082" i="7"/>
  <c r="X1082" i="7"/>
  <c r="T1082" i="7"/>
  <c r="S1082" i="7"/>
  <c r="AE1081" i="7"/>
  <c r="AD1081" i="7"/>
  <c r="AB1081" i="7"/>
  <c r="AA1081" i="7"/>
  <c r="W1081" i="7"/>
  <c r="Z1081" i="7"/>
  <c r="X1081" i="7"/>
  <c r="T1081" i="7"/>
  <c r="S1081" i="7"/>
  <c r="AE1080" i="7"/>
  <c r="AD1080" i="7"/>
  <c r="AB1080" i="7"/>
  <c r="AA1080" i="7"/>
  <c r="W1080" i="7"/>
  <c r="Y1080" i="7"/>
  <c r="X1080" i="7"/>
  <c r="T1080" i="7"/>
  <c r="S1080" i="7"/>
  <c r="AE1079" i="7"/>
  <c r="AD1079" i="7"/>
  <c r="AB1079" i="7"/>
  <c r="AA1079" i="7"/>
  <c r="W1079" i="7"/>
  <c r="Z1079" i="7"/>
  <c r="X1079" i="7"/>
  <c r="T1079" i="7"/>
  <c r="S1079" i="7"/>
  <c r="AE1078" i="7"/>
  <c r="AD1078" i="7"/>
  <c r="AB1078" i="7"/>
  <c r="AA1078" i="7"/>
  <c r="W1078" i="7"/>
  <c r="Z1078" i="7"/>
  <c r="X1078" i="7"/>
  <c r="T1078" i="7"/>
  <c r="S1078" i="7"/>
  <c r="AE1077" i="7"/>
  <c r="AD1077" i="7"/>
  <c r="AB1077" i="7"/>
  <c r="AA1077" i="7"/>
  <c r="W1077" i="7"/>
  <c r="Z1077" i="7"/>
  <c r="X1077" i="7"/>
  <c r="T1077" i="7"/>
  <c r="S1077" i="7"/>
  <c r="AE1076" i="7"/>
  <c r="AD1076" i="7"/>
  <c r="AB1076" i="7"/>
  <c r="AA1076" i="7"/>
  <c r="W1076" i="7"/>
  <c r="Y1076" i="7"/>
  <c r="X1076" i="7"/>
  <c r="T1076" i="7"/>
  <c r="S1076" i="7"/>
  <c r="AE1075" i="7"/>
  <c r="AD1075" i="7"/>
  <c r="AB1075" i="7"/>
  <c r="AA1075" i="7"/>
  <c r="W1075" i="7"/>
  <c r="Z1075" i="7"/>
  <c r="X1075" i="7"/>
  <c r="T1075" i="7"/>
  <c r="S1075" i="7"/>
  <c r="AE1074" i="7"/>
  <c r="AD1074" i="7"/>
  <c r="AB1074" i="7"/>
  <c r="AA1074" i="7"/>
  <c r="W1074" i="7"/>
  <c r="Z1074" i="7"/>
  <c r="X1074" i="7"/>
  <c r="T1074" i="7"/>
  <c r="S1074" i="7"/>
  <c r="AE1073" i="7"/>
  <c r="AD1073" i="7"/>
  <c r="AB1073" i="7"/>
  <c r="AA1073" i="7"/>
  <c r="W1073" i="7"/>
  <c r="Z1073" i="7"/>
  <c r="X1073" i="7"/>
  <c r="T1073" i="7"/>
  <c r="S1073" i="7"/>
  <c r="AE1072" i="7"/>
  <c r="AD1072" i="7"/>
  <c r="AB1072" i="7"/>
  <c r="AA1072" i="7"/>
  <c r="W1072" i="7"/>
  <c r="Z1072" i="7"/>
  <c r="X1072" i="7"/>
  <c r="T1072" i="7"/>
  <c r="S1072" i="7"/>
  <c r="AE1071" i="7"/>
  <c r="AD1071" i="7"/>
  <c r="AB1071" i="7"/>
  <c r="AA1071" i="7"/>
  <c r="W1071" i="7"/>
  <c r="Z1071" i="7"/>
  <c r="X1071" i="7"/>
  <c r="T1071" i="7"/>
  <c r="S1071" i="7"/>
  <c r="AE1070" i="7"/>
  <c r="AD1070" i="7"/>
  <c r="AB1070" i="7"/>
  <c r="AA1070" i="7"/>
  <c r="W1070" i="7"/>
  <c r="Z1070" i="7"/>
  <c r="X1070" i="7"/>
  <c r="T1070" i="7"/>
  <c r="S1070" i="7"/>
  <c r="AE1069" i="7"/>
  <c r="AD1069" i="7"/>
  <c r="AB1069" i="7"/>
  <c r="AA1069" i="7"/>
  <c r="W1069" i="7"/>
  <c r="Z1069" i="7"/>
  <c r="X1069" i="7"/>
  <c r="T1069" i="7"/>
  <c r="S1069" i="7"/>
  <c r="AE1068" i="7"/>
  <c r="AD1068" i="7"/>
  <c r="AB1068" i="7"/>
  <c r="AA1068" i="7"/>
  <c r="W1068" i="7"/>
  <c r="Y1068" i="7"/>
  <c r="X1068" i="7"/>
  <c r="T1068" i="7"/>
  <c r="S1068" i="7"/>
  <c r="AE1067" i="7"/>
  <c r="AD1067" i="7"/>
  <c r="AB1067" i="7"/>
  <c r="AA1067" i="7"/>
  <c r="W1067" i="7"/>
  <c r="Z1067" i="7"/>
  <c r="X1067" i="7"/>
  <c r="T1067" i="7"/>
  <c r="S1067" i="7"/>
  <c r="AE1066" i="7"/>
  <c r="AD1066" i="7"/>
  <c r="AB1066" i="7"/>
  <c r="AA1066" i="7"/>
  <c r="W1066" i="7"/>
  <c r="Y1066" i="7"/>
  <c r="X1066" i="7"/>
  <c r="T1066" i="7"/>
  <c r="S1066" i="7"/>
  <c r="AE1065" i="7"/>
  <c r="AD1065" i="7"/>
  <c r="AB1065" i="7"/>
  <c r="AA1065" i="7"/>
  <c r="W1065" i="7"/>
  <c r="Z1065" i="7"/>
  <c r="X1065" i="7"/>
  <c r="T1065" i="7"/>
  <c r="S1065" i="7"/>
  <c r="AE1064" i="7"/>
  <c r="AD1064" i="7"/>
  <c r="AB1064" i="7"/>
  <c r="AA1064" i="7"/>
  <c r="W1064" i="7"/>
  <c r="Z1064" i="7"/>
  <c r="X1064" i="7"/>
  <c r="T1064" i="7"/>
  <c r="S1064" i="7"/>
  <c r="AE1063" i="7"/>
  <c r="AD1063" i="7"/>
  <c r="AB1063" i="7"/>
  <c r="AA1063" i="7"/>
  <c r="W1063" i="7"/>
  <c r="Z1063" i="7"/>
  <c r="X1063" i="7"/>
  <c r="T1063" i="7"/>
  <c r="S1063" i="7"/>
  <c r="AE1062" i="7"/>
  <c r="AD1062" i="7"/>
  <c r="AB1062" i="7"/>
  <c r="AA1062" i="7"/>
  <c r="W1062" i="7"/>
  <c r="Z1062" i="7"/>
  <c r="X1062" i="7"/>
  <c r="T1062" i="7"/>
  <c r="S1062" i="7"/>
  <c r="AE1061" i="7"/>
  <c r="AD1061" i="7"/>
  <c r="AB1061" i="7"/>
  <c r="AA1061" i="7"/>
  <c r="W1061" i="7"/>
  <c r="Z1061" i="7"/>
  <c r="X1061" i="7"/>
  <c r="T1061" i="7"/>
  <c r="S1061" i="7"/>
  <c r="AE1060" i="7"/>
  <c r="AD1060" i="7"/>
  <c r="AB1060" i="7"/>
  <c r="AA1060" i="7"/>
  <c r="W1060" i="7"/>
  <c r="Z1060" i="7"/>
  <c r="X1060" i="7"/>
  <c r="T1060" i="7"/>
  <c r="S1060" i="7"/>
  <c r="AE1059" i="7"/>
  <c r="AD1059" i="7"/>
  <c r="AB1059" i="7"/>
  <c r="AA1059" i="7"/>
  <c r="W1059" i="7"/>
  <c r="Z1059" i="7"/>
  <c r="X1059" i="7"/>
  <c r="T1059" i="7"/>
  <c r="S1059" i="7"/>
  <c r="AE1058" i="7"/>
  <c r="AD1058" i="7"/>
  <c r="AB1058" i="7"/>
  <c r="AA1058" i="7"/>
  <c r="W1058" i="7"/>
  <c r="Z1058" i="7"/>
  <c r="X1058" i="7"/>
  <c r="T1058" i="7"/>
  <c r="S1058" i="7"/>
  <c r="AE1057" i="7"/>
  <c r="AD1057" i="7"/>
  <c r="AB1057" i="7"/>
  <c r="AA1057" i="7"/>
  <c r="W1057" i="7"/>
  <c r="Z1057" i="7"/>
  <c r="X1057" i="7"/>
  <c r="T1057" i="7"/>
  <c r="S1057" i="7"/>
  <c r="AE1056" i="7"/>
  <c r="AD1056" i="7"/>
  <c r="AB1056" i="7"/>
  <c r="AA1056" i="7"/>
  <c r="W1056" i="7"/>
  <c r="Y1056" i="7"/>
  <c r="X1056" i="7"/>
  <c r="T1056" i="7"/>
  <c r="S1056" i="7"/>
  <c r="AE1055" i="7"/>
  <c r="AD1055" i="7"/>
  <c r="AB1055" i="7"/>
  <c r="AA1055" i="7"/>
  <c r="W1055" i="7"/>
  <c r="Z1055" i="7"/>
  <c r="X1055" i="7"/>
  <c r="T1055" i="7"/>
  <c r="S1055" i="7"/>
  <c r="AE1054" i="7"/>
  <c r="AD1054" i="7"/>
  <c r="AB1054" i="7"/>
  <c r="AA1054" i="7"/>
  <c r="W1054" i="7"/>
  <c r="Z1054" i="7"/>
  <c r="X1054" i="7"/>
  <c r="T1054" i="7"/>
  <c r="S1054" i="7"/>
  <c r="AE1053" i="7"/>
  <c r="AD1053" i="7"/>
  <c r="AB1053" i="7"/>
  <c r="AA1053" i="7"/>
  <c r="W1053" i="7"/>
  <c r="Z1053" i="7"/>
  <c r="X1053" i="7"/>
  <c r="T1053" i="7"/>
  <c r="S1053" i="7"/>
  <c r="AE1052" i="7"/>
  <c r="AD1052" i="7"/>
  <c r="AB1052" i="7"/>
  <c r="AA1052" i="7"/>
  <c r="W1052" i="7"/>
  <c r="Y1052" i="7"/>
  <c r="X1052" i="7"/>
  <c r="T1052" i="7"/>
  <c r="S1052" i="7"/>
  <c r="AE1051" i="7"/>
  <c r="AD1051" i="7"/>
  <c r="AB1051" i="7"/>
  <c r="AA1051" i="7"/>
  <c r="W1051" i="7"/>
  <c r="Z1051" i="7"/>
  <c r="X1051" i="7"/>
  <c r="T1051" i="7"/>
  <c r="S1051" i="7"/>
  <c r="AE1050" i="7"/>
  <c r="AD1050" i="7"/>
  <c r="AB1050" i="7"/>
  <c r="AA1050" i="7"/>
  <c r="W1050" i="7"/>
  <c r="Y1050" i="7"/>
  <c r="X1050" i="7"/>
  <c r="T1050" i="7"/>
  <c r="S1050" i="7"/>
  <c r="AE1049" i="7"/>
  <c r="AD1049" i="7"/>
  <c r="AB1049" i="7"/>
  <c r="AA1049" i="7"/>
  <c r="W1049" i="7"/>
  <c r="Z1049" i="7"/>
  <c r="X1049" i="7"/>
  <c r="T1049" i="7"/>
  <c r="S1049" i="7"/>
  <c r="AE1048" i="7"/>
  <c r="AD1048" i="7"/>
  <c r="AB1048" i="7"/>
  <c r="AA1048" i="7"/>
  <c r="W1048" i="7"/>
  <c r="Y1048" i="7"/>
  <c r="X1048" i="7"/>
  <c r="T1048" i="7"/>
  <c r="S1048" i="7"/>
  <c r="AE1047" i="7"/>
  <c r="AD1047" i="7"/>
  <c r="AB1047" i="7"/>
  <c r="AA1047" i="7"/>
  <c r="W1047" i="7"/>
  <c r="Z1047" i="7"/>
  <c r="X1047" i="7"/>
  <c r="T1047" i="7"/>
  <c r="S1047" i="7"/>
  <c r="AE1046" i="7"/>
  <c r="AD1046" i="7"/>
  <c r="AB1046" i="7"/>
  <c r="AA1046" i="7"/>
  <c r="W1046" i="7"/>
  <c r="X1046" i="7"/>
  <c r="T1046" i="7"/>
  <c r="S1046" i="7"/>
  <c r="AE1045" i="7"/>
  <c r="AD1045" i="7"/>
  <c r="AB1045" i="7"/>
  <c r="AA1045" i="7"/>
  <c r="W1045" i="7"/>
  <c r="Z1045" i="7"/>
  <c r="X1045" i="7"/>
  <c r="T1045" i="7"/>
  <c r="S1045" i="7"/>
  <c r="AE1044" i="7"/>
  <c r="AD1044" i="7"/>
  <c r="AB1044" i="7"/>
  <c r="AA1044" i="7"/>
  <c r="W1044" i="7"/>
  <c r="Y1044" i="7"/>
  <c r="X1044" i="7"/>
  <c r="T1044" i="7"/>
  <c r="S1044" i="7"/>
  <c r="AE1043" i="7"/>
  <c r="AD1043" i="7"/>
  <c r="AB1043" i="7"/>
  <c r="AA1043" i="7"/>
  <c r="W1043" i="7"/>
  <c r="Z1043" i="7"/>
  <c r="X1043" i="7"/>
  <c r="T1043" i="7"/>
  <c r="S1043" i="7"/>
  <c r="AE1042" i="7"/>
  <c r="AD1042" i="7"/>
  <c r="AB1042" i="7"/>
  <c r="AA1042" i="7"/>
  <c r="W1042" i="7"/>
  <c r="Z1042" i="7"/>
  <c r="X1042" i="7"/>
  <c r="T1042" i="7"/>
  <c r="S1042" i="7"/>
  <c r="AE1041" i="7"/>
  <c r="AD1041" i="7"/>
  <c r="AB1041" i="7"/>
  <c r="AA1041" i="7"/>
  <c r="W1041" i="7"/>
  <c r="Z1041" i="7"/>
  <c r="X1041" i="7"/>
  <c r="T1041" i="7"/>
  <c r="S1041" i="7"/>
  <c r="AE1040" i="7"/>
  <c r="AD1040" i="7"/>
  <c r="AB1040" i="7"/>
  <c r="AA1040" i="7"/>
  <c r="W1040" i="7"/>
  <c r="Y1040" i="7"/>
  <c r="X1040" i="7"/>
  <c r="T1040" i="7"/>
  <c r="S1040" i="7"/>
  <c r="AE1039" i="7"/>
  <c r="AD1039" i="7"/>
  <c r="AB1039" i="7"/>
  <c r="AA1039" i="7"/>
  <c r="W1039" i="7"/>
  <c r="Z1039" i="7"/>
  <c r="X1039" i="7"/>
  <c r="T1039" i="7"/>
  <c r="S1039" i="7"/>
  <c r="AE1038" i="7"/>
  <c r="AD1038" i="7"/>
  <c r="AB1038" i="7"/>
  <c r="AA1038" i="7"/>
  <c r="W1038" i="7"/>
  <c r="Z1038" i="7"/>
  <c r="X1038" i="7"/>
  <c r="T1038" i="7"/>
  <c r="S1038" i="7"/>
  <c r="AE1037" i="7"/>
  <c r="AD1037" i="7"/>
  <c r="AB1037" i="7"/>
  <c r="AA1037" i="7"/>
  <c r="W1037" i="7"/>
  <c r="Z1037" i="7"/>
  <c r="X1037" i="7"/>
  <c r="T1037" i="7"/>
  <c r="S1037" i="7"/>
  <c r="AE1036" i="7"/>
  <c r="AD1036" i="7"/>
  <c r="AB1036" i="7"/>
  <c r="AA1036" i="7"/>
  <c r="W1036" i="7"/>
  <c r="Z1036" i="7"/>
  <c r="X1036" i="7"/>
  <c r="T1036" i="7"/>
  <c r="S1036" i="7"/>
  <c r="AE1035" i="7"/>
  <c r="AD1035" i="7"/>
  <c r="AB1035" i="7"/>
  <c r="AA1035" i="7"/>
  <c r="W1035" i="7"/>
  <c r="Z1035" i="7"/>
  <c r="X1035" i="7"/>
  <c r="T1035" i="7"/>
  <c r="S1035" i="7"/>
  <c r="AE1034" i="7"/>
  <c r="AD1034" i="7"/>
  <c r="AB1034" i="7"/>
  <c r="AA1034" i="7"/>
  <c r="W1034" i="7"/>
  <c r="Y1034" i="7"/>
  <c r="X1034" i="7"/>
  <c r="T1034" i="7"/>
  <c r="S1034" i="7"/>
  <c r="AE1033" i="7"/>
  <c r="AD1033" i="7"/>
  <c r="AB1033" i="7"/>
  <c r="AA1033" i="7"/>
  <c r="W1033" i="7"/>
  <c r="Z1033" i="7"/>
  <c r="X1033" i="7"/>
  <c r="T1033" i="7"/>
  <c r="S1033" i="7"/>
  <c r="AE1032" i="7"/>
  <c r="AD1032" i="7"/>
  <c r="AB1032" i="7"/>
  <c r="AA1032" i="7"/>
  <c r="W1032" i="7"/>
  <c r="Z1032" i="7"/>
  <c r="X1032" i="7"/>
  <c r="T1032" i="7"/>
  <c r="S1032" i="7"/>
  <c r="AE1031" i="7"/>
  <c r="AD1031" i="7"/>
  <c r="AB1031" i="7"/>
  <c r="AA1031" i="7"/>
  <c r="W1031" i="7"/>
  <c r="Z1031" i="7"/>
  <c r="X1031" i="7"/>
  <c r="T1031" i="7"/>
  <c r="S1031" i="7"/>
  <c r="AE1030" i="7"/>
  <c r="AD1030" i="7"/>
  <c r="AB1030" i="7"/>
  <c r="AA1030" i="7"/>
  <c r="W1030" i="7"/>
  <c r="Z1030" i="7"/>
  <c r="X1030" i="7"/>
  <c r="T1030" i="7"/>
  <c r="S1030" i="7"/>
  <c r="AE1029" i="7"/>
  <c r="AD1029" i="7"/>
  <c r="AB1029" i="7"/>
  <c r="AA1029" i="7"/>
  <c r="W1029" i="7"/>
  <c r="Z1029" i="7"/>
  <c r="X1029" i="7"/>
  <c r="T1029" i="7"/>
  <c r="S1029" i="7"/>
  <c r="AE1028" i="7"/>
  <c r="AD1028" i="7"/>
  <c r="AB1028" i="7"/>
  <c r="AA1028" i="7"/>
  <c r="W1028" i="7"/>
  <c r="Z1028" i="7"/>
  <c r="X1028" i="7"/>
  <c r="T1028" i="7"/>
  <c r="S1028" i="7"/>
  <c r="AE1027" i="7"/>
  <c r="AD1027" i="7"/>
  <c r="AB1027" i="7"/>
  <c r="AA1027" i="7"/>
  <c r="W1027" i="7"/>
  <c r="Z1027" i="7"/>
  <c r="X1027" i="7"/>
  <c r="T1027" i="7"/>
  <c r="S1027" i="7"/>
  <c r="AE1026" i="7"/>
  <c r="AD1026" i="7"/>
  <c r="AB1026" i="7"/>
  <c r="AA1026" i="7"/>
  <c r="W1026" i="7"/>
  <c r="Z1026" i="7"/>
  <c r="X1026" i="7"/>
  <c r="T1026" i="7"/>
  <c r="S1026" i="7"/>
  <c r="AE1025" i="7"/>
  <c r="AD1025" i="7"/>
  <c r="AB1025" i="7"/>
  <c r="AA1025" i="7"/>
  <c r="W1025" i="7"/>
  <c r="Z1025" i="7"/>
  <c r="X1025" i="7"/>
  <c r="T1025" i="7"/>
  <c r="S1025" i="7"/>
  <c r="AE1024" i="7"/>
  <c r="AD1024" i="7"/>
  <c r="AB1024" i="7"/>
  <c r="AA1024" i="7"/>
  <c r="W1024" i="7"/>
  <c r="Y1024" i="7"/>
  <c r="X1024" i="7"/>
  <c r="T1024" i="7"/>
  <c r="S1024" i="7"/>
  <c r="AE1023" i="7"/>
  <c r="AD1023" i="7"/>
  <c r="AB1023" i="7"/>
  <c r="AA1023" i="7"/>
  <c r="W1023" i="7"/>
  <c r="Z1023" i="7"/>
  <c r="X1023" i="7"/>
  <c r="T1023" i="7"/>
  <c r="S1023" i="7"/>
  <c r="AE1022" i="7"/>
  <c r="AD1022" i="7"/>
  <c r="AB1022" i="7"/>
  <c r="AA1022" i="7"/>
  <c r="W1022" i="7"/>
  <c r="Z1022" i="7"/>
  <c r="X1022" i="7"/>
  <c r="T1022" i="7"/>
  <c r="S1022" i="7"/>
  <c r="AE1021" i="7"/>
  <c r="AD1021" i="7"/>
  <c r="AB1021" i="7"/>
  <c r="AA1021" i="7"/>
  <c r="W1021" i="7"/>
  <c r="Z1021" i="7"/>
  <c r="X1021" i="7"/>
  <c r="T1021" i="7"/>
  <c r="S1021" i="7"/>
  <c r="AE1020" i="7"/>
  <c r="AD1020" i="7"/>
  <c r="AB1020" i="7"/>
  <c r="AA1020" i="7"/>
  <c r="W1020" i="7"/>
  <c r="Y1020" i="7"/>
  <c r="X1020" i="7"/>
  <c r="T1020" i="7"/>
  <c r="S1020" i="7"/>
  <c r="AE1019" i="7"/>
  <c r="AD1019" i="7"/>
  <c r="AB1019" i="7"/>
  <c r="AA1019" i="7"/>
  <c r="W1019" i="7"/>
  <c r="Z1019" i="7"/>
  <c r="X1019" i="7"/>
  <c r="T1019" i="7"/>
  <c r="S1019" i="7"/>
  <c r="AE1018" i="7"/>
  <c r="AD1018" i="7"/>
  <c r="AB1018" i="7"/>
  <c r="AA1018" i="7"/>
  <c r="W1018" i="7"/>
  <c r="Y1018" i="7"/>
  <c r="X1018" i="7"/>
  <c r="T1018" i="7"/>
  <c r="S1018" i="7"/>
  <c r="AE1017" i="7"/>
  <c r="AD1017" i="7"/>
  <c r="AB1017" i="7"/>
  <c r="AA1017" i="7"/>
  <c r="W1017" i="7"/>
  <c r="Z1017" i="7"/>
  <c r="X1017" i="7"/>
  <c r="T1017" i="7"/>
  <c r="S1017" i="7"/>
  <c r="AE1016" i="7"/>
  <c r="AD1016" i="7"/>
  <c r="AB1016" i="7"/>
  <c r="AA1016" i="7"/>
  <c r="W1016" i="7"/>
  <c r="Y1016" i="7"/>
  <c r="X1016" i="7"/>
  <c r="T1016" i="7"/>
  <c r="S1016" i="7"/>
  <c r="AE1015" i="7"/>
  <c r="AD1015" i="7"/>
  <c r="AB1015" i="7"/>
  <c r="AA1015" i="7"/>
  <c r="W1015" i="7"/>
  <c r="Z1015" i="7"/>
  <c r="X1015" i="7"/>
  <c r="T1015" i="7"/>
  <c r="S1015" i="7"/>
  <c r="AE1014" i="7"/>
  <c r="AD1014" i="7"/>
  <c r="AB1014" i="7"/>
  <c r="AA1014" i="7"/>
  <c r="W1014" i="7"/>
  <c r="Z1014" i="7"/>
  <c r="X1014" i="7"/>
  <c r="T1014" i="7"/>
  <c r="S1014" i="7"/>
  <c r="AE1013" i="7"/>
  <c r="AD1013" i="7"/>
  <c r="AB1013" i="7"/>
  <c r="AA1013" i="7"/>
  <c r="W1013" i="7"/>
  <c r="Z1013" i="7"/>
  <c r="X1013" i="7"/>
  <c r="T1013" i="7"/>
  <c r="S1013" i="7"/>
  <c r="AE1012" i="7"/>
  <c r="AD1012" i="7"/>
  <c r="AB1012" i="7"/>
  <c r="AA1012" i="7"/>
  <c r="W1012" i="7"/>
  <c r="Z1012" i="7"/>
  <c r="X1012" i="7"/>
  <c r="T1012" i="7"/>
  <c r="S1012" i="7"/>
  <c r="AE1011" i="7"/>
  <c r="AD1011" i="7"/>
  <c r="AB1011" i="7"/>
  <c r="AA1011" i="7"/>
  <c r="W1011" i="7"/>
  <c r="Y1011" i="7"/>
  <c r="X1011" i="7"/>
  <c r="T1011" i="7"/>
  <c r="S1011" i="7"/>
  <c r="AE1010" i="7"/>
  <c r="AD1010" i="7"/>
  <c r="AB1010" i="7"/>
  <c r="AA1010" i="7"/>
  <c r="W1010" i="7"/>
  <c r="Z1010" i="7"/>
  <c r="X1010" i="7"/>
  <c r="T1010" i="7"/>
  <c r="S1010" i="7"/>
  <c r="AE1009" i="7"/>
  <c r="AD1009" i="7"/>
  <c r="AB1009" i="7"/>
  <c r="AA1009" i="7"/>
  <c r="W1009" i="7"/>
  <c r="Z1009" i="7"/>
  <c r="X1009" i="7"/>
  <c r="T1009" i="7"/>
  <c r="S1009" i="7"/>
  <c r="AE1008" i="7"/>
  <c r="AD1008" i="7"/>
  <c r="AB1008" i="7"/>
  <c r="AA1008" i="7"/>
  <c r="W1008" i="7"/>
  <c r="Z1008" i="7"/>
  <c r="X1008" i="7"/>
  <c r="T1008" i="7"/>
  <c r="S1008" i="7"/>
  <c r="AE1007" i="7"/>
  <c r="AD1007" i="7"/>
  <c r="AB1007" i="7"/>
  <c r="AA1007" i="7"/>
  <c r="W1007" i="7"/>
  <c r="Y1007" i="7"/>
  <c r="X1007" i="7"/>
  <c r="T1007" i="7"/>
  <c r="S1007" i="7"/>
  <c r="AE1006" i="7"/>
  <c r="AD1006" i="7"/>
  <c r="AB1006" i="7"/>
  <c r="AA1006" i="7"/>
  <c r="W1006" i="7"/>
  <c r="Z1006" i="7"/>
  <c r="X1006" i="7"/>
  <c r="T1006" i="7"/>
  <c r="S1006" i="7"/>
  <c r="AE1005" i="7"/>
  <c r="AD1005" i="7"/>
  <c r="AB1005" i="7"/>
  <c r="AA1005" i="7"/>
  <c r="W1005" i="7"/>
  <c r="Z1005" i="7"/>
  <c r="X1005" i="7"/>
  <c r="T1005" i="7"/>
  <c r="S1005" i="7"/>
  <c r="AE1004" i="7"/>
  <c r="AD1004" i="7"/>
  <c r="AB1004" i="7"/>
  <c r="AA1004" i="7"/>
  <c r="W1004" i="7"/>
  <c r="Z1004" i="7"/>
  <c r="X1004" i="7"/>
  <c r="T1004" i="7"/>
  <c r="S1004" i="7"/>
  <c r="AE1003" i="7"/>
  <c r="AD1003" i="7"/>
  <c r="AB1003" i="7"/>
  <c r="AA1003" i="7"/>
  <c r="W1003" i="7"/>
  <c r="Y1003" i="7"/>
  <c r="X1003" i="7"/>
  <c r="T1003" i="7"/>
  <c r="S1003" i="7"/>
  <c r="AE1002" i="7"/>
  <c r="AD1002" i="7"/>
  <c r="AB1002" i="7"/>
  <c r="AA1002" i="7"/>
  <c r="W1002" i="7"/>
  <c r="Z1002" i="7"/>
  <c r="X1002" i="7"/>
  <c r="T1002" i="7"/>
  <c r="S1002" i="7"/>
  <c r="AE1001" i="7"/>
  <c r="AD1001" i="7"/>
  <c r="AB1001" i="7"/>
  <c r="AA1001" i="7"/>
  <c r="W1001" i="7"/>
  <c r="Z1001" i="7"/>
  <c r="X1001" i="7"/>
  <c r="T1001" i="7"/>
  <c r="S1001" i="7"/>
  <c r="AE1000" i="7"/>
  <c r="AD1000" i="7"/>
  <c r="AB1000" i="7"/>
  <c r="AA1000" i="7"/>
  <c r="W1000" i="7"/>
  <c r="Z1000" i="7"/>
  <c r="X1000" i="7"/>
  <c r="T1000" i="7"/>
  <c r="S1000" i="7"/>
  <c r="AE999" i="7"/>
  <c r="AD999" i="7"/>
  <c r="AB999" i="7"/>
  <c r="AA999" i="7"/>
  <c r="W999" i="7"/>
  <c r="Y999" i="7"/>
  <c r="X999" i="7"/>
  <c r="T999" i="7"/>
  <c r="S999" i="7"/>
  <c r="AE998" i="7"/>
  <c r="AD998" i="7"/>
  <c r="AB998" i="7"/>
  <c r="AA998" i="7"/>
  <c r="W998" i="7"/>
  <c r="Z998" i="7"/>
  <c r="X998" i="7"/>
  <c r="T998" i="7"/>
  <c r="S998" i="7"/>
  <c r="AE997" i="7"/>
  <c r="AD997" i="7"/>
  <c r="AB997" i="7"/>
  <c r="AA997" i="7"/>
  <c r="W997" i="7"/>
  <c r="Z997" i="7"/>
  <c r="X997" i="7"/>
  <c r="T997" i="7"/>
  <c r="S997" i="7"/>
  <c r="AE996" i="7"/>
  <c r="AD996" i="7"/>
  <c r="AB996" i="7"/>
  <c r="AA996" i="7"/>
  <c r="W996" i="7"/>
  <c r="Z996" i="7"/>
  <c r="X996" i="7"/>
  <c r="T996" i="7"/>
  <c r="S996" i="7"/>
  <c r="AE995" i="7"/>
  <c r="AD995" i="7"/>
  <c r="AB995" i="7"/>
  <c r="AA995" i="7"/>
  <c r="W995" i="7"/>
  <c r="Y995" i="7"/>
  <c r="X995" i="7"/>
  <c r="T995" i="7"/>
  <c r="S995" i="7"/>
  <c r="AE994" i="7"/>
  <c r="AD994" i="7"/>
  <c r="AB994" i="7"/>
  <c r="AA994" i="7"/>
  <c r="W994" i="7"/>
  <c r="Z994" i="7"/>
  <c r="X994" i="7"/>
  <c r="T994" i="7"/>
  <c r="S994" i="7"/>
  <c r="AE993" i="7"/>
  <c r="AD993" i="7"/>
  <c r="AB993" i="7"/>
  <c r="AA993" i="7"/>
  <c r="W993" i="7"/>
  <c r="Z993" i="7"/>
  <c r="X993" i="7"/>
  <c r="T993" i="7"/>
  <c r="S993" i="7"/>
  <c r="AE992" i="7"/>
  <c r="AD992" i="7"/>
  <c r="AB992" i="7"/>
  <c r="AA992" i="7"/>
  <c r="W992" i="7"/>
  <c r="Z992" i="7"/>
  <c r="X992" i="7"/>
  <c r="T992" i="7"/>
  <c r="S992" i="7"/>
  <c r="AE991" i="7"/>
  <c r="AD991" i="7"/>
  <c r="AB991" i="7"/>
  <c r="AA991" i="7"/>
  <c r="W991" i="7"/>
  <c r="Y991" i="7"/>
  <c r="X991" i="7"/>
  <c r="T991" i="7"/>
  <c r="S991" i="7"/>
  <c r="AE990" i="7"/>
  <c r="AD990" i="7"/>
  <c r="AB990" i="7"/>
  <c r="AA990" i="7"/>
  <c r="W990" i="7"/>
  <c r="Z990" i="7"/>
  <c r="Y990" i="7"/>
  <c r="X990" i="7"/>
  <c r="T990" i="7"/>
  <c r="S990" i="7"/>
  <c r="AE989" i="7"/>
  <c r="AD989" i="7"/>
  <c r="AB989" i="7"/>
  <c r="AA989" i="7"/>
  <c r="W989" i="7"/>
  <c r="Z989" i="7"/>
  <c r="X989" i="7"/>
  <c r="T989" i="7"/>
  <c r="S989" i="7"/>
  <c r="AE988" i="7"/>
  <c r="AD988" i="7"/>
  <c r="AB988" i="7"/>
  <c r="AA988" i="7"/>
  <c r="W988" i="7"/>
  <c r="Z988" i="7"/>
  <c r="X988" i="7"/>
  <c r="T988" i="7"/>
  <c r="S988" i="7"/>
  <c r="AE987" i="7"/>
  <c r="AD987" i="7"/>
  <c r="AB987" i="7"/>
  <c r="AA987" i="7"/>
  <c r="W987" i="7"/>
  <c r="Y987" i="7"/>
  <c r="X987" i="7"/>
  <c r="T987" i="7"/>
  <c r="S987" i="7"/>
  <c r="AE986" i="7"/>
  <c r="AD986" i="7"/>
  <c r="AB986" i="7"/>
  <c r="AA986" i="7"/>
  <c r="W986" i="7"/>
  <c r="Z986" i="7"/>
  <c r="X986" i="7"/>
  <c r="T986" i="7"/>
  <c r="S986" i="7"/>
  <c r="AE985" i="7"/>
  <c r="AD985" i="7"/>
  <c r="AB985" i="7"/>
  <c r="AA985" i="7"/>
  <c r="W985" i="7"/>
  <c r="Z985" i="7"/>
  <c r="X985" i="7"/>
  <c r="T985" i="7"/>
  <c r="S985" i="7"/>
  <c r="AE984" i="7"/>
  <c r="AD984" i="7"/>
  <c r="AB984" i="7"/>
  <c r="AA984" i="7"/>
  <c r="W984" i="7"/>
  <c r="Z984" i="7"/>
  <c r="X984" i="7"/>
  <c r="T984" i="7"/>
  <c r="S984" i="7"/>
  <c r="AE983" i="7"/>
  <c r="AD983" i="7"/>
  <c r="AB983" i="7"/>
  <c r="AA983" i="7"/>
  <c r="W983" i="7"/>
  <c r="Y983" i="7"/>
  <c r="X983" i="7"/>
  <c r="T983" i="7"/>
  <c r="S983" i="7"/>
  <c r="AE982" i="7"/>
  <c r="AD982" i="7"/>
  <c r="AB982" i="7"/>
  <c r="AA982" i="7"/>
  <c r="W982" i="7"/>
  <c r="Z982" i="7"/>
  <c r="X982" i="7"/>
  <c r="T982" i="7"/>
  <c r="S982" i="7"/>
  <c r="AE981" i="7"/>
  <c r="AD981" i="7"/>
  <c r="AB981" i="7"/>
  <c r="AA981" i="7"/>
  <c r="W981" i="7"/>
  <c r="Z981" i="7"/>
  <c r="X981" i="7"/>
  <c r="T981" i="7"/>
  <c r="S981" i="7"/>
  <c r="AE980" i="7"/>
  <c r="AD980" i="7"/>
  <c r="AB980" i="7"/>
  <c r="AA980" i="7"/>
  <c r="W980" i="7"/>
  <c r="Z980" i="7"/>
  <c r="X980" i="7"/>
  <c r="T980" i="7"/>
  <c r="S980" i="7"/>
  <c r="AE979" i="7"/>
  <c r="AD979" i="7"/>
  <c r="AB979" i="7"/>
  <c r="AA979" i="7"/>
  <c r="W979" i="7"/>
  <c r="Z979" i="7"/>
  <c r="X979" i="7"/>
  <c r="T979" i="7"/>
  <c r="S979" i="7"/>
  <c r="AE978" i="7"/>
  <c r="AD978" i="7"/>
  <c r="AB978" i="7"/>
  <c r="AA978" i="7"/>
  <c r="W978" i="7"/>
  <c r="Z978" i="7"/>
  <c r="X978" i="7"/>
  <c r="T978" i="7"/>
  <c r="S978" i="7"/>
  <c r="AE977" i="7"/>
  <c r="AD977" i="7"/>
  <c r="AB977" i="7"/>
  <c r="AA977" i="7"/>
  <c r="W977" i="7"/>
  <c r="Y977" i="7"/>
  <c r="X977" i="7"/>
  <c r="T977" i="7"/>
  <c r="S977" i="7"/>
  <c r="AE976" i="7"/>
  <c r="AD976" i="7"/>
  <c r="AB976" i="7"/>
  <c r="AA976" i="7"/>
  <c r="W976" i="7"/>
  <c r="Z976" i="7"/>
  <c r="X976" i="7"/>
  <c r="T976" i="7"/>
  <c r="S976" i="7"/>
  <c r="AE975" i="7"/>
  <c r="AD975" i="7"/>
  <c r="AB975" i="7"/>
  <c r="AA975" i="7"/>
  <c r="W975" i="7"/>
  <c r="Z975" i="7"/>
  <c r="X975" i="7"/>
  <c r="T975" i="7"/>
  <c r="S975" i="7"/>
  <c r="AE974" i="7"/>
  <c r="AD974" i="7"/>
  <c r="AB974" i="7"/>
  <c r="AA974" i="7"/>
  <c r="W974" i="7"/>
  <c r="Z974" i="7"/>
  <c r="X974" i="7"/>
  <c r="T974" i="7"/>
  <c r="S974" i="7"/>
  <c r="AE973" i="7"/>
  <c r="AD973" i="7"/>
  <c r="AB973" i="7"/>
  <c r="AA973" i="7"/>
  <c r="W973" i="7"/>
  <c r="Y973" i="7"/>
  <c r="X973" i="7"/>
  <c r="T973" i="7"/>
  <c r="S973" i="7"/>
  <c r="AE972" i="7"/>
  <c r="AD972" i="7"/>
  <c r="AB972" i="7"/>
  <c r="AA972" i="7"/>
  <c r="W972" i="7"/>
  <c r="Z972" i="7"/>
  <c r="X972" i="7"/>
  <c r="T972" i="7"/>
  <c r="S972" i="7"/>
  <c r="AE971" i="7"/>
  <c r="AD971" i="7"/>
  <c r="AB971" i="7"/>
  <c r="AA971" i="7"/>
  <c r="W971" i="7"/>
  <c r="Z971" i="7"/>
  <c r="X971" i="7"/>
  <c r="T971" i="7"/>
  <c r="S971" i="7"/>
  <c r="AE970" i="7"/>
  <c r="AD970" i="7"/>
  <c r="AB970" i="7"/>
  <c r="AA970" i="7"/>
  <c r="W970" i="7"/>
  <c r="Z970" i="7"/>
  <c r="X970" i="7"/>
  <c r="T970" i="7"/>
  <c r="S970" i="7"/>
  <c r="AE969" i="7"/>
  <c r="AD969" i="7"/>
  <c r="AB969" i="7"/>
  <c r="AA969" i="7"/>
  <c r="W969" i="7"/>
  <c r="Y969" i="7"/>
  <c r="X969" i="7"/>
  <c r="T969" i="7"/>
  <c r="S969" i="7"/>
  <c r="AE968" i="7"/>
  <c r="AD968" i="7"/>
  <c r="AB968" i="7"/>
  <c r="AA968" i="7"/>
  <c r="W968" i="7"/>
  <c r="Z968" i="7"/>
  <c r="X968" i="7"/>
  <c r="T968" i="7"/>
  <c r="S968" i="7"/>
  <c r="AE967" i="7"/>
  <c r="AD967" i="7"/>
  <c r="AB967" i="7"/>
  <c r="AA967" i="7"/>
  <c r="W967" i="7"/>
  <c r="Z967" i="7"/>
  <c r="X967" i="7"/>
  <c r="T967" i="7"/>
  <c r="S967" i="7"/>
  <c r="AE966" i="7"/>
  <c r="AD966" i="7"/>
  <c r="AB966" i="7"/>
  <c r="AA966" i="7"/>
  <c r="W966" i="7"/>
  <c r="Z966" i="7"/>
  <c r="X966" i="7"/>
  <c r="T966" i="7"/>
  <c r="S966" i="7"/>
  <c r="AE965" i="7"/>
  <c r="AD965" i="7"/>
  <c r="AB965" i="7"/>
  <c r="AA965" i="7"/>
  <c r="W965" i="7"/>
  <c r="Y965" i="7"/>
  <c r="X965" i="7"/>
  <c r="T965" i="7"/>
  <c r="S965" i="7"/>
  <c r="AE964" i="7"/>
  <c r="AD964" i="7"/>
  <c r="AB964" i="7"/>
  <c r="AA964" i="7"/>
  <c r="W964" i="7"/>
  <c r="Z964" i="7"/>
  <c r="X964" i="7"/>
  <c r="T964" i="7"/>
  <c r="S964" i="7"/>
  <c r="AE963" i="7"/>
  <c r="AD963" i="7"/>
  <c r="AB963" i="7"/>
  <c r="AA963" i="7"/>
  <c r="W963" i="7"/>
  <c r="Z963" i="7"/>
  <c r="X963" i="7"/>
  <c r="T963" i="7"/>
  <c r="S963" i="7"/>
  <c r="AE962" i="7"/>
  <c r="AD962" i="7"/>
  <c r="AB962" i="7"/>
  <c r="AA962" i="7"/>
  <c r="W962" i="7"/>
  <c r="Z962" i="7"/>
  <c r="X962" i="7"/>
  <c r="T962" i="7"/>
  <c r="S962" i="7"/>
  <c r="AE961" i="7"/>
  <c r="AD961" i="7"/>
  <c r="AB961" i="7"/>
  <c r="AA961" i="7"/>
  <c r="W961" i="7"/>
  <c r="Y961" i="7"/>
  <c r="X961" i="7"/>
  <c r="T961" i="7"/>
  <c r="S961" i="7"/>
  <c r="AE960" i="7"/>
  <c r="AD960" i="7"/>
  <c r="AB960" i="7"/>
  <c r="AA960" i="7"/>
  <c r="W960" i="7"/>
  <c r="Z960" i="7"/>
  <c r="X960" i="7"/>
  <c r="T960" i="7"/>
  <c r="S960" i="7"/>
  <c r="AE959" i="7"/>
  <c r="AD959" i="7"/>
  <c r="AB959" i="7"/>
  <c r="AA959" i="7"/>
  <c r="W959" i="7"/>
  <c r="Z959" i="7"/>
  <c r="X959" i="7"/>
  <c r="T959" i="7"/>
  <c r="S959" i="7"/>
  <c r="AE958" i="7"/>
  <c r="AD958" i="7"/>
  <c r="AB958" i="7"/>
  <c r="AA958" i="7"/>
  <c r="W958" i="7"/>
  <c r="Z958" i="7"/>
  <c r="X958" i="7"/>
  <c r="T958" i="7"/>
  <c r="S958" i="7"/>
  <c r="AE957" i="7"/>
  <c r="AD957" i="7"/>
  <c r="AB957" i="7"/>
  <c r="AA957" i="7"/>
  <c r="W957" i="7"/>
  <c r="Z957" i="7"/>
  <c r="X957" i="7"/>
  <c r="T957" i="7"/>
  <c r="S957" i="7"/>
  <c r="AE956" i="7"/>
  <c r="AD956" i="7"/>
  <c r="AB956" i="7"/>
  <c r="AA956" i="7"/>
  <c r="W956" i="7"/>
  <c r="Z956" i="7"/>
  <c r="X956" i="7"/>
  <c r="T956" i="7"/>
  <c r="S956" i="7"/>
  <c r="AE955" i="7"/>
  <c r="AD955" i="7"/>
  <c r="AB955" i="7"/>
  <c r="AA955" i="7"/>
  <c r="W955" i="7"/>
  <c r="Y955" i="7"/>
  <c r="X955" i="7"/>
  <c r="T955" i="7"/>
  <c r="S955" i="7"/>
  <c r="AE954" i="7"/>
  <c r="AD954" i="7"/>
  <c r="AB954" i="7"/>
  <c r="AA954" i="7"/>
  <c r="W954" i="7"/>
  <c r="Z954" i="7"/>
  <c r="X954" i="7"/>
  <c r="T954" i="7"/>
  <c r="S954" i="7"/>
  <c r="AE953" i="7"/>
  <c r="AD953" i="7"/>
  <c r="AB953" i="7"/>
  <c r="AA953" i="7"/>
  <c r="W953" i="7"/>
  <c r="Z953" i="7"/>
  <c r="X953" i="7"/>
  <c r="T953" i="7"/>
  <c r="S953" i="7"/>
  <c r="AE952" i="7"/>
  <c r="AD952" i="7"/>
  <c r="AB952" i="7"/>
  <c r="AA952" i="7"/>
  <c r="W952" i="7"/>
  <c r="Z952" i="7"/>
  <c r="X952" i="7"/>
  <c r="T952" i="7"/>
  <c r="S952" i="7"/>
  <c r="AE951" i="7"/>
  <c r="AD951" i="7"/>
  <c r="AB951" i="7"/>
  <c r="AA951" i="7"/>
  <c r="W951" i="7"/>
  <c r="Y951" i="7"/>
  <c r="X951" i="7"/>
  <c r="T951" i="7"/>
  <c r="S951" i="7"/>
  <c r="AE950" i="7"/>
  <c r="AD950" i="7"/>
  <c r="AB950" i="7"/>
  <c r="AA950" i="7"/>
  <c r="W950" i="7"/>
  <c r="Z950" i="7"/>
  <c r="X950" i="7"/>
  <c r="T950" i="7"/>
  <c r="S950" i="7"/>
  <c r="AE949" i="7"/>
  <c r="AD949" i="7"/>
  <c r="AB949" i="7"/>
  <c r="AA949" i="7"/>
  <c r="W949" i="7"/>
  <c r="Y949" i="7"/>
  <c r="X949" i="7"/>
  <c r="T949" i="7"/>
  <c r="S949" i="7"/>
  <c r="AE948" i="7"/>
  <c r="AD948" i="7"/>
  <c r="AB948" i="7"/>
  <c r="AA948" i="7"/>
  <c r="W948" i="7"/>
  <c r="Z948" i="7"/>
  <c r="X948" i="7"/>
  <c r="T948" i="7"/>
  <c r="S948" i="7"/>
  <c r="AE947" i="7"/>
  <c r="AD947" i="7"/>
  <c r="AB947" i="7"/>
  <c r="AA947" i="7"/>
  <c r="W947" i="7"/>
  <c r="Y947" i="7"/>
  <c r="X947" i="7"/>
  <c r="T947" i="7"/>
  <c r="S947" i="7"/>
  <c r="AE946" i="7"/>
  <c r="AD946" i="7"/>
  <c r="AB946" i="7"/>
  <c r="AA946" i="7"/>
  <c r="W946" i="7"/>
  <c r="Z946" i="7"/>
  <c r="X946" i="7"/>
  <c r="T946" i="7"/>
  <c r="S946" i="7"/>
  <c r="AE945" i="7"/>
  <c r="AD945" i="7"/>
  <c r="AB945" i="7"/>
  <c r="AA945" i="7"/>
  <c r="W945" i="7"/>
  <c r="Y945" i="7"/>
  <c r="X945" i="7"/>
  <c r="T945" i="7"/>
  <c r="S945" i="7"/>
  <c r="AE944" i="7"/>
  <c r="AD944" i="7"/>
  <c r="AB944" i="7"/>
  <c r="AA944" i="7"/>
  <c r="W944" i="7"/>
  <c r="Z944" i="7"/>
  <c r="X944" i="7"/>
  <c r="T944" i="7"/>
  <c r="S944" i="7"/>
  <c r="AE943" i="7"/>
  <c r="AD943" i="7"/>
  <c r="AB943" i="7"/>
  <c r="AA943" i="7"/>
  <c r="W943" i="7"/>
  <c r="Y943" i="7"/>
  <c r="X943" i="7"/>
  <c r="T943" i="7"/>
  <c r="S943" i="7"/>
  <c r="AE942" i="7"/>
  <c r="AD942" i="7"/>
  <c r="AB942" i="7"/>
  <c r="AA942" i="7"/>
  <c r="W942" i="7"/>
  <c r="Z942" i="7"/>
  <c r="X942" i="7"/>
  <c r="T942" i="7"/>
  <c r="S942" i="7"/>
  <c r="AE941" i="7"/>
  <c r="AD941" i="7"/>
  <c r="AB941" i="7"/>
  <c r="AA941" i="7"/>
  <c r="W941" i="7"/>
  <c r="Z941" i="7"/>
  <c r="X941" i="7"/>
  <c r="T941" i="7"/>
  <c r="S941" i="7"/>
  <c r="AE940" i="7"/>
  <c r="AD940" i="7"/>
  <c r="AB940" i="7"/>
  <c r="AA940" i="7"/>
  <c r="W940" i="7"/>
  <c r="Z940" i="7"/>
  <c r="X940" i="7"/>
  <c r="T940" i="7"/>
  <c r="S940" i="7"/>
  <c r="AE939" i="7"/>
  <c r="AD939" i="7"/>
  <c r="AB939" i="7"/>
  <c r="AA939" i="7"/>
  <c r="W939" i="7"/>
  <c r="Z939" i="7"/>
  <c r="X939" i="7"/>
  <c r="T939" i="7"/>
  <c r="S939" i="7"/>
  <c r="AE938" i="7"/>
  <c r="AD938" i="7"/>
  <c r="AB938" i="7"/>
  <c r="AA938" i="7"/>
  <c r="W938" i="7"/>
  <c r="Z938" i="7"/>
  <c r="X938" i="7"/>
  <c r="T938" i="7"/>
  <c r="S938" i="7"/>
  <c r="AE937" i="7"/>
  <c r="AD937" i="7"/>
  <c r="AB937" i="7"/>
  <c r="AA937" i="7"/>
  <c r="W937" i="7"/>
  <c r="Z937" i="7"/>
  <c r="X937" i="7"/>
  <c r="T937" i="7"/>
  <c r="S937" i="7"/>
  <c r="AE936" i="7"/>
  <c r="AD936" i="7"/>
  <c r="AB936" i="7"/>
  <c r="AA936" i="7"/>
  <c r="W936" i="7"/>
  <c r="Z936" i="7"/>
  <c r="X936" i="7"/>
  <c r="T936" i="7"/>
  <c r="S936" i="7"/>
  <c r="AE935" i="7"/>
  <c r="AD935" i="7"/>
  <c r="AB935" i="7"/>
  <c r="AA935" i="7"/>
  <c r="W935" i="7"/>
  <c r="Z935" i="7"/>
  <c r="X935" i="7"/>
  <c r="T935" i="7"/>
  <c r="S935" i="7"/>
  <c r="AE934" i="7"/>
  <c r="AD934" i="7"/>
  <c r="AB934" i="7"/>
  <c r="AA934" i="7"/>
  <c r="W934" i="7"/>
  <c r="Z934" i="7"/>
  <c r="X934" i="7"/>
  <c r="T934" i="7"/>
  <c r="S934" i="7"/>
  <c r="AE933" i="7"/>
  <c r="AD933" i="7"/>
  <c r="AB933" i="7"/>
  <c r="AA933" i="7"/>
  <c r="W933" i="7"/>
  <c r="Z933" i="7"/>
  <c r="X933" i="7"/>
  <c r="T933" i="7"/>
  <c r="S933" i="7"/>
  <c r="AE932" i="7"/>
  <c r="AD932" i="7"/>
  <c r="AB932" i="7"/>
  <c r="AA932" i="7"/>
  <c r="W932" i="7"/>
  <c r="Z932" i="7"/>
  <c r="X932" i="7"/>
  <c r="T932" i="7"/>
  <c r="S932" i="7"/>
  <c r="AE931" i="7"/>
  <c r="AD931" i="7"/>
  <c r="AB931" i="7"/>
  <c r="AA931" i="7"/>
  <c r="W931" i="7"/>
  <c r="Y931" i="7"/>
  <c r="X931" i="7"/>
  <c r="T931" i="7"/>
  <c r="S931" i="7"/>
  <c r="AE930" i="7"/>
  <c r="AD930" i="7"/>
  <c r="AB930" i="7"/>
  <c r="AA930" i="7"/>
  <c r="W930" i="7"/>
  <c r="Z930" i="7"/>
  <c r="X930" i="7"/>
  <c r="T930" i="7"/>
  <c r="S930" i="7"/>
  <c r="AE929" i="7"/>
  <c r="AD929" i="7"/>
  <c r="AB929" i="7"/>
  <c r="AA929" i="7"/>
  <c r="W929" i="7"/>
  <c r="Z929" i="7"/>
  <c r="X929" i="7"/>
  <c r="T929" i="7"/>
  <c r="S929" i="7"/>
  <c r="AE928" i="7"/>
  <c r="AD928" i="7"/>
  <c r="AB928" i="7"/>
  <c r="AA928" i="7"/>
  <c r="W928" i="7"/>
  <c r="Z928" i="7"/>
  <c r="X928" i="7"/>
  <c r="T928" i="7"/>
  <c r="S928" i="7"/>
  <c r="AE927" i="7"/>
  <c r="AD927" i="7"/>
  <c r="AB927" i="7"/>
  <c r="AA927" i="7"/>
  <c r="W927" i="7"/>
  <c r="Y927" i="7"/>
  <c r="X927" i="7"/>
  <c r="T927" i="7"/>
  <c r="S927" i="7"/>
  <c r="AE926" i="7"/>
  <c r="AD926" i="7"/>
  <c r="AB926" i="7"/>
  <c r="AA926" i="7"/>
  <c r="W926" i="7"/>
  <c r="X926" i="7"/>
  <c r="T926" i="7"/>
  <c r="S926" i="7"/>
  <c r="AE925" i="7"/>
  <c r="AD925" i="7"/>
  <c r="AB925" i="7"/>
  <c r="AA925" i="7"/>
  <c r="W925" i="7"/>
  <c r="Z925" i="7"/>
  <c r="X925" i="7"/>
  <c r="T925" i="7"/>
  <c r="S925" i="7"/>
  <c r="AE924" i="7"/>
  <c r="AD924" i="7"/>
  <c r="AB924" i="7"/>
  <c r="AA924" i="7"/>
  <c r="W924" i="7"/>
  <c r="Z924" i="7"/>
  <c r="X924" i="7"/>
  <c r="T924" i="7"/>
  <c r="S924" i="7"/>
  <c r="AE923" i="7"/>
  <c r="AD923" i="7"/>
  <c r="AB923" i="7"/>
  <c r="AA923" i="7"/>
  <c r="W923" i="7"/>
  <c r="Y923" i="7"/>
  <c r="X923" i="7"/>
  <c r="T923" i="7"/>
  <c r="S923" i="7"/>
  <c r="AE922" i="7"/>
  <c r="AD922" i="7"/>
  <c r="AB922" i="7"/>
  <c r="AA922" i="7"/>
  <c r="W922" i="7"/>
  <c r="Z922" i="7"/>
  <c r="X922" i="7"/>
  <c r="T922" i="7"/>
  <c r="S922" i="7"/>
  <c r="AE921" i="7"/>
  <c r="AD921" i="7"/>
  <c r="AB921" i="7"/>
  <c r="AA921" i="7"/>
  <c r="W921" i="7"/>
  <c r="Z921" i="7"/>
  <c r="X921" i="7"/>
  <c r="T921" i="7"/>
  <c r="S921" i="7"/>
  <c r="AE920" i="7"/>
  <c r="AD920" i="7"/>
  <c r="AB920" i="7"/>
  <c r="AA920" i="7"/>
  <c r="W920" i="7"/>
  <c r="Z920" i="7"/>
  <c r="X920" i="7"/>
  <c r="T920" i="7"/>
  <c r="S920" i="7"/>
  <c r="AE919" i="7"/>
  <c r="AD919" i="7"/>
  <c r="AB919" i="7"/>
  <c r="AA919" i="7"/>
  <c r="W919" i="7"/>
  <c r="Y919" i="7"/>
  <c r="X919" i="7"/>
  <c r="T919" i="7"/>
  <c r="S919" i="7"/>
  <c r="AE918" i="7"/>
  <c r="AD918" i="7"/>
  <c r="AB918" i="7"/>
  <c r="AA918" i="7"/>
  <c r="W918" i="7"/>
  <c r="Z918" i="7"/>
  <c r="X918" i="7"/>
  <c r="T918" i="7"/>
  <c r="S918" i="7"/>
  <c r="AE917" i="7"/>
  <c r="AD917" i="7"/>
  <c r="AB917" i="7"/>
  <c r="AA917" i="7"/>
  <c r="W917" i="7"/>
  <c r="Z917" i="7"/>
  <c r="X917" i="7"/>
  <c r="T917" i="7"/>
  <c r="S917" i="7"/>
  <c r="AE916" i="7"/>
  <c r="AD916" i="7"/>
  <c r="AB916" i="7"/>
  <c r="AA916" i="7"/>
  <c r="W916" i="7"/>
  <c r="Z916" i="7"/>
  <c r="X916" i="7"/>
  <c r="T916" i="7"/>
  <c r="S916" i="7"/>
  <c r="AE915" i="7"/>
  <c r="AD915" i="7"/>
  <c r="AB915" i="7"/>
  <c r="AA915" i="7"/>
  <c r="W915" i="7"/>
  <c r="Y915" i="7"/>
  <c r="X915" i="7"/>
  <c r="T915" i="7"/>
  <c r="S915" i="7"/>
  <c r="AE914" i="7"/>
  <c r="AD914" i="7"/>
  <c r="AB914" i="7"/>
  <c r="AA914" i="7"/>
  <c r="W914" i="7"/>
  <c r="Z914" i="7"/>
  <c r="X914" i="7"/>
  <c r="T914" i="7"/>
  <c r="S914" i="7"/>
  <c r="AE913" i="7"/>
  <c r="AD913" i="7"/>
  <c r="AB913" i="7"/>
  <c r="AA913" i="7"/>
  <c r="W913" i="7"/>
  <c r="Z913" i="7"/>
  <c r="X913" i="7"/>
  <c r="T913" i="7"/>
  <c r="S913" i="7"/>
  <c r="AE912" i="7"/>
  <c r="AD912" i="7"/>
  <c r="AB912" i="7"/>
  <c r="AA912" i="7"/>
  <c r="W912" i="7"/>
  <c r="Z912" i="7"/>
  <c r="X912" i="7"/>
  <c r="T912" i="7"/>
  <c r="S912" i="7"/>
  <c r="AE911" i="7"/>
  <c r="AD911" i="7"/>
  <c r="AB911" i="7"/>
  <c r="AA911" i="7"/>
  <c r="W911" i="7"/>
  <c r="Y911" i="7"/>
  <c r="X911" i="7"/>
  <c r="T911" i="7"/>
  <c r="S911" i="7"/>
  <c r="AE910" i="7"/>
  <c r="AD910" i="7"/>
  <c r="AB910" i="7"/>
  <c r="AA910" i="7"/>
  <c r="W910" i="7"/>
  <c r="Z910" i="7"/>
  <c r="X910" i="7"/>
  <c r="T910" i="7"/>
  <c r="S910" i="7"/>
  <c r="AE909" i="7"/>
  <c r="AD909" i="7"/>
  <c r="AB909" i="7"/>
  <c r="AA909" i="7"/>
  <c r="W909" i="7"/>
  <c r="Z909" i="7"/>
  <c r="X909" i="7"/>
  <c r="T909" i="7"/>
  <c r="S909" i="7"/>
  <c r="AE908" i="7"/>
  <c r="AD908" i="7"/>
  <c r="AB908" i="7"/>
  <c r="AA908" i="7"/>
  <c r="W908" i="7"/>
  <c r="Z908" i="7"/>
  <c r="X908" i="7"/>
  <c r="T908" i="7"/>
  <c r="S908" i="7"/>
  <c r="AE907" i="7"/>
  <c r="AD907" i="7"/>
  <c r="AB907" i="7"/>
  <c r="AA907" i="7"/>
  <c r="W907" i="7"/>
  <c r="Y907" i="7"/>
  <c r="X907" i="7"/>
  <c r="T907" i="7"/>
  <c r="S907" i="7"/>
  <c r="AE906" i="7"/>
  <c r="AD906" i="7"/>
  <c r="AB906" i="7"/>
  <c r="AA906" i="7"/>
  <c r="W906" i="7"/>
  <c r="Z906" i="7"/>
  <c r="X906" i="7"/>
  <c r="T906" i="7"/>
  <c r="S906" i="7"/>
  <c r="AE905" i="7"/>
  <c r="AD905" i="7"/>
  <c r="AB905" i="7"/>
  <c r="AA905" i="7"/>
  <c r="W905" i="7"/>
  <c r="Z905" i="7"/>
  <c r="X905" i="7"/>
  <c r="T905" i="7"/>
  <c r="S905" i="7"/>
  <c r="AE904" i="7"/>
  <c r="AD904" i="7"/>
  <c r="AB904" i="7"/>
  <c r="AA904" i="7"/>
  <c r="W904" i="7"/>
  <c r="Z904" i="7"/>
  <c r="X904" i="7"/>
  <c r="T904" i="7"/>
  <c r="S904" i="7"/>
  <c r="AE903" i="7"/>
  <c r="AD903" i="7"/>
  <c r="AB903" i="7"/>
  <c r="AA903" i="7"/>
  <c r="W903" i="7"/>
  <c r="Z903" i="7"/>
  <c r="X903" i="7"/>
  <c r="T903" i="7"/>
  <c r="S903" i="7"/>
  <c r="AE902" i="7"/>
  <c r="AD902" i="7"/>
  <c r="AB902" i="7"/>
  <c r="AA902" i="7"/>
  <c r="W902" i="7"/>
  <c r="Z902" i="7"/>
  <c r="X902" i="7"/>
  <c r="T902" i="7"/>
  <c r="S902" i="7"/>
  <c r="AE901" i="7"/>
  <c r="AD901" i="7"/>
  <c r="AB901" i="7"/>
  <c r="AA901" i="7"/>
  <c r="W901" i="7"/>
  <c r="Z901" i="7"/>
  <c r="X901" i="7"/>
  <c r="T901" i="7"/>
  <c r="S901" i="7"/>
  <c r="AE900" i="7"/>
  <c r="AD900" i="7"/>
  <c r="AB900" i="7"/>
  <c r="AA900" i="7"/>
  <c r="W900" i="7"/>
  <c r="Z900" i="7"/>
  <c r="X900" i="7"/>
  <c r="T900" i="7"/>
  <c r="S900" i="7"/>
  <c r="AE899" i="7"/>
  <c r="AD899" i="7"/>
  <c r="AB899" i="7"/>
  <c r="AA899" i="7"/>
  <c r="W899" i="7"/>
  <c r="Y899" i="7"/>
  <c r="X899" i="7"/>
  <c r="T899" i="7"/>
  <c r="S899" i="7"/>
  <c r="AE898" i="7"/>
  <c r="AD898" i="7"/>
  <c r="AB898" i="7"/>
  <c r="AA898" i="7"/>
  <c r="W898" i="7"/>
  <c r="Z898" i="7"/>
  <c r="X898" i="7"/>
  <c r="T898" i="7"/>
  <c r="S898" i="7"/>
  <c r="AE897" i="7"/>
  <c r="AD897" i="7"/>
  <c r="AB897" i="7"/>
  <c r="AA897" i="7"/>
  <c r="W897" i="7"/>
  <c r="Y897" i="7"/>
  <c r="X897" i="7"/>
  <c r="T897" i="7"/>
  <c r="S897" i="7"/>
  <c r="AE896" i="7"/>
  <c r="AD896" i="7"/>
  <c r="AB896" i="7"/>
  <c r="AA896" i="7"/>
  <c r="W896" i="7"/>
  <c r="Z896" i="7"/>
  <c r="X896" i="7"/>
  <c r="T896" i="7"/>
  <c r="S896" i="7"/>
  <c r="AE895" i="7"/>
  <c r="AD895" i="7"/>
  <c r="AB895" i="7"/>
  <c r="AA895" i="7"/>
  <c r="W895" i="7"/>
  <c r="Z895" i="7"/>
  <c r="X895" i="7"/>
  <c r="T895" i="7"/>
  <c r="S895" i="7"/>
  <c r="AE894" i="7"/>
  <c r="AD894" i="7"/>
  <c r="AB894" i="7"/>
  <c r="AA894" i="7"/>
  <c r="W894" i="7"/>
  <c r="Z894" i="7"/>
  <c r="X894" i="7"/>
  <c r="T894" i="7"/>
  <c r="S894" i="7"/>
  <c r="AE893" i="7"/>
  <c r="AD893" i="7"/>
  <c r="AB893" i="7"/>
  <c r="AA893" i="7"/>
  <c r="W893" i="7"/>
  <c r="Y893" i="7"/>
  <c r="X893" i="7"/>
  <c r="T893" i="7"/>
  <c r="S893" i="7"/>
  <c r="AE892" i="7"/>
  <c r="AD892" i="7"/>
  <c r="AB892" i="7"/>
  <c r="AA892" i="7"/>
  <c r="W892" i="7"/>
  <c r="Z892" i="7"/>
  <c r="X892" i="7"/>
  <c r="T892" i="7"/>
  <c r="S892" i="7"/>
  <c r="AE891" i="7"/>
  <c r="AD891" i="7"/>
  <c r="AB891" i="7"/>
  <c r="AA891" i="7"/>
  <c r="W891" i="7"/>
  <c r="Z891" i="7"/>
  <c r="X891" i="7"/>
  <c r="T891" i="7"/>
  <c r="S891" i="7"/>
  <c r="AE890" i="7"/>
  <c r="AD890" i="7"/>
  <c r="AB890" i="7"/>
  <c r="AA890" i="7"/>
  <c r="W890" i="7"/>
  <c r="Z890" i="7"/>
  <c r="X890" i="7"/>
  <c r="T890" i="7"/>
  <c r="S890" i="7"/>
  <c r="AE889" i="7"/>
  <c r="AD889" i="7"/>
  <c r="AB889" i="7"/>
  <c r="AA889" i="7"/>
  <c r="W889" i="7"/>
  <c r="Y889" i="7"/>
  <c r="X889" i="7"/>
  <c r="T889" i="7"/>
  <c r="S889" i="7"/>
  <c r="AE888" i="7"/>
  <c r="AD888" i="7"/>
  <c r="AB888" i="7"/>
  <c r="AA888" i="7"/>
  <c r="W888" i="7"/>
  <c r="Z888" i="7"/>
  <c r="X888" i="7"/>
  <c r="T888" i="7"/>
  <c r="S888" i="7"/>
  <c r="AE887" i="7"/>
  <c r="AD887" i="7"/>
  <c r="AB887" i="7"/>
  <c r="AA887" i="7"/>
  <c r="W887" i="7"/>
  <c r="Z887" i="7"/>
  <c r="X887" i="7"/>
  <c r="T887" i="7"/>
  <c r="S887" i="7"/>
  <c r="AE886" i="7"/>
  <c r="AD886" i="7"/>
  <c r="AB886" i="7"/>
  <c r="AA886" i="7"/>
  <c r="W886" i="7"/>
  <c r="Z886" i="7"/>
  <c r="X886" i="7"/>
  <c r="T886" i="7"/>
  <c r="S886" i="7"/>
  <c r="AE885" i="7"/>
  <c r="AD885" i="7"/>
  <c r="AB885" i="7"/>
  <c r="AA885" i="7"/>
  <c r="W885" i="7"/>
  <c r="Y885" i="7"/>
  <c r="X885" i="7"/>
  <c r="T885" i="7"/>
  <c r="S885" i="7"/>
  <c r="AE884" i="7"/>
  <c r="AD884" i="7"/>
  <c r="AB884" i="7"/>
  <c r="AA884" i="7"/>
  <c r="W884" i="7"/>
  <c r="Z884" i="7"/>
  <c r="X884" i="7"/>
  <c r="T884" i="7"/>
  <c r="S884" i="7"/>
  <c r="AE883" i="7"/>
  <c r="AD883" i="7"/>
  <c r="AB883" i="7"/>
  <c r="AA883" i="7"/>
  <c r="W883" i="7"/>
  <c r="Z883" i="7"/>
  <c r="X883" i="7"/>
  <c r="T883" i="7"/>
  <c r="S883" i="7"/>
  <c r="AE882" i="7"/>
  <c r="AD882" i="7"/>
  <c r="AB882" i="7"/>
  <c r="AA882" i="7"/>
  <c r="W882" i="7"/>
  <c r="Z882" i="7"/>
  <c r="X882" i="7"/>
  <c r="T882" i="7"/>
  <c r="S882" i="7"/>
  <c r="AE881" i="7"/>
  <c r="AD881" i="7"/>
  <c r="AB881" i="7"/>
  <c r="AA881" i="7"/>
  <c r="W881" i="7"/>
  <c r="Y881" i="7"/>
  <c r="X881" i="7"/>
  <c r="T881" i="7"/>
  <c r="S881" i="7"/>
  <c r="AE880" i="7"/>
  <c r="AD880" i="7"/>
  <c r="AB880" i="7"/>
  <c r="AA880" i="7"/>
  <c r="W880" i="7"/>
  <c r="Z880" i="7"/>
  <c r="X880" i="7"/>
  <c r="T880" i="7"/>
  <c r="S880" i="7"/>
  <c r="AE879" i="7"/>
  <c r="AD879" i="7"/>
  <c r="AB879" i="7"/>
  <c r="AA879" i="7"/>
  <c r="W879" i="7"/>
  <c r="Z879" i="7"/>
  <c r="X879" i="7"/>
  <c r="T879" i="7"/>
  <c r="S879" i="7"/>
  <c r="AE878" i="7"/>
  <c r="AD878" i="7"/>
  <c r="AB878" i="7"/>
  <c r="AA878" i="7"/>
  <c r="W878" i="7"/>
  <c r="Z878" i="7"/>
  <c r="X878" i="7"/>
  <c r="T878" i="7"/>
  <c r="S878" i="7"/>
  <c r="AE877" i="7"/>
  <c r="AD877" i="7"/>
  <c r="AB877" i="7"/>
  <c r="AA877" i="7"/>
  <c r="W877" i="7"/>
  <c r="Y877" i="7"/>
  <c r="X877" i="7"/>
  <c r="T877" i="7"/>
  <c r="S877" i="7"/>
  <c r="AE876" i="7"/>
  <c r="AD876" i="7"/>
  <c r="AB876" i="7"/>
  <c r="AA876" i="7"/>
  <c r="W876" i="7"/>
  <c r="Z876" i="7"/>
  <c r="X876" i="7"/>
  <c r="T876" i="7"/>
  <c r="S876" i="7"/>
  <c r="AE875" i="7"/>
  <c r="AD875" i="7"/>
  <c r="AB875" i="7"/>
  <c r="AA875" i="7"/>
  <c r="W875" i="7"/>
  <c r="Z875" i="7"/>
  <c r="X875" i="7"/>
  <c r="T875" i="7"/>
  <c r="S875" i="7"/>
  <c r="AE874" i="7"/>
  <c r="AD874" i="7"/>
  <c r="AB874" i="7"/>
  <c r="AA874" i="7"/>
  <c r="W874" i="7"/>
  <c r="Z874" i="7"/>
  <c r="X874" i="7"/>
  <c r="T874" i="7"/>
  <c r="S874" i="7"/>
  <c r="AE873" i="7"/>
  <c r="AD873" i="7"/>
  <c r="AB873" i="7"/>
  <c r="AA873" i="7"/>
  <c r="W873" i="7"/>
  <c r="Y873" i="7"/>
  <c r="X873" i="7"/>
  <c r="T873" i="7"/>
  <c r="S873" i="7"/>
  <c r="AE872" i="7"/>
  <c r="AD872" i="7"/>
  <c r="AB872" i="7"/>
  <c r="AA872" i="7"/>
  <c r="W872" i="7"/>
  <c r="Z872" i="7"/>
  <c r="X872" i="7"/>
  <c r="T872" i="7"/>
  <c r="S872" i="7"/>
  <c r="AE871" i="7"/>
  <c r="AD871" i="7"/>
  <c r="AB871" i="7"/>
  <c r="AA871" i="7"/>
  <c r="W871" i="7"/>
  <c r="Z871" i="7"/>
  <c r="X871" i="7"/>
  <c r="T871" i="7"/>
  <c r="S871" i="7"/>
  <c r="AE870" i="7"/>
  <c r="AD870" i="7"/>
  <c r="AB870" i="7"/>
  <c r="AA870" i="7"/>
  <c r="W870" i="7"/>
  <c r="Z870" i="7"/>
  <c r="X870" i="7"/>
  <c r="T870" i="7"/>
  <c r="S870" i="7"/>
  <c r="AE869" i="7"/>
  <c r="AD869" i="7"/>
  <c r="AB869" i="7"/>
  <c r="AA869" i="7"/>
  <c r="W869" i="7"/>
  <c r="Y869" i="7"/>
  <c r="X869" i="7"/>
  <c r="T869" i="7"/>
  <c r="S869" i="7"/>
  <c r="AE868" i="7"/>
  <c r="AD868" i="7"/>
  <c r="AB868" i="7"/>
  <c r="AA868" i="7"/>
  <c r="W868" i="7"/>
  <c r="Z868" i="7"/>
  <c r="X868" i="7"/>
  <c r="T868" i="7"/>
  <c r="S868" i="7"/>
  <c r="AE867" i="7"/>
  <c r="AD867" i="7"/>
  <c r="AB867" i="7"/>
  <c r="AA867" i="7"/>
  <c r="W867" i="7"/>
  <c r="Z867" i="7"/>
  <c r="X867" i="7"/>
  <c r="T867" i="7"/>
  <c r="S867" i="7"/>
  <c r="AE866" i="7"/>
  <c r="AD866" i="7"/>
  <c r="AB866" i="7"/>
  <c r="AA866" i="7"/>
  <c r="W866" i="7"/>
  <c r="Z866" i="7"/>
  <c r="X866" i="7"/>
  <c r="T866" i="7"/>
  <c r="S866" i="7"/>
  <c r="AE865" i="7"/>
  <c r="AD865" i="7"/>
  <c r="AB865" i="7"/>
  <c r="AA865" i="7"/>
  <c r="W865" i="7"/>
  <c r="Y865" i="7"/>
  <c r="X865" i="7"/>
  <c r="T865" i="7"/>
  <c r="S865" i="7"/>
  <c r="AE864" i="7"/>
  <c r="AD864" i="7"/>
  <c r="AB864" i="7"/>
  <c r="AA864" i="7"/>
  <c r="W864" i="7"/>
  <c r="Z864" i="7"/>
  <c r="X864" i="7"/>
  <c r="T864" i="7"/>
  <c r="S864" i="7"/>
  <c r="AE863" i="7"/>
  <c r="AD863" i="7"/>
  <c r="AB863" i="7"/>
  <c r="AA863" i="7"/>
  <c r="W863" i="7"/>
  <c r="Z863" i="7"/>
  <c r="X863" i="7"/>
  <c r="T863" i="7"/>
  <c r="S863" i="7"/>
  <c r="AE862" i="7"/>
  <c r="AD862" i="7"/>
  <c r="AB862" i="7"/>
  <c r="AA862" i="7"/>
  <c r="W862" i="7"/>
  <c r="Z862" i="7"/>
  <c r="Y862" i="7"/>
  <c r="X862" i="7"/>
  <c r="T862" i="7"/>
  <c r="S862" i="7"/>
  <c r="AE861" i="7"/>
  <c r="AD861" i="7"/>
  <c r="AB861" i="7"/>
  <c r="AA861" i="7"/>
  <c r="W861" i="7"/>
  <c r="Y861" i="7"/>
  <c r="X861" i="7"/>
  <c r="T861" i="7"/>
  <c r="S861" i="7"/>
  <c r="AE860" i="7"/>
  <c r="AD860" i="7"/>
  <c r="AB860" i="7"/>
  <c r="AA860" i="7"/>
  <c r="W860" i="7"/>
  <c r="Z860" i="7"/>
  <c r="X860" i="7"/>
  <c r="T860" i="7"/>
  <c r="S860" i="7"/>
  <c r="AE859" i="7"/>
  <c r="AD859" i="7"/>
  <c r="AB859" i="7"/>
  <c r="AA859" i="7"/>
  <c r="W859" i="7"/>
  <c r="Z859" i="7"/>
  <c r="X859" i="7"/>
  <c r="T859" i="7"/>
  <c r="S859" i="7"/>
  <c r="AE858" i="7"/>
  <c r="AD858" i="7"/>
  <c r="AB858" i="7"/>
  <c r="AA858" i="7"/>
  <c r="W858" i="7"/>
  <c r="Z858" i="7"/>
  <c r="X858" i="7"/>
  <c r="T858" i="7"/>
  <c r="S858" i="7"/>
  <c r="AE857" i="7"/>
  <c r="AD857" i="7"/>
  <c r="AB857" i="7"/>
  <c r="AA857" i="7"/>
  <c r="W857" i="7"/>
  <c r="Z857" i="7"/>
  <c r="X857" i="7"/>
  <c r="T857" i="7"/>
  <c r="S857" i="7"/>
  <c r="AE856" i="7"/>
  <c r="AD856" i="7"/>
  <c r="AB856" i="7"/>
  <c r="AA856" i="7"/>
  <c r="W856" i="7"/>
  <c r="Z856" i="7"/>
  <c r="X856" i="7"/>
  <c r="T856" i="7"/>
  <c r="S856" i="7"/>
  <c r="AE855" i="7"/>
  <c r="AD855" i="7"/>
  <c r="AB855" i="7"/>
  <c r="AA855" i="7"/>
  <c r="W855" i="7"/>
  <c r="Z855" i="7"/>
  <c r="X855" i="7"/>
  <c r="T855" i="7"/>
  <c r="S855" i="7"/>
  <c r="AE854" i="7"/>
  <c r="AD854" i="7"/>
  <c r="AB854" i="7"/>
  <c r="AA854" i="7"/>
  <c r="W854" i="7"/>
  <c r="Z854" i="7"/>
  <c r="X854" i="7"/>
  <c r="T854" i="7"/>
  <c r="S854" i="7"/>
  <c r="AE853" i="7"/>
  <c r="AD853" i="7"/>
  <c r="AB853" i="7"/>
  <c r="AA853" i="7"/>
  <c r="W853" i="7"/>
  <c r="Z853" i="7"/>
  <c r="X853" i="7"/>
  <c r="T853" i="7"/>
  <c r="S853" i="7"/>
  <c r="AE852" i="7"/>
  <c r="AD852" i="7"/>
  <c r="AB852" i="7"/>
  <c r="AA852" i="7"/>
  <c r="W852" i="7"/>
  <c r="Y852" i="7"/>
  <c r="X852" i="7"/>
  <c r="T852" i="7"/>
  <c r="S852" i="7"/>
  <c r="AE851" i="7"/>
  <c r="AD851" i="7"/>
  <c r="AB851" i="7"/>
  <c r="AA851" i="7"/>
  <c r="W851" i="7"/>
  <c r="Z851" i="7"/>
  <c r="X851" i="7"/>
  <c r="T851" i="7"/>
  <c r="S851" i="7"/>
  <c r="AE850" i="7"/>
  <c r="AD850" i="7"/>
  <c r="AB850" i="7"/>
  <c r="AA850" i="7"/>
  <c r="W850" i="7"/>
  <c r="Z850" i="7"/>
  <c r="X850" i="7"/>
  <c r="T850" i="7"/>
  <c r="S850" i="7"/>
  <c r="AE849" i="7"/>
  <c r="AD849" i="7"/>
  <c r="AB849" i="7"/>
  <c r="AA849" i="7"/>
  <c r="W849" i="7"/>
  <c r="Z849" i="7"/>
  <c r="X849" i="7"/>
  <c r="T849" i="7"/>
  <c r="S849" i="7"/>
  <c r="AE848" i="7"/>
  <c r="AD848" i="7"/>
  <c r="AB848" i="7"/>
  <c r="AA848" i="7"/>
  <c r="W848" i="7"/>
  <c r="Z848" i="7"/>
  <c r="X848" i="7"/>
  <c r="T848" i="7"/>
  <c r="S848" i="7"/>
  <c r="AE847" i="7"/>
  <c r="AD847" i="7"/>
  <c r="AB847" i="7"/>
  <c r="AA847" i="7"/>
  <c r="W847" i="7"/>
  <c r="Z847" i="7"/>
  <c r="X847" i="7"/>
  <c r="T847" i="7"/>
  <c r="S847" i="7"/>
  <c r="AE846" i="7"/>
  <c r="AD846" i="7"/>
  <c r="AB846" i="7"/>
  <c r="AA846" i="7"/>
  <c r="W846" i="7"/>
  <c r="Z846" i="7"/>
  <c r="X846" i="7"/>
  <c r="T846" i="7"/>
  <c r="S846" i="7"/>
  <c r="AE845" i="7"/>
  <c r="AD845" i="7"/>
  <c r="AB845" i="7"/>
  <c r="AA845" i="7"/>
  <c r="W845" i="7"/>
  <c r="Y845" i="7"/>
  <c r="X845" i="7"/>
  <c r="T845" i="7"/>
  <c r="S845" i="7"/>
  <c r="AE844" i="7"/>
  <c r="AD844" i="7"/>
  <c r="AB844" i="7"/>
  <c r="AA844" i="7"/>
  <c r="W844" i="7"/>
  <c r="Z844" i="7"/>
  <c r="X844" i="7"/>
  <c r="T844" i="7"/>
  <c r="S844" i="7"/>
  <c r="AE843" i="7"/>
  <c r="AD843" i="7"/>
  <c r="AB843" i="7"/>
  <c r="AA843" i="7"/>
  <c r="W843" i="7"/>
  <c r="Y843" i="7"/>
  <c r="X843" i="7"/>
  <c r="T843" i="7"/>
  <c r="S843" i="7"/>
  <c r="AE842" i="7"/>
  <c r="AD842" i="7"/>
  <c r="AB842" i="7"/>
  <c r="AA842" i="7"/>
  <c r="W842" i="7"/>
  <c r="Z842" i="7"/>
  <c r="X842" i="7"/>
  <c r="T842" i="7"/>
  <c r="S842" i="7"/>
  <c r="AE841" i="7"/>
  <c r="AD841" i="7"/>
  <c r="AB841" i="7"/>
  <c r="AA841" i="7"/>
  <c r="W841" i="7"/>
  <c r="Z841" i="7"/>
  <c r="X841" i="7"/>
  <c r="T841" i="7"/>
  <c r="S841" i="7"/>
  <c r="AE840" i="7"/>
  <c r="AD840" i="7"/>
  <c r="AB840" i="7"/>
  <c r="AA840" i="7"/>
  <c r="W840" i="7"/>
  <c r="Z840" i="7"/>
  <c r="X840" i="7"/>
  <c r="T840" i="7"/>
  <c r="S840" i="7"/>
  <c r="AE839" i="7"/>
  <c r="AD839" i="7"/>
  <c r="AB839" i="7"/>
  <c r="AA839" i="7"/>
  <c r="W839" i="7"/>
  <c r="Z839" i="7"/>
  <c r="X839" i="7"/>
  <c r="T839" i="7"/>
  <c r="S839" i="7"/>
  <c r="AE838" i="7"/>
  <c r="AD838" i="7"/>
  <c r="AB838" i="7"/>
  <c r="AA838" i="7"/>
  <c r="W838" i="7"/>
  <c r="Y838" i="7"/>
  <c r="X838" i="7"/>
  <c r="T838" i="7"/>
  <c r="S838" i="7"/>
  <c r="AE837" i="7"/>
  <c r="AD837" i="7"/>
  <c r="AB837" i="7"/>
  <c r="AA837" i="7"/>
  <c r="W837" i="7"/>
  <c r="Y837" i="7"/>
  <c r="X837" i="7"/>
  <c r="T837" i="7"/>
  <c r="S837" i="7"/>
  <c r="AE836" i="7"/>
  <c r="AD836" i="7"/>
  <c r="AB836" i="7"/>
  <c r="AA836" i="7"/>
  <c r="W836" i="7"/>
  <c r="Z836" i="7"/>
  <c r="X836" i="7"/>
  <c r="T836" i="7"/>
  <c r="S836" i="7"/>
  <c r="AE835" i="7"/>
  <c r="AD835" i="7"/>
  <c r="AB835" i="7"/>
  <c r="AA835" i="7"/>
  <c r="W835" i="7"/>
  <c r="Y835" i="7"/>
  <c r="X835" i="7"/>
  <c r="T835" i="7"/>
  <c r="S835" i="7"/>
  <c r="AE834" i="7"/>
  <c r="AD834" i="7"/>
  <c r="AB834" i="7"/>
  <c r="AA834" i="7"/>
  <c r="W834" i="7"/>
  <c r="Z834" i="7"/>
  <c r="X834" i="7"/>
  <c r="T834" i="7"/>
  <c r="S834" i="7"/>
  <c r="AE833" i="7"/>
  <c r="AD833" i="7"/>
  <c r="AB833" i="7"/>
  <c r="AA833" i="7"/>
  <c r="W833" i="7"/>
  <c r="Z833" i="7"/>
  <c r="X833" i="7"/>
  <c r="T833" i="7"/>
  <c r="S833" i="7"/>
  <c r="AE832" i="7"/>
  <c r="AD832" i="7"/>
  <c r="AB832" i="7"/>
  <c r="AA832" i="7"/>
  <c r="W832" i="7"/>
  <c r="Z832" i="7"/>
  <c r="X832" i="7"/>
  <c r="T832" i="7"/>
  <c r="S832" i="7"/>
  <c r="AE831" i="7"/>
  <c r="AD831" i="7"/>
  <c r="AB831" i="7"/>
  <c r="AA831" i="7"/>
  <c r="W831" i="7"/>
  <c r="Z831" i="7"/>
  <c r="X831" i="7"/>
  <c r="T831" i="7"/>
  <c r="S831" i="7"/>
  <c r="AE830" i="7"/>
  <c r="AD830" i="7"/>
  <c r="AB830" i="7"/>
  <c r="AA830" i="7"/>
  <c r="W830" i="7"/>
  <c r="X830" i="7"/>
  <c r="T830" i="7"/>
  <c r="S830" i="7"/>
  <c r="AE829" i="7"/>
  <c r="AD829" i="7"/>
  <c r="AB829" i="7"/>
  <c r="AA829" i="7"/>
  <c r="W829" i="7"/>
  <c r="Z829" i="7"/>
  <c r="X829" i="7"/>
  <c r="T829" i="7"/>
  <c r="S829" i="7"/>
  <c r="AE828" i="7"/>
  <c r="AD828" i="7"/>
  <c r="AB828" i="7"/>
  <c r="AA828" i="7"/>
  <c r="W828" i="7"/>
  <c r="X828" i="7"/>
  <c r="T828" i="7"/>
  <c r="S828" i="7"/>
  <c r="AE827" i="7"/>
  <c r="AD827" i="7"/>
  <c r="AB827" i="7"/>
  <c r="AA827" i="7"/>
  <c r="W827" i="7"/>
  <c r="Z827" i="7"/>
  <c r="X827" i="7"/>
  <c r="T827" i="7"/>
  <c r="S827" i="7"/>
  <c r="AE826" i="7"/>
  <c r="AD826" i="7"/>
  <c r="AB826" i="7"/>
  <c r="AA826" i="7"/>
  <c r="W826" i="7"/>
  <c r="Z826" i="7"/>
  <c r="X826" i="7"/>
  <c r="T826" i="7"/>
  <c r="S826" i="7"/>
  <c r="AE825" i="7"/>
  <c r="AD825" i="7"/>
  <c r="AB825" i="7"/>
  <c r="AA825" i="7"/>
  <c r="W825" i="7"/>
  <c r="Z825" i="7"/>
  <c r="X825" i="7"/>
  <c r="T825" i="7"/>
  <c r="S825" i="7"/>
  <c r="AE824" i="7"/>
  <c r="AD824" i="7"/>
  <c r="AB824" i="7"/>
  <c r="AA824" i="7"/>
  <c r="W824" i="7"/>
  <c r="X824" i="7"/>
  <c r="T824" i="7"/>
  <c r="S824" i="7"/>
  <c r="AE823" i="7"/>
  <c r="AD823" i="7"/>
  <c r="AB823" i="7"/>
  <c r="AA823" i="7"/>
  <c r="W823" i="7"/>
  <c r="Z823" i="7"/>
  <c r="X823" i="7"/>
  <c r="T823" i="7"/>
  <c r="S823" i="7"/>
  <c r="AE822" i="7"/>
  <c r="AD822" i="7"/>
  <c r="AB822" i="7"/>
  <c r="AA822" i="7"/>
  <c r="W822" i="7"/>
  <c r="Z822" i="7"/>
  <c r="X822" i="7"/>
  <c r="T822" i="7"/>
  <c r="S822" i="7"/>
  <c r="AE821" i="7"/>
  <c r="AD821" i="7"/>
  <c r="AB821" i="7"/>
  <c r="AA821" i="7"/>
  <c r="W821" i="7"/>
  <c r="X821" i="7"/>
  <c r="T821" i="7"/>
  <c r="S821" i="7"/>
  <c r="AE820" i="7"/>
  <c r="AD820" i="7"/>
  <c r="AB820" i="7"/>
  <c r="AA820" i="7"/>
  <c r="W820" i="7"/>
  <c r="Z820" i="7"/>
  <c r="X820" i="7"/>
  <c r="T820" i="7"/>
  <c r="S820" i="7"/>
  <c r="AE819" i="7"/>
  <c r="AD819" i="7"/>
  <c r="AB819" i="7"/>
  <c r="AA819" i="7"/>
  <c r="W819" i="7"/>
  <c r="Z819" i="7"/>
  <c r="X819" i="7"/>
  <c r="T819" i="7"/>
  <c r="S819" i="7"/>
  <c r="AE818" i="7"/>
  <c r="AD818" i="7"/>
  <c r="AB818" i="7"/>
  <c r="AA818" i="7"/>
  <c r="W818" i="7"/>
  <c r="Z818" i="7"/>
  <c r="X818" i="7"/>
  <c r="T818" i="7"/>
  <c r="S818" i="7"/>
  <c r="AE817" i="7"/>
  <c r="AD817" i="7"/>
  <c r="AB817" i="7"/>
  <c r="AA817" i="7"/>
  <c r="W817" i="7"/>
  <c r="X817" i="7"/>
  <c r="T817" i="7"/>
  <c r="S817" i="7"/>
  <c r="AE816" i="7"/>
  <c r="AD816" i="7"/>
  <c r="AB816" i="7"/>
  <c r="AA816" i="7"/>
  <c r="W816" i="7"/>
  <c r="Z816" i="7"/>
  <c r="X816" i="7"/>
  <c r="T816" i="7"/>
  <c r="S816" i="7"/>
  <c r="AE815" i="7"/>
  <c r="AD815" i="7"/>
  <c r="AB815" i="7"/>
  <c r="AA815" i="7"/>
  <c r="W815" i="7"/>
  <c r="Z815" i="7"/>
  <c r="X815" i="7"/>
  <c r="T815" i="7"/>
  <c r="S815" i="7"/>
  <c r="AE814" i="7"/>
  <c r="AD814" i="7"/>
  <c r="AB814" i="7"/>
  <c r="AA814" i="7"/>
  <c r="W814" i="7"/>
  <c r="Z814" i="7"/>
  <c r="X814" i="7"/>
  <c r="T814" i="7"/>
  <c r="S814" i="7"/>
  <c r="AE813" i="7"/>
  <c r="AD813" i="7"/>
  <c r="AB813" i="7"/>
  <c r="AA813" i="7"/>
  <c r="W813" i="7"/>
  <c r="X813" i="7"/>
  <c r="T813" i="7"/>
  <c r="S813" i="7"/>
  <c r="AE812" i="7"/>
  <c r="AD812" i="7"/>
  <c r="AB812" i="7"/>
  <c r="AA812" i="7"/>
  <c r="W812" i="7"/>
  <c r="Z812" i="7"/>
  <c r="X812" i="7"/>
  <c r="T812" i="7"/>
  <c r="S812" i="7"/>
  <c r="AE811" i="7"/>
  <c r="AD811" i="7"/>
  <c r="AB811" i="7"/>
  <c r="AA811" i="7"/>
  <c r="W811" i="7"/>
  <c r="Z811" i="7"/>
  <c r="X811" i="7"/>
  <c r="T811" i="7"/>
  <c r="S811" i="7"/>
  <c r="AE810" i="7"/>
  <c r="AD810" i="7"/>
  <c r="AB810" i="7"/>
  <c r="AA810" i="7"/>
  <c r="W810" i="7"/>
  <c r="Z810" i="7"/>
  <c r="X810" i="7"/>
  <c r="T810" i="7"/>
  <c r="S810" i="7"/>
  <c r="AE809" i="7"/>
  <c r="AD809" i="7"/>
  <c r="AB809" i="7"/>
  <c r="AA809" i="7"/>
  <c r="W809" i="7"/>
  <c r="X809" i="7"/>
  <c r="T809" i="7"/>
  <c r="S809" i="7"/>
  <c r="AE808" i="7"/>
  <c r="AD808" i="7"/>
  <c r="AB808" i="7"/>
  <c r="AA808" i="7"/>
  <c r="W808" i="7"/>
  <c r="Z808" i="7"/>
  <c r="X808" i="7"/>
  <c r="T808" i="7"/>
  <c r="S808" i="7"/>
  <c r="AE807" i="7"/>
  <c r="AD807" i="7"/>
  <c r="AB807" i="7"/>
  <c r="AA807" i="7"/>
  <c r="W807" i="7"/>
  <c r="Z807" i="7"/>
  <c r="X807" i="7"/>
  <c r="T807" i="7"/>
  <c r="S807" i="7"/>
  <c r="AE806" i="7"/>
  <c r="AD806" i="7"/>
  <c r="AB806" i="7"/>
  <c r="AA806" i="7"/>
  <c r="W806" i="7"/>
  <c r="Z806" i="7"/>
  <c r="X806" i="7"/>
  <c r="T806" i="7"/>
  <c r="S806" i="7"/>
  <c r="AE805" i="7"/>
  <c r="AD805" i="7"/>
  <c r="AB805" i="7"/>
  <c r="AA805" i="7"/>
  <c r="W805" i="7"/>
  <c r="X805" i="7"/>
  <c r="T805" i="7"/>
  <c r="S805" i="7"/>
  <c r="AE804" i="7"/>
  <c r="AD804" i="7"/>
  <c r="AB804" i="7"/>
  <c r="AA804" i="7"/>
  <c r="W804" i="7"/>
  <c r="Z804" i="7"/>
  <c r="X804" i="7"/>
  <c r="T804" i="7"/>
  <c r="S804" i="7"/>
  <c r="AE803" i="7"/>
  <c r="AD803" i="7"/>
  <c r="AB803" i="7"/>
  <c r="AA803" i="7"/>
  <c r="W803" i="7"/>
  <c r="Z803" i="7"/>
  <c r="X803" i="7"/>
  <c r="T803" i="7"/>
  <c r="S803" i="7"/>
  <c r="AE802" i="7"/>
  <c r="AD802" i="7"/>
  <c r="AB802" i="7"/>
  <c r="AA802" i="7"/>
  <c r="W802" i="7"/>
  <c r="Z802" i="7"/>
  <c r="X802" i="7"/>
  <c r="T802" i="7"/>
  <c r="S802" i="7"/>
  <c r="AE801" i="7"/>
  <c r="AD801" i="7"/>
  <c r="AB801" i="7"/>
  <c r="AA801" i="7"/>
  <c r="W801" i="7"/>
  <c r="X801" i="7"/>
  <c r="T801" i="7"/>
  <c r="S801" i="7"/>
  <c r="AE800" i="7"/>
  <c r="AD800" i="7"/>
  <c r="AB800" i="7"/>
  <c r="AA800" i="7"/>
  <c r="W800" i="7"/>
  <c r="Z800" i="7"/>
  <c r="X800" i="7"/>
  <c r="T800" i="7"/>
  <c r="S800" i="7"/>
  <c r="AE799" i="7"/>
  <c r="AD799" i="7"/>
  <c r="AB799" i="7"/>
  <c r="AA799" i="7"/>
  <c r="W799" i="7"/>
  <c r="Z799" i="7"/>
  <c r="X799" i="7"/>
  <c r="T799" i="7"/>
  <c r="S799" i="7"/>
  <c r="AE798" i="7"/>
  <c r="AD798" i="7"/>
  <c r="AB798" i="7"/>
  <c r="AA798" i="7"/>
  <c r="W798" i="7"/>
  <c r="Z798" i="7"/>
  <c r="X798" i="7"/>
  <c r="T798" i="7"/>
  <c r="S798" i="7"/>
  <c r="AE797" i="7"/>
  <c r="AD797" i="7"/>
  <c r="AB797" i="7"/>
  <c r="AA797" i="7"/>
  <c r="W797" i="7"/>
  <c r="X797" i="7"/>
  <c r="T797" i="7"/>
  <c r="S797" i="7"/>
  <c r="AE796" i="7"/>
  <c r="AD796" i="7"/>
  <c r="AB796" i="7"/>
  <c r="AA796" i="7"/>
  <c r="W796" i="7"/>
  <c r="Z796" i="7"/>
  <c r="X796" i="7"/>
  <c r="T796" i="7"/>
  <c r="S796" i="7"/>
  <c r="AE795" i="7"/>
  <c r="AD795" i="7"/>
  <c r="AB795" i="7"/>
  <c r="AA795" i="7"/>
  <c r="W795" i="7"/>
  <c r="Z795" i="7"/>
  <c r="X795" i="7"/>
  <c r="T795" i="7"/>
  <c r="S795" i="7"/>
  <c r="AE794" i="7"/>
  <c r="AD794" i="7"/>
  <c r="AB794" i="7"/>
  <c r="AA794" i="7"/>
  <c r="W794" i="7"/>
  <c r="Z794" i="7"/>
  <c r="X794" i="7"/>
  <c r="T794" i="7"/>
  <c r="S794" i="7"/>
  <c r="AE793" i="7"/>
  <c r="AD793" i="7"/>
  <c r="AB793" i="7"/>
  <c r="AA793" i="7"/>
  <c r="W793" i="7"/>
  <c r="X793" i="7"/>
  <c r="T793" i="7"/>
  <c r="S793" i="7"/>
  <c r="AE792" i="7"/>
  <c r="AD792" i="7"/>
  <c r="AB792" i="7"/>
  <c r="AA792" i="7"/>
  <c r="W792" i="7"/>
  <c r="Z792" i="7"/>
  <c r="X792" i="7"/>
  <c r="T792" i="7"/>
  <c r="S792" i="7"/>
  <c r="AE791" i="7"/>
  <c r="AD791" i="7"/>
  <c r="AB791" i="7"/>
  <c r="AA791" i="7"/>
  <c r="W791" i="7"/>
  <c r="Z791" i="7"/>
  <c r="X791" i="7"/>
  <c r="T791" i="7"/>
  <c r="S791" i="7"/>
  <c r="AE790" i="7"/>
  <c r="AD790" i="7"/>
  <c r="AB790" i="7"/>
  <c r="AA790" i="7"/>
  <c r="W790" i="7"/>
  <c r="Z790" i="7"/>
  <c r="X790" i="7"/>
  <c r="T790" i="7"/>
  <c r="S790" i="7"/>
  <c r="AE789" i="7"/>
  <c r="AD789" i="7"/>
  <c r="AB789" i="7"/>
  <c r="AA789" i="7"/>
  <c r="W789" i="7"/>
  <c r="X789" i="7"/>
  <c r="T789" i="7"/>
  <c r="S789" i="7"/>
  <c r="AE788" i="7"/>
  <c r="AD788" i="7"/>
  <c r="AB788" i="7"/>
  <c r="AA788" i="7"/>
  <c r="W788" i="7"/>
  <c r="Z788" i="7"/>
  <c r="X788" i="7"/>
  <c r="T788" i="7"/>
  <c r="S788" i="7"/>
  <c r="AE787" i="7"/>
  <c r="AD787" i="7"/>
  <c r="AB787" i="7"/>
  <c r="AA787" i="7"/>
  <c r="W787" i="7"/>
  <c r="Z787" i="7"/>
  <c r="X787" i="7"/>
  <c r="T787" i="7"/>
  <c r="S787" i="7"/>
  <c r="AE786" i="7"/>
  <c r="AD786" i="7"/>
  <c r="AB786" i="7"/>
  <c r="AA786" i="7"/>
  <c r="W786" i="7"/>
  <c r="Z786" i="7"/>
  <c r="X786" i="7"/>
  <c r="T786" i="7"/>
  <c r="S786" i="7"/>
  <c r="AE785" i="7"/>
  <c r="AD785" i="7"/>
  <c r="AB785" i="7"/>
  <c r="AA785" i="7"/>
  <c r="W785" i="7"/>
  <c r="X785" i="7"/>
  <c r="T785" i="7"/>
  <c r="S785" i="7"/>
  <c r="AE784" i="7"/>
  <c r="AD784" i="7"/>
  <c r="AB784" i="7"/>
  <c r="AA784" i="7"/>
  <c r="W784" i="7"/>
  <c r="Z784" i="7"/>
  <c r="X784" i="7"/>
  <c r="T784" i="7"/>
  <c r="S784" i="7"/>
  <c r="AE783" i="7"/>
  <c r="AD783" i="7"/>
  <c r="AB783" i="7"/>
  <c r="AA783" i="7"/>
  <c r="W783" i="7"/>
  <c r="Z783" i="7"/>
  <c r="X783" i="7"/>
  <c r="T783" i="7"/>
  <c r="S783" i="7"/>
  <c r="AE782" i="7"/>
  <c r="AD782" i="7"/>
  <c r="AB782" i="7"/>
  <c r="AA782" i="7"/>
  <c r="W782" i="7"/>
  <c r="Z782" i="7"/>
  <c r="X782" i="7"/>
  <c r="T782" i="7"/>
  <c r="S782" i="7"/>
  <c r="AE781" i="7"/>
  <c r="AD781" i="7"/>
  <c r="AB781" i="7"/>
  <c r="AA781" i="7"/>
  <c r="W781" i="7"/>
  <c r="X781" i="7"/>
  <c r="T781" i="7"/>
  <c r="S781" i="7"/>
  <c r="AE780" i="7"/>
  <c r="AD780" i="7"/>
  <c r="AB780" i="7"/>
  <c r="AA780" i="7"/>
  <c r="W780" i="7"/>
  <c r="Z780" i="7"/>
  <c r="X780" i="7"/>
  <c r="T780" i="7"/>
  <c r="S780" i="7"/>
  <c r="AE779" i="7"/>
  <c r="AD779" i="7"/>
  <c r="AB779" i="7"/>
  <c r="AA779" i="7"/>
  <c r="W779" i="7"/>
  <c r="Z779" i="7"/>
  <c r="X779" i="7"/>
  <c r="T779" i="7"/>
  <c r="S779" i="7"/>
  <c r="AE778" i="7"/>
  <c r="AD778" i="7"/>
  <c r="AB778" i="7"/>
  <c r="AA778" i="7"/>
  <c r="W778" i="7"/>
  <c r="Z778" i="7"/>
  <c r="X778" i="7"/>
  <c r="T778" i="7"/>
  <c r="S778" i="7"/>
  <c r="AE777" i="7"/>
  <c r="AD777" i="7"/>
  <c r="AB777" i="7"/>
  <c r="AA777" i="7"/>
  <c r="W777" i="7"/>
  <c r="X777" i="7"/>
  <c r="T777" i="7"/>
  <c r="S777" i="7"/>
  <c r="AE776" i="7"/>
  <c r="AD776" i="7"/>
  <c r="AB776" i="7"/>
  <c r="AA776" i="7"/>
  <c r="W776" i="7"/>
  <c r="Z776" i="7"/>
  <c r="X776" i="7"/>
  <c r="T776" i="7"/>
  <c r="S776" i="7"/>
  <c r="AE775" i="7"/>
  <c r="AD775" i="7"/>
  <c r="AB775" i="7"/>
  <c r="AA775" i="7"/>
  <c r="W775" i="7"/>
  <c r="Z775" i="7"/>
  <c r="X775" i="7"/>
  <c r="T775" i="7"/>
  <c r="S775" i="7"/>
  <c r="AE774" i="7"/>
  <c r="AD774" i="7"/>
  <c r="AB774" i="7"/>
  <c r="AA774" i="7"/>
  <c r="W774" i="7"/>
  <c r="Z774" i="7"/>
  <c r="X774" i="7"/>
  <c r="T774" i="7"/>
  <c r="S774" i="7"/>
  <c r="AE773" i="7"/>
  <c r="AD773" i="7"/>
  <c r="AB773" i="7"/>
  <c r="AA773" i="7"/>
  <c r="W773" i="7"/>
  <c r="X773" i="7"/>
  <c r="T773" i="7"/>
  <c r="S773" i="7"/>
  <c r="AE772" i="7"/>
  <c r="AD772" i="7"/>
  <c r="AB772" i="7"/>
  <c r="AA772" i="7"/>
  <c r="W772" i="7"/>
  <c r="Z772" i="7"/>
  <c r="X772" i="7"/>
  <c r="T772" i="7"/>
  <c r="S772" i="7"/>
  <c r="AE771" i="7"/>
  <c r="AD771" i="7"/>
  <c r="AB771" i="7"/>
  <c r="AA771" i="7"/>
  <c r="W771" i="7"/>
  <c r="Z771" i="7"/>
  <c r="X771" i="7"/>
  <c r="T771" i="7"/>
  <c r="S771" i="7"/>
  <c r="AE770" i="7"/>
  <c r="AD770" i="7"/>
  <c r="AB770" i="7"/>
  <c r="AA770" i="7"/>
  <c r="W770" i="7"/>
  <c r="Z770" i="7"/>
  <c r="X770" i="7"/>
  <c r="T770" i="7"/>
  <c r="S770" i="7"/>
  <c r="AE769" i="7"/>
  <c r="AD769" i="7"/>
  <c r="AB769" i="7"/>
  <c r="AA769" i="7"/>
  <c r="W769" i="7"/>
  <c r="X769" i="7"/>
  <c r="T769" i="7"/>
  <c r="S769" i="7"/>
  <c r="AE768" i="7"/>
  <c r="AD768" i="7"/>
  <c r="AB768" i="7"/>
  <c r="AA768" i="7"/>
  <c r="W768" i="7"/>
  <c r="Z768" i="7"/>
  <c r="X768" i="7"/>
  <c r="T768" i="7"/>
  <c r="S768" i="7"/>
  <c r="AE767" i="7"/>
  <c r="AD767" i="7"/>
  <c r="AB767" i="7"/>
  <c r="AA767" i="7"/>
  <c r="W767" i="7"/>
  <c r="Z767" i="7"/>
  <c r="X767" i="7"/>
  <c r="T767" i="7"/>
  <c r="S767" i="7"/>
  <c r="AE766" i="7"/>
  <c r="AD766" i="7"/>
  <c r="AB766" i="7"/>
  <c r="AA766" i="7"/>
  <c r="W766" i="7"/>
  <c r="Z766" i="7"/>
  <c r="X766" i="7"/>
  <c r="T766" i="7"/>
  <c r="S766" i="7"/>
  <c r="AE765" i="7"/>
  <c r="AD765" i="7"/>
  <c r="AB765" i="7"/>
  <c r="AA765" i="7"/>
  <c r="W765" i="7"/>
  <c r="X765" i="7"/>
  <c r="T765" i="7"/>
  <c r="S765" i="7"/>
  <c r="AE764" i="7"/>
  <c r="AD764" i="7"/>
  <c r="AB764" i="7"/>
  <c r="AA764" i="7"/>
  <c r="W764" i="7"/>
  <c r="Z764" i="7"/>
  <c r="X764" i="7"/>
  <c r="T764" i="7"/>
  <c r="S764" i="7"/>
  <c r="AE763" i="7"/>
  <c r="AD763" i="7"/>
  <c r="AB763" i="7"/>
  <c r="AA763" i="7"/>
  <c r="W763" i="7"/>
  <c r="Z763" i="7"/>
  <c r="X763" i="7"/>
  <c r="T763" i="7"/>
  <c r="S763" i="7"/>
  <c r="AE762" i="7"/>
  <c r="AD762" i="7"/>
  <c r="AB762" i="7"/>
  <c r="AA762" i="7"/>
  <c r="W762" i="7"/>
  <c r="Z762" i="7"/>
  <c r="X762" i="7"/>
  <c r="T762" i="7"/>
  <c r="S762" i="7"/>
  <c r="AE761" i="7"/>
  <c r="AD761" i="7"/>
  <c r="AB761" i="7"/>
  <c r="AA761" i="7"/>
  <c r="W761" i="7"/>
  <c r="Z761" i="7"/>
  <c r="X761" i="7"/>
  <c r="T761" i="7"/>
  <c r="S761" i="7"/>
  <c r="AE760" i="7"/>
  <c r="AD760" i="7"/>
  <c r="AB760" i="7"/>
  <c r="AA760" i="7"/>
  <c r="W760" i="7"/>
  <c r="Z760" i="7"/>
  <c r="X760" i="7"/>
  <c r="T760" i="7"/>
  <c r="S760" i="7"/>
  <c r="AE759" i="7"/>
  <c r="AD759" i="7"/>
  <c r="AB759" i="7"/>
  <c r="AA759" i="7"/>
  <c r="W759" i="7"/>
  <c r="Z759" i="7"/>
  <c r="X759" i="7"/>
  <c r="T759" i="7"/>
  <c r="S759" i="7"/>
  <c r="AE758" i="7"/>
  <c r="AD758" i="7"/>
  <c r="AB758" i="7"/>
  <c r="AA758" i="7"/>
  <c r="W758" i="7"/>
  <c r="Z758" i="7"/>
  <c r="X758" i="7"/>
  <c r="T758" i="7"/>
  <c r="S758" i="7"/>
  <c r="AE757" i="7"/>
  <c r="AD757" i="7"/>
  <c r="AB757" i="7"/>
  <c r="AA757" i="7"/>
  <c r="W757" i="7"/>
  <c r="Z757" i="7"/>
  <c r="X757" i="7"/>
  <c r="T757" i="7"/>
  <c r="S757" i="7"/>
  <c r="AE756" i="7"/>
  <c r="AD756" i="7"/>
  <c r="AB756" i="7"/>
  <c r="AA756" i="7"/>
  <c r="W756" i="7"/>
  <c r="Z756" i="7"/>
  <c r="X756" i="7"/>
  <c r="T756" i="7"/>
  <c r="S756" i="7"/>
  <c r="AE755" i="7"/>
  <c r="AD755" i="7"/>
  <c r="AB755" i="7"/>
  <c r="AA755" i="7"/>
  <c r="W755" i="7"/>
  <c r="Z755" i="7"/>
  <c r="X755" i="7"/>
  <c r="T755" i="7"/>
  <c r="S755" i="7"/>
  <c r="AE754" i="7"/>
  <c r="AD754" i="7"/>
  <c r="AB754" i="7"/>
  <c r="AA754" i="7"/>
  <c r="W754" i="7"/>
  <c r="Z754" i="7"/>
  <c r="X754" i="7"/>
  <c r="T754" i="7"/>
  <c r="S754" i="7"/>
  <c r="AE753" i="7"/>
  <c r="AD753" i="7"/>
  <c r="AB753" i="7"/>
  <c r="AA753" i="7"/>
  <c r="W753" i="7"/>
  <c r="Z753" i="7"/>
  <c r="X753" i="7"/>
  <c r="T753" i="7"/>
  <c r="S753" i="7"/>
  <c r="AE752" i="7"/>
  <c r="AD752" i="7"/>
  <c r="AB752" i="7"/>
  <c r="AA752" i="7"/>
  <c r="W752" i="7"/>
  <c r="Z752" i="7"/>
  <c r="X752" i="7"/>
  <c r="T752" i="7"/>
  <c r="S752" i="7"/>
  <c r="AE751" i="7"/>
  <c r="AD751" i="7"/>
  <c r="AB751" i="7"/>
  <c r="AA751" i="7"/>
  <c r="W751" i="7"/>
  <c r="Z751" i="7"/>
  <c r="X751" i="7"/>
  <c r="T751" i="7"/>
  <c r="S751" i="7"/>
  <c r="AE750" i="7"/>
  <c r="AD750" i="7"/>
  <c r="AB750" i="7"/>
  <c r="AA750" i="7"/>
  <c r="W750" i="7"/>
  <c r="Z750" i="7"/>
  <c r="X750" i="7"/>
  <c r="T750" i="7"/>
  <c r="S750" i="7"/>
  <c r="AE749" i="7"/>
  <c r="AD749" i="7"/>
  <c r="AB749" i="7"/>
  <c r="AA749" i="7"/>
  <c r="W749" i="7"/>
  <c r="Z749" i="7"/>
  <c r="X749" i="7"/>
  <c r="T749" i="7"/>
  <c r="S749" i="7"/>
  <c r="AE748" i="7"/>
  <c r="AD748" i="7"/>
  <c r="AB748" i="7"/>
  <c r="AA748" i="7"/>
  <c r="W748" i="7"/>
  <c r="Z748" i="7"/>
  <c r="X748" i="7"/>
  <c r="T748" i="7"/>
  <c r="S748" i="7"/>
  <c r="AE747" i="7"/>
  <c r="AD747" i="7"/>
  <c r="AB747" i="7"/>
  <c r="AA747" i="7"/>
  <c r="W747" i="7"/>
  <c r="Z747" i="7"/>
  <c r="X747" i="7"/>
  <c r="T747" i="7"/>
  <c r="S747" i="7"/>
  <c r="AE746" i="7"/>
  <c r="AD746" i="7"/>
  <c r="AB746" i="7"/>
  <c r="AA746" i="7"/>
  <c r="W746" i="7"/>
  <c r="Z746" i="7"/>
  <c r="X746" i="7"/>
  <c r="T746" i="7"/>
  <c r="S746" i="7"/>
  <c r="AE745" i="7"/>
  <c r="AD745" i="7"/>
  <c r="AB745" i="7"/>
  <c r="AA745" i="7"/>
  <c r="W745" i="7"/>
  <c r="Z745" i="7"/>
  <c r="X745" i="7"/>
  <c r="T745" i="7"/>
  <c r="S745" i="7"/>
  <c r="AE744" i="7"/>
  <c r="AD744" i="7"/>
  <c r="AB744" i="7"/>
  <c r="AA744" i="7"/>
  <c r="W744" i="7"/>
  <c r="Z744" i="7"/>
  <c r="X744" i="7"/>
  <c r="T744" i="7"/>
  <c r="S744" i="7"/>
  <c r="AE743" i="7"/>
  <c r="AD743" i="7"/>
  <c r="AB743" i="7"/>
  <c r="AA743" i="7"/>
  <c r="W743" i="7"/>
  <c r="Z743" i="7"/>
  <c r="X743" i="7"/>
  <c r="T743" i="7"/>
  <c r="S743" i="7"/>
  <c r="AE742" i="7"/>
  <c r="AD742" i="7"/>
  <c r="AB742" i="7"/>
  <c r="AA742" i="7"/>
  <c r="W742" i="7"/>
  <c r="Z742" i="7"/>
  <c r="X742" i="7"/>
  <c r="T742" i="7"/>
  <c r="S742" i="7"/>
  <c r="AE741" i="7"/>
  <c r="AD741" i="7"/>
  <c r="AB741" i="7"/>
  <c r="AA741" i="7"/>
  <c r="W741" i="7"/>
  <c r="Z741" i="7"/>
  <c r="X741" i="7"/>
  <c r="T741" i="7"/>
  <c r="S741" i="7"/>
  <c r="AE740" i="7"/>
  <c r="AD740" i="7"/>
  <c r="AB740" i="7"/>
  <c r="AA740" i="7"/>
  <c r="W740" i="7"/>
  <c r="Z740" i="7"/>
  <c r="X740" i="7"/>
  <c r="T740" i="7"/>
  <c r="S740" i="7"/>
  <c r="AE739" i="7"/>
  <c r="AD739" i="7"/>
  <c r="AB739" i="7"/>
  <c r="AA739" i="7"/>
  <c r="W739" i="7"/>
  <c r="Z739" i="7"/>
  <c r="X739" i="7"/>
  <c r="T739" i="7"/>
  <c r="S739" i="7"/>
  <c r="AE738" i="7"/>
  <c r="AD738" i="7"/>
  <c r="AB738" i="7"/>
  <c r="AA738" i="7"/>
  <c r="W738" i="7"/>
  <c r="Z738" i="7"/>
  <c r="X738" i="7"/>
  <c r="T738" i="7"/>
  <c r="S738" i="7"/>
  <c r="AE737" i="7"/>
  <c r="AD737" i="7"/>
  <c r="AB737" i="7"/>
  <c r="AA737" i="7"/>
  <c r="W737" i="7"/>
  <c r="Z737" i="7"/>
  <c r="X737" i="7"/>
  <c r="T737" i="7"/>
  <c r="S737" i="7"/>
  <c r="AE736" i="7"/>
  <c r="AD736" i="7"/>
  <c r="AB736" i="7"/>
  <c r="AA736" i="7"/>
  <c r="W736" i="7"/>
  <c r="Z736" i="7"/>
  <c r="X736" i="7"/>
  <c r="T736" i="7"/>
  <c r="S736" i="7"/>
  <c r="AE735" i="7"/>
  <c r="AD735" i="7"/>
  <c r="AB735" i="7"/>
  <c r="AA735" i="7"/>
  <c r="W735" i="7"/>
  <c r="Z735" i="7"/>
  <c r="X735" i="7"/>
  <c r="T735" i="7"/>
  <c r="S735" i="7"/>
  <c r="AE734" i="7"/>
  <c r="AD734" i="7"/>
  <c r="AB734" i="7"/>
  <c r="AA734" i="7"/>
  <c r="W734" i="7"/>
  <c r="Z734" i="7"/>
  <c r="X734" i="7"/>
  <c r="T734" i="7"/>
  <c r="S734" i="7"/>
  <c r="AE733" i="7"/>
  <c r="AD733" i="7"/>
  <c r="AB733" i="7"/>
  <c r="AA733" i="7"/>
  <c r="W733" i="7"/>
  <c r="Z733" i="7"/>
  <c r="X733" i="7"/>
  <c r="T733" i="7"/>
  <c r="S733" i="7"/>
  <c r="AE732" i="7"/>
  <c r="AD732" i="7"/>
  <c r="AB732" i="7"/>
  <c r="AA732" i="7"/>
  <c r="W732" i="7"/>
  <c r="Z732" i="7"/>
  <c r="X732" i="7"/>
  <c r="T732" i="7"/>
  <c r="S732" i="7"/>
  <c r="AE731" i="7"/>
  <c r="AD731" i="7"/>
  <c r="AB731" i="7"/>
  <c r="AA731" i="7"/>
  <c r="W731" i="7"/>
  <c r="Z731" i="7"/>
  <c r="X731" i="7"/>
  <c r="T731" i="7"/>
  <c r="S731" i="7"/>
  <c r="AE730" i="7"/>
  <c r="AD730" i="7"/>
  <c r="AB730" i="7"/>
  <c r="AA730" i="7"/>
  <c r="W730" i="7"/>
  <c r="Z730" i="7"/>
  <c r="X730" i="7"/>
  <c r="T730" i="7"/>
  <c r="S730" i="7"/>
  <c r="AE729" i="7"/>
  <c r="AD729" i="7"/>
  <c r="AB729" i="7"/>
  <c r="AA729" i="7"/>
  <c r="W729" i="7"/>
  <c r="Z729" i="7"/>
  <c r="X729" i="7"/>
  <c r="T729" i="7"/>
  <c r="S729" i="7"/>
  <c r="AE728" i="7"/>
  <c r="AD728" i="7"/>
  <c r="AB728" i="7"/>
  <c r="AA728" i="7"/>
  <c r="W728" i="7"/>
  <c r="Z728" i="7"/>
  <c r="X728" i="7"/>
  <c r="T728" i="7"/>
  <c r="S728" i="7"/>
  <c r="AE727" i="7"/>
  <c r="AD727" i="7"/>
  <c r="AB727" i="7"/>
  <c r="AA727" i="7"/>
  <c r="W727" i="7"/>
  <c r="Z727" i="7"/>
  <c r="X727" i="7"/>
  <c r="T727" i="7"/>
  <c r="S727" i="7"/>
  <c r="AE726" i="7"/>
  <c r="AD726" i="7"/>
  <c r="AB726" i="7"/>
  <c r="AA726" i="7"/>
  <c r="W726" i="7"/>
  <c r="Z726" i="7"/>
  <c r="X726" i="7"/>
  <c r="T726" i="7"/>
  <c r="S726" i="7"/>
  <c r="AE725" i="7"/>
  <c r="AD725" i="7"/>
  <c r="AB725" i="7"/>
  <c r="AA725" i="7"/>
  <c r="W725" i="7"/>
  <c r="Z725" i="7"/>
  <c r="X725" i="7"/>
  <c r="T725" i="7"/>
  <c r="S725" i="7"/>
  <c r="AE724" i="7"/>
  <c r="AD724" i="7"/>
  <c r="AB724" i="7"/>
  <c r="AA724" i="7"/>
  <c r="W724" i="7"/>
  <c r="Z724" i="7"/>
  <c r="X724" i="7"/>
  <c r="T724" i="7"/>
  <c r="S724" i="7"/>
  <c r="AE723" i="7"/>
  <c r="AD723" i="7"/>
  <c r="AB723" i="7"/>
  <c r="AA723" i="7"/>
  <c r="W723" i="7"/>
  <c r="Z723" i="7"/>
  <c r="X723" i="7"/>
  <c r="T723" i="7"/>
  <c r="S723" i="7"/>
  <c r="AE722" i="7"/>
  <c r="AD722" i="7"/>
  <c r="AB722" i="7"/>
  <c r="AA722" i="7"/>
  <c r="W722" i="7"/>
  <c r="Z722" i="7"/>
  <c r="X722" i="7"/>
  <c r="T722" i="7"/>
  <c r="S722" i="7"/>
  <c r="AE721" i="7"/>
  <c r="AD721" i="7"/>
  <c r="AB721" i="7"/>
  <c r="AA721" i="7"/>
  <c r="W721" i="7"/>
  <c r="Z721" i="7"/>
  <c r="X721" i="7"/>
  <c r="T721" i="7"/>
  <c r="S721" i="7"/>
  <c r="AE720" i="7"/>
  <c r="AD720" i="7"/>
  <c r="AB720" i="7"/>
  <c r="AA720" i="7"/>
  <c r="W720" i="7"/>
  <c r="Z720" i="7"/>
  <c r="X720" i="7"/>
  <c r="T720" i="7"/>
  <c r="S720" i="7"/>
  <c r="AE719" i="7"/>
  <c r="AD719" i="7"/>
  <c r="AB719" i="7"/>
  <c r="AA719" i="7"/>
  <c r="W719" i="7"/>
  <c r="Z719" i="7"/>
  <c r="X719" i="7"/>
  <c r="T719" i="7"/>
  <c r="S719" i="7"/>
  <c r="AE718" i="7"/>
  <c r="AD718" i="7"/>
  <c r="AB718" i="7"/>
  <c r="AA718" i="7"/>
  <c r="W718" i="7"/>
  <c r="Z718" i="7"/>
  <c r="X718" i="7"/>
  <c r="T718" i="7"/>
  <c r="S718" i="7"/>
  <c r="AE717" i="7"/>
  <c r="AD717" i="7"/>
  <c r="AB717" i="7"/>
  <c r="AA717" i="7"/>
  <c r="W717" i="7"/>
  <c r="Z717" i="7"/>
  <c r="X717" i="7"/>
  <c r="T717" i="7"/>
  <c r="S717" i="7"/>
  <c r="AE716" i="7"/>
  <c r="AD716" i="7"/>
  <c r="AB716" i="7"/>
  <c r="AA716" i="7"/>
  <c r="W716" i="7"/>
  <c r="Z716" i="7"/>
  <c r="X716" i="7"/>
  <c r="T716" i="7"/>
  <c r="S716" i="7"/>
  <c r="AE715" i="7"/>
  <c r="AD715" i="7"/>
  <c r="AB715" i="7"/>
  <c r="AA715" i="7"/>
  <c r="W715" i="7"/>
  <c r="Z715" i="7"/>
  <c r="X715" i="7"/>
  <c r="T715" i="7"/>
  <c r="S715" i="7"/>
  <c r="AE714" i="7"/>
  <c r="AD714" i="7"/>
  <c r="AB714" i="7"/>
  <c r="AA714" i="7"/>
  <c r="W714" i="7"/>
  <c r="Z714" i="7"/>
  <c r="X714" i="7"/>
  <c r="T714" i="7"/>
  <c r="S714" i="7"/>
  <c r="AE713" i="7"/>
  <c r="AD713" i="7"/>
  <c r="AB713" i="7"/>
  <c r="AA713" i="7"/>
  <c r="W713" i="7"/>
  <c r="Z713" i="7"/>
  <c r="X713" i="7"/>
  <c r="T713" i="7"/>
  <c r="S713" i="7"/>
  <c r="AE712" i="7"/>
  <c r="AD712" i="7"/>
  <c r="AB712" i="7"/>
  <c r="AA712" i="7"/>
  <c r="W712" i="7"/>
  <c r="Z712" i="7"/>
  <c r="X712" i="7"/>
  <c r="T712" i="7"/>
  <c r="S712" i="7"/>
  <c r="AE711" i="7"/>
  <c r="AD711" i="7"/>
  <c r="AB711" i="7"/>
  <c r="AA711" i="7"/>
  <c r="W711" i="7"/>
  <c r="Z711" i="7"/>
  <c r="X711" i="7"/>
  <c r="T711" i="7"/>
  <c r="S711" i="7"/>
  <c r="AE710" i="7"/>
  <c r="AD710" i="7"/>
  <c r="AB710" i="7"/>
  <c r="AA710" i="7"/>
  <c r="W710" i="7"/>
  <c r="Z710" i="7"/>
  <c r="X710" i="7"/>
  <c r="T710" i="7"/>
  <c r="S710" i="7"/>
  <c r="AE709" i="7"/>
  <c r="AD709" i="7"/>
  <c r="AB709" i="7"/>
  <c r="AA709" i="7"/>
  <c r="W709" i="7"/>
  <c r="Z709" i="7"/>
  <c r="X709" i="7"/>
  <c r="T709" i="7"/>
  <c r="S709" i="7"/>
  <c r="AE708" i="7"/>
  <c r="AD708" i="7"/>
  <c r="AB708" i="7"/>
  <c r="AA708" i="7"/>
  <c r="W708" i="7"/>
  <c r="Z708" i="7"/>
  <c r="X708" i="7"/>
  <c r="T708" i="7"/>
  <c r="S708" i="7"/>
  <c r="AE707" i="7"/>
  <c r="AD707" i="7"/>
  <c r="AB707" i="7"/>
  <c r="AA707" i="7"/>
  <c r="W707" i="7"/>
  <c r="Z707" i="7"/>
  <c r="X707" i="7"/>
  <c r="T707" i="7"/>
  <c r="S707" i="7"/>
  <c r="AE706" i="7"/>
  <c r="AD706" i="7"/>
  <c r="AB706" i="7"/>
  <c r="AA706" i="7"/>
  <c r="W706" i="7"/>
  <c r="Z706" i="7"/>
  <c r="X706" i="7"/>
  <c r="T706" i="7"/>
  <c r="S706" i="7"/>
  <c r="AE705" i="7"/>
  <c r="AD705" i="7"/>
  <c r="AB705" i="7"/>
  <c r="AA705" i="7"/>
  <c r="W705" i="7"/>
  <c r="Z705" i="7"/>
  <c r="X705" i="7"/>
  <c r="T705" i="7"/>
  <c r="S705" i="7"/>
  <c r="AE704" i="7"/>
  <c r="AD704" i="7"/>
  <c r="AB704" i="7"/>
  <c r="AA704" i="7"/>
  <c r="W704" i="7"/>
  <c r="Z704" i="7"/>
  <c r="X704" i="7"/>
  <c r="T704" i="7"/>
  <c r="S704" i="7"/>
  <c r="AE703" i="7"/>
  <c r="AD703" i="7"/>
  <c r="AB703" i="7"/>
  <c r="AA703" i="7"/>
  <c r="W703" i="7"/>
  <c r="Z703" i="7"/>
  <c r="X703" i="7"/>
  <c r="T703" i="7"/>
  <c r="S703" i="7"/>
  <c r="AE702" i="7"/>
  <c r="AD702" i="7"/>
  <c r="AB702" i="7"/>
  <c r="AA702" i="7"/>
  <c r="W702" i="7"/>
  <c r="Z702" i="7"/>
  <c r="X702" i="7"/>
  <c r="T702" i="7"/>
  <c r="S702" i="7"/>
  <c r="AE701" i="7"/>
  <c r="AD701" i="7"/>
  <c r="AB701" i="7"/>
  <c r="AA701" i="7"/>
  <c r="W701" i="7"/>
  <c r="Z701" i="7"/>
  <c r="X701" i="7"/>
  <c r="T701" i="7"/>
  <c r="S701" i="7"/>
  <c r="AE700" i="7"/>
  <c r="AD700" i="7"/>
  <c r="AB700" i="7"/>
  <c r="AA700" i="7"/>
  <c r="W700" i="7"/>
  <c r="Z700" i="7"/>
  <c r="X700" i="7"/>
  <c r="T700" i="7"/>
  <c r="S700" i="7"/>
  <c r="AE699" i="7"/>
  <c r="AD699" i="7"/>
  <c r="AB699" i="7"/>
  <c r="AA699" i="7"/>
  <c r="W699" i="7"/>
  <c r="Z699" i="7"/>
  <c r="X699" i="7"/>
  <c r="T699" i="7"/>
  <c r="S699" i="7"/>
  <c r="AE698" i="7"/>
  <c r="AD698" i="7"/>
  <c r="AB698" i="7"/>
  <c r="AA698" i="7"/>
  <c r="W698" i="7"/>
  <c r="Z698" i="7"/>
  <c r="X698" i="7"/>
  <c r="T698" i="7"/>
  <c r="S698" i="7"/>
  <c r="AE697" i="7"/>
  <c r="AD697" i="7"/>
  <c r="AB697" i="7"/>
  <c r="AA697" i="7"/>
  <c r="W697" i="7"/>
  <c r="Z697" i="7"/>
  <c r="X697" i="7"/>
  <c r="T697" i="7"/>
  <c r="S697" i="7"/>
  <c r="AE696" i="7"/>
  <c r="AD696" i="7"/>
  <c r="AB696" i="7"/>
  <c r="AA696" i="7"/>
  <c r="W696" i="7"/>
  <c r="Z696" i="7"/>
  <c r="X696" i="7"/>
  <c r="T696" i="7"/>
  <c r="S696" i="7"/>
  <c r="AE695" i="7"/>
  <c r="AD695" i="7"/>
  <c r="AB695" i="7"/>
  <c r="AA695" i="7"/>
  <c r="W695" i="7"/>
  <c r="Z695" i="7"/>
  <c r="X695" i="7"/>
  <c r="T695" i="7"/>
  <c r="S695" i="7"/>
  <c r="AE694" i="7"/>
  <c r="AD694" i="7"/>
  <c r="AB694" i="7"/>
  <c r="AA694" i="7"/>
  <c r="W694" i="7"/>
  <c r="Z694" i="7"/>
  <c r="X694" i="7"/>
  <c r="T694" i="7"/>
  <c r="S694" i="7"/>
  <c r="AE693" i="7"/>
  <c r="AD693" i="7"/>
  <c r="AB693" i="7"/>
  <c r="AA693" i="7"/>
  <c r="W693" i="7"/>
  <c r="Z693" i="7"/>
  <c r="X693" i="7"/>
  <c r="T693" i="7"/>
  <c r="S693" i="7"/>
  <c r="AE692" i="7"/>
  <c r="AD692" i="7"/>
  <c r="AB692" i="7"/>
  <c r="AA692" i="7"/>
  <c r="W692" i="7"/>
  <c r="Z692" i="7"/>
  <c r="X692" i="7"/>
  <c r="T692" i="7"/>
  <c r="S692" i="7"/>
  <c r="AE691" i="7"/>
  <c r="AD691" i="7"/>
  <c r="AB691" i="7"/>
  <c r="AA691" i="7"/>
  <c r="W691" i="7"/>
  <c r="Z691" i="7"/>
  <c r="X691" i="7"/>
  <c r="T691" i="7"/>
  <c r="S691" i="7"/>
  <c r="AE690" i="7"/>
  <c r="AD690" i="7"/>
  <c r="AB690" i="7"/>
  <c r="AA690" i="7"/>
  <c r="W690" i="7"/>
  <c r="Z690" i="7"/>
  <c r="X690" i="7"/>
  <c r="T690" i="7"/>
  <c r="S690" i="7"/>
  <c r="AE689" i="7"/>
  <c r="AD689" i="7"/>
  <c r="AB689" i="7"/>
  <c r="AA689" i="7"/>
  <c r="W689" i="7"/>
  <c r="Z689" i="7"/>
  <c r="X689" i="7"/>
  <c r="T689" i="7"/>
  <c r="S689" i="7"/>
  <c r="AE688" i="7"/>
  <c r="AD688" i="7"/>
  <c r="AB688" i="7"/>
  <c r="AA688" i="7"/>
  <c r="W688" i="7"/>
  <c r="Z688" i="7"/>
  <c r="X688" i="7"/>
  <c r="T688" i="7"/>
  <c r="S688" i="7"/>
  <c r="AE687" i="7"/>
  <c r="AD687" i="7"/>
  <c r="AB687" i="7"/>
  <c r="AA687" i="7"/>
  <c r="W687" i="7"/>
  <c r="Z687" i="7"/>
  <c r="X687" i="7"/>
  <c r="T687" i="7"/>
  <c r="S687" i="7"/>
  <c r="AE686" i="7"/>
  <c r="AD686" i="7"/>
  <c r="AB686" i="7"/>
  <c r="AA686" i="7"/>
  <c r="W686" i="7"/>
  <c r="Z686" i="7"/>
  <c r="X686" i="7"/>
  <c r="T686" i="7"/>
  <c r="S686" i="7"/>
  <c r="AE685" i="7"/>
  <c r="AD685" i="7"/>
  <c r="AB685" i="7"/>
  <c r="AA685" i="7"/>
  <c r="W685" i="7"/>
  <c r="Z685" i="7"/>
  <c r="X685" i="7"/>
  <c r="T685" i="7"/>
  <c r="S685" i="7"/>
  <c r="AE684" i="7"/>
  <c r="AD684" i="7"/>
  <c r="AB684" i="7"/>
  <c r="AA684" i="7"/>
  <c r="W684" i="7"/>
  <c r="Z684" i="7"/>
  <c r="X684" i="7"/>
  <c r="T684" i="7"/>
  <c r="S684" i="7"/>
  <c r="AE683" i="7"/>
  <c r="AD683" i="7"/>
  <c r="AB683" i="7"/>
  <c r="AA683" i="7"/>
  <c r="W683" i="7"/>
  <c r="Z683" i="7"/>
  <c r="X683" i="7"/>
  <c r="T683" i="7"/>
  <c r="S683" i="7"/>
  <c r="AE682" i="7"/>
  <c r="AD682" i="7"/>
  <c r="AB682" i="7"/>
  <c r="AA682" i="7"/>
  <c r="W682" i="7"/>
  <c r="Z682" i="7"/>
  <c r="X682" i="7"/>
  <c r="T682" i="7"/>
  <c r="S682" i="7"/>
  <c r="AE681" i="7"/>
  <c r="AD681" i="7"/>
  <c r="AB681" i="7"/>
  <c r="AA681" i="7"/>
  <c r="W681" i="7"/>
  <c r="Z681" i="7"/>
  <c r="X681" i="7"/>
  <c r="T681" i="7"/>
  <c r="S681" i="7"/>
  <c r="AE680" i="7"/>
  <c r="AD680" i="7"/>
  <c r="AB680" i="7"/>
  <c r="AA680" i="7"/>
  <c r="W680" i="7"/>
  <c r="Z680" i="7"/>
  <c r="X680" i="7"/>
  <c r="T680" i="7"/>
  <c r="S680" i="7"/>
  <c r="AE679" i="7"/>
  <c r="AD679" i="7"/>
  <c r="AB679" i="7"/>
  <c r="AA679" i="7"/>
  <c r="W679" i="7"/>
  <c r="Z679" i="7"/>
  <c r="X679" i="7"/>
  <c r="T679" i="7"/>
  <c r="S679" i="7"/>
  <c r="AE678" i="7"/>
  <c r="AD678" i="7"/>
  <c r="AB678" i="7"/>
  <c r="AA678" i="7"/>
  <c r="W678" i="7"/>
  <c r="Z678" i="7"/>
  <c r="X678" i="7"/>
  <c r="T678" i="7"/>
  <c r="S678" i="7"/>
  <c r="AE677" i="7"/>
  <c r="AD677" i="7"/>
  <c r="AB677" i="7"/>
  <c r="AA677" i="7"/>
  <c r="W677" i="7"/>
  <c r="Z677" i="7"/>
  <c r="X677" i="7"/>
  <c r="T677" i="7"/>
  <c r="S677" i="7"/>
  <c r="AE676" i="7"/>
  <c r="AD676" i="7"/>
  <c r="AB676" i="7"/>
  <c r="AA676" i="7"/>
  <c r="W676" i="7"/>
  <c r="Z676" i="7"/>
  <c r="X676" i="7"/>
  <c r="T676" i="7"/>
  <c r="S676" i="7"/>
  <c r="AE675" i="7"/>
  <c r="AD675" i="7"/>
  <c r="AB675" i="7"/>
  <c r="AA675" i="7"/>
  <c r="W675" i="7"/>
  <c r="Z675" i="7"/>
  <c r="X675" i="7"/>
  <c r="T675" i="7"/>
  <c r="S675" i="7"/>
  <c r="AE674" i="7"/>
  <c r="AD674" i="7"/>
  <c r="AB674" i="7"/>
  <c r="AA674" i="7"/>
  <c r="W674" i="7"/>
  <c r="Z674" i="7"/>
  <c r="X674" i="7"/>
  <c r="T674" i="7"/>
  <c r="S674" i="7"/>
  <c r="AE673" i="7"/>
  <c r="AD673" i="7"/>
  <c r="AB673" i="7"/>
  <c r="AA673" i="7"/>
  <c r="W673" i="7"/>
  <c r="Z673" i="7"/>
  <c r="X673" i="7"/>
  <c r="T673" i="7"/>
  <c r="S673" i="7"/>
  <c r="AE672" i="7"/>
  <c r="AD672" i="7"/>
  <c r="AB672" i="7"/>
  <c r="AA672" i="7"/>
  <c r="W672" i="7"/>
  <c r="Z672" i="7"/>
  <c r="X672" i="7"/>
  <c r="T672" i="7"/>
  <c r="S672" i="7"/>
  <c r="AE671" i="7"/>
  <c r="AD671" i="7"/>
  <c r="AB671" i="7"/>
  <c r="AA671" i="7"/>
  <c r="W671" i="7"/>
  <c r="Z671" i="7"/>
  <c r="X671" i="7"/>
  <c r="T671" i="7"/>
  <c r="S671" i="7"/>
  <c r="AE670" i="7"/>
  <c r="AD670" i="7"/>
  <c r="AB670" i="7"/>
  <c r="AA670" i="7"/>
  <c r="W670" i="7"/>
  <c r="Z670" i="7"/>
  <c r="X670" i="7"/>
  <c r="T670" i="7"/>
  <c r="S670" i="7"/>
  <c r="AE669" i="7"/>
  <c r="AD669" i="7"/>
  <c r="AB669" i="7"/>
  <c r="AA669" i="7"/>
  <c r="W669" i="7"/>
  <c r="Z669" i="7"/>
  <c r="X669" i="7"/>
  <c r="T669" i="7"/>
  <c r="S669" i="7"/>
  <c r="AE668" i="7"/>
  <c r="AD668" i="7"/>
  <c r="AB668" i="7"/>
  <c r="AA668" i="7"/>
  <c r="W668" i="7"/>
  <c r="Z668" i="7"/>
  <c r="X668" i="7"/>
  <c r="T668" i="7"/>
  <c r="S668" i="7"/>
  <c r="AE667" i="7"/>
  <c r="AD667" i="7"/>
  <c r="AB667" i="7"/>
  <c r="AA667" i="7"/>
  <c r="W667" i="7"/>
  <c r="Z667" i="7"/>
  <c r="X667" i="7"/>
  <c r="T667" i="7"/>
  <c r="S667" i="7"/>
  <c r="AE666" i="7"/>
  <c r="AD666" i="7"/>
  <c r="AB666" i="7"/>
  <c r="AA666" i="7"/>
  <c r="W666" i="7"/>
  <c r="Z666" i="7"/>
  <c r="X666" i="7"/>
  <c r="T666" i="7"/>
  <c r="S666" i="7"/>
  <c r="AE665" i="7"/>
  <c r="AD665" i="7"/>
  <c r="AB665" i="7"/>
  <c r="AA665" i="7"/>
  <c r="W665" i="7"/>
  <c r="Z665" i="7"/>
  <c r="X665" i="7"/>
  <c r="T665" i="7"/>
  <c r="S665" i="7"/>
  <c r="AE664" i="7"/>
  <c r="AD664" i="7"/>
  <c r="AB664" i="7"/>
  <c r="AA664" i="7"/>
  <c r="W664" i="7"/>
  <c r="Z664" i="7"/>
  <c r="X664" i="7"/>
  <c r="T664" i="7"/>
  <c r="S664" i="7"/>
  <c r="AE663" i="7"/>
  <c r="AD663" i="7"/>
  <c r="AB663" i="7"/>
  <c r="AA663" i="7"/>
  <c r="W663" i="7"/>
  <c r="Z663" i="7"/>
  <c r="X663" i="7"/>
  <c r="T663" i="7"/>
  <c r="S663" i="7"/>
  <c r="AE662" i="7"/>
  <c r="AD662" i="7"/>
  <c r="AB662" i="7"/>
  <c r="AA662" i="7"/>
  <c r="W662" i="7"/>
  <c r="Z662" i="7"/>
  <c r="X662" i="7"/>
  <c r="T662" i="7"/>
  <c r="S662" i="7"/>
  <c r="AE661" i="7"/>
  <c r="AD661" i="7"/>
  <c r="AB661" i="7"/>
  <c r="AA661" i="7"/>
  <c r="W661" i="7"/>
  <c r="Z661" i="7"/>
  <c r="X661" i="7"/>
  <c r="T661" i="7"/>
  <c r="S661" i="7"/>
  <c r="AE660" i="7"/>
  <c r="AD660" i="7"/>
  <c r="AB660" i="7"/>
  <c r="AA660" i="7"/>
  <c r="W660" i="7"/>
  <c r="Z660" i="7"/>
  <c r="X660" i="7"/>
  <c r="T660" i="7"/>
  <c r="S660" i="7"/>
  <c r="AE659" i="7"/>
  <c r="AD659" i="7"/>
  <c r="AB659" i="7"/>
  <c r="AA659" i="7"/>
  <c r="W659" i="7"/>
  <c r="Z659" i="7"/>
  <c r="X659" i="7"/>
  <c r="T659" i="7"/>
  <c r="S659" i="7"/>
  <c r="AE658" i="7"/>
  <c r="AD658" i="7"/>
  <c r="AB658" i="7"/>
  <c r="AA658" i="7"/>
  <c r="W658" i="7"/>
  <c r="Z658" i="7"/>
  <c r="X658" i="7"/>
  <c r="T658" i="7"/>
  <c r="S658" i="7"/>
  <c r="AE657" i="7"/>
  <c r="AD657" i="7"/>
  <c r="AB657" i="7"/>
  <c r="AA657" i="7"/>
  <c r="W657" i="7"/>
  <c r="Z657" i="7"/>
  <c r="X657" i="7"/>
  <c r="T657" i="7"/>
  <c r="S657" i="7"/>
  <c r="AE656" i="7"/>
  <c r="AD656" i="7"/>
  <c r="AB656" i="7"/>
  <c r="AA656" i="7"/>
  <c r="W656" i="7"/>
  <c r="Z656" i="7"/>
  <c r="X656" i="7"/>
  <c r="T656" i="7"/>
  <c r="S656" i="7"/>
  <c r="AE655" i="7"/>
  <c r="AD655" i="7"/>
  <c r="AB655" i="7"/>
  <c r="AA655" i="7"/>
  <c r="W655" i="7"/>
  <c r="Z655" i="7"/>
  <c r="X655" i="7"/>
  <c r="T655" i="7"/>
  <c r="S655" i="7"/>
  <c r="AE654" i="7"/>
  <c r="AD654" i="7"/>
  <c r="AB654" i="7"/>
  <c r="AA654" i="7"/>
  <c r="W654" i="7"/>
  <c r="Z654" i="7"/>
  <c r="X654" i="7"/>
  <c r="T654" i="7"/>
  <c r="S654" i="7"/>
  <c r="AE653" i="7"/>
  <c r="AD653" i="7"/>
  <c r="AB653" i="7"/>
  <c r="AA653" i="7"/>
  <c r="W653" i="7"/>
  <c r="Z653" i="7"/>
  <c r="X653" i="7"/>
  <c r="T653" i="7"/>
  <c r="S653" i="7"/>
  <c r="AE652" i="7"/>
  <c r="AD652" i="7"/>
  <c r="AB652" i="7"/>
  <c r="AA652" i="7"/>
  <c r="W652" i="7"/>
  <c r="Z652" i="7"/>
  <c r="X652" i="7"/>
  <c r="T652" i="7"/>
  <c r="S652" i="7"/>
  <c r="AE651" i="7"/>
  <c r="AD651" i="7"/>
  <c r="AB651" i="7"/>
  <c r="AA651" i="7"/>
  <c r="W651" i="7"/>
  <c r="Z651" i="7"/>
  <c r="X651" i="7"/>
  <c r="T651" i="7"/>
  <c r="S651" i="7"/>
  <c r="AE650" i="7"/>
  <c r="AD650" i="7"/>
  <c r="AB650" i="7"/>
  <c r="AA650" i="7"/>
  <c r="W650" i="7"/>
  <c r="Z650" i="7"/>
  <c r="X650" i="7"/>
  <c r="T650" i="7"/>
  <c r="S650" i="7"/>
  <c r="AE649" i="7"/>
  <c r="AD649" i="7"/>
  <c r="AB649" i="7"/>
  <c r="AA649" i="7"/>
  <c r="W649" i="7"/>
  <c r="Z649" i="7"/>
  <c r="X649" i="7"/>
  <c r="T649" i="7"/>
  <c r="S649" i="7"/>
  <c r="AE648" i="7"/>
  <c r="AD648" i="7"/>
  <c r="AB648" i="7"/>
  <c r="AA648" i="7"/>
  <c r="W648" i="7"/>
  <c r="Z648" i="7"/>
  <c r="X648" i="7"/>
  <c r="T648" i="7"/>
  <c r="S648" i="7"/>
  <c r="AE647" i="7"/>
  <c r="AD647" i="7"/>
  <c r="AB647" i="7"/>
  <c r="AA647" i="7"/>
  <c r="W647" i="7"/>
  <c r="Z647" i="7"/>
  <c r="X647" i="7"/>
  <c r="T647" i="7"/>
  <c r="S647" i="7"/>
  <c r="AE646" i="7"/>
  <c r="AD646" i="7"/>
  <c r="AB646" i="7"/>
  <c r="AA646" i="7"/>
  <c r="W646" i="7"/>
  <c r="Z646" i="7"/>
  <c r="X646" i="7"/>
  <c r="T646" i="7"/>
  <c r="S646" i="7"/>
  <c r="AE645" i="7"/>
  <c r="AD645" i="7"/>
  <c r="AB645" i="7"/>
  <c r="AA645" i="7"/>
  <c r="W645" i="7"/>
  <c r="Z645" i="7"/>
  <c r="X645" i="7"/>
  <c r="T645" i="7"/>
  <c r="S645" i="7"/>
  <c r="AE644" i="7"/>
  <c r="AD644" i="7"/>
  <c r="AB644" i="7"/>
  <c r="AA644" i="7"/>
  <c r="W644" i="7"/>
  <c r="Z644" i="7"/>
  <c r="X644" i="7"/>
  <c r="T644" i="7"/>
  <c r="S644" i="7"/>
  <c r="AE643" i="7"/>
  <c r="AD643" i="7"/>
  <c r="AB643" i="7"/>
  <c r="AA643" i="7"/>
  <c r="W643" i="7"/>
  <c r="Z643" i="7"/>
  <c r="X643" i="7"/>
  <c r="T643" i="7"/>
  <c r="S643" i="7"/>
  <c r="AE642" i="7"/>
  <c r="AD642" i="7"/>
  <c r="AB642" i="7"/>
  <c r="AA642" i="7"/>
  <c r="W642" i="7"/>
  <c r="Z642" i="7"/>
  <c r="X642" i="7"/>
  <c r="T642" i="7"/>
  <c r="S642" i="7"/>
  <c r="AE641" i="7"/>
  <c r="AD641" i="7"/>
  <c r="AB641" i="7"/>
  <c r="AA641" i="7"/>
  <c r="W641" i="7"/>
  <c r="Z641" i="7"/>
  <c r="X641" i="7"/>
  <c r="T641" i="7"/>
  <c r="S641" i="7"/>
  <c r="AE640" i="7"/>
  <c r="AD640" i="7"/>
  <c r="AB640" i="7"/>
  <c r="AA640" i="7"/>
  <c r="W640" i="7"/>
  <c r="Z640" i="7"/>
  <c r="X640" i="7"/>
  <c r="T640" i="7"/>
  <c r="S640" i="7"/>
  <c r="AE639" i="7"/>
  <c r="AD639" i="7"/>
  <c r="AB639" i="7"/>
  <c r="AA639" i="7"/>
  <c r="W639" i="7"/>
  <c r="Z639" i="7"/>
  <c r="X639" i="7"/>
  <c r="T639" i="7"/>
  <c r="S639" i="7"/>
  <c r="AE638" i="7"/>
  <c r="AD638" i="7"/>
  <c r="AB638" i="7"/>
  <c r="AA638" i="7"/>
  <c r="W638" i="7"/>
  <c r="Z638" i="7"/>
  <c r="X638" i="7"/>
  <c r="T638" i="7"/>
  <c r="S638" i="7"/>
  <c r="AE637" i="7"/>
  <c r="AD637" i="7"/>
  <c r="AB637" i="7"/>
  <c r="AA637" i="7"/>
  <c r="W637" i="7"/>
  <c r="Z637" i="7"/>
  <c r="X637" i="7"/>
  <c r="T637" i="7"/>
  <c r="S637" i="7"/>
  <c r="AE636" i="7"/>
  <c r="AD636" i="7"/>
  <c r="AB636" i="7"/>
  <c r="AA636" i="7"/>
  <c r="W636" i="7"/>
  <c r="Z636" i="7"/>
  <c r="X636" i="7"/>
  <c r="T636" i="7"/>
  <c r="S636" i="7"/>
  <c r="AE635" i="7"/>
  <c r="AD635" i="7"/>
  <c r="AB635" i="7"/>
  <c r="AA635" i="7"/>
  <c r="W635" i="7"/>
  <c r="Z635" i="7"/>
  <c r="X635" i="7"/>
  <c r="T635" i="7"/>
  <c r="S635" i="7"/>
  <c r="AE634" i="7"/>
  <c r="AD634" i="7"/>
  <c r="AB634" i="7"/>
  <c r="AA634" i="7"/>
  <c r="W634" i="7"/>
  <c r="Z634" i="7"/>
  <c r="X634" i="7"/>
  <c r="T634" i="7"/>
  <c r="S634" i="7"/>
  <c r="AE633" i="7"/>
  <c r="AD633" i="7"/>
  <c r="AB633" i="7"/>
  <c r="AA633" i="7"/>
  <c r="W633" i="7"/>
  <c r="Z633" i="7"/>
  <c r="X633" i="7"/>
  <c r="T633" i="7"/>
  <c r="S633" i="7"/>
  <c r="AE632" i="7"/>
  <c r="AD632" i="7"/>
  <c r="AB632" i="7"/>
  <c r="AA632" i="7"/>
  <c r="W632" i="7"/>
  <c r="Z632" i="7"/>
  <c r="X632" i="7"/>
  <c r="T632" i="7"/>
  <c r="S632" i="7"/>
  <c r="AE631" i="7"/>
  <c r="AD631" i="7"/>
  <c r="AB631" i="7"/>
  <c r="AA631" i="7"/>
  <c r="W631" i="7"/>
  <c r="Z631" i="7"/>
  <c r="X631" i="7"/>
  <c r="T631" i="7"/>
  <c r="S631" i="7"/>
  <c r="AE630" i="7"/>
  <c r="AD630" i="7"/>
  <c r="AB630" i="7"/>
  <c r="AA630" i="7"/>
  <c r="W630" i="7"/>
  <c r="Z630" i="7"/>
  <c r="X630" i="7"/>
  <c r="T630" i="7"/>
  <c r="S630" i="7"/>
  <c r="AE629" i="7"/>
  <c r="AD629" i="7"/>
  <c r="AB629" i="7"/>
  <c r="AA629" i="7"/>
  <c r="W629" i="7"/>
  <c r="Z629" i="7"/>
  <c r="X629" i="7"/>
  <c r="T629" i="7"/>
  <c r="S629" i="7"/>
  <c r="AE628" i="7"/>
  <c r="AD628" i="7"/>
  <c r="AB628" i="7"/>
  <c r="AA628" i="7"/>
  <c r="W628" i="7"/>
  <c r="Z628" i="7"/>
  <c r="X628" i="7"/>
  <c r="T628" i="7"/>
  <c r="S628" i="7"/>
  <c r="AE627" i="7"/>
  <c r="AD627" i="7"/>
  <c r="AB627" i="7"/>
  <c r="AA627" i="7"/>
  <c r="W627" i="7"/>
  <c r="Z627" i="7"/>
  <c r="X627" i="7"/>
  <c r="T627" i="7"/>
  <c r="S627" i="7"/>
  <c r="AE626" i="7"/>
  <c r="AD626" i="7"/>
  <c r="AB626" i="7"/>
  <c r="AA626" i="7"/>
  <c r="W626" i="7"/>
  <c r="Z626" i="7"/>
  <c r="X626" i="7"/>
  <c r="T626" i="7"/>
  <c r="S626" i="7"/>
  <c r="AE625" i="7"/>
  <c r="AD625" i="7"/>
  <c r="AB625" i="7"/>
  <c r="AA625" i="7"/>
  <c r="W625" i="7"/>
  <c r="Z625" i="7"/>
  <c r="X625" i="7"/>
  <c r="T625" i="7"/>
  <c r="S625" i="7"/>
  <c r="AE624" i="7"/>
  <c r="AD624" i="7"/>
  <c r="AB624" i="7"/>
  <c r="AA624" i="7"/>
  <c r="W624" i="7"/>
  <c r="Z624" i="7"/>
  <c r="X624" i="7"/>
  <c r="T624" i="7"/>
  <c r="S624" i="7"/>
  <c r="AE623" i="7"/>
  <c r="AD623" i="7"/>
  <c r="AB623" i="7"/>
  <c r="AA623" i="7"/>
  <c r="W623" i="7"/>
  <c r="Z623" i="7"/>
  <c r="X623" i="7"/>
  <c r="T623" i="7"/>
  <c r="S623" i="7"/>
  <c r="AE622" i="7"/>
  <c r="AD622" i="7"/>
  <c r="AB622" i="7"/>
  <c r="AA622" i="7"/>
  <c r="W622" i="7"/>
  <c r="Z622" i="7"/>
  <c r="X622" i="7"/>
  <c r="T622" i="7"/>
  <c r="S622" i="7"/>
  <c r="AE621" i="7"/>
  <c r="AD621" i="7"/>
  <c r="AB621" i="7"/>
  <c r="AA621" i="7"/>
  <c r="W621" i="7"/>
  <c r="Z621" i="7"/>
  <c r="X621" i="7"/>
  <c r="T621" i="7"/>
  <c r="S621" i="7"/>
  <c r="AE620" i="7"/>
  <c r="AD620" i="7"/>
  <c r="AB620" i="7"/>
  <c r="AA620" i="7"/>
  <c r="W620" i="7"/>
  <c r="Z620" i="7"/>
  <c r="X620" i="7"/>
  <c r="T620" i="7"/>
  <c r="S620" i="7"/>
  <c r="AE619" i="7"/>
  <c r="AD619" i="7"/>
  <c r="AB619" i="7"/>
  <c r="AA619" i="7"/>
  <c r="W619" i="7"/>
  <c r="Z619" i="7"/>
  <c r="X619" i="7"/>
  <c r="T619" i="7"/>
  <c r="S619" i="7"/>
  <c r="AE618" i="7"/>
  <c r="AD618" i="7"/>
  <c r="AB618" i="7"/>
  <c r="AA618" i="7"/>
  <c r="W618" i="7"/>
  <c r="Z618" i="7"/>
  <c r="X618" i="7"/>
  <c r="T618" i="7"/>
  <c r="S618" i="7"/>
  <c r="AE617" i="7"/>
  <c r="AD617" i="7"/>
  <c r="AB617" i="7"/>
  <c r="AA617" i="7"/>
  <c r="W617" i="7"/>
  <c r="Z617" i="7"/>
  <c r="X617" i="7"/>
  <c r="T617" i="7"/>
  <c r="S617" i="7"/>
  <c r="AE616" i="7"/>
  <c r="AD616" i="7"/>
  <c r="AB616" i="7"/>
  <c r="AA616" i="7"/>
  <c r="W616" i="7"/>
  <c r="Z616" i="7"/>
  <c r="X616" i="7"/>
  <c r="T616" i="7"/>
  <c r="S616" i="7"/>
  <c r="AE615" i="7"/>
  <c r="AD615" i="7"/>
  <c r="AB615" i="7"/>
  <c r="AA615" i="7"/>
  <c r="W615" i="7"/>
  <c r="Z615" i="7"/>
  <c r="X615" i="7"/>
  <c r="T615" i="7"/>
  <c r="S615" i="7"/>
  <c r="AE614" i="7"/>
  <c r="AD614" i="7"/>
  <c r="AB614" i="7"/>
  <c r="AA614" i="7"/>
  <c r="W614" i="7"/>
  <c r="Z614" i="7"/>
  <c r="X614" i="7"/>
  <c r="T614" i="7"/>
  <c r="S614" i="7"/>
  <c r="AE613" i="7"/>
  <c r="AD613" i="7"/>
  <c r="AB613" i="7"/>
  <c r="AA613" i="7"/>
  <c r="W613" i="7"/>
  <c r="Z613" i="7"/>
  <c r="X613" i="7"/>
  <c r="T613" i="7"/>
  <c r="S613" i="7"/>
  <c r="AE612" i="7"/>
  <c r="AD612" i="7"/>
  <c r="AB612" i="7"/>
  <c r="AA612" i="7"/>
  <c r="W612" i="7"/>
  <c r="Z612" i="7"/>
  <c r="X612" i="7"/>
  <c r="T612" i="7"/>
  <c r="S612" i="7"/>
  <c r="AE611" i="7"/>
  <c r="AD611" i="7"/>
  <c r="AB611" i="7"/>
  <c r="AA611" i="7"/>
  <c r="W611" i="7"/>
  <c r="Z611" i="7"/>
  <c r="X611" i="7"/>
  <c r="T611" i="7"/>
  <c r="S611" i="7"/>
  <c r="AE610" i="7"/>
  <c r="AD610" i="7"/>
  <c r="AB610" i="7"/>
  <c r="AA610" i="7"/>
  <c r="W610" i="7"/>
  <c r="Z610" i="7"/>
  <c r="X610" i="7"/>
  <c r="T610" i="7"/>
  <c r="S610" i="7"/>
  <c r="AE609" i="7"/>
  <c r="AD609" i="7"/>
  <c r="AB609" i="7"/>
  <c r="AA609" i="7"/>
  <c r="W609" i="7"/>
  <c r="Z609" i="7"/>
  <c r="X609" i="7"/>
  <c r="T609" i="7"/>
  <c r="S609" i="7"/>
  <c r="AE608" i="7"/>
  <c r="AD608" i="7"/>
  <c r="AB608" i="7"/>
  <c r="AA608" i="7"/>
  <c r="W608" i="7"/>
  <c r="Z608" i="7"/>
  <c r="X608" i="7"/>
  <c r="T608" i="7"/>
  <c r="S608" i="7"/>
  <c r="AE607" i="7"/>
  <c r="AD607" i="7"/>
  <c r="AB607" i="7"/>
  <c r="AA607" i="7"/>
  <c r="W607" i="7"/>
  <c r="Z607" i="7"/>
  <c r="X607" i="7"/>
  <c r="T607" i="7"/>
  <c r="S607" i="7"/>
  <c r="AE606" i="7"/>
  <c r="AD606" i="7"/>
  <c r="AB606" i="7"/>
  <c r="AA606" i="7"/>
  <c r="W606" i="7"/>
  <c r="Z606" i="7"/>
  <c r="X606" i="7"/>
  <c r="T606" i="7"/>
  <c r="S606" i="7"/>
  <c r="AE605" i="7"/>
  <c r="AD605" i="7"/>
  <c r="AB605" i="7"/>
  <c r="AA605" i="7"/>
  <c r="W605" i="7"/>
  <c r="Z605" i="7"/>
  <c r="X605" i="7"/>
  <c r="T605" i="7"/>
  <c r="S605" i="7"/>
  <c r="AE604" i="7"/>
  <c r="AD604" i="7"/>
  <c r="AB604" i="7"/>
  <c r="AA604" i="7"/>
  <c r="W604" i="7"/>
  <c r="Z604" i="7"/>
  <c r="X604" i="7"/>
  <c r="T604" i="7"/>
  <c r="S604" i="7"/>
  <c r="AE603" i="7"/>
  <c r="AD603" i="7"/>
  <c r="AB603" i="7"/>
  <c r="AA603" i="7"/>
  <c r="W603" i="7"/>
  <c r="Z603" i="7"/>
  <c r="X603" i="7"/>
  <c r="T603" i="7"/>
  <c r="S603" i="7"/>
  <c r="AE602" i="7"/>
  <c r="AD602" i="7"/>
  <c r="AB602" i="7"/>
  <c r="AA602" i="7"/>
  <c r="W602" i="7"/>
  <c r="Z602" i="7"/>
  <c r="X602" i="7"/>
  <c r="T602" i="7"/>
  <c r="S602" i="7"/>
  <c r="AE601" i="7"/>
  <c r="AD601" i="7"/>
  <c r="AB601" i="7"/>
  <c r="AA601" i="7"/>
  <c r="W601" i="7"/>
  <c r="Z601" i="7"/>
  <c r="X601" i="7"/>
  <c r="T601" i="7"/>
  <c r="S601" i="7"/>
  <c r="AE600" i="7"/>
  <c r="AD600" i="7"/>
  <c r="AB600" i="7"/>
  <c r="AA600" i="7"/>
  <c r="W600" i="7"/>
  <c r="Z600" i="7"/>
  <c r="X600" i="7"/>
  <c r="T600" i="7"/>
  <c r="S600" i="7"/>
  <c r="AE599" i="7"/>
  <c r="AD599" i="7"/>
  <c r="AB599" i="7"/>
  <c r="AA599" i="7"/>
  <c r="W599" i="7"/>
  <c r="Z599" i="7"/>
  <c r="X599" i="7"/>
  <c r="T599" i="7"/>
  <c r="S599" i="7"/>
  <c r="AE598" i="7"/>
  <c r="AD598" i="7"/>
  <c r="AB598" i="7"/>
  <c r="AA598" i="7"/>
  <c r="W598" i="7"/>
  <c r="Z598" i="7"/>
  <c r="X598" i="7"/>
  <c r="T598" i="7"/>
  <c r="S598" i="7"/>
  <c r="AE597" i="7"/>
  <c r="AD597" i="7"/>
  <c r="AB597" i="7"/>
  <c r="AA597" i="7"/>
  <c r="W597" i="7"/>
  <c r="Z597" i="7"/>
  <c r="X597" i="7"/>
  <c r="T597" i="7"/>
  <c r="S597" i="7"/>
  <c r="AE596" i="7"/>
  <c r="AD596" i="7"/>
  <c r="AB596" i="7"/>
  <c r="AA596" i="7"/>
  <c r="W596" i="7"/>
  <c r="Z596" i="7"/>
  <c r="X596" i="7"/>
  <c r="T596" i="7"/>
  <c r="S596" i="7"/>
  <c r="AE595" i="7"/>
  <c r="AD595" i="7"/>
  <c r="AB595" i="7"/>
  <c r="AA595" i="7"/>
  <c r="W595" i="7"/>
  <c r="Z595" i="7"/>
  <c r="X595" i="7"/>
  <c r="T595" i="7"/>
  <c r="S595" i="7"/>
  <c r="AE594" i="7"/>
  <c r="AD594" i="7"/>
  <c r="AB594" i="7"/>
  <c r="AA594" i="7"/>
  <c r="W594" i="7"/>
  <c r="Z594" i="7"/>
  <c r="X594" i="7"/>
  <c r="T594" i="7"/>
  <c r="S594" i="7"/>
  <c r="AE593" i="7"/>
  <c r="AD593" i="7"/>
  <c r="AB593" i="7"/>
  <c r="AA593" i="7"/>
  <c r="W593" i="7"/>
  <c r="Z593" i="7"/>
  <c r="X593" i="7"/>
  <c r="T593" i="7"/>
  <c r="S593" i="7"/>
  <c r="AE592" i="7"/>
  <c r="AD592" i="7"/>
  <c r="AB592" i="7"/>
  <c r="AA592" i="7"/>
  <c r="W592" i="7"/>
  <c r="Z592" i="7"/>
  <c r="X592" i="7"/>
  <c r="T592" i="7"/>
  <c r="S592" i="7"/>
  <c r="AE591" i="7"/>
  <c r="AD591" i="7"/>
  <c r="AB591" i="7"/>
  <c r="AA591" i="7"/>
  <c r="W591" i="7"/>
  <c r="Z591" i="7"/>
  <c r="X591" i="7"/>
  <c r="T591" i="7"/>
  <c r="S591" i="7"/>
  <c r="AE590" i="7"/>
  <c r="AD590" i="7"/>
  <c r="AB590" i="7"/>
  <c r="AA590" i="7"/>
  <c r="W590" i="7"/>
  <c r="Z590" i="7"/>
  <c r="X590" i="7"/>
  <c r="T590" i="7"/>
  <c r="S590" i="7"/>
  <c r="AE589" i="7"/>
  <c r="AD589" i="7"/>
  <c r="AB589" i="7"/>
  <c r="AA589" i="7"/>
  <c r="W589" i="7"/>
  <c r="Z589" i="7"/>
  <c r="X589" i="7"/>
  <c r="T589" i="7"/>
  <c r="S589" i="7"/>
  <c r="AE588" i="7"/>
  <c r="AD588" i="7"/>
  <c r="AB588" i="7"/>
  <c r="AA588" i="7"/>
  <c r="W588" i="7"/>
  <c r="Z588" i="7"/>
  <c r="X588" i="7"/>
  <c r="T588" i="7"/>
  <c r="S588" i="7"/>
  <c r="AE587" i="7"/>
  <c r="AD587" i="7"/>
  <c r="AB587" i="7"/>
  <c r="AA587" i="7"/>
  <c r="W587" i="7"/>
  <c r="Z587" i="7"/>
  <c r="X587" i="7"/>
  <c r="T587" i="7"/>
  <c r="S587" i="7"/>
  <c r="AE586" i="7"/>
  <c r="AD586" i="7"/>
  <c r="AB586" i="7"/>
  <c r="AA586" i="7"/>
  <c r="W586" i="7"/>
  <c r="Z586" i="7"/>
  <c r="X586" i="7"/>
  <c r="T586" i="7"/>
  <c r="S586" i="7"/>
  <c r="AE585" i="7"/>
  <c r="AD585" i="7"/>
  <c r="AB585" i="7"/>
  <c r="AA585" i="7"/>
  <c r="W585" i="7"/>
  <c r="Z585" i="7"/>
  <c r="X585" i="7"/>
  <c r="T585" i="7"/>
  <c r="S585" i="7"/>
  <c r="AE584" i="7"/>
  <c r="AD584" i="7"/>
  <c r="AB584" i="7"/>
  <c r="AA584" i="7"/>
  <c r="W584" i="7"/>
  <c r="Z584" i="7"/>
  <c r="X584" i="7"/>
  <c r="T584" i="7"/>
  <c r="S584" i="7"/>
  <c r="AE583" i="7"/>
  <c r="AD583" i="7"/>
  <c r="AB583" i="7"/>
  <c r="AA583" i="7"/>
  <c r="W583" i="7"/>
  <c r="Z583" i="7"/>
  <c r="X583" i="7"/>
  <c r="T583" i="7"/>
  <c r="S583" i="7"/>
  <c r="AE582" i="7"/>
  <c r="AD582" i="7"/>
  <c r="AB582" i="7"/>
  <c r="AA582" i="7"/>
  <c r="W582" i="7"/>
  <c r="Z582" i="7"/>
  <c r="X582" i="7"/>
  <c r="T582" i="7"/>
  <c r="S582" i="7"/>
  <c r="AE581" i="7"/>
  <c r="AD581" i="7"/>
  <c r="AB581" i="7"/>
  <c r="AA581" i="7"/>
  <c r="W581" i="7"/>
  <c r="Z581" i="7"/>
  <c r="X581" i="7"/>
  <c r="T581" i="7"/>
  <c r="S581" i="7"/>
  <c r="AE580" i="7"/>
  <c r="AD580" i="7"/>
  <c r="AB580" i="7"/>
  <c r="AA580" i="7"/>
  <c r="W580" i="7"/>
  <c r="Z580" i="7"/>
  <c r="X580" i="7"/>
  <c r="T580" i="7"/>
  <c r="S580" i="7"/>
  <c r="AE579" i="7"/>
  <c r="AD579" i="7"/>
  <c r="AB579" i="7"/>
  <c r="AA579" i="7"/>
  <c r="W579" i="7"/>
  <c r="Z579" i="7"/>
  <c r="X579" i="7"/>
  <c r="T579" i="7"/>
  <c r="S579" i="7"/>
  <c r="AE578" i="7"/>
  <c r="AD578" i="7"/>
  <c r="AB578" i="7"/>
  <c r="AA578" i="7"/>
  <c r="W578" i="7"/>
  <c r="Z578" i="7"/>
  <c r="X578" i="7"/>
  <c r="T578" i="7"/>
  <c r="S578" i="7"/>
  <c r="AE577" i="7"/>
  <c r="AD577" i="7"/>
  <c r="AB577" i="7"/>
  <c r="AA577" i="7"/>
  <c r="W577" i="7"/>
  <c r="Z577" i="7"/>
  <c r="X577" i="7"/>
  <c r="T577" i="7"/>
  <c r="S577" i="7"/>
  <c r="AE576" i="7"/>
  <c r="AD576" i="7"/>
  <c r="AB576" i="7"/>
  <c r="AA576" i="7"/>
  <c r="W576" i="7"/>
  <c r="Z576" i="7"/>
  <c r="X576" i="7"/>
  <c r="T576" i="7"/>
  <c r="S576" i="7"/>
  <c r="AE575" i="7"/>
  <c r="AD575" i="7"/>
  <c r="AB575" i="7"/>
  <c r="AA575" i="7"/>
  <c r="W575" i="7"/>
  <c r="Z575" i="7"/>
  <c r="X575" i="7"/>
  <c r="T575" i="7"/>
  <c r="S575" i="7"/>
  <c r="AE574" i="7"/>
  <c r="AD574" i="7"/>
  <c r="AB574" i="7"/>
  <c r="AA574" i="7"/>
  <c r="W574" i="7"/>
  <c r="Z574" i="7"/>
  <c r="X574" i="7"/>
  <c r="T574" i="7"/>
  <c r="S574" i="7"/>
  <c r="AE573" i="7"/>
  <c r="AD573" i="7"/>
  <c r="AB573" i="7"/>
  <c r="AA573" i="7"/>
  <c r="W573" i="7"/>
  <c r="Z573" i="7"/>
  <c r="X573" i="7"/>
  <c r="T573" i="7"/>
  <c r="S573" i="7"/>
  <c r="AE572" i="7"/>
  <c r="AD572" i="7"/>
  <c r="AB572" i="7"/>
  <c r="AA572" i="7"/>
  <c r="W572" i="7"/>
  <c r="X572" i="7"/>
  <c r="T572" i="7"/>
  <c r="S572" i="7"/>
  <c r="AE571" i="7"/>
  <c r="AD571" i="7"/>
  <c r="AB571" i="7"/>
  <c r="AA571" i="7"/>
  <c r="W571" i="7"/>
  <c r="Z571" i="7"/>
  <c r="X571" i="7"/>
  <c r="T571" i="7"/>
  <c r="S571" i="7"/>
  <c r="AE570" i="7"/>
  <c r="AD570" i="7"/>
  <c r="AB570" i="7"/>
  <c r="AA570" i="7"/>
  <c r="W570" i="7"/>
  <c r="X570" i="7"/>
  <c r="T570" i="7"/>
  <c r="S570" i="7"/>
  <c r="AE569" i="7"/>
  <c r="AD569" i="7"/>
  <c r="AB569" i="7"/>
  <c r="AA569" i="7"/>
  <c r="W569" i="7"/>
  <c r="Z569" i="7"/>
  <c r="X569" i="7"/>
  <c r="T569" i="7"/>
  <c r="S569" i="7"/>
  <c r="AE568" i="7"/>
  <c r="AD568" i="7"/>
  <c r="AB568" i="7"/>
  <c r="AA568" i="7"/>
  <c r="W568" i="7"/>
  <c r="X568" i="7"/>
  <c r="T568" i="7"/>
  <c r="S568" i="7"/>
  <c r="AE567" i="7"/>
  <c r="AD567" i="7"/>
  <c r="AB567" i="7"/>
  <c r="AA567" i="7"/>
  <c r="W567" i="7"/>
  <c r="Z567" i="7"/>
  <c r="X567" i="7"/>
  <c r="T567" i="7"/>
  <c r="S567" i="7"/>
  <c r="AE566" i="7"/>
  <c r="AD566" i="7"/>
  <c r="AB566" i="7"/>
  <c r="AA566" i="7"/>
  <c r="W566" i="7"/>
  <c r="X566" i="7"/>
  <c r="T566" i="7"/>
  <c r="S566" i="7"/>
  <c r="AE565" i="7"/>
  <c r="AD565" i="7"/>
  <c r="AB565" i="7"/>
  <c r="AA565" i="7"/>
  <c r="W565" i="7"/>
  <c r="Z565" i="7"/>
  <c r="X565" i="7"/>
  <c r="T565" i="7"/>
  <c r="S565" i="7"/>
  <c r="AE564" i="7"/>
  <c r="AD564" i="7"/>
  <c r="AB564" i="7"/>
  <c r="AA564" i="7"/>
  <c r="W564" i="7"/>
  <c r="X564" i="7"/>
  <c r="T564" i="7"/>
  <c r="S564" i="7"/>
  <c r="AE563" i="7"/>
  <c r="AD563" i="7"/>
  <c r="AB563" i="7"/>
  <c r="AA563" i="7"/>
  <c r="W563" i="7"/>
  <c r="X563" i="7"/>
  <c r="T563" i="7"/>
  <c r="S563" i="7"/>
  <c r="AE562" i="7"/>
  <c r="AD562" i="7"/>
  <c r="AB562" i="7"/>
  <c r="AA562" i="7"/>
  <c r="W562" i="7"/>
  <c r="X562" i="7"/>
  <c r="T562" i="7"/>
  <c r="S562" i="7"/>
  <c r="AE561" i="7"/>
  <c r="AD561" i="7"/>
  <c r="AB561" i="7"/>
  <c r="AA561" i="7"/>
  <c r="W561" i="7"/>
  <c r="Z561" i="7"/>
  <c r="X561" i="7"/>
  <c r="T561" i="7"/>
  <c r="S561" i="7"/>
  <c r="AE560" i="7"/>
  <c r="AD560" i="7"/>
  <c r="AB560" i="7"/>
  <c r="AA560" i="7"/>
  <c r="W560" i="7"/>
  <c r="X560" i="7"/>
  <c r="T560" i="7"/>
  <c r="S560" i="7"/>
  <c r="AE559" i="7"/>
  <c r="AD559" i="7"/>
  <c r="AB559" i="7"/>
  <c r="AA559" i="7"/>
  <c r="W559" i="7"/>
  <c r="Z559" i="7"/>
  <c r="X559" i="7"/>
  <c r="T559" i="7"/>
  <c r="S559" i="7"/>
  <c r="AE558" i="7"/>
  <c r="AD558" i="7"/>
  <c r="AB558" i="7"/>
  <c r="AA558" i="7"/>
  <c r="W558" i="7"/>
  <c r="X558" i="7"/>
  <c r="T558" i="7"/>
  <c r="S558" i="7"/>
  <c r="AE557" i="7"/>
  <c r="AD557" i="7"/>
  <c r="AB557" i="7"/>
  <c r="AA557" i="7"/>
  <c r="W557" i="7"/>
  <c r="Z557" i="7"/>
  <c r="X557" i="7"/>
  <c r="T557" i="7"/>
  <c r="S557" i="7"/>
  <c r="AE556" i="7"/>
  <c r="AD556" i="7"/>
  <c r="AB556" i="7"/>
  <c r="AA556" i="7"/>
  <c r="W556" i="7"/>
  <c r="X556" i="7"/>
  <c r="T556" i="7"/>
  <c r="S556" i="7"/>
  <c r="AE555" i="7"/>
  <c r="AD555" i="7"/>
  <c r="AB555" i="7"/>
  <c r="AA555" i="7"/>
  <c r="W555" i="7"/>
  <c r="Z555" i="7"/>
  <c r="X555" i="7"/>
  <c r="T555" i="7"/>
  <c r="S555" i="7"/>
  <c r="AE554" i="7"/>
  <c r="AD554" i="7"/>
  <c r="AB554" i="7"/>
  <c r="AA554" i="7"/>
  <c r="W554" i="7"/>
  <c r="X554" i="7"/>
  <c r="T554" i="7"/>
  <c r="S554" i="7"/>
  <c r="AE553" i="7"/>
  <c r="AD553" i="7"/>
  <c r="AB553" i="7"/>
  <c r="AA553" i="7"/>
  <c r="W553" i="7"/>
  <c r="Z553" i="7"/>
  <c r="X553" i="7"/>
  <c r="T553" i="7"/>
  <c r="S553" i="7"/>
  <c r="AE552" i="7"/>
  <c r="AD552" i="7"/>
  <c r="AB552" i="7"/>
  <c r="AA552" i="7"/>
  <c r="W552" i="7"/>
  <c r="X552" i="7"/>
  <c r="T552" i="7"/>
  <c r="S552" i="7"/>
  <c r="AE551" i="7"/>
  <c r="AD551" i="7"/>
  <c r="AB551" i="7"/>
  <c r="AA551" i="7"/>
  <c r="W551" i="7"/>
  <c r="Z551" i="7"/>
  <c r="X551" i="7"/>
  <c r="T551" i="7"/>
  <c r="S551" i="7"/>
  <c r="AE550" i="7"/>
  <c r="AD550" i="7"/>
  <c r="AB550" i="7"/>
  <c r="AA550" i="7"/>
  <c r="W550" i="7"/>
  <c r="Z550" i="7"/>
  <c r="X550" i="7"/>
  <c r="T550" i="7"/>
  <c r="S550" i="7"/>
  <c r="AE549" i="7"/>
  <c r="AD549" i="7"/>
  <c r="AB549" i="7"/>
  <c r="AA549" i="7"/>
  <c r="W549" i="7"/>
  <c r="X549" i="7"/>
  <c r="T549" i="7"/>
  <c r="S549" i="7"/>
  <c r="AE548" i="7"/>
  <c r="AD548" i="7"/>
  <c r="AB548" i="7"/>
  <c r="AA548" i="7"/>
  <c r="W548" i="7"/>
  <c r="Z548" i="7"/>
  <c r="X548" i="7"/>
  <c r="T548" i="7"/>
  <c r="S548" i="7"/>
  <c r="AE547" i="7"/>
  <c r="AD547" i="7"/>
  <c r="AB547" i="7"/>
  <c r="AA547" i="7"/>
  <c r="W547" i="7"/>
  <c r="Z547" i="7"/>
  <c r="X547" i="7"/>
  <c r="T547" i="7"/>
  <c r="S547" i="7"/>
  <c r="AE546" i="7"/>
  <c r="AD546" i="7"/>
  <c r="AB546" i="7"/>
  <c r="AA546" i="7"/>
  <c r="W546" i="7"/>
  <c r="Z546" i="7"/>
  <c r="X546" i="7"/>
  <c r="T546" i="7"/>
  <c r="S546" i="7"/>
  <c r="AE545" i="7"/>
  <c r="AD545" i="7"/>
  <c r="AB545" i="7"/>
  <c r="AA545" i="7"/>
  <c r="W545" i="7"/>
  <c r="X545" i="7"/>
  <c r="T545" i="7"/>
  <c r="S545" i="7"/>
  <c r="AE544" i="7"/>
  <c r="AD544" i="7"/>
  <c r="AB544" i="7"/>
  <c r="AA544" i="7"/>
  <c r="W544" i="7"/>
  <c r="Z544" i="7"/>
  <c r="X544" i="7"/>
  <c r="T544" i="7"/>
  <c r="S544" i="7"/>
  <c r="AE543" i="7"/>
  <c r="AD543" i="7"/>
  <c r="AB543" i="7"/>
  <c r="AA543" i="7"/>
  <c r="W543" i="7"/>
  <c r="Z543" i="7"/>
  <c r="X543" i="7"/>
  <c r="T543" i="7"/>
  <c r="S543" i="7"/>
  <c r="AE542" i="7"/>
  <c r="AD542" i="7"/>
  <c r="AB542" i="7"/>
  <c r="AA542" i="7"/>
  <c r="W542" i="7"/>
  <c r="Z542" i="7"/>
  <c r="X542" i="7"/>
  <c r="T542" i="7"/>
  <c r="S542" i="7"/>
  <c r="AE541" i="7"/>
  <c r="AD541" i="7"/>
  <c r="AB541" i="7"/>
  <c r="AA541" i="7"/>
  <c r="W541" i="7"/>
  <c r="X541" i="7"/>
  <c r="T541" i="7"/>
  <c r="S541" i="7"/>
  <c r="AE540" i="7"/>
  <c r="AD540" i="7"/>
  <c r="AB540" i="7"/>
  <c r="AA540" i="7"/>
  <c r="W540" i="7"/>
  <c r="Z540" i="7"/>
  <c r="X540" i="7"/>
  <c r="T540" i="7"/>
  <c r="S540" i="7"/>
  <c r="AE539" i="7"/>
  <c r="AD539" i="7"/>
  <c r="AB539" i="7"/>
  <c r="AA539" i="7"/>
  <c r="W539" i="7"/>
  <c r="Z539" i="7"/>
  <c r="X539" i="7"/>
  <c r="T539" i="7"/>
  <c r="S539" i="7"/>
  <c r="AE538" i="7"/>
  <c r="AD538" i="7"/>
  <c r="AB538" i="7"/>
  <c r="AA538" i="7"/>
  <c r="W538" i="7"/>
  <c r="Z538" i="7"/>
  <c r="X538" i="7"/>
  <c r="T538" i="7"/>
  <c r="S538" i="7"/>
  <c r="AE537" i="7"/>
  <c r="AD537" i="7"/>
  <c r="AB537" i="7"/>
  <c r="AA537" i="7"/>
  <c r="W537" i="7"/>
  <c r="X537" i="7"/>
  <c r="T537" i="7"/>
  <c r="S537" i="7"/>
  <c r="AE536" i="7"/>
  <c r="AD536" i="7"/>
  <c r="AB536" i="7"/>
  <c r="AA536" i="7"/>
  <c r="W536" i="7"/>
  <c r="Z536" i="7"/>
  <c r="X536" i="7"/>
  <c r="T536" i="7"/>
  <c r="S536" i="7"/>
  <c r="AE535" i="7"/>
  <c r="AD535" i="7"/>
  <c r="AB535" i="7"/>
  <c r="AA535" i="7"/>
  <c r="W535" i="7"/>
  <c r="Z535" i="7"/>
  <c r="X535" i="7"/>
  <c r="T535" i="7"/>
  <c r="S535" i="7"/>
  <c r="AE534" i="7"/>
  <c r="AD534" i="7"/>
  <c r="AB534" i="7"/>
  <c r="AA534" i="7"/>
  <c r="W534" i="7"/>
  <c r="Z534" i="7"/>
  <c r="X534" i="7"/>
  <c r="T534" i="7"/>
  <c r="S534" i="7"/>
  <c r="AE533" i="7"/>
  <c r="AD533" i="7"/>
  <c r="AB533" i="7"/>
  <c r="AA533" i="7"/>
  <c r="W533" i="7"/>
  <c r="X533" i="7"/>
  <c r="T533" i="7"/>
  <c r="S533" i="7"/>
  <c r="AE532" i="7"/>
  <c r="AD532" i="7"/>
  <c r="AB532" i="7"/>
  <c r="AA532" i="7"/>
  <c r="W532" i="7"/>
  <c r="Z532" i="7"/>
  <c r="X532" i="7"/>
  <c r="T532" i="7"/>
  <c r="S532" i="7"/>
  <c r="AE531" i="7"/>
  <c r="AD531" i="7"/>
  <c r="AB531" i="7"/>
  <c r="AA531" i="7"/>
  <c r="W531" i="7"/>
  <c r="Z531" i="7"/>
  <c r="X531" i="7"/>
  <c r="T531" i="7"/>
  <c r="S531" i="7"/>
  <c r="AE530" i="7"/>
  <c r="AD530" i="7"/>
  <c r="AB530" i="7"/>
  <c r="AA530" i="7"/>
  <c r="W530" i="7"/>
  <c r="Z530" i="7"/>
  <c r="X530" i="7"/>
  <c r="T530" i="7"/>
  <c r="S530" i="7"/>
  <c r="AE529" i="7"/>
  <c r="AD529" i="7"/>
  <c r="AB529" i="7"/>
  <c r="AA529" i="7"/>
  <c r="W529" i="7"/>
  <c r="X529" i="7"/>
  <c r="T529" i="7"/>
  <c r="S529" i="7"/>
  <c r="AE528" i="7"/>
  <c r="AD528" i="7"/>
  <c r="AB528" i="7"/>
  <c r="AA528" i="7"/>
  <c r="W528" i="7"/>
  <c r="Z528" i="7"/>
  <c r="X528" i="7"/>
  <c r="T528" i="7"/>
  <c r="S528" i="7"/>
  <c r="AE527" i="7"/>
  <c r="AD527" i="7"/>
  <c r="AB527" i="7"/>
  <c r="AA527" i="7"/>
  <c r="W527" i="7"/>
  <c r="Z527" i="7"/>
  <c r="X527" i="7"/>
  <c r="T527" i="7"/>
  <c r="S527" i="7"/>
  <c r="AE526" i="7"/>
  <c r="AD526" i="7"/>
  <c r="AB526" i="7"/>
  <c r="AA526" i="7"/>
  <c r="W526" i="7"/>
  <c r="Z526" i="7"/>
  <c r="X526" i="7"/>
  <c r="T526" i="7"/>
  <c r="S526" i="7"/>
  <c r="AE525" i="7"/>
  <c r="AD525" i="7"/>
  <c r="AB525" i="7"/>
  <c r="AA525" i="7"/>
  <c r="W525" i="7"/>
  <c r="X525" i="7"/>
  <c r="T525" i="7"/>
  <c r="S525" i="7"/>
  <c r="AE524" i="7"/>
  <c r="AD524" i="7"/>
  <c r="AB524" i="7"/>
  <c r="AA524" i="7"/>
  <c r="W524" i="7"/>
  <c r="Z524" i="7"/>
  <c r="X524" i="7"/>
  <c r="T524" i="7"/>
  <c r="S524" i="7"/>
  <c r="AE523" i="7"/>
  <c r="AD523" i="7"/>
  <c r="AB523" i="7"/>
  <c r="AA523" i="7"/>
  <c r="W523" i="7"/>
  <c r="Z523" i="7"/>
  <c r="X523" i="7"/>
  <c r="T523" i="7"/>
  <c r="S523" i="7"/>
  <c r="AE522" i="7"/>
  <c r="AD522" i="7"/>
  <c r="AB522" i="7"/>
  <c r="AA522" i="7"/>
  <c r="W522" i="7"/>
  <c r="Z522" i="7"/>
  <c r="X522" i="7"/>
  <c r="T522" i="7"/>
  <c r="S522" i="7"/>
  <c r="AE521" i="7"/>
  <c r="AD521" i="7"/>
  <c r="AB521" i="7"/>
  <c r="AA521" i="7"/>
  <c r="W521" i="7"/>
  <c r="X521" i="7"/>
  <c r="T521" i="7"/>
  <c r="S521" i="7"/>
  <c r="AE520" i="7"/>
  <c r="AD520" i="7"/>
  <c r="AB520" i="7"/>
  <c r="AA520" i="7"/>
  <c r="W520" i="7"/>
  <c r="Z520" i="7"/>
  <c r="X520" i="7"/>
  <c r="T520" i="7"/>
  <c r="S520" i="7"/>
  <c r="AE519" i="7"/>
  <c r="AD519" i="7"/>
  <c r="AB519" i="7"/>
  <c r="AA519" i="7"/>
  <c r="W519" i="7"/>
  <c r="Z519" i="7"/>
  <c r="X519" i="7"/>
  <c r="T519" i="7"/>
  <c r="S519" i="7"/>
  <c r="AE518" i="7"/>
  <c r="AD518" i="7"/>
  <c r="AB518" i="7"/>
  <c r="AA518" i="7"/>
  <c r="W518" i="7"/>
  <c r="Z518" i="7"/>
  <c r="X518" i="7"/>
  <c r="T518" i="7"/>
  <c r="S518" i="7"/>
  <c r="AE517" i="7"/>
  <c r="AD517" i="7"/>
  <c r="AB517" i="7"/>
  <c r="AA517" i="7"/>
  <c r="W517" i="7"/>
  <c r="X517" i="7"/>
  <c r="T517" i="7"/>
  <c r="S517" i="7"/>
  <c r="AE516" i="7"/>
  <c r="AD516" i="7"/>
  <c r="AB516" i="7"/>
  <c r="AA516" i="7"/>
  <c r="W516" i="7"/>
  <c r="Z516" i="7"/>
  <c r="X516" i="7"/>
  <c r="T516" i="7"/>
  <c r="S516" i="7"/>
  <c r="AE515" i="7"/>
  <c r="AD515" i="7"/>
  <c r="AB515" i="7"/>
  <c r="AA515" i="7"/>
  <c r="W515" i="7"/>
  <c r="Z515" i="7"/>
  <c r="X515" i="7"/>
  <c r="T515" i="7"/>
  <c r="S515" i="7"/>
  <c r="AE514" i="7"/>
  <c r="AD514" i="7"/>
  <c r="AB514" i="7"/>
  <c r="AA514" i="7"/>
  <c r="W514" i="7"/>
  <c r="Z514" i="7"/>
  <c r="X514" i="7"/>
  <c r="T514" i="7"/>
  <c r="S514" i="7"/>
  <c r="AE513" i="7"/>
  <c r="AD513" i="7"/>
  <c r="AB513" i="7"/>
  <c r="AA513" i="7"/>
  <c r="W513" i="7"/>
  <c r="X513" i="7"/>
  <c r="T513" i="7"/>
  <c r="S513" i="7"/>
  <c r="AE512" i="7"/>
  <c r="AD512" i="7"/>
  <c r="AB512" i="7"/>
  <c r="AA512" i="7"/>
  <c r="W512" i="7"/>
  <c r="Z512" i="7"/>
  <c r="X512" i="7"/>
  <c r="T512" i="7"/>
  <c r="S512" i="7"/>
  <c r="AE511" i="7"/>
  <c r="AD511" i="7"/>
  <c r="AB511" i="7"/>
  <c r="AA511" i="7"/>
  <c r="W511" i="7"/>
  <c r="Z511" i="7"/>
  <c r="X511" i="7"/>
  <c r="T511" i="7"/>
  <c r="S511" i="7"/>
  <c r="AE510" i="7"/>
  <c r="AD510" i="7"/>
  <c r="AB510" i="7"/>
  <c r="AA510" i="7"/>
  <c r="W510" i="7"/>
  <c r="Z510" i="7"/>
  <c r="X510" i="7"/>
  <c r="T510" i="7"/>
  <c r="S510" i="7"/>
  <c r="AE509" i="7"/>
  <c r="AD509" i="7"/>
  <c r="AB509" i="7"/>
  <c r="AA509" i="7"/>
  <c r="W509" i="7"/>
  <c r="X509" i="7"/>
  <c r="T509" i="7"/>
  <c r="S509" i="7"/>
  <c r="AE508" i="7"/>
  <c r="AD508" i="7"/>
  <c r="AB508" i="7"/>
  <c r="AA508" i="7"/>
  <c r="W508" i="7"/>
  <c r="Z508" i="7"/>
  <c r="X508" i="7"/>
  <c r="T508" i="7"/>
  <c r="S508" i="7"/>
  <c r="AE507" i="7"/>
  <c r="AD507" i="7"/>
  <c r="AB507" i="7"/>
  <c r="AA507" i="7"/>
  <c r="W507" i="7"/>
  <c r="Z507" i="7"/>
  <c r="X507" i="7"/>
  <c r="T507" i="7"/>
  <c r="S507" i="7"/>
  <c r="AE506" i="7"/>
  <c r="AD506" i="7"/>
  <c r="AB506" i="7"/>
  <c r="AA506" i="7"/>
  <c r="W506" i="7"/>
  <c r="Z506" i="7"/>
  <c r="X506" i="7"/>
  <c r="T506" i="7"/>
  <c r="S506" i="7"/>
  <c r="AE505" i="7"/>
  <c r="AD505" i="7"/>
  <c r="AB505" i="7"/>
  <c r="AA505" i="7"/>
  <c r="W505" i="7"/>
  <c r="X505" i="7"/>
  <c r="T505" i="7"/>
  <c r="S505" i="7"/>
  <c r="AE504" i="7"/>
  <c r="AD504" i="7"/>
  <c r="AB504" i="7"/>
  <c r="AA504" i="7"/>
  <c r="W504" i="7"/>
  <c r="Z504" i="7"/>
  <c r="X504" i="7"/>
  <c r="T504" i="7"/>
  <c r="S504" i="7"/>
  <c r="AE503" i="7"/>
  <c r="AD503" i="7"/>
  <c r="AB503" i="7"/>
  <c r="AA503" i="7"/>
  <c r="W503" i="7"/>
  <c r="Z503" i="7"/>
  <c r="X503" i="7"/>
  <c r="T503" i="7"/>
  <c r="S503" i="7"/>
  <c r="AE502" i="7"/>
  <c r="AD502" i="7"/>
  <c r="AB502" i="7"/>
  <c r="AA502" i="7"/>
  <c r="W502" i="7"/>
  <c r="Z502" i="7"/>
  <c r="X502" i="7"/>
  <c r="T502" i="7"/>
  <c r="S502" i="7"/>
  <c r="AE501" i="7"/>
  <c r="AD501" i="7"/>
  <c r="AB501" i="7"/>
  <c r="AA501" i="7"/>
  <c r="W501" i="7"/>
  <c r="X501" i="7"/>
  <c r="T501" i="7"/>
  <c r="S501" i="7"/>
  <c r="AE500" i="7"/>
  <c r="AD500" i="7"/>
  <c r="AB500" i="7"/>
  <c r="AA500" i="7"/>
  <c r="W500" i="7"/>
  <c r="Z500" i="7"/>
  <c r="X500" i="7"/>
  <c r="T500" i="7"/>
  <c r="S500" i="7"/>
  <c r="AE499" i="7"/>
  <c r="AD499" i="7"/>
  <c r="AB499" i="7"/>
  <c r="AA499" i="7"/>
  <c r="W499" i="7"/>
  <c r="Z499" i="7"/>
  <c r="X499" i="7"/>
  <c r="T499" i="7"/>
  <c r="S499" i="7"/>
  <c r="AE498" i="7"/>
  <c r="AD498" i="7"/>
  <c r="AB498" i="7"/>
  <c r="AA498" i="7"/>
  <c r="W498" i="7"/>
  <c r="Z498" i="7"/>
  <c r="X498" i="7"/>
  <c r="T498" i="7"/>
  <c r="S498" i="7"/>
  <c r="AE497" i="7"/>
  <c r="AD497" i="7"/>
  <c r="AB497" i="7"/>
  <c r="AA497" i="7"/>
  <c r="W497" i="7"/>
  <c r="X497" i="7"/>
  <c r="T497" i="7"/>
  <c r="S497" i="7"/>
  <c r="AE496" i="7"/>
  <c r="AD496" i="7"/>
  <c r="AB496" i="7"/>
  <c r="AA496" i="7"/>
  <c r="W496" i="7"/>
  <c r="Z496" i="7"/>
  <c r="X496" i="7"/>
  <c r="T496" i="7"/>
  <c r="S496" i="7"/>
  <c r="AE495" i="7"/>
  <c r="AD495" i="7"/>
  <c r="AB495" i="7"/>
  <c r="AA495" i="7"/>
  <c r="W495" i="7"/>
  <c r="Z495" i="7"/>
  <c r="X495" i="7"/>
  <c r="T495" i="7"/>
  <c r="S495" i="7"/>
  <c r="AE494" i="7"/>
  <c r="AD494" i="7"/>
  <c r="AB494" i="7"/>
  <c r="AA494" i="7"/>
  <c r="W494" i="7"/>
  <c r="Z494" i="7"/>
  <c r="X494" i="7"/>
  <c r="T494" i="7"/>
  <c r="S494" i="7"/>
  <c r="AE493" i="7"/>
  <c r="AD493" i="7"/>
  <c r="AB493" i="7"/>
  <c r="AA493" i="7"/>
  <c r="W493" i="7"/>
  <c r="X493" i="7"/>
  <c r="T493" i="7"/>
  <c r="S493" i="7"/>
  <c r="AE492" i="7"/>
  <c r="AD492" i="7"/>
  <c r="AB492" i="7"/>
  <c r="AA492" i="7"/>
  <c r="W492" i="7"/>
  <c r="Z492" i="7"/>
  <c r="X492" i="7"/>
  <c r="T492" i="7"/>
  <c r="S492" i="7"/>
  <c r="AE491" i="7"/>
  <c r="AD491" i="7"/>
  <c r="AB491" i="7"/>
  <c r="AA491" i="7"/>
  <c r="W491" i="7"/>
  <c r="Z491" i="7"/>
  <c r="X491" i="7"/>
  <c r="T491" i="7"/>
  <c r="S491" i="7"/>
  <c r="AE490" i="7"/>
  <c r="AD490" i="7"/>
  <c r="AB490" i="7"/>
  <c r="AA490" i="7"/>
  <c r="W490" i="7"/>
  <c r="Z490" i="7"/>
  <c r="X490" i="7"/>
  <c r="T490" i="7"/>
  <c r="S490" i="7"/>
  <c r="AE489" i="7"/>
  <c r="AD489" i="7"/>
  <c r="AB489" i="7"/>
  <c r="AA489" i="7"/>
  <c r="W489" i="7"/>
  <c r="X489" i="7"/>
  <c r="T489" i="7"/>
  <c r="S489" i="7"/>
  <c r="AE488" i="7"/>
  <c r="AD488" i="7"/>
  <c r="AB488" i="7"/>
  <c r="AA488" i="7"/>
  <c r="W488" i="7"/>
  <c r="Z488" i="7"/>
  <c r="X488" i="7"/>
  <c r="T488" i="7"/>
  <c r="S488" i="7"/>
  <c r="AE487" i="7"/>
  <c r="AD487" i="7"/>
  <c r="AB487" i="7"/>
  <c r="AA487" i="7"/>
  <c r="W487" i="7"/>
  <c r="Z487" i="7"/>
  <c r="X487" i="7"/>
  <c r="T487" i="7"/>
  <c r="S487" i="7"/>
  <c r="AE486" i="7"/>
  <c r="AD486" i="7"/>
  <c r="AB486" i="7"/>
  <c r="AA486" i="7"/>
  <c r="W486" i="7"/>
  <c r="Z486" i="7"/>
  <c r="X486" i="7"/>
  <c r="T486" i="7"/>
  <c r="S486" i="7"/>
  <c r="AE485" i="7"/>
  <c r="AD485" i="7"/>
  <c r="AB485" i="7"/>
  <c r="AA485" i="7"/>
  <c r="W485" i="7"/>
  <c r="X485" i="7"/>
  <c r="T485" i="7"/>
  <c r="S485" i="7"/>
  <c r="AE484" i="7"/>
  <c r="AD484" i="7"/>
  <c r="AB484" i="7"/>
  <c r="AA484" i="7"/>
  <c r="W484" i="7"/>
  <c r="Z484" i="7"/>
  <c r="X484" i="7"/>
  <c r="T484" i="7"/>
  <c r="S484" i="7"/>
  <c r="AE483" i="7"/>
  <c r="AD483" i="7"/>
  <c r="AB483" i="7"/>
  <c r="AA483" i="7"/>
  <c r="W483" i="7"/>
  <c r="Z483" i="7"/>
  <c r="X483" i="7"/>
  <c r="T483" i="7"/>
  <c r="S483" i="7"/>
  <c r="AE482" i="7"/>
  <c r="AD482" i="7"/>
  <c r="AB482" i="7"/>
  <c r="AA482" i="7"/>
  <c r="W482" i="7"/>
  <c r="Z482" i="7"/>
  <c r="X482" i="7"/>
  <c r="T482" i="7"/>
  <c r="S482" i="7"/>
  <c r="AE481" i="7"/>
  <c r="AD481" i="7"/>
  <c r="AB481" i="7"/>
  <c r="AA481" i="7"/>
  <c r="W481" i="7"/>
  <c r="X481" i="7"/>
  <c r="T481" i="7"/>
  <c r="S481" i="7"/>
  <c r="AE480" i="7"/>
  <c r="AD480" i="7"/>
  <c r="AB480" i="7"/>
  <c r="AA480" i="7"/>
  <c r="W480" i="7"/>
  <c r="Z480" i="7"/>
  <c r="X480" i="7"/>
  <c r="T480" i="7"/>
  <c r="S480" i="7"/>
  <c r="AE479" i="7"/>
  <c r="AD479" i="7"/>
  <c r="AB479" i="7"/>
  <c r="AA479" i="7"/>
  <c r="W479" i="7"/>
  <c r="Z479" i="7"/>
  <c r="X479" i="7"/>
  <c r="T479" i="7"/>
  <c r="S479" i="7"/>
  <c r="AE478" i="7"/>
  <c r="AD478" i="7"/>
  <c r="AB478" i="7"/>
  <c r="AA478" i="7"/>
  <c r="W478" i="7"/>
  <c r="Z478" i="7"/>
  <c r="X478" i="7"/>
  <c r="T478" i="7"/>
  <c r="S478" i="7"/>
  <c r="AE477" i="7"/>
  <c r="AD477" i="7"/>
  <c r="AB477" i="7"/>
  <c r="AA477" i="7"/>
  <c r="W477" i="7"/>
  <c r="X477" i="7"/>
  <c r="T477" i="7"/>
  <c r="S477" i="7"/>
  <c r="AE476" i="7"/>
  <c r="AD476" i="7"/>
  <c r="AB476" i="7"/>
  <c r="AA476" i="7"/>
  <c r="W476" i="7"/>
  <c r="Z476" i="7"/>
  <c r="X476" i="7"/>
  <c r="T476" i="7"/>
  <c r="S476" i="7"/>
  <c r="AE475" i="7"/>
  <c r="AD475" i="7"/>
  <c r="AB475" i="7"/>
  <c r="AA475" i="7"/>
  <c r="W475" i="7"/>
  <c r="Z475" i="7"/>
  <c r="X475" i="7"/>
  <c r="T475" i="7"/>
  <c r="S475" i="7"/>
  <c r="AE474" i="7"/>
  <c r="AD474" i="7"/>
  <c r="AB474" i="7"/>
  <c r="AA474" i="7"/>
  <c r="W474" i="7"/>
  <c r="Z474" i="7"/>
  <c r="X474" i="7"/>
  <c r="T474" i="7"/>
  <c r="S474" i="7"/>
  <c r="AE473" i="7"/>
  <c r="AD473" i="7"/>
  <c r="AB473" i="7"/>
  <c r="AA473" i="7"/>
  <c r="W473" i="7"/>
  <c r="X473" i="7"/>
  <c r="T473" i="7"/>
  <c r="S473" i="7"/>
  <c r="AE472" i="7"/>
  <c r="AD472" i="7"/>
  <c r="AB472" i="7"/>
  <c r="AA472" i="7"/>
  <c r="W472" i="7"/>
  <c r="Z472" i="7"/>
  <c r="X472" i="7"/>
  <c r="T472" i="7"/>
  <c r="S472" i="7"/>
  <c r="AB471" i="7"/>
  <c r="AA471" i="7"/>
  <c r="W471" i="7"/>
  <c r="Y471" i="7"/>
  <c r="X471" i="7"/>
  <c r="T471" i="7"/>
  <c r="S471" i="7"/>
  <c r="AE470" i="7"/>
  <c r="AD470" i="7"/>
  <c r="AB470" i="7"/>
  <c r="AA470" i="7"/>
  <c r="W470" i="7"/>
  <c r="Y470" i="7"/>
  <c r="X470" i="7"/>
  <c r="T470" i="7"/>
  <c r="S470" i="7"/>
  <c r="AE469" i="7"/>
  <c r="AD469" i="7"/>
  <c r="AB469" i="7"/>
  <c r="AA469" i="7"/>
  <c r="W469" i="7"/>
  <c r="Y469" i="7"/>
  <c r="X469" i="7"/>
  <c r="T469" i="7"/>
  <c r="S469" i="7"/>
  <c r="AE468" i="7"/>
  <c r="AD468" i="7"/>
  <c r="AB468" i="7"/>
  <c r="AA468" i="7"/>
  <c r="W468" i="7"/>
  <c r="Y468" i="7"/>
  <c r="X468" i="7"/>
  <c r="T468" i="7"/>
  <c r="S468" i="7"/>
  <c r="AB467" i="7"/>
  <c r="AA467" i="7"/>
  <c r="W467" i="7"/>
  <c r="X467" i="7"/>
  <c r="T467" i="7"/>
  <c r="S467" i="7"/>
  <c r="AB466" i="7"/>
  <c r="AA466" i="7"/>
  <c r="W466" i="7"/>
  <c r="Y466" i="7"/>
  <c r="X466" i="7"/>
  <c r="T466" i="7"/>
  <c r="S466" i="7"/>
  <c r="AB465" i="7"/>
  <c r="AA465" i="7"/>
  <c r="W465" i="7"/>
  <c r="Z465" i="7"/>
  <c r="X465" i="7"/>
  <c r="T465" i="7"/>
  <c r="S465" i="7"/>
  <c r="AE464" i="7"/>
  <c r="AD464" i="7"/>
  <c r="AB464" i="7"/>
  <c r="AA464" i="7"/>
  <c r="W464" i="7"/>
  <c r="Z464" i="7"/>
  <c r="X464" i="7"/>
  <c r="T464" i="7"/>
  <c r="S464" i="7"/>
  <c r="AE463" i="7"/>
  <c r="AD463" i="7"/>
  <c r="AB463" i="7"/>
  <c r="AA463" i="7"/>
  <c r="W463" i="7"/>
  <c r="X463" i="7"/>
  <c r="T463" i="7"/>
  <c r="S463" i="7"/>
  <c r="AE462" i="7"/>
  <c r="AD462" i="7"/>
  <c r="AB462" i="7"/>
  <c r="AA462" i="7"/>
  <c r="W462" i="7"/>
  <c r="Z462" i="7"/>
  <c r="X462" i="7"/>
  <c r="T462" i="7"/>
  <c r="S462" i="7"/>
  <c r="AB461" i="7"/>
  <c r="AA461" i="7"/>
  <c r="W461" i="7"/>
  <c r="Y461" i="7"/>
  <c r="X461" i="7"/>
  <c r="T461" i="7"/>
  <c r="S461" i="7"/>
  <c r="AE460" i="7"/>
  <c r="AD460" i="7"/>
  <c r="AB460" i="7"/>
  <c r="AA460" i="7"/>
  <c r="W460" i="7"/>
  <c r="Y460" i="7"/>
  <c r="X460" i="7"/>
  <c r="T460" i="7"/>
  <c r="S460" i="7"/>
  <c r="AE459" i="7"/>
  <c r="AD459" i="7"/>
  <c r="AB459" i="7"/>
  <c r="AA459" i="7"/>
  <c r="W459" i="7"/>
  <c r="Y459" i="7"/>
  <c r="X459" i="7"/>
  <c r="T459" i="7"/>
  <c r="S459" i="7"/>
  <c r="AE458" i="7"/>
  <c r="AD458" i="7"/>
  <c r="AB458" i="7"/>
  <c r="AA458" i="7"/>
  <c r="W458" i="7"/>
  <c r="Y458" i="7"/>
  <c r="X458" i="7"/>
  <c r="T458" i="7"/>
  <c r="S458" i="7"/>
  <c r="AB457" i="7"/>
  <c r="AA457" i="7"/>
  <c r="W457" i="7"/>
  <c r="X457" i="7"/>
  <c r="T457" i="7"/>
  <c r="S457" i="7"/>
  <c r="AB456" i="7"/>
  <c r="AA456" i="7"/>
  <c r="W456" i="7"/>
  <c r="Y456" i="7"/>
  <c r="X456" i="7"/>
  <c r="T456" i="7"/>
  <c r="S456" i="7"/>
  <c r="AE455" i="7"/>
  <c r="AD455" i="7"/>
  <c r="AB455" i="7"/>
  <c r="AA455" i="7"/>
  <c r="W455" i="7"/>
  <c r="Y455" i="7"/>
  <c r="X455" i="7"/>
  <c r="T455" i="7"/>
  <c r="S455" i="7"/>
  <c r="AE454" i="7"/>
  <c r="AD454" i="7"/>
  <c r="AB454" i="7"/>
  <c r="AA454" i="7"/>
  <c r="W454" i="7"/>
  <c r="Y454" i="7"/>
  <c r="X454" i="7"/>
  <c r="T454" i="7"/>
  <c r="S454" i="7"/>
  <c r="AE453" i="7"/>
  <c r="AD453" i="7"/>
  <c r="AB453" i="7"/>
  <c r="AA453" i="7"/>
  <c r="W453" i="7"/>
  <c r="Y453" i="7"/>
  <c r="X453" i="7"/>
  <c r="T453" i="7"/>
  <c r="S453" i="7"/>
  <c r="AE452" i="7"/>
  <c r="AD452" i="7"/>
  <c r="AB452" i="7"/>
  <c r="AA452" i="7"/>
  <c r="W452" i="7"/>
  <c r="Y452" i="7"/>
  <c r="X452" i="7"/>
  <c r="T452" i="7"/>
  <c r="S452" i="7"/>
  <c r="AE451" i="7"/>
  <c r="AD451" i="7"/>
  <c r="AB451" i="7"/>
  <c r="AA451" i="7"/>
  <c r="W451" i="7"/>
  <c r="Y451" i="7"/>
  <c r="X451" i="7"/>
  <c r="T451" i="7"/>
  <c r="S451" i="7"/>
  <c r="AE450" i="7"/>
  <c r="AD450" i="7"/>
  <c r="AB450" i="7"/>
  <c r="AA450" i="7"/>
  <c r="W450" i="7"/>
  <c r="Y450" i="7"/>
  <c r="X450" i="7"/>
  <c r="T450" i="7"/>
  <c r="S450" i="7"/>
  <c r="AE449" i="7"/>
  <c r="AD449" i="7"/>
  <c r="AB449" i="7"/>
  <c r="AA449" i="7"/>
  <c r="W449" i="7"/>
  <c r="Y449" i="7"/>
  <c r="X449" i="7"/>
  <c r="T449" i="7"/>
  <c r="S449" i="7"/>
  <c r="AE448" i="7"/>
  <c r="AD448" i="7"/>
  <c r="AB448" i="7"/>
  <c r="AA448" i="7"/>
  <c r="W448" i="7"/>
  <c r="Y448" i="7"/>
  <c r="X448" i="7"/>
  <c r="T448" i="7"/>
  <c r="S448" i="7"/>
  <c r="AE447" i="7"/>
  <c r="AD447" i="7"/>
  <c r="AB447" i="7"/>
  <c r="AA447" i="7"/>
  <c r="W447" i="7"/>
  <c r="Y447" i="7"/>
  <c r="X447" i="7"/>
  <c r="T447" i="7"/>
  <c r="S447" i="7"/>
  <c r="AE446" i="7"/>
  <c r="AD446" i="7"/>
  <c r="AB446" i="7"/>
  <c r="AA446" i="7"/>
  <c r="W446" i="7"/>
  <c r="Y446" i="7"/>
  <c r="X446" i="7"/>
  <c r="T446" i="7"/>
  <c r="S446" i="7"/>
  <c r="AE445" i="7"/>
  <c r="AD445" i="7"/>
  <c r="AB445" i="7"/>
  <c r="AA445" i="7"/>
  <c r="W445" i="7"/>
  <c r="Y445" i="7"/>
  <c r="X445" i="7"/>
  <c r="T445" i="7"/>
  <c r="S445" i="7"/>
  <c r="AE444" i="7"/>
  <c r="AD444" i="7"/>
  <c r="AB444" i="7"/>
  <c r="AA444" i="7"/>
  <c r="W444" i="7"/>
  <c r="Y444" i="7"/>
  <c r="X444" i="7"/>
  <c r="T444" i="7"/>
  <c r="S444" i="7"/>
  <c r="AE443" i="7"/>
  <c r="AD443" i="7"/>
  <c r="AB443" i="7"/>
  <c r="AA443" i="7"/>
  <c r="W443" i="7"/>
  <c r="X443" i="7"/>
  <c r="T443" i="7"/>
  <c r="S443" i="7"/>
  <c r="AE442" i="7"/>
  <c r="AD442" i="7"/>
  <c r="AB442" i="7"/>
  <c r="AA442" i="7"/>
  <c r="W442" i="7"/>
  <c r="Y442" i="7"/>
  <c r="X442" i="7"/>
  <c r="T442" i="7"/>
  <c r="S442" i="7"/>
  <c r="AB441" i="7"/>
  <c r="AA441" i="7"/>
  <c r="W441" i="7"/>
  <c r="Z441" i="7"/>
  <c r="X441" i="7"/>
  <c r="T441" i="7"/>
  <c r="S441" i="7"/>
  <c r="AB440" i="7"/>
  <c r="AA440" i="7"/>
  <c r="W440" i="7"/>
  <c r="Y440" i="7"/>
  <c r="X440" i="7"/>
  <c r="T440" i="7"/>
  <c r="S440" i="7"/>
  <c r="AB439" i="7"/>
  <c r="AA439" i="7"/>
  <c r="W439" i="7"/>
  <c r="Z439" i="7"/>
  <c r="X439" i="7"/>
  <c r="T439" i="7"/>
  <c r="S439" i="7"/>
  <c r="AB438" i="7"/>
  <c r="AA438" i="7"/>
  <c r="W438" i="7"/>
  <c r="Y438" i="7"/>
  <c r="X438" i="7"/>
  <c r="T438" i="7"/>
  <c r="S438" i="7"/>
  <c r="AB437" i="7"/>
  <c r="AA437" i="7"/>
  <c r="W437" i="7"/>
  <c r="Z437" i="7"/>
  <c r="X437" i="7"/>
  <c r="T437" i="7"/>
  <c r="S437" i="7"/>
  <c r="AB436" i="7"/>
  <c r="AA436" i="7"/>
  <c r="W436" i="7"/>
  <c r="Y436" i="7"/>
  <c r="X436" i="7"/>
  <c r="T436" i="7"/>
  <c r="S436" i="7"/>
  <c r="AE435" i="7"/>
  <c r="AD435" i="7"/>
  <c r="AB435" i="7"/>
  <c r="AA435" i="7"/>
  <c r="W435" i="7"/>
  <c r="Y435" i="7"/>
  <c r="X435" i="7"/>
  <c r="T435" i="7"/>
  <c r="S435" i="7"/>
  <c r="AE434" i="7"/>
  <c r="AD434" i="7"/>
  <c r="AB434" i="7"/>
  <c r="AA434" i="7"/>
  <c r="W434" i="7"/>
  <c r="X434" i="7"/>
  <c r="T434" i="7"/>
  <c r="S434" i="7"/>
  <c r="AB433" i="7"/>
  <c r="AA433" i="7"/>
  <c r="W433" i="7"/>
  <c r="Z433" i="7"/>
  <c r="X433" i="7"/>
  <c r="T433" i="7"/>
  <c r="S433" i="7"/>
  <c r="AE432" i="7"/>
  <c r="AD432" i="7"/>
  <c r="AB432" i="7"/>
  <c r="AA432" i="7"/>
  <c r="W432" i="7"/>
  <c r="Z432" i="7"/>
  <c r="X432" i="7"/>
  <c r="T432" i="7"/>
  <c r="S432" i="7"/>
  <c r="AE431" i="7"/>
  <c r="AD431" i="7"/>
  <c r="AB431" i="7"/>
  <c r="AA431" i="7"/>
  <c r="W431" i="7"/>
  <c r="Z431" i="7"/>
  <c r="X431" i="7"/>
  <c r="T431" i="7"/>
  <c r="S431" i="7"/>
  <c r="AE430" i="7"/>
  <c r="AD430" i="7"/>
  <c r="AB430" i="7"/>
  <c r="AA430" i="7"/>
  <c r="W430" i="7"/>
  <c r="X430" i="7"/>
  <c r="T430" i="7"/>
  <c r="S430" i="7"/>
  <c r="AE429" i="7"/>
  <c r="AD429" i="7"/>
  <c r="AB429" i="7"/>
  <c r="AA429" i="7"/>
  <c r="W429" i="7"/>
  <c r="Z429" i="7"/>
  <c r="X429" i="7"/>
  <c r="T429" i="7"/>
  <c r="S429" i="7"/>
  <c r="AB428" i="7"/>
  <c r="AA428" i="7"/>
  <c r="W428" i="7"/>
  <c r="Y428" i="7"/>
  <c r="X428" i="7"/>
  <c r="T428" i="7"/>
  <c r="S428" i="7"/>
  <c r="AE427" i="7"/>
  <c r="AD427" i="7"/>
  <c r="AB427" i="7"/>
  <c r="AA427" i="7"/>
  <c r="W427" i="7"/>
  <c r="Y427" i="7"/>
  <c r="X427" i="7"/>
  <c r="T427" i="7"/>
  <c r="S427" i="7"/>
  <c r="AE426" i="7"/>
  <c r="AD426" i="7"/>
  <c r="AB426" i="7"/>
  <c r="AA426" i="7"/>
  <c r="W426" i="7"/>
  <c r="Y426" i="7"/>
  <c r="X426" i="7"/>
  <c r="T426" i="7"/>
  <c r="S426" i="7"/>
  <c r="AE425" i="7"/>
  <c r="AD425" i="7"/>
  <c r="AB425" i="7"/>
  <c r="AA425" i="7"/>
  <c r="W425" i="7"/>
  <c r="Y425" i="7"/>
  <c r="X425" i="7"/>
  <c r="T425" i="7"/>
  <c r="S425" i="7"/>
  <c r="AB424" i="7"/>
  <c r="AA424" i="7"/>
  <c r="W424" i="7"/>
  <c r="X424" i="7"/>
  <c r="T424" i="7"/>
  <c r="S424" i="7"/>
  <c r="AB423" i="7"/>
  <c r="AA423" i="7"/>
  <c r="W423" i="7"/>
  <c r="Y423" i="7"/>
  <c r="X423" i="7"/>
  <c r="T423" i="7"/>
  <c r="S423" i="7"/>
  <c r="AE422" i="7"/>
  <c r="AD422" i="7"/>
  <c r="AB422" i="7"/>
  <c r="AA422" i="7"/>
  <c r="W422" i="7"/>
  <c r="Y422" i="7"/>
  <c r="X422" i="7"/>
  <c r="T422" i="7"/>
  <c r="S422" i="7"/>
  <c r="AE421" i="7"/>
  <c r="AD421" i="7"/>
  <c r="AB421" i="7"/>
  <c r="AA421" i="7"/>
  <c r="W421" i="7"/>
  <c r="Y421" i="7"/>
  <c r="X421" i="7"/>
  <c r="T421" i="7"/>
  <c r="S421" i="7"/>
  <c r="AB420" i="7"/>
  <c r="AA420" i="7"/>
  <c r="W420" i="7"/>
  <c r="Z420" i="7"/>
  <c r="X420" i="7"/>
  <c r="T420" i="7"/>
  <c r="S420" i="7"/>
  <c r="AE419" i="7"/>
  <c r="AD419" i="7"/>
  <c r="AB419" i="7"/>
  <c r="AA419" i="7"/>
  <c r="W419" i="7"/>
  <c r="X419" i="7"/>
  <c r="T419" i="7"/>
  <c r="S419" i="7"/>
  <c r="AE418" i="7"/>
  <c r="AD418" i="7"/>
  <c r="AB418" i="7"/>
  <c r="AA418" i="7"/>
  <c r="W418" i="7"/>
  <c r="Z418" i="7"/>
  <c r="X418" i="7"/>
  <c r="T418" i="7"/>
  <c r="S418" i="7"/>
  <c r="AE417" i="7"/>
  <c r="AD417" i="7"/>
  <c r="AB417" i="7"/>
  <c r="AA417" i="7"/>
  <c r="W417" i="7"/>
  <c r="Z417" i="7"/>
  <c r="X417" i="7"/>
  <c r="T417" i="7"/>
  <c r="S417" i="7"/>
  <c r="AE416" i="7"/>
  <c r="AD416" i="7"/>
  <c r="AB416" i="7"/>
  <c r="AA416" i="7"/>
  <c r="W416" i="7"/>
  <c r="Z416" i="7"/>
  <c r="X416" i="7"/>
  <c r="T416" i="7"/>
  <c r="S416" i="7"/>
  <c r="AE415" i="7"/>
  <c r="AD415" i="7"/>
  <c r="AB415" i="7"/>
  <c r="AA415" i="7"/>
  <c r="W415" i="7"/>
  <c r="X415" i="7"/>
  <c r="T415" i="7"/>
  <c r="S415" i="7"/>
  <c r="AE414" i="7"/>
  <c r="AD414" i="7"/>
  <c r="AB414" i="7"/>
  <c r="AA414" i="7"/>
  <c r="W414" i="7"/>
  <c r="Z414" i="7"/>
  <c r="X414" i="7"/>
  <c r="T414" i="7"/>
  <c r="S414" i="7"/>
  <c r="AB413" i="7"/>
  <c r="AA413" i="7"/>
  <c r="W413" i="7"/>
  <c r="Y413" i="7"/>
  <c r="X413" i="7"/>
  <c r="T413" i="7"/>
  <c r="S413" i="7"/>
  <c r="AB412" i="7"/>
  <c r="AA412" i="7"/>
  <c r="W412" i="7"/>
  <c r="Z412" i="7"/>
  <c r="X412" i="7"/>
  <c r="T412" i="7"/>
  <c r="S412" i="7"/>
  <c r="AB411" i="7"/>
  <c r="AA411" i="7"/>
  <c r="W411" i="7"/>
  <c r="Y411" i="7"/>
  <c r="X411" i="7"/>
  <c r="T411" i="7"/>
  <c r="S411" i="7"/>
  <c r="AB410" i="7"/>
  <c r="AA410" i="7"/>
  <c r="W410" i="7"/>
  <c r="Z410" i="7"/>
  <c r="X410" i="7"/>
  <c r="T410" i="7"/>
  <c r="S410" i="7"/>
  <c r="AE409" i="7"/>
  <c r="AD409" i="7"/>
  <c r="AB409" i="7"/>
  <c r="AA409" i="7"/>
  <c r="W409" i="7"/>
  <c r="X409" i="7"/>
  <c r="T409" i="7"/>
  <c r="S409" i="7"/>
  <c r="AE408" i="7"/>
  <c r="AD408" i="7"/>
  <c r="AB408" i="7"/>
  <c r="AA408" i="7"/>
  <c r="W408" i="7"/>
  <c r="Z408" i="7"/>
  <c r="X408" i="7"/>
  <c r="T408" i="7"/>
  <c r="S408" i="7"/>
  <c r="AE407" i="7"/>
  <c r="AD407" i="7"/>
  <c r="AB407" i="7"/>
  <c r="AA407" i="7"/>
  <c r="W407" i="7"/>
  <c r="Z407" i="7"/>
  <c r="X407" i="7"/>
  <c r="T407" i="7"/>
  <c r="S407" i="7"/>
  <c r="AB406" i="7"/>
  <c r="AA406" i="7"/>
  <c r="W406" i="7"/>
  <c r="Y406" i="7"/>
  <c r="X406" i="7"/>
  <c r="T406" i="7"/>
  <c r="S406" i="7"/>
  <c r="AB405" i="7"/>
  <c r="AA405" i="7"/>
  <c r="W405" i="7"/>
  <c r="X405" i="7"/>
  <c r="T405" i="7"/>
  <c r="S405" i="7"/>
  <c r="AE404" i="7"/>
  <c r="AD404" i="7"/>
  <c r="AB404" i="7"/>
  <c r="AA404" i="7"/>
  <c r="W404" i="7"/>
  <c r="Z404" i="7"/>
  <c r="X404" i="7"/>
  <c r="T404" i="7"/>
  <c r="S404" i="7"/>
  <c r="AE403" i="7"/>
  <c r="AD403" i="7"/>
  <c r="AB403" i="7"/>
  <c r="AA403" i="7"/>
  <c r="W403" i="7"/>
  <c r="Z403" i="7"/>
  <c r="X403" i="7"/>
  <c r="T403" i="7"/>
  <c r="S403" i="7"/>
  <c r="AE402" i="7"/>
  <c r="AD402" i="7"/>
  <c r="AB402" i="7"/>
  <c r="AA402" i="7"/>
  <c r="W402" i="7"/>
  <c r="Z402" i="7"/>
  <c r="X402" i="7"/>
  <c r="T402" i="7"/>
  <c r="S402" i="7"/>
  <c r="AB401" i="7"/>
  <c r="AA401" i="7"/>
  <c r="W401" i="7"/>
  <c r="X401" i="7"/>
  <c r="T401" i="7"/>
  <c r="S401" i="7"/>
  <c r="AB400" i="7"/>
  <c r="AA400" i="7"/>
  <c r="W400" i="7"/>
  <c r="Z400" i="7"/>
  <c r="X400" i="7"/>
  <c r="T400" i="7"/>
  <c r="S400" i="7"/>
  <c r="AE399" i="7"/>
  <c r="AD399" i="7"/>
  <c r="AB399" i="7"/>
  <c r="AA399" i="7"/>
  <c r="W399" i="7"/>
  <c r="Z399" i="7"/>
  <c r="X399" i="7"/>
  <c r="T399" i="7"/>
  <c r="S399" i="7"/>
  <c r="AE398" i="7"/>
  <c r="AD398" i="7"/>
  <c r="AB398" i="7"/>
  <c r="AA398" i="7"/>
  <c r="W398" i="7"/>
  <c r="Z398" i="7"/>
  <c r="X398" i="7"/>
  <c r="T398" i="7"/>
  <c r="S398" i="7"/>
  <c r="AE397" i="7"/>
  <c r="AD397" i="7"/>
  <c r="AB397" i="7"/>
  <c r="AA397" i="7"/>
  <c r="W397" i="7"/>
  <c r="X397" i="7"/>
  <c r="T397" i="7"/>
  <c r="S397" i="7"/>
  <c r="AE396" i="7"/>
  <c r="AD396" i="7"/>
  <c r="AB396" i="7"/>
  <c r="AA396" i="7"/>
  <c r="W396" i="7"/>
  <c r="Z396" i="7"/>
  <c r="X396" i="7"/>
  <c r="T396" i="7"/>
  <c r="S396" i="7"/>
  <c r="AE395" i="7"/>
  <c r="AD395" i="7"/>
  <c r="AB395" i="7"/>
  <c r="AA395" i="7"/>
  <c r="W395" i="7"/>
  <c r="Z395" i="7"/>
  <c r="X395" i="7"/>
  <c r="T395" i="7"/>
  <c r="S395" i="7"/>
  <c r="AE394" i="7"/>
  <c r="AD394" i="7"/>
  <c r="AB394" i="7"/>
  <c r="AA394" i="7"/>
  <c r="W394" i="7"/>
  <c r="Z394" i="7"/>
  <c r="X394" i="7"/>
  <c r="T394" i="7"/>
  <c r="S394" i="7"/>
  <c r="AB393" i="7"/>
  <c r="AA393" i="7"/>
  <c r="W393" i="7"/>
  <c r="Y393" i="7"/>
  <c r="X393" i="7"/>
  <c r="T393" i="7"/>
  <c r="S393" i="7"/>
  <c r="AE392" i="7"/>
  <c r="AD392" i="7"/>
  <c r="AB392" i="7"/>
  <c r="AA392" i="7"/>
  <c r="W392" i="7"/>
  <c r="Y392" i="7"/>
  <c r="X392" i="7"/>
  <c r="T392" i="7"/>
  <c r="S392" i="7"/>
  <c r="AE391" i="7"/>
  <c r="AD391" i="7"/>
  <c r="AB391" i="7"/>
  <c r="AA391" i="7"/>
  <c r="W391" i="7"/>
  <c r="X391" i="7"/>
  <c r="T391" i="7"/>
  <c r="S391" i="7"/>
  <c r="AB390" i="7"/>
  <c r="AA390" i="7"/>
  <c r="AB389" i="7"/>
  <c r="AA389" i="7"/>
  <c r="W389" i="7"/>
  <c r="X389" i="7"/>
  <c r="T389" i="7"/>
  <c r="S389" i="7"/>
  <c r="AE388" i="7"/>
  <c r="AD388" i="7"/>
  <c r="AB388" i="7"/>
  <c r="AA388" i="7"/>
  <c r="AB387" i="7"/>
  <c r="AA387" i="7"/>
  <c r="AB386" i="7"/>
  <c r="AA386" i="7"/>
  <c r="AE385" i="7"/>
  <c r="AD385" i="7"/>
  <c r="AB385" i="7"/>
  <c r="AA385" i="7"/>
  <c r="AB384" i="7"/>
  <c r="AA384" i="7"/>
  <c r="W384" i="7"/>
  <c r="Z384" i="7"/>
  <c r="X384" i="7"/>
  <c r="T384" i="7"/>
  <c r="S384" i="7"/>
  <c r="AB383" i="7"/>
  <c r="AA383" i="7"/>
  <c r="W383" i="7"/>
  <c r="X383" i="7"/>
  <c r="T383" i="7"/>
  <c r="S383" i="7"/>
  <c r="AB382" i="7"/>
  <c r="AA382" i="7"/>
  <c r="W382" i="7"/>
  <c r="X382" i="7"/>
  <c r="T382" i="7"/>
  <c r="S382" i="7"/>
  <c r="AB381" i="7"/>
  <c r="AA381" i="7"/>
  <c r="W381" i="7"/>
  <c r="X381" i="7"/>
  <c r="T381" i="7"/>
  <c r="S381" i="7"/>
  <c r="AE380" i="7"/>
  <c r="AD380" i="7"/>
  <c r="AB380" i="7"/>
  <c r="AA380" i="7"/>
  <c r="W380" i="7"/>
  <c r="X380" i="7"/>
  <c r="T380" i="7"/>
  <c r="S380" i="7"/>
  <c r="AB379" i="7"/>
  <c r="AA379" i="7"/>
  <c r="W379" i="7"/>
  <c r="Z379" i="7"/>
  <c r="X379" i="7"/>
  <c r="T379" i="7"/>
  <c r="S379" i="7"/>
  <c r="AB378" i="7"/>
  <c r="AA378" i="7"/>
  <c r="W378" i="7"/>
  <c r="X378" i="7"/>
  <c r="T378" i="7"/>
  <c r="S378" i="7"/>
  <c r="AE377" i="7"/>
  <c r="AD377" i="7"/>
  <c r="AB377" i="7"/>
  <c r="AA377" i="7"/>
  <c r="W377" i="7"/>
  <c r="X377" i="7"/>
  <c r="T377" i="7"/>
  <c r="S377" i="7"/>
  <c r="AE376" i="7"/>
  <c r="AD376" i="7"/>
  <c r="AB376" i="7"/>
  <c r="AA376" i="7"/>
  <c r="W376" i="7"/>
  <c r="X376" i="7"/>
  <c r="T376" i="7"/>
  <c r="S376" i="7"/>
  <c r="AB375" i="7"/>
  <c r="AA375" i="7"/>
  <c r="W375" i="7"/>
  <c r="Y375" i="7"/>
  <c r="X375" i="7"/>
  <c r="T375" i="7"/>
  <c r="S375" i="7"/>
  <c r="AB374" i="7"/>
  <c r="AA374" i="7"/>
  <c r="W374" i="7"/>
  <c r="X374" i="7"/>
  <c r="T374" i="7"/>
  <c r="S374" i="7"/>
  <c r="AB373" i="7"/>
  <c r="AA373" i="7"/>
  <c r="W373" i="7"/>
  <c r="Z373" i="7"/>
  <c r="X373" i="7"/>
  <c r="T373" i="7"/>
  <c r="S373" i="7"/>
  <c r="AB372" i="7"/>
  <c r="AA372" i="7"/>
  <c r="W372" i="7"/>
  <c r="X372" i="7"/>
  <c r="T372" i="7"/>
  <c r="S372" i="7"/>
  <c r="AB371" i="7"/>
  <c r="AA371" i="7"/>
  <c r="W371" i="7"/>
  <c r="Z371" i="7"/>
  <c r="X371" i="7"/>
  <c r="T371" i="7"/>
  <c r="S371" i="7"/>
  <c r="AB370" i="7"/>
  <c r="AA370" i="7"/>
  <c r="W370" i="7"/>
  <c r="X370" i="7"/>
  <c r="T370" i="7"/>
  <c r="S370" i="7"/>
  <c r="AE369" i="7"/>
  <c r="AD369" i="7"/>
  <c r="AB369" i="7"/>
  <c r="AA369" i="7"/>
  <c r="W369" i="7"/>
  <c r="X369" i="7"/>
  <c r="T369" i="7"/>
  <c r="S369" i="7"/>
  <c r="AB368" i="7"/>
  <c r="AA368" i="7"/>
  <c r="W368" i="7"/>
  <c r="X368" i="7"/>
  <c r="T368" i="7"/>
  <c r="S368" i="7"/>
  <c r="AB367" i="7"/>
  <c r="AA367" i="7"/>
  <c r="W367" i="7"/>
  <c r="X367" i="7"/>
  <c r="T367" i="7"/>
  <c r="S367" i="7"/>
  <c r="AB366" i="7"/>
  <c r="AA366" i="7"/>
  <c r="W366" i="7"/>
  <c r="Z366" i="7"/>
  <c r="X366" i="7"/>
  <c r="T366" i="7"/>
  <c r="S366" i="7"/>
  <c r="AB365" i="7"/>
  <c r="AA365" i="7"/>
  <c r="W365" i="7"/>
  <c r="X365" i="7"/>
  <c r="T365" i="7"/>
  <c r="S365" i="7"/>
  <c r="AE364" i="7"/>
  <c r="AD364" i="7"/>
  <c r="AB364" i="7"/>
  <c r="AA364" i="7"/>
  <c r="W364" i="7"/>
  <c r="X364" i="7"/>
  <c r="T364" i="7"/>
  <c r="S364" i="7"/>
  <c r="AB363" i="7"/>
  <c r="AA363" i="7"/>
  <c r="W363" i="7"/>
  <c r="Z363" i="7"/>
  <c r="X363" i="7"/>
  <c r="T363" i="7"/>
  <c r="S363" i="7"/>
  <c r="AE362" i="7"/>
  <c r="AD362" i="7"/>
  <c r="AB362" i="7"/>
  <c r="AA362" i="7"/>
  <c r="W362" i="7"/>
  <c r="Z362" i="7"/>
  <c r="X362" i="7"/>
  <c r="T362" i="7"/>
  <c r="S362" i="7"/>
  <c r="AE361" i="7"/>
  <c r="AD361" i="7"/>
  <c r="AB361" i="7"/>
  <c r="AA361" i="7"/>
  <c r="W361" i="7"/>
  <c r="X361" i="7"/>
  <c r="T361" i="7"/>
  <c r="S361" i="7"/>
  <c r="AB360" i="7"/>
  <c r="AA360" i="7"/>
  <c r="W360" i="7"/>
  <c r="X360" i="7"/>
  <c r="T360" i="7"/>
  <c r="S360" i="7"/>
  <c r="AB359" i="7"/>
  <c r="AA359" i="7"/>
  <c r="W359" i="7"/>
  <c r="Y359" i="7"/>
  <c r="X359" i="7"/>
  <c r="T359" i="7"/>
  <c r="S359" i="7"/>
  <c r="AE358" i="7"/>
  <c r="AD358" i="7"/>
  <c r="AB358" i="7"/>
  <c r="AA358" i="7"/>
  <c r="W358" i="7"/>
  <c r="Z358" i="7"/>
  <c r="X358" i="7"/>
  <c r="T358" i="7"/>
  <c r="S358" i="7"/>
  <c r="AB357" i="7"/>
  <c r="AA357" i="7"/>
  <c r="W357" i="7"/>
  <c r="X357" i="7"/>
  <c r="T357" i="7"/>
  <c r="S357" i="7"/>
  <c r="AE356" i="7"/>
  <c r="AD356" i="7"/>
  <c r="AB356" i="7"/>
  <c r="AA356" i="7"/>
  <c r="W356" i="7"/>
  <c r="X356" i="7"/>
  <c r="T356" i="7"/>
  <c r="S356" i="7"/>
  <c r="AE355" i="7"/>
  <c r="AD355" i="7"/>
  <c r="AB355" i="7"/>
  <c r="AA355" i="7"/>
  <c r="W355" i="7"/>
  <c r="X355" i="7"/>
  <c r="T355" i="7"/>
  <c r="S355" i="7"/>
  <c r="AB354" i="7"/>
  <c r="AA354" i="7"/>
  <c r="W354" i="7"/>
  <c r="Z354" i="7"/>
  <c r="X354" i="7"/>
  <c r="T354" i="7"/>
  <c r="S354" i="7"/>
  <c r="AE353" i="7"/>
  <c r="AD353" i="7"/>
  <c r="AB353" i="7"/>
  <c r="AA353" i="7"/>
  <c r="W353" i="7"/>
  <c r="X353" i="7"/>
  <c r="T353" i="7"/>
  <c r="S353" i="7"/>
  <c r="AE352" i="7"/>
  <c r="AD352" i="7"/>
  <c r="AB352" i="7"/>
  <c r="AA352" i="7"/>
  <c r="W352" i="7"/>
  <c r="Z352" i="7"/>
  <c r="X352" i="7"/>
  <c r="T352" i="7"/>
  <c r="S352" i="7"/>
  <c r="AB351" i="7"/>
  <c r="AA351" i="7"/>
  <c r="W351" i="7"/>
  <c r="X351" i="7"/>
  <c r="T351" i="7"/>
  <c r="S351" i="7"/>
  <c r="AB350" i="7"/>
  <c r="AA350" i="7"/>
  <c r="W350" i="7"/>
  <c r="Z350" i="7"/>
  <c r="X350" i="7"/>
  <c r="T350" i="7"/>
  <c r="S350" i="7"/>
  <c r="AB349" i="7"/>
  <c r="AA349" i="7"/>
  <c r="W349" i="7"/>
  <c r="X349" i="7"/>
  <c r="T349" i="7"/>
  <c r="S349" i="7"/>
  <c r="AB348" i="7"/>
  <c r="AA348" i="7"/>
  <c r="W348" i="7"/>
  <c r="Z348" i="7"/>
  <c r="X348" i="7"/>
  <c r="T348" i="7"/>
  <c r="S348" i="7"/>
  <c r="AB347" i="7"/>
  <c r="AA347" i="7"/>
  <c r="W347" i="7"/>
  <c r="X347" i="7"/>
  <c r="T347" i="7"/>
  <c r="S347" i="7"/>
  <c r="AB346" i="7"/>
  <c r="AA346" i="7"/>
  <c r="W346" i="7"/>
  <c r="X346" i="7"/>
  <c r="T346" i="7"/>
  <c r="S346" i="7"/>
  <c r="AB345" i="7"/>
  <c r="AA345" i="7"/>
  <c r="W345" i="7"/>
  <c r="X345" i="7"/>
  <c r="T345" i="7"/>
  <c r="S345" i="7"/>
  <c r="AB344" i="7"/>
  <c r="AA344" i="7"/>
  <c r="W344" i="7"/>
  <c r="Z344" i="7"/>
  <c r="X344" i="7"/>
  <c r="T344" i="7"/>
  <c r="S344" i="7"/>
  <c r="AB343" i="7"/>
  <c r="AA343" i="7"/>
  <c r="W343" i="7"/>
  <c r="X343" i="7"/>
  <c r="T343" i="7"/>
  <c r="S343" i="7"/>
  <c r="AB342" i="7"/>
  <c r="AA342" i="7"/>
  <c r="W342" i="7"/>
  <c r="Y342" i="7"/>
  <c r="X342" i="7"/>
  <c r="T342" i="7"/>
  <c r="S342" i="7"/>
  <c r="AE341" i="7"/>
  <c r="AD341" i="7"/>
  <c r="AB341" i="7"/>
  <c r="AA341" i="7"/>
  <c r="W341" i="7"/>
  <c r="Z341" i="7"/>
  <c r="X341" i="7"/>
  <c r="T341" i="7"/>
  <c r="S341" i="7"/>
  <c r="AB340" i="7"/>
  <c r="AA340" i="7"/>
  <c r="W340" i="7"/>
  <c r="X340" i="7"/>
  <c r="T340" i="7"/>
  <c r="S340" i="7"/>
  <c r="AB339" i="7"/>
  <c r="AA339" i="7"/>
  <c r="W339" i="7"/>
  <c r="Z339" i="7"/>
  <c r="X339" i="7"/>
  <c r="T339" i="7"/>
  <c r="S339" i="7"/>
  <c r="AB338" i="7"/>
  <c r="AA338" i="7"/>
  <c r="W338" i="7"/>
  <c r="X338" i="7"/>
  <c r="T338" i="7"/>
  <c r="S338" i="7"/>
  <c r="AB337" i="7"/>
  <c r="AA337" i="7"/>
  <c r="W337" i="7"/>
  <c r="X337" i="7"/>
  <c r="T337" i="7"/>
  <c r="S337" i="7"/>
  <c r="AE336" i="7"/>
  <c r="AD336" i="7"/>
  <c r="AB336" i="7"/>
  <c r="AA336" i="7"/>
  <c r="W336" i="7"/>
  <c r="Z336" i="7"/>
  <c r="X336" i="7"/>
  <c r="T336" i="7"/>
  <c r="S336" i="7"/>
  <c r="AB335" i="7"/>
  <c r="AA335" i="7"/>
  <c r="W335" i="7"/>
  <c r="X335" i="7"/>
  <c r="T335" i="7"/>
  <c r="S335" i="7"/>
  <c r="AB334" i="7"/>
  <c r="AA334" i="7"/>
  <c r="W334" i="7"/>
  <c r="Z334" i="7"/>
  <c r="X334" i="7"/>
  <c r="T334" i="7"/>
  <c r="S334" i="7"/>
  <c r="AB333" i="7"/>
  <c r="AA333" i="7"/>
  <c r="W333" i="7"/>
  <c r="X333" i="7"/>
  <c r="T333" i="7"/>
  <c r="S333" i="7"/>
  <c r="AB332" i="7"/>
  <c r="AA332" i="7"/>
  <c r="W332" i="7"/>
  <c r="Z332" i="7"/>
  <c r="X332" i="7"/>
  <c r="T332" i="7"/>
  <c r="S332" i="7"/>
  <c r="AB331" i="7"/>
  <c r="AA331" i="7"/>
  <c r="W331" i="7"/>
  <c r="X331" i="7"/>
  <c r="T331" i="7"/>
  <c r="S331" i="7"/>
  <c r="AB330" i="7"/>
  <c r="AA330" i="7"/>
  <c r="W330" i="7"/>
  <c r="X330" i="7"/>
  <c r="T330" i="7"/>
  <c r="S330" i="7"/>
  <c r="AB329" i="7"/>
  <c r="AA329" i="7"/>
  <c r="W329" i="7"/>
  <c r="X329" i="7"/>
  <c r="T329" i="7"/>
  <c r="S329" i="7"/>
  <c r="AB328" i="7"/>
  <c r="AA328" i="7"/>
  <c r="W328" i="7"/>
  <c r="Z328" i="7"/>
  <c r="X328" i="7"/>
  <c r="T328" i="7"/>
  <c r="S328" i="7"/>
  <c r="AE327" i="7"/>
  <c r="AD327" i="7"/>
  <c r="AB327" i="7"/>
  <c r="AA327" i="7"/>
  <c r="W327" i="7"/>
  <c r="Z327" i="7"/>
  <c r="X327" i="7"/>
  <c r="T327" i="7"/>
  <c r="S327" i="7"/>
  <c r="AB326" i="7"/>
  <c r="AA326" i="7"/>
  <c r="W326" i="7"/>
  <c r="X326" i="7"/>
  <c r="T326" i="7"/>
  <c r="S326" i="7"/>
  <c r="AB325" i="7"/>
  <c r="AA325" i="7"/>
  <c r="W325" i="7"/>
  <c r="X325" i="7"/>
  <c r="T325" i="7"/>
  <c r="S325" i="7"/>
  <c r="AB324" i="7"/>
  <c r="AA324" i="7"/>
  <c r="W324" i="7"/>
  <c r="X324" i="7"/>
  <c r="T324" i="7"/>
  <c r="S324" i="7"/>
  <c r="AB323" i="7"/>
  <c r="AA323" i="7"/>
  <c r="W323" i="7"/>
  <c r="Z323" i="7"/>
  <c r="X323" i="7"/>
  <c r="T323" i="7"/>
  <c r="S323" i="7"/>
  <c r="AE322" i="7"/>
  <c r="AD322" i="7"/>
  <c r="AB322" i="7"/>
  <c r="AA322" i="7"/>
  <c r="W322" i="7"/>
  <c r="Z322" i="7"/>
  <c r="X322" i="7"/>
  <c r="T322" i="7"/>
  <c r="S322" i="7"/>
  <c r="AB321" i="7"/>
  <c r="AA321" i="7"/>
  <c r="W321" i="7"/>
  <c r="X321" i="7"/>
  <c r="T321" i="7"/>
  <c r="S321" i="7"/>
  <c r="AE320" i="7"/>
  <c r="AD320" i="7"/>
  <c r="AB320" i="7"/>
  <c r="AA320" i="7"/>
  <c r="W320" i="7"/>
  <c r="X320" i="7"/>
  <c r="T320" i="7"/>
  <c r="S320" i="7"/>
  <c r="AB319" i="7"/>
  <c r="AA319" i="7"/>
  <c r="W319" i="7"/>
  <c r="Z319" i="7"/>
  <c r="X319" i="7"/>
  <c r="T319" i="7"/>
  <c r="S319" i="7"/>
  <c r="AB318" i="7"/>
  <c r="AA318" i="7"/>
  <c r="W318" i="7"/>
  <c r="X318" i="7"/>
  <c r="T318" i="7"/>
  <c r="S318" i="7"/>
  <c r="AB317" i="7"/>
  <c r="AA317" i="7"/>
  <c r="W317" i="7"/>
  <c r="X317" i="7"/>
  <c r="T317" i="7"/>
  <c r="S317" i="7"/>
  <c r="AB316" i="7"/>
  <c r="AA316" i="7"/>
  <c r="W316" i="7"/>
  <c r="X316" i="7"/>
  <c r="T316" i="7"/>
  <c r="S316" i="7"/>
  <c r="AB315" i="7"/>
  <c r="AA315" i="7"/>
  <c r="W315" i="7"/>
  <c r="Z315" i="7"/>
  <c r="X315" i="7"/>
  <c r="T315" i="7"/>
  <c r="S315" i="7"/>
  <c r="AB314" i="7"/>
  <c r="AA314" i="7"/>
  <c r="W314" i="7"/>
  <c r="X314" i="7"/>
  <c r="T314" i="7"/>
  <c r="S314" i="7"/>
  <c r="AB313" i="7"/>
  <c r="AA313" i="7"/>
  <c r="W313" i="7"/>
  <c r="Y313" i="7"/>
  <c r="X313" i="7"/>
  <c r="T313" i="7"/>
  <c r="S313" i="7"/>
  <c r="AB312" i="7"/>
  <c r="AA312" i="7"/>
  <c r="W312" i="7"/>
  <c r="X312" i="7"/>
  <c r="T312" i="7"/>
  <c r="S312" i="7"/>
  <c r="AB311" i="7"/>
  <c r="AA311" i="7"/>
  <c r="W311" i="7"/>
  <c r="Z311" i="7"/>
  <c r="X311" i="7"/>
  <c r="T311" i="7"/>
  <c r="S311" i="7"/>
  <c r="AB310" i="7"/>
  <c r="AA310" i="7"/>
  <c r="W310" i="7"/>
  <c r="X310" i="7"/>
  <c r="T310" i="7"/>
  <c r="S310" i="7"/>
  <c r="AB309" i="7"/>
  <c r="AA309" i="7"/>
  <c r="W309" i="7"/>
  <c r="X309" i="7"/>
  <c r="T309" i="7"/>
  <c r="S309" i="7"/>
  <c r="AE308" i="7"/>
  <c r="AD308" i="7"/>
  <c r="AB308" i="7"/>
  <c r="AA308" i="7"/>
  <c r="W308" i="7"/>
  <c r="Z308" i="7"/>
  <c r="X308" i="7"/>
  <c r="T308" i="7"/>
  <c r="S308" i="7"/>
  <c r="AB307" i="7"/>
  <c r="AA307" i="7"/>
  <c r="W307" i="7"/>
  <c r="X307" i="7"/>
  <c r="T307" i="7"/>
  <c r="S307" i="7"/>
  <c r="AB306" i="7"/>
  <c r="AA306" i="7"/>
  <c r="W306" i="7"/>
  <c r="Y306" i="7"/>
  <c r="X306" i="7"/>
  <c r="T306" i="7"/>
  <c r="S306" i="7"/>
  <c r="AB305" i="7"/>
  <c r="AA305" i="7"/>
  <c r="W305" i="7"/>
  <c r="X305" i="7"/>
  <c r="T305" i="7"/>
  <c r="S305" i="7"/>
  <c r="AB304" i="7"/>
  <c r="AA304" i="7"/>
  <c r="W304" i="7"/>
  <c r="Z304" i="7"/>
  <c r="X304" i="7"/>
  <c r="T304" i="7"/>
  <c r="S304" i="7"/>
  <c r="AB303" i="7"/>
  <c r="AA303" i="7"/>
  <c r="W303" i="7"/>
  <c r="X303" i="7"/>
  <c r="T303" i="7"/>
  <c r="S303" i="7"/>
  <c r="AB302" i="7"/>
  <c r="AA302" i="7"/>
  <c r="W302" i="7"/>
  <c r="X302" i="7"/>
  <c r="T302" i="7"/>
  <c r="S302" i="7"/>
  <c r="AB301" i="7"/>
  <c r="AA301" i="7"/>
  <c r="W301" i="7"/>
  <c r="X301" i="7"/>
  <c r="T301" i="7"/>
  <c r="S301" i="7"/>
  <c r="AB300" i="7"/>
  <c r="AA300" i="7"/>
  <c r="W300" i="7"/>
  <c r="Z300" i="7"/>
  <c r="X300" i="7"/>
  <c r="T300" i="7"/>
  <c r="S300" i="7"/>
  <c r="AB299" i="7"/>
  <c r="AA299" i="7"/>
  <c r="W299" i="7"/>
  <c r="X299" i="7"/>
  <c r="T299" i="7"/>
  <c r="S299" i="7"/>
  <c r="AB298" i="7"/>
  <c r="AA298" i="7"/>
  <c r="W298" i="7"/>
  <c r="Y298" i="7"/>
  <c r="X298" i="7"/>
  <c r="T298" i="7"/>
  <c r="S298" i="7"/>
  <c r="AB297" i="7"/>
  <c r="AA297" i="7"/>
  <c r="W297" i="7"/>
  <c r="X297" i="7"/>
  <c r="T297" i="7"/>
  <c r="S297" i="7"/>
  <c r="AB296" i="7"/>
  <c r="AA296" i="7"/>
  <c r="W296" i="7"/>
  <c r="Z296" i="7"/>
  <c r="X296" i="7"/>
  <c r="T296" i="7"/>
  <c r="S296" i="7"/>
  <c r="AB295" i="7"/>
  <c r="AA295" i="7"/>
  <c r="W295" i="7"/>
  <c r="X295" i="7"/>
  <c r="T295" i="7"/>
  <c r="S295" i="7"/>
  <c r="AB294" i="7"/>
  <c r="AA294" i="7"/>
  <c r="W294" i="7"/>
  <c r="X294" i="7"/>
  <c r="T294" i="7"/>
  <c r="S294" i="7"/>
  <c r="AB293" i="7"/>
  <c r="AA293" i="7"/>
  <c r="W293" i="7"/>
  <c r="X293" i="7"/>
  <c r="T293" i="7"/>
  <c r="S293" i="7"/>
  <c r="AB292" i="7"/>
  <c r="AA292" i="7"/>
  <c r="W292" i="7"/>
  <c r="Z292" i="7"/>
  <c r="X292" i="7"/>
  <c r="T292" i="7"/>
  <c r="S292" i="7"/>
  <c r="AB291" i="7"/>
  <c r="AA291" i="7"/>
  <c r="W291" i="7"/>
  <c r="X291" i="7"/>
  <c r="T291" i="7"/>
  <c r="S291" i="7"/>
  <c r="AB290" i="7"/>
  <c r="AA290" i="7"/>
  <c r="W290" i="7"/>
  <c r="Z290" i="7"/>
  <c r="X290" i="7"/>
  <c r="T290" i="7"/>
  <c r="S290" i="7"/>
  <c r="AB289" i="7"/>
  <c r="AA289" i="7"/>
  <c r="W289" i="7"/>
  <c r="X289" i="7"/>
  <c r="T289" i="7"/>
  <c r="S289" i="7"/>
  <c r="AB288" i="7"/>
  <c r="AA288" i="7"/>
  <c r="W288" i="7"/>
  <c r="Z288" i="7"/>
  <c r="X288" i="7"/>
  <c r="T288" i="7"/>
  <c r="S288" i="7"/>
  <c r="AB287" i="7"/>
  <c r="AA287" i="7"/>
  <c r="W287" i="7"/>
  <c r="X287" i="7"/>
  <c r="T287" i="7"/>
  <c r="S287" i="7"/>
  <c r="AB286" i="7"/>
  <c r="AA286" i="7"/>
  <c r="W286" i="7"/>
  <c r="X286" i="7"/>
  <c r="T286" i="7"/>
  <c r="S286" i="7"/>
  <c r="AB285" i="7"/>
  <c r="AA285" i="7"/>
  <c r="W285" i="7"/>
  <c r="X285" i="7"/>
  <c r="T285" i="7"/>
  <c r="S285" i="7"/>
  <c r="AB284" i="7"/>
  <c r="AA284" i="7"/>
  <c r="W284" i="7"/>
  <c r="Z284" i="7"/>
  <c r="X284" i="7"/>
  <c r="T284" i="7"/>
  <c r="S284" i="7"/>
  <c r="AB283" i="7"/>
  <c r="AA283" i="7"/>
  <c r="W283" i="7"/>
  <c r="X283" i="7"/>
  <c r="T283" i="7"/>
  <c r="S283" i="7"/>
  <c r="AB282" i="7"/>
  <c r="AA282" i="7"/>
  <c r="W282" i="7"/>
  <c r="Z282" i="7"/>
  <c r="X282" i="7"/>
  <c r="T282" i="7"/>
  <c r="S282" i="7"/>
  <c r="AB281" i="7"/>
  <c r="AA281" i="7"/>
  <c r="W281" i="7"/>
  <c r="X281" i="7"/>
  <c r="T281" i="7"/>
  <c r="S281" i="7"/>
  <c r="AB280" i="7"/>
  <c r="AA280" i="7"/>
  <c r="W280" i="7"/>
  <c r="Z280" i="7"/>
  <c r="X280" i="7"/>
  <c r="T280" i="7"/>
  <c r="S280" i="7"/>
  <c r="AB279" i="7"/>
  <c r="AA279" i="7"/>
  <c r="W279" i="7"/>
  <c r="X279" i="7"/>
  <c r="T279" i="7"/>
  <c r="S279" i="7"/>
  <c r="AB278" i="7"/>
  <c r="AA278" i="7"/>
  <c r="W278" i="7"/>
  <c r="X278" i="7"/>
  <c r="T278" i="7"/>
  <c r="S278" i="7"/>
  <c r="AB277" i="7"/>
  <c r="AA277" i="7"/>
  <c r="W277" i="7"/>
  <c r="X277" i="7"/>
  <c r="T277" i="7"/>
  <c r="S277" i="7"/>
  <c r="AB276" i="7"/>
  <c r="AA276" i="7"/>
  <c r="W276" i="7"/>
  <c r="Z276" i="7"/>
  <c r="X276" i="7"/>
  <c r="T276" i="7"/>
  <c r="S276" i="7"/>
  <c r="AB275" i="7"/>
  <c r="AA275" i="7"/>
  <c r="W275" i="7"/>
  <c r="X275" i="7"/>
  <c r="T275" i="7"/>
  <c r="S275" i="7"/>
  <c r="AB274" i="7"/>
  <c r="AA274" i="7"/>
  <c r="W274" i="7"/>
  <c r="Y274" i="7"/>
  <c r="X274" i="7"/>
  <c r="T274" i="7"/>
  <c r="S274" i="7"/>
  <c r="AB273" i="7"/>
  <c r="AA273" i="7"/>
  <c r="W273" i="7"/>
  <c r="X273" i="7"/>
  <c r="T273" i="7"/>
  <c r="S273" i="7"/>
  <c r="AB272" i="7"/>
  <c r="AA272" i="7"/>
  <c r="W272" i="7"/>
  <c r="Z272" i="7"/>
  <c r="X272" i="7"/>
  <c r="T272" i="7"/>
  <c r="S272" i="7"/>
  <c r="AB271" i="7"/>
  <c r="AA271" i="7"/>
  <c r="W271" i="7"/>
  <c r="X271" i="7"/>
  <c r="T271" i="7"/>
  <c r="S271" i="7"/>
  <c r="AB270" i="7"/>
  <c r="AA270" i="7"/>
  <c r="W270" i="7"/>
  <c r="X270" i="7"/>
  <c r="T270" i="7"/>
  <c r="S270" i="7"/>
  <c r="AB269" i="7"/>
  <c r="AA269" i="7"/>
  <c r="W269" i="7"/>
  <c r="X269" i="7"/>
  <c r="T269" i="7"/>
  <c r="S269" i="7"/>
  <c r="AB268" i="7"/>
  <c r="AA268" i="7"/>
  <c r="W268" i="7"/>
  <c r="Z268" i="7"/>
  <c r="X268" i="7"/>
  <c r="T268" i="7"/>
  <c r="S268" i="7"/>
  <c r="AB267" i="7"/>
  <c r="AA267" i="7"/>
  <c r="W267" i="7"/>
  <c r="X267" i="7"/>
  <c r="T267" i="7"/>
  <c r="S267" i="7"/>
  <c r="AB266" i="7"/>
  <c r="AA266" i="7"/>
  <c r="W266" i="7"/>
  <c r="Z266" i="7"/>
  <c r="X266" i="7"/>
  <c r="T266" i="7"/>
  <c r="S266" i="7"/>
  <c r="AB265" i="7"/>
  <c r="AA265" i="7"/>
  <c r="W265" i="7"/>
  <c r="X265" i="7"/>
  <c r="T265" i="7"/>
  <c r="S265" i="7"/>
  <c r="AB264" i="7"/>
  <c r="AA264" i="7"/>
  <c r="W264" i="7"/>
  <c r="Z264" i="7"/>
  <c r="X264" i="7"/>
  <c r="T264" i="7"/>
  <c r="S264" i="7"/>
  <c r="AB263" i="7"/>
  <c r="AA263" i="7"/>
  <c r="W263" i="7"/>
  <c r="X263" i="7"/>
  <c r="T263" i="7"/>
  <c r="S263" i="7"/>
  <c r="AB262" i="7"/>
  <c r="AA262" i="7"/>
  <c r="W262" i="7"/>
  <c r="X262" i="7"/>
  <c r="T262" i="7"/>
  <c r="S262" i="7"/>
  <c r="AB261" i="7"/>
  <c r="AA261" i="7"/>
  <c r="W261" i="7"/>
  <c r="X261" i="7"/>
  <c r="T261" i="7"/>
  <c r="S261" i="7"/>
  <c r="AB260" i="7"/>
  <c r="AA260" i="7"/>
  <c r="W260" i="7"/>
  <c r="Z260" i="7"/>
  <c r="X260" i="7"/>
  <c r="T260" i="7"/>
  <c r="S260" i="7"/>
  <c r="AB259" i="7"/>
  <c r="AA259" i="7"/>
  <c r="W259" i="7"/>
  <c r="X259" i="7"/>
  <c r="T259" i="7"/>
  <c r="S259" i="7"/>
  <c r="AB258" i="7"/>
  <c r="AA258" i="7"/>
  <c r="W258" i="7"/>
  <c r="Z258" i="7"/>
  <c r="X258" i="7"/>
  <c r="T258" i="7"/>
  <c r="S258" i="7"/>
  <c r="AB257" i="7"/>
  <c r="AA257" i="7"/>
  <c r="W257" i="7"/>
  <c r="X257" i="7"/>
  <c r="T257" i="7"/>
  <c r="S257" i="7"/>
  <c r="AB256" i="7"/>
  <c r="AA256" i="7"/>
  <c r="W256" i="7"/>
  <c r="Z256" i="7"/>
  <c r="X256" i="7"/>
  <c r="T256" i="7"/>
  <c r="S256" i="7"/>
  <c r="AB255" i="7"/>
  <c r="AA255" i="7"/>
  <c r="W255" i="7"/>
  <c r="X255" i="7"/>
  <c r="T255" i="7"/>
  <c r="S255" i="7"/>
  <c r="AB254" i="7"/>
  <c r="AA254" i="7"/>
  <c r="W254" i="7"/>
  <c r="X254" i="7"/>
  <c r="T254" i="7"/>
  <c r="S254" i="7"/>
  <c r="AB253" i="7"/>
  <c r="AA253" i="7"/>
  <c r="W253" i="7"/>
  <c r="X253" i="7"/>
  <c r="T253" i="7"/>
  <c r="S253" i="7"/>
  <c r="AB252" i="7"/>
  <c r="AA252" i="7"/>
  <c r="W252" i="7"/>
  <c r="Z252" i="7"/>
  <c r="X252" i="7"/>
  <c r="T252" i="7"/>
  <c r="S252" i="7"/>
  <c r="AB251" i="7"/>
  <c r="AA251" i="7"/>
  <c r="W251" i="7"/>
  <c r="X251" i="7"/>
  <c r="T251" i="7"/>
  <c r="S251" i="7"/>
  <c r="AB250" i="7"/>
  <c r="AA250" i="7"/>
  <c r="W250" i="7"/>
  <c r="Z250" i="7"/>
  <c r="X250" i="7"/>
  <c r="T250" i="7"/>
  <c r="S250" i="7"/>
  <c r="AB249" i="7"/>
  <c r="AA249" i="7"/>
  <c r="W249" i="7"/>
  <c r="X249" i="7"/>
  <c r="T249" i="7"/>
  <c r="S249" i="7"/>
  <c r="AB248" i="7"/>
  <c r="AA248" i="7"/>
  <c r="W248" i="7"/>
  <c r="Z248" i="7"/>
  <c r="X248" i="7"/>
  <c r="T248" i="7"/>
  <c r="S248" i="7"/>
  <c r="AB247" i="7"/>
  <c r="AA247" i="7"/>
  <c r="W247" i="7"/>
  <c r="X247" i="7"/>
  <c r="T247" i="7"/>
  <c r="S247" i="7"/>
  <c r="AB246" i="7"/>
  <c r="AA246" i="7"/>
  <c r="W246" i="7"/>
  <c r="X246" i="7"/>
  <c r="T246" i="7"/>
  <c r="S246" i="7"/>
  <c r="AB245" i="7"/>
  <c r="AA245" i="7"/>
  <c r="W245" i="7"/>
  <c r="X245" i="7"/>
  <c r="T245" i="7"/>
  <c r="S245" i="7"/>
  <c r="AB244" i="7"/>
  <c r="AA244" i="7"/>
  <c r="W244" i="7"/>
  <c r="Z244" i="7"/>
  <c r="X244" i="7"/>
  <c r="T244" i="7"/>
  <c r="S244" i="7"/>
  <c r="AB243" i="7"/>
  <c r="AA243" i="7"/>
  <c r="W243" i="7"/>
  <c r="X243" i="7"/>
  <c r="T243" i="7"/>
  <c r="S243" i="7"/>
  <c r="AB242" i="7"/>
  <c r="AA242" i="7"/>
  <c r="W242" i="7"/>
  <c r="Y242" i="7"/>
  <c r="X242" i="7"/>
  <c r="T242" i="7"/>
  <c r="S242" i="7"/>
  <c r="AB241" i="7"/>
  <c r="AA241" i="7"/>
  <c r="W241" i="7"/>
  <c r="X241" i="7"/>
  <c r="T241" i="7"/>
  <c r="S241" i="7"/>
  <c r="AB240" i="7"/>
  <c r="AA240" i="7"/>
  <c r="W240" i="7"/>
  <c r="Z240" i="7"/>
  <c r="X240" i="7"/>
  <c r="T240" i="7"/>
  <c r="S240" i="7"/>
  <c r="AB239" i="7"/>
  <c r="AA239" i="7"/>
  <c r="W239" i="7"/>
  <c r="X239" i="7"/>
  <c r="T239" i="7"/>
  <c r="S239" i="7"/>
  <c r="AB238" i="7"/>
  <c r="AA238" i="7"/>
  <c r="W238" i="7"/>
  <c r="X238" i="7"/>
  <c r="T238" i="7"/>
  <c r="S238" i="7"/>
  <c r="AB237" i="7"/>
  <c r="AA237" i="7"/>
  <c r="W237" i="7"/>
  <c r="X237" i="7"/>
  <c r="T237" i="7"/>
  <c r="S237" i="7"/>
  <c r="AB236" i="7"/>
  <c r="AA236" i="7"/>
  <c r="W236" i="7"/>
  <c r="Z236" i="7"/>
  <c r="X236" i="7"/>
  <c r="T236" i="7"/>
  <c r="S236" i="7"/>
  <c r="AB235" i="7"/>
  <c r="AA235" i="7"/>
  <c r="W235" i="7"/>
  <c r="X235" i="7"/>
  <c r="T235" i="7"/>
  <c r="S235" i="7"/>
  <c r="AB234" i="7"/>
  <c r="AA234" i="7"/>
  <c r="W234" i="7"/>
  <c r="Y234" i="7"/>
  <c r="X234" i="7"/>
  <c r="T234" i="7"/>
  <c r="S234" i="7"/>
  <c r="AB233" i="7"/>
  <c r="AA233" i="7"/>
  <c r="W233" i="7"/>
  <c r="X233" i="7"/>
  <c r="T233" i="7"/>
  <c r="S233" i="7"/>
  <c r="AB232" i="7"/>
  <c r="AA232" i="7"/>
  <c r="W232" i="7"/>
  <c r="Z232" i="7"/>
  <c r="X232" i="7"/>
  <c r="T232" i="7"/>
  <c r="S232" i="7"/>
  <c r="AB231" i="7"/>
  <c r="AA231" i="7"/>
  <c r="W231" i="7"/>
  <c r="X231" i="7"/>
  <c r="T231" i="7"/>
  <c r="S231" i="7"/>
  <c r="AB230" i="7"/>
  <c r="AA230" i="7"/>
  <c r="W230" i="7"/>
  <c r="X230" i="7"/>
  <c r="T230" i="7"/>
  <c r="S230" i="7"/>
  <c r="AB229" i="7"/>
  <c r="AA229" i="7"/>
  <c r="W229" i="7"/>
  <c r="X229" i="7"/>
  <c r="T229" i="7"/>
  <c r="I43" i="10"/>
  <c r="S229" i="7"/>
  <c r="H43" i="10"/>
  <c r="AB228" i="7"/>
  <c r="AA228" i="7"/>
  <c r="W228" i="7"/>
  <c r="Z228" i="7"/>
  <c r="X228" i="7"/>
  <c r="T228" i="7"/>
  <c r="S228" i="7"/>
  <c r="AB227" i="7"/>
  <c r="AA227" i="7"/>
  <c r="W227" i="7"/>
  <c r="X227" i="7"/>
  <c r="T227" i="7"/>
  <c r="S227" i="7"/>
  <c r="AB226" i="7"/>
  <c r="AA226" i="7"/>
  <c r="W226" i="7"/>
  <c r="Z226" i="7"/>
  <c r="X226" i="7"/>
  <c r="T226" i="7"/>
  <c r="S226" i="7"/>
  <c r="AB225" i="7"/>
  <c r="AA225" i="7"/>
  <c r="W225" i="7"/>
  <c r="X225" i="7"/>
  <c r="T225" i="7"/>
  <c r="S225" i="7"/>
  <c r="AB224" i="7"/>
  <c r="AA224" i="7"/>
  <c r="W224" i="7"/>
  <c r="Z224" i="7"/>
  <c r="X224" i="7"/>
  <c r="T224" i="7"/>
  <c r="S224" i="7"/>
  <c r="AB223" i="7"/>
  <c r="AA223" i="7"/>
  <c r="W223" i="7"/>
  <c r="X223" i="7"/>
  <c r="T223" i="7"/>
  <c r="S223" i="7"/>
  <c r="AB222" i="7"/>
  <c r="AA222" i="7"/>
  <c r="W222" i="7"/>
  <c r="X222" i="7"/>
  <c r="T222" i="7"/>
  <c r="S222" i="7"/>
  <c r="AB221" i="7"/>
  <c r="AA221" i="7"/>
  <c r="W221" i="7"/>
  <c r="X221" i="7"/>
  <c r="T221" i="7"/>
  <c r="S221" i="7"/>
  <c r="AB220" i="7"/>
  <c r="AA220" i="7"/>
  <c r="W220" i="7"/>
  <c r="Z220" i="7"/>
  <c r="X220" i="7"/>
  <c r="T220" i="7"/>
  <c r="S220" i="7"/>
  <c r="AB219" i="7"/>
  <c r="AA219" i="7"/>
  <c r="W219" i="7"/>
  <c r="X219" i="7"/>
  <c r="T219" i="7"/>
  <c r="S219" i="7"/>
  <c r="AB218" i="7"/>
  <c r="AA218" i="7"/>
  <c r="W218" i="7"/>
  <c r="Y218" i="7"/>
  <c r="X218" i="7"/>
  <c r="T218" i="7"/>
  <c r="S218" i="7"/>
  <c r="AB217" i="7"/>
  <c r="AA217" i="7"/>
  <c r="W217" i="7"/>
  <c r="X217" i="7"/>
  <c r="T217" i="7"/>
  <c r="S217" i="7"/>
  <c r="AB216" i="7"/>
  <c r="AA216" i="7"/>
  <c r="W216" i="7"/>
  <c r="Z216" i="7"/>
  <c r="X216" i="7"/>
  <c r="T216" i="7"/>
  <c r="S216" i="7"/>
  <c r="AB215" i="7"/>
  <c r="AA215" i="7"/>
  <c r="W215" i="7"/>
  <c r="X215" i="7"/>
  <c r="T215" i="7"/>
  <c r="S215" i="7"/>
  <c r="AB214" i="7"/>
  <c r="AA214" i="7"/>
  <c r="W214" i="7"/>
  <c r="X214" i="7"/>
  <c r="T214" i="7"/>
  <c r="S214" i="7"/>
  <c r="AB213" i="7"/>
  <c r="AA213" i="7"/>
  <c r="W213" i="7"/>
  <c r="X213" i="7"/>
  <c r="T213" i="7"/>
  <c r="S213" i="7"/>
  <c r="AB212" i="7"/>
  <c r="AA212" i="7"/>
  <c r="W212" i="7"/>
  <c r="Z212" i="7"/>
  <c r="X212" i="7"/>
  <c r="T212" i="7"/>
  <c r="S212" i="7"/>
  <c r="AB211" i="7"/>
  <c r="AA211" i="7"/>
  <c r="W211" i="7"/>
  <c r="X211" i="7"/>
  <c r="T211" i="7"/>
  <c r="S211" i="7"/>
  <c r="AB210" i="7"/>
  <c r="AA210" i="7"/>
  <c r="W210" i="7"/>
  <c r="Y210" i="7"/>
  <c r="X210" i="7"/>
  <c r="T210" i="7"/>
  <c r="S210" i="7"/>
  <c r="AB209" i="7"/>
  <c r="AA209" i="7"/>
  <c r="W209" i="7"/>
  <c r="X209" i="7"/>
  <c r="T209" i="7"/>
  <c r="S209" i="7"/>
  <c r="AB208" i="7"/>
  <c r="AA208" i="7"/>
  <c r="W208" i="7"/>
  <c r="Z208" i="7"/>
  <c r="X208" i="7"/>
  <c r="T208" i="7"/>
  <c r="S208" i="7"/>
  <c r="AB207" i="7"/>
  <c r="AA207" i="7"/>
  <c r="W207" i="7"/>
  <c r="X207" i="7"/>
  <c r="T207" i="7"/>
  <c r="S207" i="7"/>
  <c r="AB206" i="7"/>
  <c r="AA206" i="7"/>
  <c r="W206" i="7"/>
  <c r="X206" i="7"/>
  <c r="T206" i="7"/>
  <c r="S206" i="7"/>
  <c r="AB205" i="7"/>
  <c r="AA205" i="7"/>
  <c r="W205" i="7"/>
  <c r="X205" i="7"/>
  <c r="T205" i="7"/>
  <c r="S205" i="7"/>
  <c r="AB204" i="7"/>
  <c r="AA204" i="7"/>
  <c r="W204" i="7"/>
  <c r="Z204" i="7"/>
  <c r="X204" i="7"/>
  <c r="T204" i="7"/>
  <c r="S204" i="7"/>
  <c r="AB203" i="7"/>
  <c r="AA203" i="7"/>
  <c r="AB202" i="7"/>
  <c r="AA202" i="7"/>
  <c r="W202" i="7"/>
  <c r="Y202" i="7"/>
  <c r="X202" i="7"/>
  <c r="T202" i="7"/>
  <c r="S202" i="7"/>
  <c r="AB201" i="7"/>
  <c r="AA201" i="7"/>
  <c r="W201" i="7"/>
  <c r="Z201" i="7"/>
  <c r="X201" i="7"/>
  <c r="T201" i="7"/>
  <c r="S201" i="7"/>
  <c r="AB200" i="7"/>
  <c r="AA200" i="7"/>
  <c r="W200" i="7"/>
  <c r="Y200" i="7"/>
  <c r="X200" i="7"/>
  <c r="T200" i="7"/>
  <c r="S200" i="7"/>
  <c r="AB199" i="7"/>
  <c r="AA199" i="7"/>
  <c r="W199" i="7"/>
  <c r="Z199" i="7"/>
  <c r="X199" i="7"/>
  <c r="T199" i="7"/>
  <c r="S199" i="7"/>
  <c r="AB198" i="7"/>
  <c r="AA198" i="7"/>
  <c r="W198" i="7"/>
  <c r="Y198" i="7"/>
  <c r="X198" i="7"/>
  <c r="T198" i="7"/>
  <c r="S198" i="7"/>
  <c r="AB197" i="7"/>
  <c r="AA197" i="7"/>
  <c r="W197" i="7"/>
  <c r="Z197" i="7"/>
  <c r="X197" i="7"/>
  <c r="T197" i="7"/>
  <c r="S197" i="7"/>
  <c r="AB196" i="7"/>
  <c r="AA196" i="7"/>
  <c r="W196" i="7"/>
  <c r="Y196" i="7"/>
  <c r="X196" i="7"/>
  <c r="T196" i="7"/>
  <c r="S196" i="7"/>
  <c r="AB195" i="7"/>
  <c r="AA195" i="7"/>
  <c r="W195" i="7"/>
  <c r="X195" i="7"/>
  <c r="T195" i="7"/>
  <c r="S195" i="7"/>
  <c r="AB194" i="7"/>
  <c r="AA194" i="7"/>
  <c r="W194" i="7"/>
  <c r="Y194" i="7"/>
  <c r="X194" i="7"/>
  <c r="T194" i="7"/>
  <c r="S194" i="7"/>
  <c r="AB193" i="7"/>
  <c r="AA193" i="7"/>
  <c r="W193" i="7"/>
  <c r="Z193" i="7"/>
  <c r="X193" i="7"/>
  <c r="T193" i="7"/>
  <c r="S193" i="7"/>
  <c r="AB192" i="7"/>
  <c r="AA192" i="7"/>
  <c r="W192" i="7"/>
  <c r="Y192" i="7"/>
  <c r="X192" i="7"/>
  <c r="T192" i="7"/>
  <c r="S192" i="7"/>
  <c r="AB191" i="7"/>
  <c r="AA191" i="7"/>
  <c r="W191" i="7"/>
  <c r="Z191" i="7"/>
  <c r="X191" i="7"/>
  <c r="T191" i="7"/>
  <c r="S191" i="7"/>
  <c r="AB190" i="7"/>
  <c r="AA190" i="7"/>
  <c r="W190" i="7"/>
  <c r="Y190" i="7"/>
  <c r="X190" i="7"/>
  <c r="T190" i="7"/>
  <c r="S190" i="7"/>
  <c r="AB189" i="7"/>
  <c r="AA189" i="7"/>
  <c r="W189" i="7"/>
  <c r="Z189" i="7"/>
  <c r="X189" i="7"/>
  <c r="T189" i="7"/>
  <c r="S189" i="7"/>
  <c r="AB188" i="7"/>
  <c r="AA188" i="7"/>
  <c r="W188" i="7"/>
  <c r="Y188" i="7"/>
  <c r="X188" i="7"/>
  <c r="T188" i="7"/>
  <c r="S188" i="7"/>
  <c r="AB187" i="7"/>
  <c r="AA187" i="7"/>
  <c r="W187" i="7"/>
  <c r="X187" i="7"/>
  <c r="T187" i="7"/>
  <c r="I42" i="10"/>
  <c r="S187" i="7"/>
  <c r="H42" i="10"/>
  <c r="AB186" i="7"/>
  <c r="AA186" i="7"/>
  <c r="W186" i="7"/>
  <c r="Y186" i="7"/>
  <c r="X186" i="7"/>
  <c r="T186" i="7"/>
  <c r="I41" i="10"/>
  <c r="S186" i="7"/>
  <c r="H41" i="10"/>
  <c r="AB185" i="7"/>
  <c r="AA185" i="7"/>
  <c r="W185" i="7"/>
  <c r="Z185" i="7"/>
  <c r="X185" i="7"/>
  <c r="T185" i="7"/>
  <c r="I40" i="10"/>
  <c r="S185" i="7"/>
  <c r="AB184" i="7"/>
  <c r="AA184" i="7"/>
  <c r="W184" i="7"/>
  <c r="Y184" i="7"/>
  <c r="X184" i="7"/>
  <c r="T184" i="7"/>
  <c r="I39" i="10"/>
  <c r="S184" i="7"/>
  <c r="H39" i="10"/>
  <c r="AB183" i="7"/>
  <c r="AA183" i="7"/>
  <c r="W183" i="7"/>
  <c r="Z183" i="7"/>
  <c r="X183" i="7"/>
  <c r="T183" i="7"/>
  <c r="I38" i="10"/>
  <c r="S183" i="7"/>
  <c r="AB182" i="7"/>
  <c r="AA182" i="7"/>
  <c r="W182" i="7"/>
  <c r="Y182" i="7"/>
  <c r="X182" i="7"/>
  <c r="T182" i="7"/>
  <c r="I37" i="10"/>
  <c r="S182" i="7"/>
  <c r="H37" i="10"/>
  <c r="AB181" i="7"/>
  <c r="AA181" i="7"/>
  <c r="W181" i="7"/>
  <c r="Z181" i="7"/>
  <c r="X181" i="7"/>
  <c r="T181" i="7"/>
  <c r="I36" i="10"/>
  <c r="S181" i="7"/>
  <c r="H36" i="10"/>
  <c r="K36" i="10"/>
  <c r="AB180" i="7"/>
  <c r="AA180" i="7"/>
  <c r="W180" i="7"/>
  <c r="Y180" i="7"/>
  <c r="X180" i="7"/>
  <c r="T180" i="7"/>
  <c r="I35" i="10"/>
  <c r="S180" i="7"/>
  <c r="H35" i="10"/>
  <c r="AB179" i="7"/>
  <c r="AA179" i="7"/>
  <c r="W179" i="7"/>
  <c r="X179" i="7"/>
  <c r="T179" i="7"/>
  <c r="I34" i="10"/>
  <c r="S179" i="7"/>
  <c r="H34" i="10"/>
  <c r="AB178" i="7"/>
  <c r="AA178" i="7"/>
  <c r="W178" i="7"/>
  <c r="Y178" i="7"/>
  <c r="X178" i="7"/>
  <c r="T178" i="7"/>
  <c r="I33" i="10"/>
  <c r="S178" i="7"/>
  <c r="H33" i="10"/>
  <c r="AB177" i="7"/>
  <c r="AA177" i="7"/>
  <c r="W177" i="7"/>
  <c r="Z177" i="7"/>
  <c r="X177" i="7"/>
  <c r="T177" i="7"/>
  <c r="I32" i="10"/>
  <c r="S177" i="7"/>
  <c r="H32" i="10"/>
  <c r="AB176" i="7"/>
  <c r="AA176" i="7"/>
  <c r="W176" i="7"/>
  <c r="Y176" i="7"/>
  <c r="X176" i="7"/>
  <c r="T176" i="7"/>
  <c r="I31" i="10"/>
  <c r="S176" i="7"/>
  <c r="H31" i="10"/>
  <c r="K31" i="10"/>
  <c r="AB175" i="7"/>
  <c r="AA175" i="7"/>
  <c r="W175" i="7"/>
  <c r="Z175" i="7"/>
  <c r="X175" i="7"/>
  <c r="T175" i="7"/>
  <c r="I30" i="10"/>
  <c r="S175" i="7"/>
  <c r="H30" i="10"/>
  <c r="AB174" i="7"/>
  <c r="AA174" i="7"/>
  <c r="W174" i="7"/>
  <c r="Y174" i="7"/>
  <c r="X174" i="7"/>
  <c r="T174" i="7"/>
  <c r="I29" i="10"/>
  <c r="S174" i="7"/>
  <c r="H29" i="10"/>
  <c r="AB173" i="7"/>
  <c r="AA173" i="7"/>
  <c r="W173" i="7"/>
  <c r="Z173" i="7"/>
  <c r="X173" i="7"/>
  <c r="T173" i="7"/>
  <c r="I28" i="10"/>
  <c r="S173" i="7"/>
  <c r="H28" i="10"/>
  <c r="K28" i="10"/>
  <c r="AB172" i="7"/>
  <c r="AA172" i="7"/>
  <c r="W172" i="7"/>
  <c r="Y172" i="7"/>
  <c r="X172" i="7"/>
  <c r="T172" i="7"/>
  <c r="I27" i="10"/>
  <c r="S172" i="7"/>
  <c r="H27" i="10"/>
  <c r="AB171" i="7"/>
  <c r="AA171" i="7"/>
  <c r="W171" i="7"/>
  <c r="X171" i="7"/>
  <c r="T171" i="7"/>
  <c r="I26" i="10"/>
  <c r="S171" i="7"/>
  <c r="H26" i="10"/>
  <c r="AB170" i="7"/>
  <c r="AA170" i="7"/>
  <c r="W170" i="7"/>
  <c r="Y170" i="7"/>
  <c r="X170" i="7"/>
  <c r="T170" i="7"/>
  <c r="I25" i="10"/>
  <c r="S170" i="7"/>
  <c r="H25" i="10"/>
  <c r="AB169" i="7"/>
  <c r="AA169" i="7"/>
  <c r="W169" i="7"/>
  <c r="Z169" i="7"/>
  <c r="X169" i="7"/>
  <c r="T169" i="7"/>
  <c r="I24" i="10"/>
  <c r="S169" i="7"/>
  <c r="H24" i="10"/>
  <c r="K24" i="10"/>
  <c r="AB168" i="7"/>
  <c r="AA168" i="7"/>
  <c r="W168" i="7"/>
  <c r="Y168" i="7"/>
  <c r="X168" i="7"/>
  <c r="T168" i="7"/>
  <c r="I23" i="10"/>
  <c r="S168" i="7"/>
  <c r="H23" i="10"/>
  <c r="AB167" i="7"/>
  <c r="AA167" i="7"/>
  <c r="W167" i="7"/>
  <c r="Z167" i="7"/>
  <c r="X167" i="7"/>
  <c r="T167" i="7"/>
  <c r="I22" i="10"/>
  <c r="S167" i="7"/>
  <c r="H22" i="10"/>
  <c r="K22" i="10"/>
  <c r="AB166" i="7"/>
  <c r="AA166" i="7"/>
  <c r="W166" i="7"/>
  <c r="Y166" i="7"/>
  <c r="X166" i="7"/>
  <c r="T166" i="7"/>
  <c r="I21" i="10"/>
  <c r="S166" i="7"/>
  <c r="H21" i="10"/>
  <c r="K21" i="10"/>
  <c r="AB165" i="7"/>
  <c r="AA165" i="7"/>
  <c r="W165" i="7"/>
  <c r="Z165" i="7"/>
  <c r="X165" i="7"/>
  <c r="T165" i="7"/>
  <c r="I20" i="10"/>
  <c r="S165" i="7"/>
  <c r="H20" i="10"/>
  <c r="AB164" i="7"/>
  <c r="AA164" i="7"/>
  <c r="W164" i="7"/>
  <c r="Y164" i="7"/>
  <c r="X164" i="7"/>
  <c r="T164" i="7"/>
  <c r="I19" i="10"/>
  <c r="S164" i="7"/>
  <c r="H19" i="10"/>
  <c r="AB163" i="7"/>
  <c r="AA163" i="7"/>
  <c r="W163" i="7"/>
  <c r="X163" i="7"/>
  <c r="T163" i="7"/>
  <c r="I18" i="10"/>
  <c r="S163" i="7"/>
  <c r="H18" i="10"/>
  <c r="AB162" i="7"/>
  <c r="AA162" i="7"/>
  <c r="W162" i="7"/>
  <c r="Y162" i="7"/>
  <c r="X162" i="7"/>
  <c r="T162" i="7"/>
  <c r="I17" i="10"/>
  <c r="S162" i="7"/>
  <c r="H17" i="10"/>
  <c r="K17" i="10"/>
  <c r="AB161" i="7"/>
  <c r="AA161" i="7"/>
  <c r="W161" i="7"/>
  <c r="Z161" i="7"/>
  <c r="X161" i="7"/>
  <c r="T161" i="7"/>
  <c r="I16" i="10"/>
  <c r="S161" i="7"/>
  <c r="H16" i="10"/>
  <c r="AB160" i="7"/>
  <c r="AA160" i="7"/>
  <c r="W160" i="7"/>
  <c r="Y160" i="7"/>
  <c r="X160" i="7"/>
  <c r="T160" i="7"/>
  <c r="I15" i="10"/>
  <c r="S160" i="7"/>
  <c r="H15" i="10"/>
  <c r="AB159" i="7"/>
  <c r="AA159" i="7"/>
  <c r="W159" i="7"/>
  <c r="Z159" i="7"/>
  <c r="X159" i="7"/>
  <c r="T159" i="7"/>
  <c r="I14" i="10"/>
  <c r="S159" i="7"/>
  <c r="H14" i="10"/>
  <c r="AB158" i="7"/>
  <c r="AA158" i="7"/>
  <c r="W158" i="7"/>
  <c r="Y158" i="7"/>
  <c r="X158" i="7"/>
  <c r="T158" i="7"/>
  <c r="I13" i="10"/>
  <c r="S158" i="7"/>
  <c r="H13" i="10"/>
  <c r="K13" i="10"/>
  <c r="AB157" i="7"/>
  <c r="AA157" i="7"/>
  <c r="W157" i="7"/>
  <c r="Z157" i="7"/>
  <c r="X157" i="7"/>
  <c r="T157" i="7"/>
  <c r="I12" i="10"/>
  <c r="S157" i="7"/>
  <c r="H12" i="10"/>
  <c r="K12" i="10"/>
  <c r="AB156" i="7"/>
  <c r="AA156" i="7"/>
  <c r="W156" i="7"/>
  <c r="Y156" i="7"/>
  <c r="X156" i="7"/>
  <c r="T156" i="7"/>
  <c r="I11" i="10"/>
  <c r="S156" i="7"/>
  <c r="H11" i="10"/>
  <c r="K11" i="10"/>
  <c r="AB155" i="7"/>
  <c r="AA155" i="7"/>
  <c r="W155" i="7"/>
  <c r="X155" i="7"/>
  <c r="T155" i="7"/>
  <c r="I10" i="10"/>
  <c r="S155" i="7"/>
  <c r="H10" i="10"/>
  <c r="AB154" i="7"/>
  <c r="AA154" i="7"/>
  <c r="W154" i="7"/>
  <c r="Y154" i="7"/>
  <c r="X154" i="7"/>
  <c r="T154" i="7"/>
  <c r="I9" i="10"/>
  <c r="S154" i="7"/>
  <c r="H9" i="10"/>
  <c r="K9" i="10"/>
  <c r="AB153" i="7"/>
  <c r="AA153" i="7"/>
  <c r="W153" i="7"/>
  <c r="Z153" i="7"/>
  <c r="X153" i="7"/>
  <c r="T153" i="7"/>
  <c r="I8" i="10"/>
  <c r="S153" i="7"/>
  <c r="H8" i="10"/>
  <c r="AB152" i="7"/>
  <c r="AA152" i="7"/>
  <c r="W152" i="7"/>
  <c r="Y152" i="7"/>
  <c r="X152" i="7"/>
  <c r="T152" i="7"/>
  <c r="I7" i="10"/>
  <c r="S152" i="7"/>
  <c r="H7" i="10"/>
  <c r="K7" i="10"/>
  <c r="AB151" i="7"/>
  <c r="AA151" i="7"/>
  <c r="W151" i="7"/>
  <c r="Z151" i="7"/>
  <c r="X151" i="7"/>
  <c r="T151" i="7"/>
  <c r="I6" i="10"/>
  <c r="S151" i="7"/>
  <c r="H6" i="10"/>
  <c r="K6" i="10"/>
  <c r="AB150" i="7"/>
  <c r="AA150" i="7"/>
  <c r="W150" i="7"/>
  <c r="Y150" i="7"/>
  <c r="X150" i="7"/>
  <c r="T150" i="7"/>
  <c r="I5" i="10"/>
  <c r="S150" i="7"/>
  <c r="H5" i="10"/>
  <c r="K5" i="10"/>
  <c r="AB149" i="7"/>
  <c r="AA149" i="7"/>
  <c r="W149" i="7"/>
  <c r="Z149" i="7"/>
  <c r="X149" i="7"/>
  <c r="T149" i="7"/>
  <c r="I4" i="10"/>
  <c r="S149" i="7"/>
  <c r="H4" i="10"/>
  <c r="K4" i="10"/>
  <c r="AB148" i="7"/>
  <c r="AA148" i="7"/>
  <c r="W148" i="7"/>
  <c r="Y148" i="7"/>
  <c r="X148" i="7"/>
  <c r="T148" i="7"/>
  <c r="I3" i="10"/>
  <c r="S148" i="7"/>
  <c r="H3" i="10"/>
  <c r="K3" i="10"/>
  <c r="AB147" i="7"/>
  <c r="AA147" i="7"/>
  <c r="W147" i="7"/>
  <c r="X147" i="7"/>
  <c r="T147" i="7"/>
  <c r="I2" i="10"/>
  <c r="S147" i="7"/>
  <c r="H2" i="10"/>
  <c r="K2" i="10"/>
  <c r="AB146" i="7"/>
  <c r="AA146" i="7"/>
  <c r="W146" i="7"/>
  <c r="Y146" i="7"/>
  <c r="X146" i="7"/>
  <c r="T146" i="7"/>
  <c r="S146" i="7"/>
  <c r="AB145" i="7"/>
  <c r="AA145" i="7"/>
  <c r="W145" i="7"/>
  <c r="Z145" i="7"/>
  <c r="X145" i="7"/>
  <c r="T145" i="7"/>
  <c r="S145" i="7"/>
  <c r="AB144" i="7"/>
  <c r="AA144" i="7"/>
  <c r="W144" i="7"/>
  <c r="Y144" i="7"/>
  <c r="X144" i="7"/>
  <c r="T144" i="7"/>
  <c r="S144" i="7"/>
  <c r="AB143" i="7"/>
  <c r="AA143" i="7"/>
  <c r="W143" i="7"/>
  <c r="Z143" i="7"/>
  <c r="X143" i="7"/>
  <c r="T143" i="7"/>
  <c r="S143" i="7"/>
  <c r="AB142" i="7"/>
  <c r="AA142" i="7"/>
  <c r="W142" i="7"/>
  <c r="Y142" i="7"/>
  <c r="X142" i="7"/>
  <c r="T142" i="7"/>
  <c r="S142" i="7"/>
  <c r="AB141" i="7"/>
  <c r="AA141" i="7"/>
  <c r="W141" i="7"/>
  <c r="Z141" i="7"/>
  <c r="X141" i="7"/>
  <c r="T141" i="7"/>
  <c r="S141" i="7"/>
  <c r="AB140" i="7"/>
  <c r="AA140" i="7"/>
  <c r="W140" i="7"/>
  <c r="Y140" i="7"/>
  <c r="X140" i="7"/>
  <c r="T140" i="7"/>
  <c r="S140" i="7"/>
  <c r="AB139" i="7"/>
  <c r="AA139" i="7"/>
  <c r="W139" i="7"/>
  <c r="X139" i="7"/>
  <c r="T139" i="7"/>
  <c r="S139" i="7"/>
  <c r="AB138" i="7"/>
  <c r="AA138" i="7"/>
  <c r="W138" i="7"/>
  <c r="Y138" i="7"/>
  <c r="X138" i="7"/>
  <c r="T138" i="7"/>
  <c r="S138" i="7"/>
  <c r="AB137" i="7"/>
  <c r="AA137" i="7"/>
  <c r="W137" i="7"/>
  <c r="Z137" i="7"/>
  <c r="X137" i="7"/>
  <c r="T137" i="7"/>
  <c r="S137" i="7"/>
  <c r="AB136" i="7"/>
  <c r="AA136" i="7"/>
  <c r="W136" i="7"/>
  <c r="Y136" i="7"/>
  <c r="X136" i="7"/>
  <c r="T136" i="7"/>
  <c r="S136" i="7"/>
  <c r="AB135" i="7"/>
  <c r="AA135" i="7"/>
  <c r="W135" i="7"/>
  <c r="Z135" i="7"/>
  <c r="X135" i="7"/>
  <c r="T135" i="7"/>
  <c r="S135" i="7"/>
  <c r="AB134" i="7"/>
  <c r="AA134" i="7"/>
  <c r="W134" i="7"/>
  <c r="Y134" i="7"/>
  <c r="X134" i="7"/>
  <c r="T134" i="7"/>
  <c r="S134" i="7"/>
  <c r="AB133" i="7"/>
  <c r="AA133" i="7"/>
  <c r="W133" i="7"/>
  <c r="Z133" i="7"/>
  <c r="X133" i="7"/>
  <c r="T133" i="7"/>
  <c r="S133" i="7"/>
  <c r="AB132" i="7"/>
  <c r="AA132" i="7"/>
  <c r="W132" i="7"/>
  <c r="Y132" i="7"/>
  <c r="X132" i="7"/>
  <c r="T132" i="7"/>
  <c r="S132" i="7"/>
  <c r="AB131" i="7"/>
  <c r="AA131" i="7"/>
  <c r="W131" i="7"/>
  <c r="X131" i="7"/>
  <c r="T131" i="7"/>
  <c r="S131" i="7"/>
  <c r="AB130" i="7"/>
  <c r="AA130" i="7"/>
  <c r="W130" i="7"/>
  <c r="Y130" i="7"/>
  <c r="X130" i="7"/>
  <c r="T130" i="7"/>
  <c r="S130" i="7"/>
  <c r="AB129" i="7"/>
  <c r="AA129" i="7"/>
  <c r="W129" i="7"/>
  <c r="Z129" i="7"/>
  <c r="X129" i="7"/>
  <c r="T129" i="7"/>
  <c r="S129" i="7"/>
  <c r="AB128" i="7"/>
  <c r="AA128" i="7"/>
  <c r="W128" i="7"/>
  <c r="Z128" i="7"/>
  <c r="X128" i="7"/>
  <c r="T128" i="7"/>
  <c r="S128" i="7"/>
  <c r="AB127" i="7"/>
  <c r="AA127" i="7"/>
  <c r="W127" i="7"/>
  <c r="Z127" i="7"/>
  <c r="X127" i="7"/>
  <c r="T127" i="7"/>
  <c r="S127" i="7"/>
  <c r="AB126" i="7"/>
  <c r="AA126" i="7"/>
  <c r="W126" i="7"/>
  <c r="Z126" i="7"/>
  <c r="X126" i="7"/>
  <c r="T126" i="7"/>
  <c r="S126" i="7"/>
  <c r="AB125" i="7"/>
  <c r="AA125" i="7"/>
  <c r="W125" i="7"/>
  <c r="Z125" i="7"/>
  <c r="X125" i="7"/>
  <c r="T125" i="7"/>
  <c r="S125" i="7"/>
  <c r="AB124" i="7"/>
  <c r="AA124" i="7"/>
  <c r="W124" i="7"/>
  <c r="Z124" i="7"/>
  <c r="X124" i="7"/>
  <c r="T124" i="7"/>
  <c r="S124" i="7"/>
  <c r="AB123" i="7"/>
  <c r="AA123" i="7"/>
  <c r="W123" i="7"/>
  <c r="Z123" i="7"/>
  <c r="X123" i="7"/>
  <c r="T123" i="7"/>
  <c r="S123" i="7"/>
  <c r="AB122" i="7"/>
  <c r="AA122" i="7"/>
  <c r="W122" i="7"/>
  <c r="Y122" i="7"/>
  <c r="X122" i="7"/>
  <c r="T122" i="7"/>
  <c r="S122" i="7"/>
  <c r="AB121" i="7"/>
  <c r="AA121" i="7"/>
  <c r="W121" i="7"/>
  <c r="Z121" i="7"/>
  <c r="X121" i="7"/>
  <c r="T121" i="7"/>
  <c r="S121" i="7"/>
  <c r="AB120" i="7"/>
  <c r="AA120" i="7"/>
  <c r="W120" i="7"/>
  <c r="Z120" i="7"/>
  <c r="X120" i="7"/>
  <c r="T120" i="7"/>
  <c r="S120" i="7"/>
  <c r="AB119" i="7"/>
  <c r="AA119" i="7"/>
  <c r="W119" i="7"/>
  <c r="Z119" i="7"/>
  <c r="X119" i="7"/>
  <c r="T119" i="7"/>
  <c r="S119" i="7"/>
  <c r="AB118" i="7"/>
  <c r="AA118" i="7"/>
  <c r="W118" i="7"/>
  <c r="Y118" i="7"/>
  <c r="X118" i="7"/>
  <c r="T118" i="7"/>
  <c r="S118" i="7"/>
  <c r="AB117" i="7"/>
  <c r="AA117" i="7"/>
  <c r="W117" i="7"/>
  <c r="Z117" i="7"/>
  <c r="X117" i="7"/>
  <c r="T117" i="7"/>
  <c r="S117" i="7"/>
  <c r="AB116" i="7"/>
  <c r="AA116" i="7"/>
  <c r="W116" i="7"/>
  <c r="X116" i="7"/>
  <c r="T116" i="7"/>
  <c r="S116" i="7"/>
  <c r="AB115" i="7"/>
  <c r="AA115" i="7"/>
  <c r="W115" i="7"/>
  <c r="Z115" i="7"/>
  <c r="X115" i="7"/>
  <c r="T115" i="7"/>
  <c r="S115" i="7"/>
  <c r="AB114" i="7"/>
  <c r="AA114" i="7"/>
  <c r="W114" i="7"/>
  <c r="Z114" i="7"/>
  <c r="X114" i="7"/>
  <c r="T114" i="7"/>
  <c r="S114" i="7"/>
  <c r="AB113" i="7"/>
  <c r="AA113" i="7"/>
  <c r="W113" i="7"/>
  <c r="Z113" i="7"/>
  <c r="X113" i="7"/>
  <c r="T113" i="7"/>
  <c r="S113" i="7"/>
  <c r="AB112" i="7"/>
  <c r="AA112" i="7"/>
  <c r="W112" i="7"/>
  <c r="Z112" i="7"/>
  <c r="X112" i="7"/>
  <c r="T112" i="7"/>
  <c r="S112" i="7"/>
  <c r="AB111" i="7"/>
  <c r="AA111" i="7"/>
  <c r="W111" i="7"/>
  <c r="Z111" i="7"/>
  <c r="X111" i="7"/>
  <c r="T111" i="7"/>
  <c r="S111" i="7"/>
  <c r="AB110" i="7"/>
  <c r="AA110" i="7"/>
  <c r="W110" i="7"/>
  <c r="Y110" i="7"/>
  <c r="X110" i="7"/>
  <c r="T110" i="7"/>
  <c r="S110" i="7"/>
  <c r="AB109" i="7"/>
  <c r="AA109" i="7"/>
  <c r="W109" i="7"/>
  <c r="Z109" i="7"/>
  <c r="X109" i="7"/>
  <c r="T109" i="7"/>
  <c r="S109" i="7"/>
  <c r="AB108" i="7"/>
  <c r="AA108" i="7"/>
  <c r="W108" i="7"/>
  <c r="Z108" i="7"/>
  <c r="X108" i="7"/>
  <c r="T108" i="7"/>
  <c r="S108" i="7"/>
  <c r="AB107" i="7"/>
  <c r="AA107" i="7"/>
  <c r="W107" i="7"/>
  <c r="Z107" i="7"/>
  <c r="X107" i="7"/>
  <c r="T107" i="7"/>
  <c r="S107" i="7"/>
  <c r="AB106" i="7"/>
  <c r="AA106" i="7"/>
  <c r="W106" i="7"/>
  <c r="Z106" i="7"/>
  <c r="X106" i="7"/>
  <c r="T106" i="7"/>
  <c r="S106" i="7"/>
  <c r="AB105" i="7"/>
  <c r="AA105" i="7"/>
  <c r="W105" i="7"/>
  <c r="Z105" i="7"/>
  <c r="X105" i="7"/>
  <c r="T105" i="7"/>
  <c r="S105" i="7"/>
  <c r="AB104" i="7"/>
  <c r="AA104" i="7"/>
  <c r="W104" i="7"/>
  <c r="Z104" i="7"/>
  <c r="X104" i="7"/>
  <c r="T104" i="7"/>
  <c r="S104" i="7"/>
  <c r="AB103" i="7"/>
  <c r="AA103" i="7"/>
  <c r="W103" i="7"/>
  <c r="Z103" i="7"/>
  <c r="X103" i="7"/>
  <c r="T103" i="7"/>
  <c r="S103" i="7"/>
  <c r="AB102" i="7"/>
  <c r="AA102" i="7"/>
  <c r="W102" i="7"/>
  <c r="Z102" i="7"/>
  <c r="X102" i="7"/>
  <c r="T102" i="7"/>
  <c r="S102" i="7"/>
  <c r="AB101" i="7"/>
  <c r="AA101" i="7"/>
  <c r="W101" i="7"/>
  <c r="Z101" i="7"/>
  <c r="X101" i="7"/>
  <c r="T101" i="7"/>
  <c r="S101" i="7"/>
  <c r="AB100" i="7"/>
  <c r="AA100" i="7"/>
  <c r="W100" i="7"/>
  <c r="X100" i="7"/>
  <c r="T100" i="7"/>
  <c r="S100" i="7"/>
  <c r="AB99" i="7"/>
  <c r="AA99" i="7"/>
  <c r="W99" i="7"/>
  <c r="Z99" i="7"/>
  <c r="X99" i="7"/>
  <c r="T99" i="7"/>
  <c r="S99" i="7"/>
  <c r="AB98" i="7"/>
  <c r="AA98" i="7"/>
  <c r="W98" i="7"/>
  <c r="Y98" i="7"/>
  <c r="X98" i="7"/>
  <c r="T98" i="7"/>
  <c r="S98" i="7"/>
  <c r="AB97" i="7"/>
  <c r="AA97" i="7"/>
  <c r="W97" i="7"/>
  <c r="Z97" i="7"/>
  <c r="X97" i="7"/>
  <c r="T97" i="7"/>
  <c r="S97" i="7"/>
  <c r="AB96" i="7"/>
  <c r="AA96" i="7"/>
  <c r="W96" i="7"/>
  <c r="Z96" i="7"/>
  <c r="X96" i="7"/>
  <c r="T96" i="7"/>
  <c r="S96" i="7"/>
  <c r="AB95" i="7"/>
  <c r="AA95" i="7"/>
  <c r="W95" i="7"/>
  <c r="Z95" i="7"/>
  <c r="X95" i="7"/>
  <c r="T95" i="7"/>
  <c r="S95" i="7"/>
  <c r="AB94" i="7"/>
  <c r="AA94" i="7"/>
  <c r="W94" i="7"/>
  <c r="Z94" i="7"/>
  <c r="X94" i="7"/>
  <c r="T94" i="7"/>
  <c r="S94" i="7"/>
  <c r="AB93" i="7"/>
  <c r="AA93" i="7"/>
  <c r="W93" i="7"/>
  <c r="Z93" i="7"/>
  <c r="X93" i="7"/>
  <c r="T93" i="7"/>
  <c r="S93" i="7"/>
  <c r="AB92" i="7"/>
  <c r="AA92" i="7"/>
  <c r="W92" i="7"/>
  <c r="Z92" i="7"/>
  <c r="X92" i="7"/>
  <c r="T92" i="7"/>
  <c r="S92" i="7"/>
  <c r="AB91" i="7"/>
  <c r="AA91" i="7"/>
  <c r="W91" i="7"/>
  <c r="Z91" i="7"/>
  <c r="X91" i="7"/>
  <c r="T91" i="7"/>
  <c r="S91" i="7"/>
  <c r="AB90" i="7"/>
  <c r="AA90" i="7"/>
  <c r="W90" i="7"/>
  <c r="Z90" i="7"/>
  <c r="X90" i="7"/>
  <c r="T90" i="7"/>
  <c r="S90" i="7"/>
  <c r="AB89" i="7"/>
  <c r="AA89" i="7"/>
  <c r="W89" i="7"/>
  <c r="Z89" i="7"/>
  <c r="X89" i="7"/>
  <c r="T89" i="7"/>
  <c r="S89" i="7"/>
  <c r="AB88" i="7"/>
  <c r="AA88" i="7"/>
  <c r="W88" i="7"/>
  <c r="Z88" i="7"/>
  <c r="X88" i="7"/>
  <c r="T88" i="7"/>
  <c r="S88" i="7"/>
  <c r="AB87" i="7"/>
  <c r="AA87" i="7"/>
  <c r="W87" i="7"/>
  <c r="Z87" i="7"/>
  <c r="X87" i="7"/>
  <c r="T87" i="7"/>
  <c r="S87" i="7"/>
  <c r="AB86" i="7"/>
  <c r="AA86" i="7"/>
  <c r="W86" i="7"/>
  <c r="Y86" i="7"/>
  <c r="X86" i="7"/>
  <c r="T86" i="7"/>
  <c r="S86" i="7"/>
  <c r="AB85" i="7"/>
  <c r="AA85" i="7"/>
  <c r="W85" i="7"/>
  <c r="Z85" i="7"/>
  <c r="X85" i="7"/>
  <c r="T85" i="7"/>
  <c r="S85" i="7"/>
  <c r="AB84" i="7"/>
  <c r="AA84" i="7"/>
  <c r="W84" i="7"/>
  <c r="X84" i="7"/>
  <c r="T84" i="7"/>
  <c r="S84" i="7"/>
  <c r="AB83" i="7"/>
  <c r="AA83" i="7"/>
  <c r="W83" i="7"/>
  <c r="Z83" i="7"/>
  <c r="X83" i="7"/>
  <c r="T83" i="7"/>
  <c r="S83" i="7"/>
  <c r="AB82" i="7"/>
  <c r="AA82" i="7"/>
  <c r="W82" i="7"/>
  <c r="Z82" i="7"/>
  <c r="X82" i="7"/>
  <c r="T82" i="7"/>
  <c r="S82" i="7"/>
  <c r="AB81" i="7"/>
  <c r="AA81" i="7"/>
  <c r="W81" i="7"/>
  <c r="Z81" i="7"/>
  <c r="X81" i="7"/>
  <c r="T81" i="7"/>
  <c r="S81" i="7"/>
  <c r="AB80" i="7"/>
  <c r="AA80" i="7"/>
  <c r="W80" i="7"/>
  <c r="Z80" i="7"/>
  <c r="X80" i="7"/>
  <c r="T80" i="7"/>
  <c r="S80" i="7"/>
  <c r="AB79" i="7"/>
  <c r="AA79" i="7"/>
  <c r="W79" i="7"/>
  <c r="Z79" i="7"/>
  <c r="X79" i="7"/>
  <c r="T79" i="7"/>
  <c r="S79" i="7"/>
  <c r="AB78" i="7"/>
  <c r="AA78" i="7"/>
  <c r="W78" i="7"/>
  <c r="Z78" i="7"/>
  <c r="X78" i="7"/>
  <c r="T78" i="7"/>
  <c r="S78" i="7"/>
  <c r="AB77" i="7"/>
  <c r="AA77" i="7"/>
  <c r="W77" i="7"/>
  <c r="Z77" i="7"/>
  <c r="X77" i="7"/>
  <c r="T77" i="7"/>
  <c r="S77" i="7"/>
  <c r="AB76" i="7"/>
  <c r="AA76" i="7"/>
  <c r="W76" i="7"/>
  <c r="Z76" i="7"/>
  <c r="X76" i="7"/>
  <c r="T76" i="7"/>
  <c r="S76" i="7"/>
  <c r="AB75" i="7"/>
  <c r="AA75" i="7"/>
  <c r="W75" i="7"/>
  <c r="Z75" i="7"/>
  <c r="X75" i="7"/>
  <c r="T75" i="7"/>
  <c r="S75" i="7"/>
  <c r="AB74" i="7"/>
  <c r="AA74" i="7"/>
  <c r="W74" i="7"/>
  <c r="Y74" i="7"/>
  <c r="X74" i="7"/>
  <c r="T74" i="7"/>
  <c r="S74" i="7"/>
  <c r="AB73" i="7"/>
  <c r="AA73" i="7"/>
  <c r="W73" i="7"/>
  <c r="Z73" i="7"/>
  <c r="X73" i="7"/>
  <c r="T73" i="7"/>
  <c r="S73" i="7"/>
  <c r="AB72" i="7"/>
  <c r="AA72" i="7"/>
  <c r="W72" i="7"/>
  <c r="Z72" i="7"/>
  <c r="X72" i="7"/>
  <c r="T72" i="7"/>
  <c r="S72" i="7"/>
  <c r="AB71" i="7"/>
  <c r="AA71" i="7"/>
  <c r="W71" i="7"/>
  <c r="Z71" i="7"/>
  <c r="X71" i="7"/>
  <c r="T71" i="7"/>
  <c r="S71" i="7"/>
  <c r="AB70" i="7"/>
  <c r="AA70" i="7"/>
  <c r="W70" i="7"/>
  <c r="Z70" i="7"/>
  <c r="X70" i="7"/>
  <c r="T70" i="7"/>
  <c r="S70" i="7"/>
  <c r="AB69" i="7"/>
  <c r="AA69" i="7"/>
  <c r="W69" i="7"/>
  <c r="Z69" i="7"/>
  <c r="X69" i="7"/>
  <c r="T69" i="7"/>
  <c r="S69" i="7"/>
  <c r="AB68" i="7"/>
  <c r="AA68" i="7"/>
  <c r="W68" i="7"/>
  <c r="X68" i="7"/>
  <c r="T68" i="7"/>
  <c r="S68" i="7"/>
  <c r="AB67" i="7"/>
  <c r="AA67" i="7"/>
  <c r="W67" i="7"/>
  <c r="Z67" i="7"/>
  <c r="X67" i="7"/>
  <c r="T67" i="7"/>
  <c r="S67" i="7"/>
  <c r="AB66" i="7"/>
  <c r="AA66" i="7"/>
  <c r="W66" i="7"/>
  <c r="Z66" i="7"/>
  <c r="X66" i="7"/>
  <c r="T66" i="7"/>
  <c r="S66" i="7"/>
  <c r="AB65" i="7"/>
  <c r="AA65" i="7"/>
  <c r="W65" i="7"/>
  <c r="Z65" i="7"/>
  <c r="X65" i="7"/>
  <c r="T65" i="7"/>
  <c r="S65" i="7"/>
  <c r="AB64" i="7"/>
  <c r="AA64" i="7"/>
  <c r="W64" i="7"/>
  <c r="Z64" i="7"/>
  <c r="X64" i="7"/>
  <c r="T64" i="7"/>
  <c r="S64" i="7"/>
  <c r="AB63" i="7"/>
  <c r="AA63" i="7"/>
  <c r="W63" i="7"/>
  <c r="Z63" i="7"/>
  <c r="X63" i="7"/>
  <c r="T63" i="7"/>
  <c r="S63" i="7"/>
  <c r="AB62" i="7"/>
  <c r="AA62" i="7"/>
  <c r="W62" i="7"/>
  <c r="Y62" i="7"/>
  <c r="X62" i="7"/>
  <c r="T62" i="7"/>
  <c r="S62" i="7"/>
  <c r="AB61" i="7"/>
  <c r="AA61" i="7"/>
  <c r="W61" i="7"/>
  <c r="Z61" i="7"/>
  <c r="X61" i="7"/>
  <c r="T61" i="7"/>
  <c r="S61" i="7"/>
  <c r="AB60" i="7"/>
  <c r="AA60" i="7"/>
  <c r="W60" i="7"/>
  <c r="Z60" i="7"/>
  <c r="X60" i="7"/>
  <c r="T60" i="7"/>
  <c r="S60" i="7"/>
  <c r="AB59" i="7"/>
  <c r="AA59" i="7"/>
  <c r="W59" i="7"/>
  <c r="Z59" i="7"/>
  <c r="X59" i="7"/>
  <c r="T59" i="7"/>
  <c r="S59" i="7"/>
  <c r="AB58" i="7"/>
  <c r="AA58" i="7"/>
  <c r="W58" i="7"/>
  <c r="Y58" i="7"/>
  <c r="X58" i="7"/>
  <c r="T58" i="7"/>
  <c r="S58" i="7"/>
  <c r="AB57" i="7"/>
  <c r="AA57" i="7"/>
  <c r="W57" i="7"/>
  <c r="Z57" i="7"/>
  <c r="X57" i="7"/>
  <c r="T57" i="7"/>
  <c r="S57" i="7"/>
  <c r="AB56" i="7"/>
  <c r="AA56" i="7"/>
  <c r="W56" i="7"/>
  <c r="Z56" i="7"/>
  <c r="X56" i="7"/>
  <c r="T56" i="7"/>
  <c r="S56" i="7"/>
  <c r="AB55" i="7"/>
  <c r="AA55" i="7"/>
  <c r="W55" i="7"/>
  <c r="Z55" i="7"/>
  <c r="X55" i="7"/>
  <c r="T55" i="7"/>
  <c r="S55" i="7"/>
  <c r="AB54" i="7"/>
  <c r="AA54" i="7"/>
  <c r="W54" i="7"/>
  <c r="Z54" i="7"/>
  <c r="X54" i="7"/>
  <c r="T54" i="7"/>
  <c r="S54" i="7"/>
  <c r="AB53" i="7"/>
  <c r="AA53" i="7"/>
  <c r="W53" i="7"/>
  <c r="Z53" i="7"/>
  <c r="X53" i="7"/>
  <c r="T53" i="7"/>
  <c r="S53" i="7"/>
  <c r="AB52" i="7"/>
  <c r="AA52" i="7"/>
  <c r="W52" i="7"/>
  <c r="X52" i="7"/>
  <c r="T52" i="7"/>
  <c r="S52" i="7"/>
  <c r="AB51" i="7"/>
  <c r="AA51" i="7"/>
  <c r="W51" i="7"/>
  <c r="Z51" i="7"/>
  <c r="X51" i="7"/>
  <c r="T51" i="7"/>
  <c r="S51" i="7"/>
  <c r="AB50" i="7"/>
  <c r="AA50" i="7"/>
  <c r="W50" i="7"/>
  <c r="Y50" i="7"/>
  <c r="X50" i="7"/>
  <c r="T50" i="7"/>
  <c r="S50" i="7"/>
  <c r="AB49" i="7"/>
  <c r="AA49" i="7"/>
  <c r="W49" i="7"/>
  <c r="Z49" i="7"/>
  <c r="X49" i="7"/>
  <c r="T49" i="7"/>
  <c r="S49" i="7"/>
  <c r="AB48" i="7"/>
  <c r="AA48" i="7"/>
  <c r="W48" i="7"/>
  <c r="Z48" i="7"/>
  <c r="X48" i="7"/>
  <c r="T48" i="7"/>
  <c r="S48" i="7"/>
  <c r="AB47" i="7"/>
  <c r="AA47" i="7"/>
  <c r="W47" i="7"/>
  <c r="Z47" i="7"/>
  <c r="X47" i="7"/>
  <c r="T47" i="7"/>
  <c r="S47" i="7"/>
  <c r="AB46" i="7"/>
  <c r="AA46" i="7"/>
  <c r="W46" i="7"/>
  <c r="Y46" i="7"/>
  <c r="X46" i="7"/>
  <c r="T46" i="7"/>
  <c r="S46" i="7"/>
  <c r="AB45" i="7"/>
  <c r="AA45" i="7"/>
  <c r="W45" i="7"/>
  <c r="Z45" i="7"/>
  <c r="X45" i="7"/>
  <c r="T45" i="7"/>
  <c r="S45" i="7"/>
  <c r="AB44" i="7"/>
  <c r="AA44" i="7"/>
  <c r="W44" i="7"/>
  <c r="Z44" i="7"/>
  <c r="Y44" i="7"/>
  <c r="X44" i="7"/>
  <c r="T44" i="7"/>
  <c r="S44" i="7"/>
  <c r="AB43" i="7"/>
  <c r="AA43" i="7"/>
  <c r="W43" i="7"/>
  <c r="Z43" i="7"/>
  <c r="X43" i="7"/>
  <c r="T43" i="7"/>
  <c r="S43" i="7"/>
  <c r="AB42" i="7"/>
  <c r="AA42" i="7"/>
  <c r="W42" i="7"/>
  <c r="Z42" i="7"/>
  <c r="X42" i="7"/>
  <c r="T42" i="7"/>
  <c r="S42" i="7"/>
  <c r="AB41" i="7"/>
  <c r="AA41" i="7"/>
  <c r="W41" i="7"/>
  <c r="Z41" i="7"/>
  <c r="X41" i="7"/>
  <c r="T41" i="7"/>
  <c r="S41" i="7"/>
  <c r="AB40" i="7"/>
  <c r="AA40" i="7"/>
  <c r="W40" i="7"/>
  <c r="Z40" i="7"/>
  <c r="X40" i="7"/>
  <c r="T40" i="7"/>
  <c r="S40" i="7"/>
  <c r="AE39" i="7"/>
  <c r="AB39" i="7"/>
  <c r="AA39" i="7"/>
  <c r="W39" i="7"/>
  <c r="Z39" i="7"/>
  <c r="Y39" i="7"/>
  <c r="X39" i="7"/>
  <c r="T39" i="7"/>
  <c r="S39" i="7"/>
  <c r="AB38" i="7"/>
  <c r="AA38" i="7"/>
  <c r="W38" i="7"/>
  <c r="Y38" i="7"/>
  <c r="X38" i="7"/>
  <c r="T38" i="7"/>
  <c r="S38" i="7"/>
  <c r="AB37" i="7"/>
  <c r="AA37" i="7"/>
  <c r="W37" i="7"/>
  <c r="Z37" i="7"/>
  <c r="X37" i="7"/>
  <c r="T37" i="7"/>
  <c r="S37" i="7"/>
  <c r="AB36" i="7"/>
  <c r="AA36" i="7"/>
  <c r="W36" i="7"/>
  <c r="Y36" i="7"/>
  <c r="X36" i="7"/>
  <c r="T36" i="7"/>
  <c r="S36" i="7"/>
  <c r="AB35" i="7"/>
  <c r="AA35" i="7"/>
  <c r="W35" i="7"/>
  <c r="X35" i="7"/>
  <c r="T35" i="7"/>
  <c r="S35" i="7"/>
  <c r="AB34" i="7"/>
  <c r="AA34" i="7"/>
  <c r="W34" i="7"/>
  <c r="Y34" i="7"/>
  <c r="X34" i="7"/>
  <c r="T34" i="7"/>
  <c r="S34" i="7"/>
  <c r="AE33" i="7"/>
  <c r="AB33" i="7"/>
  <c r="AA33" i="7"/>
  <c r="W33" i="7"/>
  <c r="Z33" i="7"/>
  <c r="X33" i="7"/>
  <c r="T33" i="7"/>
  <c r="S33" i="7"/>
  <c r="AB32" i="7"/>
  <c r="AA32" i="7"/>
  <c r="W32" i="7"/>
  <c r="Z32" i="7"/>
  <c r="X32" i="7"/>
  <c r="T32" i="7"/>
  <c r="S32" i="7"/>
  <c r="AB31" i="7"/>
  <c r="AA31" i="7"/>
  <c r="W31" i="7"/>
  <c r="X31" i="7"/>
  <c r="T31" i="7"/>
  <c r="S31" i="7"/>
  <c r="AB30" i="7"/>
  <c r="AA30" i="7"/>
  <c r="W30" i="7"/>
  <c r="Z30" i="7"/>
  <c r="X30" i="7"/>
  <c r="T30" i="7"/>
  <c r="S30" i="7"/>
  <c r="AB29" i="7"/>
  <c r="AA29" i="7"/>
  <c r="W29" i="7"/>
  <c r="Y29" i="7"/>
  <c r="X29" i="7"/>
  <c r="T29" i="7"/>
  <c r="S29" i="7"/>
  <c r="AB28" i="7"/>
  <c r="AA28" i="7"/>
  <c r="W28" i="7"/>
  <c r="Z28" i="7"/>
  <c r="X28" i="7"/>
  <c r="T28" i="7"/>
  <c r="S28" i="7"/>
  <c r="AB27" i="7"/>
  <c r="AA27" i="7"/>
  <c r="W27" i="7"/>
  <c r="Z27" i="7"/>
  <c r="X27" i="7"/>
  <c r="T27" i="7"/>
  <c r="S27" i="7"/>
  <c r="AB26" i="7"/>
  <c r="AA26" i="7"/>
  <c r="W26" i="7"/>
  <c r="Z26" i="7"/>
  <c r="X26" i="7"/>
  <c r="T26" i="7"/>
  <c r="S26" i="7"/>
  <c r="AE25" i="7"/>
  <c r="AB25" i="7"/>
  <c r="AA25" i="7"/>
  <c r="W25" i="7"/>
  <c r="Y25" i="7"/>
  <c r="X25" i="7"/>
  <c r="T25" i="7"/>
  <c r="S25" i="7"/>
  <c r="AB24" i="7"/>
  <c r="AA24" i="7"/>
  <c r="W24" i="7"/>
  <c r="X24" i="7"/>
  <c r="T24" i="7"/>
  <c r="S24" i="7"/>
  <c r="AB23" i="7"/>
  <c r="AA23" i="7"/>
  <c r="W23" i="7"/>
  <c r="Y23" i="7"/>
  <c r="X23" i="7"/>
  <c r="T23" i="7"/>
  <c r="S23" i="7"/>
  <c r="AB22" i="7"/>
  <c r="AA22" i="7"/>
  <c r="W22" i="7"/>
  <c r="Y22" i="7"/>
  <c r="X22" i="7"/>
  <c r="T22" i="7"/>
  <c r="S22" i="7"/>
  <c r="AB21" i="7"/>
  <c r="AA21" i="7"/>
  <c r="W21" i="7"/>
  <c r="Y21" i="7"/>
  <c r="X21" i="7"/>
  <c r="T21" i="7"/>
  <c r="S21" i="7"/>
  <c r="AB20" i="7"/>
  <c r="AA20" i="7"/>
  <c r="W20" i="7"/>
  <c r="Z20" i="7"/>
  <c r="X20" i="7"/>
  <c r="T20" i="7"/>
  <c r="S20" i="7"/>
  <c r="AB19" i="7"/>
  <c r="AA19" i="7"/>
  <c r="W19" i="7"/>
  <c r="Y19" i="7"/>
  <c r="X19" i="7"/>
  <c r="T19" i="7"/>
  <c r="S19" i="7"/>
  <c r="AB18" i="7"/>
  <c r="AA18" i="7"/>
  <c r="W18" i="7"/>
  <c r="Z18" i="7"/>
  <c r="X18" i="7"/>
  <c r="T18" i="7"/>
  <c r="S18" i="7"/>
  <c r="AB17" i="7"/>
  <c r="AA17" i="7"/>
  <c r="W17" i="7"/>
  <c r="Y17" i="7"/>
  <c r="X17" i="7"/>
  <c r="T17" i="7"/>
  <c r="S17" i="7"/>
  <c r="AB16" i="7"/>
  <c r="AA16" i="7"/>
  <c r="W16" i="7"/>
  <c r="X16" i="7"/>
  <c r="T16" i="7"/>
  <c r="S16" i="7"/>
  <c r="AB15" i="7"/>
  <c r="AA15" i="7"/>
  <c r="W15" i="7"/>
  <c r="Y15" i="7"/>
  <c r="X15" i="7"/>
  <c r="T15" i="7"/>
  <c r="S15" i="7"/>
  <c r="AB14" i="7"/>
  <c r="AA14" i="7"/>
  <c r="W14" i="7"/>
  <c r="Y14" i="7"/>
  <c r="X14" i="7"/>
  <c r="T14" i="7"/>
  <c r="S14" i="7"/>
  <c r="AB13" i="7"/>
  <c r="AA13" i="7"/>
  <c r="W13" i="7"/>
  <c r="Y13" i="7"/>
  <c r="X13" i="7"/>
  <c r="T13" i="7"/>
  <c r="S13" i="7"/>
  <c r="AE12" i="7"/>
  <c r="AB12" i="7"/>
  <c r="AA12" i="7"/>
  <c r="W12" i="7"/>
  <c r="Y12" i="7"/>
  <c r="X12" i="7"/>
  <c r="T12" i="7"/>
  <c r="S12" i="7"/>
  <c r="AB11" i="7"/>
  <c r="AA11" i="7"/>
  <c r="W11" i="7"/>
  <c r="Z11" i="7"/>
  <c r="X11" i="7"/>
  <c r="T11" i="7"/>
  <c r="S11" i="7"/>
  <c r="AB10" i="7"/>
  <c r="AA10" i="7"/>
  <c r="W10" i="7"/>
  <c r="Y10" i="7"/>
  <c r="X10" i="7"/>
  <c r="T10" i="7"/>
  <c r="S10" i="7"/>
  <c r="AE9" i="7"/>
  <c r="AB9" i="7"/>
  <c r="AA9" i="7"/>
  <c r="W9" i="7"/>
  <c r="Z9" i="7"/>
  <c r="X9" i="7"/>
  <c r="T9" i="7"/>
  <c r="S9" i="7"/>
  <c r="AB8" i="7"/>
  <c r="AA8" i="7"/>
  <c r="W8" i="7"/>
  <c r="Y8" i="7"/>
  <c r="X8" i="7"/>
  <c r="T8" i="7"/>
  <c r="S8" i="7"/>
  <c r="AB7" i="7"/>
  <c r="AA7" i="7"/>
  <c r="W7" i="7"/>
  <c r="Z7" i="7"/>
  <c r="X7" i="7"/>
  <c r="T7" i="7"/>
  <c r="S7" i="7"/>
  <c r="AB6" i="7"/>
  <c r="AA6" i="7"/>
  <c r="W6" i="7"/>
  <c r="Y6" i="7"/>
  <c r="X6" i="7"/>
  <c r="T6" i="7"/>
  <c r="S6" i="7"/>
  <c r="AB5" i="7"/>
  <c r="AA5" i="7"/>
  <c r="W5" i="7"/>
  <c r="X5" i="7"/>
  <c r="T5" i="7"/>
  <c r="S5" i="7"/>
  <c r="AB4" i="7"/>
  <c r="AA4" i="7"/>
  <c r="W4" i="7"/>
  <c r="Y4" i="7"/>
  <c r="X4" i="7"/>
  <c r="T4" i="7"/>
  <c r="S4" i="7"/>
  <c r="AB3" i="7"/>
  <c r="AA3" i="7"/>
  <c r="W3" i="7"/>
  <c r="Z3" i="7"/>
  <c r="X3" i="7"/>
  <c r="T3" i="7"/>
  <c r="S3" i="7"/>
  <c r="AB2" i="7"/>
  <c r="AA2" i="7"/>
  <c r="W2" i="7"/>
  <c r="Y2" i="7"/>
  <c r="X2" i="7"/>
  <c r="T2" i="7"/>
  <c r="S2" i="7"/>
  <c r="AH159" i="27"/>
  <c r="AD159" i="27"/>
  <c r="AG159" i="27"/>
  <c r="AE159" i="27"/>
  <c r="AA159" i="27"/>
  <c r="W159" i="27"/>
  <c r="Z159" i="27"/>
  <c r="Y159" i="27"/>
  <c r="X159" i="27"/>
  <c r="AH158" i="27"/>
  <c r="AD158" i="27"/>
  <c r="AG158" i="27"/>
  <c r="AE158" i="27"/>
  <c r="AA158" i="27"/>
  <c r="W158" i="27"/>
  <c r="Z158" i="27"/>
  <c r="Y158" i="27"/>
  <c r="X158" i="27"/>
  <c r="AH157" i="27"/>
  <c r="AD157" i="27"/>
  <c r="AG157" i="27"/>
  <c r="AE157" i="27"/>
  <c r="AA157" i="27"/>
  <c r="W157" i="27"/>
  <c r="Z157" i="27"/>
  <c r="Y157" i="27"/>
  <c r="X157" i="27"/>
  <c r="AH156" i="27"/>
  <c r="AD156" i="27"/>
  <c r="AG156" i="27"/>
  <c r="AE156" i="27"/>
  <c r="AA156" i="27"/>
  <c r="W156" i="27"/>
  <c r="Z156" i="27"/>
  <c r="Y156" i="27"/>
  <c r="X156" i="27"/>
  <c r="AH155" i="27"/>
  <c r="AD155" i="27"/>
  <c r="AG155" i="27"/>
  <c r="AE155" i="27"/>
  <c r="AA155" i="27"/>
  <c r="W155" i="27"/>
  <c r="Z155" i="27"/>
  <c r="Y155" i="27"/>
  <c r="X155" i="27"/>
  <c r="AH154" i="27"/>
  <c r="AD154" i="27"/>
  <c r="AG154" i="27"/>
  <c r="AE154" i="27"/>
  <c r="AA154" i="27"/>
  <c r="W154" i="27"/>
  <c r="Z154" i="27"/>
  <c r="Y154" i="27"/>
  <c r="X154" i="27"/>
  <c r="AH153" i="27"/>
  <c r="AD153" i="27"/>
  <c r="AG153" i="27"/>
  <c r="AE153" i="27"/>
  <c r="AA153" i="27"/>
  <c r="W153" i="27"/>
  <c r="Z153" i="27"/>
  <c r="Y153" i="27"/>
  <c r="X153" i="27"/>
  <c r="AH152" i="27"/>
  <c r="AD152" i="27"/>
  <c r="AG152" i="27"/>
  <c r="AE152" i="27"/>
  <c r="AA152" i="27"/>
  <c r="W152" i="27"/>
  <c r="Z152" i="27"/>
  <c r="Y152" i="27"/>
  <c r="X152" i="27"/>
  <c r="AH151" i="27"/>
  <c r="AD151" i="27"/>
  <c r="AG151" i="27"/>
  <c r="AE151" i="27"/>
  <c r="AA151" i="27"/>
  <c r="W151" i="27"/>
  <c r="Z151" i="27"/>
  <c r="Y151" i="27"/>
  <c r="X151" i="27"/>
  <c r="AH150" i="27"/>
  <c r="AD150" i="27"/>
  <c r="AG150" i="27"/>
  <c r="AE150" i="27"/>
  <c r="AA150" i="27"/>
  <c r="W150" i="27"/>
  <c r="Z150" i="27"/>
  <c r="Y150" i="27"/>
  <c r="X150" i="27"/>
  <c r="AH149" i="27"/>
  <c r="AD149" i="27"/>
  <c r="AF149" i="27"/>
  <c r="AG149" i="27"/>
  <c r="AE149" i="27"/>
  <c r="AB149" i="27"/>
  <c r="AA149" i="27"/>
  <c r="W149" i="27"/>
  <c r="Z149" i="27"/>
  <c r="Y149" i="27"/>
  <c r="X149" i="27"/>
  <c r="AH148" i="27"/>
  <c r="AD148" i="27"/>
  <c r="AF148" i="27"/>
  <c r="AG148" i="27"/>
  <c r="AE148" i="27"/>
  <c r="AA148" i="27"/>
  <c r="W148" i="27"/>
  <c r="Z148" i="27"/>
  <c r="Y148" i="27"/>
  <c r="X148" i="27"/>
  <c r="AH147" i="27"/>
  <c r="AD147" i="27"/>
  <c r="AG147" i="27"/>
  <c r="AF147" i="27"/>
  <c r="AE147" i="27"/>
  <c r="AA147" i="27"/>
  <c r="W147" i="27"/>
  <c r="Z147" i="27"/>
  <c r="Y147" i="27"/>
  <c r="X147" i="27"/>
  <c r="AH146" i="27"/>
  <c r="AD146" i="27"/>
  <c r="AG146" i="27"/>
  <c r="AE146" i="27"/>
  <c r="AA146" i="27"/>
  <c r="W146" i="27"/>
  <c r="Z146" i="27"/>
  <c r="Y146" i="27"/>
  <c r="X146" i="27"/>
  <c r="AH145" i="27"/>
  <c r="AD145" i="27"/>
  <c r="AF145" i="27"/>
  <c r="AE145" i="27"/>
  <c r="AA145" i="27"/>
  <c r="W145" i="27"/>
  <c r="Z145" i="27"/>
  <c r="Y145" i="27"/>
  <c r="X145" i="27"/>
  <c r="AH144" i="27"/>
  <c r="AD144" i="27"/>
  <c r="AG144" i="27"/>
  <c r="AE144" i="27"/>
  <c r="AA144" i="27"/>
  <c r="W144" i="27"/>
  <c r="Z144" i="27"/>
  <c r="Y144" i="27"/>
  <c r="X144" i="27"/>
  <c r="AH143" i="27"/>
  <c r="AD143" i="27"/>
  <c r="AF143" i="27"/>
  <c r="AE143" i="27"/>
  <c r="AA143" i="27"/>
  <c r="W143" i="27"/>
  <c r="Z143" i="27"/>
  <c r="Y143" i="27"/>
  <c r="X143" i="27"/>
  <c r="AH142" i="27"/>
  <c r="AD142" i="27"/>
  <c r="AG142" i="27"/>
  <c r="AE142" i="27"/>
  <c r="AA142" i="27"/>
  <c r="W142" i="27"/>
  <c r="Z142" i="27"/>
  <c r="Y142" i="27"/>
  <c r="X142" i="27"/>
  <c r="AH141" i="27"/>
  <c r="AD141" i="27"/>
  <c r="AF141" i="27"/>
  <c r="AG141" i="27"/>
  <c r="AE141" i="27"/>
  <c r="AA141" i="27"/>
  <c r="W141" i="27"/>
  <c r="Z141" i="27"/>
  <c r="Y141" i="27"/>
  <c r="X141" i="27"/>
  <c r="AH140" i="27"/>
  <c r="AD140" i="27"/>
  <c r="AG140" i="27"/>
  <c r="AF140" i="27"/>
  <c r="AE140" i="27"/>
  <c r="AA140" i="27"/>
  <c r="W140" i="27"/>
  <c r="Z140" i="27"/>
  <c r="Y140" i="27"/>
  <c r="X140" i="27"/>
  <c r="AH139" i="27"/>
  <c r="AD139" i="27"/>
  <c r="AG139" i="27"/>
  <c r="AF139" i="27"/>
  <c r="AE139" i="27"/>
  <c r="AA139" i="27"/>
  <c r="W139" i="27"/>
  <c r="Z139" i="27"/>
  <c r="Y139" i="27"/>
  <c r="X139" i="27"/>
  <c r="AH138" i="27"/>
  <c r="AD138" i="27"/>
  <c r="AG138" i="27"/>
  <c r="AE138" i="27"/>
  <c r="AA138" i="27"/>
  <c r="W138" i="27"/>
  <c r="Z138" i="27"/>
  <c r="Y138" i="27"/>
  <c r="X138" i="27"/>
  <c r="AH137" i="27"/>
  <c r="AD137" i="27"/>
  <c r="AF137" i="27"/>
  <c r="AG137" i="27"/>
  <c r="AE137" i="27"/>
  <c r="AB137" i="27"/>
  <c r="AA137" i="27"/>
  <c r="W137" i="27"/>
  <c r="Z137" i="27"/>
  <c r="Y137" i="27"/>
  <c r="X137" i="27"/>
  <c r="AH136" i="27"/>
  <c r="AD136" i="27"/>
  <c r="AF136" i="27"/>
  <c r="AG136" i="27"/>
  <c r="AE136" i="27"/>
  <c r="AA136" i="27"/>
  <c r="W136" i="27"/>
  <c r="Z136" i="27"/>
  <c r="Y136" i="27"/>
  <c r="X136" i="27"/>
  <c r="AH135" i="27"/>
  <c r="AD135" i="27"/>
  <c r="AG135" i="27"/>
  <c r="AF135" i="27"/>
  <c r="AE135" i="27"/>
  <c r="AA135" i="27"/>
  <c r="W135" i="27"/>
  <c r="Z135" i="27"/>
  <c r="Y135" i="27"/>
  <c r="X135" i="27"/>
  <c r="AH134" i="27"/>
  <c r="AD134" i="27"/>
  <c r="AG134" i="27"/>
  <c r="AE134" i="27"/>
  <c r="AA134" i="27"/>
  <c r="W134" i="27"/>
  <c r="Z134" i="27"/>
  <c r="Y134" i="27"/>
  <c r="X134" i="27"/>
  <c r="AH133" i="27"/>
  <c r="AD133" i="27"/>
  <c r="AF133" i="27"/>
  <c r="AE133" i="27"/>
  <c r="AA133" i="27"/>
  <c r="W133" i="27"/>
  <c r="Z133" i="27"/>
  <c r="Y133" i="27"/>
  <c r="X133" i="27"/>
  <c r="AH132" i="27"/>
  <c r="AD132" i="27"/>
  <c r="AG132" i="27"/>
  <c r="AE132" i="27"/>
  <c r="AA132" i="27"/>
  <c r="W132" i="27"/>
  <c r="Z132" i="27"/>
  <c r="Y132" i="27"/>
  <c r="X132" i="27"/>
  <c r="AH131" i="27"/>
  <c r="AD131" i="27"/>
  <c r="AF131" i="27"/>
  <c r="AE131" i="27"/>
  <c r="AA131" i="27"/>
  <c r="W131" i="27"/>
  <c r="Z131" i="27"/>
  <c r="Y131" i="27"/>
  <c r="X131" i="27"/>
  <c r="AH130" i="27"/>
  <c r="AD130" i="27"/>
  <c r="AG130" i="27"/>
  <c r="AE130" i="27"/>
  <c r="AA130" i="27"/>
  <c r="W130" i="27"/>
  <c r="Z130" i="27"/>
  <c r="Y130" i="27"/>
  <c r="X130" i="27"/>
  <c r="AH129" i="27"/>
  <c r="AD129" i="27"/>
  <c r="AF129" i="27"/>
  <c r="AG129" i="27"/>
  <c r="AE129" i="27"/>
  <c r="AA129" i="27"/>
  <c r="W129" i="27"/>
  <c r="Z129" i="27"/>
  <c r="Y129" i="27"/>
  <c r="X129" i="27"/>
  <c r="AH128" i="27"/>
  <c r="AD128" i="27"/>
  <c r="AG128" i="27"/>
  <c r="AF128" i="27"/>
  <c r="AE128" i="27"/>
  <c r="AA128" i="27"/>
  <c r="W128" i="27"/>
  <c r="Z128" i="27"/>
  <c r="Y128" i="27"/>
  <c r="X128" i="27"/>
  <c r="AH127" i="27"/>
  <c r="AD127" i="27"/>
  <c r="AF127" i="27"/>
  <c r="AG127" i="27"/>
  <c r="AE127" i="27"/>
  <c r="AA127" i="27"/>
  <c r="W127" i="27"/>
  <c r="Z127" i="27"/>
  <c r="Y127" i="27"/>
  <c r="X127" i="27"/>
  <c r="AH126" i="27"/>
  <c r="AD126" i="27"/>
  <c r="AG126" i="27"/>
  <c r="AE126" i="27"/>
  <c r="AA126" i="27"/>
  <c r="W126" i="27"/>
  <c r="Z126" i="27"/>
  <c r="Y126" i="27"/>
  <c r="X126" i="27"/>
  <c r="AH125" i="27"/>
  <c r="AD125" i="27"/>
  <c r="AF125" i="27"/>
  <c r="AE125" i="27"/>
  <c r="AA125" i="27"/>
  <c r="W125" i="27"/>
  <c r="Z125" i="27"/>
  <c r="Y125" i="27"/>
  <c r="X125" i="27"/>
  <c r="AH124" i="27"/>
  <c r="AD124" i="27"/>
  <c r="AF124" i="27"/>
  <c r="AE124" i="27"/>
  <c r="AA124" i="27"/>
  <c r="W124" i="27"/>
  <c r="Z124" i="27"/>
  <c r="Y124" i="27"/>
  <c r="X124" i="27"/>
  <c r="AH123" i="27"/>
  <c r="AD123" i="27"/>
  <c r="AG123" i="27"/>
  <c r="AE123" i="27"/>
  <c r="AA123" i="27"/>
  <c r="W123" i="27"/>
  <c r="Z123" i="27"/>
  <c r="Y123" i="27"/>
  <c r="X123" i="27"/>
  <c r="AH122" i="27"/>
  <c r="AD122" i="27"/>
  <c r="AG122" i="27"/>
  <c r="AE122" i="27"/>
  <c r="AA122" i="27"/>
  <c r="W122" i="27"/>
  <c r="Z122" i="27"/>
  <c r="Y122" i="27"/>
  <c r="X122" i="27"/>
  <c r="AH121" i="27"/>
  <c r="AD121" i="27"/>
  <c r="AF121" i="27"/>
  <c r="AE121" i="27"/>
  <c r="AA121" i="27"/>
  <c r="W121" i="27"/>
  <c r="Z121" i="27"/>
  <c r="Y121" i="27"/>
  <c r="X121" i="27"/>
  <c r="AH120" i="27"/>
  <c r="AD120" i="27"/>
  <c r="AF120" i="27"/>
  <c r="AE120" i="27"/>
  <c r="AA120" i="27"/>
  <c r="W120" i="27"/>
  <c r="Z120" i="27"/>
  <c r="Y120" i="27"/>
  <c r="X120" i="27"/>
  <c r="AH119" i="27"/>
  <c r="AD119" i="27"/>
  <c r="AG119" i="27"/>
  <c r="AE119" i="27"/>
  <c r="AA119" i="27"/>
  <c r="W119" i="27"/>
  <c r="Z119" i="27"/>
  <c r="Y119" i="27"/>
  <c r="X119" i="27"/>
  <c r="AH118" i="27"/>
  <c r="AD118" i="27"/>
  <c r="AG118" i="27"/>
  <c r="AE118" i="27"/>
  <c r="AA118" i="27"/>
  <c r="W118" i="27"/>
  <c r="Z118" i="27"/>
  <c r="Y118" i="27"/>
  <c r="X118" i="27"/>
  <c r="AH117" i="27"/>
  <c r="AD117" i="27"/>
  <c r="AF117" i="27"/>
  <c r="AG117" i="27"/>
  <c r="AE117" i="27"/>
  <c r="AB117" i="27"/>
  <c r="AA117" i="27"/>
  <c r="W117" i="27"/>
  <c r="Z117" i="27"/>
  <c r="Y117" i="27"/>
  <c r="X117" i="27"/>
  <c r="AH116" i="27"/>
  <c r="AD116" i="27"/>
  <c r="AG116" i="27"/>
  <c r="AF116" i="27"/>
  <c r="AE116" i="27"/>
  <c r="AA116" i="27"/>
  <c r="W116" i="27"/>
  <c r="Z116" i="27"/>
  <c r="Y116" i="27"/>
  <c r="X116" i="27"/>
  <c r="AH115" i="27"/>
  <c r="AD115" i="27"/>
  <c r="AF115" i="27"/>
  <c r="AE115" i="27"/>
  <c r="AA115" i="27"/>
  <c r="W115" i="27"/>
  <c r="Z115" i="27"/>
  <c r="Y115" i="27"/>
  <c r="X115" i="27"/>
  <c r="AH114" i="27"/>
  <c r="AD114" i="27"/>
  <c r="AG114" i="27"/>
  <c r="AE114" i="27"/>
  <c r="AA114" i="27"/>
  <c r="W114" i="27"/>
  <c r="Z114" i="27"/>
  <c r="Y114" i="27"/>
  <c r="X114" i="27"/>
  <c r="AH113" i="27"/>
  <c r="AD113" i="27"/>
  <c r="AF113" i="27"/>
  <c r="AE113" i="27"/>
  <c r="AA113" i="27"/>
  <c r="W113" i="27"/>
  <c r="Z113" i="27"/>
  <c r="Y113" i="27"/>
  <c r="X113" i="27"/>
  <c r="AH112" i="27"/>
  <c r="AD112" i="27"/>
  <c r="AG112" i="27"/>
  <c r="AA112" i="27"/>
  <c r="W112" i="27"/>
  <c r="Z112" i="27"/>
  <c r="X112" i="27"/>
  <c r="Y112" i="27"/>
  <c r="AH111" i="27"/>
  <c r="AD111" i="27"/>
  <c r="AG111" i="27"/>
  <c r="AE111" i="27"/>
  <c r="AA111" i="27"/>
  <c r="W111" i="27"/>
  <c r="Z111" i="27"/>
  <c r="Y111" i="27"/>
  <c r="X111" i="27"/>
  <c r="AH110" i="27"/>
  <c r="AD110" i="27"/>
  <c r="AG110" i="27"/>
  <c r="AE110" i="27"/>
  <c r="AA110" i="27"/>
  <c r="W110" i="27"/>
  <c r="Z110" i="27"/>
  <c r="Y110" i="27"/>
  <c r="X110" i="27"/>
  <c r="AH109" i="27"/>
  <c r="AD109" i="27"/>
  <c r="AG109" i="27"/>
  <c r="AE109" i="27"/>
  <c r="AA109" i="27"/>
  <c r="W109" i="27"/>
  <c r="Z109" i="27"/>
  <c r="Y109" i="27"/>
  <c r="X109" i="27"/>
  <c r="AH108" i="27"/>
  <c r="AD108" i="27"/>
  <c r="AG108" i="27"/>
  <c r="AE108" i="27"/>
  <c r="AA108" i="27"/>
  <c r="W108" i="27"/>
  <c r="Z108" i="27"/>
  <c r="Y108" i="27"/>
  <c r="X108" i="27"/>
  <c r="AH107" i="27"/>
  <c r="AD107" i="27"/>
  <c r="AG107" i="27"/>
  <c r="AE107" i="27"/>
  <c r="AA107" i="27"/>
  <c r="W107" i="27"/>
  <c r="Z107" i="27"/>
  <c r="Y107" i="27"/>
  <c r="X107" i="27"/>
  <c r="AH106" i="27"/>
  <c r="AD106" i="27"/>
  <c r="AG106" i="27"/>
  <c r="AE106" i="27"/>
  <c r="AA106" i="27"/>
  <c r="W106" i="27"/>
  <c r="Z106" i="27"/>
  <c r="Y106" i="27"/>
  <c r="X106" i="27"/>
  <c r="AH105" i="27"/>
  <c r="AD105" i="27"/>
  <c r="AG105" i="27"/>
  <c r="AE105" i="27"/>
  <c r="AA105" i="27"/>
  <c r="W105" i="27"/>
  <c r="Z105" i="27"/>
  <c r="Y105" i="27"/>
  <c r="X105" i="27"/>
  <c r="AH104" i="27"/>
  <c r="AD104" i="27"/>
  <c r="AG104" i="27"/>
  <c r="AE104" i="27"/>
  <c r="AA104" i="27"/>
  <c r="W104" i="27"/>
  <c r="Z104" i="27"/>
  <c r="Y104" i="27"/>
  <c r="X104" i="27"/>
  <c r="AH103" i="27"/>
  <c r="AD103" i="27"/>
  <c r="AG103" i="27"/>
  <c r="AE103" i="27"/>
  <c r="AA103" i="27"/>
  <c r="W103" i="27"/>
  <c r="Z103" i="27"/>
  <c r="Y103" i="27"/>
  <c r="X103" i="27"/>
  <c r="AH102" i="27"/>
  <c r="AD102" i="27"/>
  <c r="AG102" i="27"/>
  <c r="AE102" i="27"/>
  <c r="AA102" i="27"/>
  <c r="W102" i="27"/>
  <c r="Z102" i="27"/>
  <c r="Y102" i="27"/>
  <c r="X102" i="27"/>
  <c r="AH101" i="27"/>
  <c r="AD101" i="27"/>
  <c r="AG101" i="27"/>
  <c r="AE101" i="27"/>
  <c r="AA101" i="27"/>
  <c r="W101" i="27"/>
  <c r="Z101" i="27"/>
  <c r="Y101" i="27"/>
  <c r="X101" i="27"/>
  <c r="AH100" i="27"/>
  <c r="AD100" i="27"/>
  <c r="AG100" i="27"/>
  <c r="AE100" i="27"/>
  <c r="AA100" i="27"/>
  <c r="W100" i="27"/>
  <c r="Z100" i="27"/>
  <c r="Y100" i="27"/>
  <c r="X100" i="27"/>
  <c r="AH99" i="27"/>
  <c r="AD99" i="27"/>
  <c r="AG99" i="27"/>
  <c r="AE99" i="27"/>
  <c r="AA99" i="27"/>
  <c r="W99" i="27"/>
  <c r="Z99" i="27"/>
  <c r="Y99" i="27"/>
  <c r="X99" i="27"/>
  <c r="AH98" i="27"/>
  <c r="AD98" i="27"/>
  <c r="AG98" i="27"/>
  <c r="AE98" i="27"/>
  <c r="AA98" i="27"/>
  <c r="W98" i="27"/>
  <c r="Z98" i="27"/>
  <c r="Y98" i="27"/>
  <c r="X98" i="27"/>
  <c r="AH97" i="27"/>
  <c r="AD97" i="27"/>
  <c r="AG97" i="27"/>
  <c r="AE97" i="27"/>
  <c r="AA97" i="27"/>
  <c r="W97" i="27"/>
  <c r="Z97" i="27"/>
  <c r="Y97" i="27"/>
  <c r="X97" i="27"/>
  <c r="AH96" i="27"/>
  <c r="AD96" i="27"/>
  <c r="AG96" i="27"/>
  <c r="AE96" i="27"/>
  <c r="AA96" i="27"/>
  <c r="W96" i="27"/>
  <c r="Z96" i="27"/>
  <c r="Y96" i="27"/>
  <c r="X96" i="27"/>
  <c r="AH95" i="27"/>
  <c r="AD95" i="27"/>
  <c r="AG95" i="27"/>
  <c r="AE95" i="27"/>
  <c r="AA95" i="27"/>
  <c r="W95" i="27"/>
  <c r="Z95" i="27"/>
  <c r="Y95" i="27"/>
  <c r="X95" i="27"/>
  <c r="AH94" i="27"/>
  <c r="AD94" i="27"/>
  <c r="AG94" i="27"/>
  <c r="AE94" i="27"/>
  <c r="AA94" i="27"/>
  <c r="W94" i="27"/>
  <c r="Z94" i="27"/>
  <c r="Y94" i="27"/>
  <c r="X94" i="27"/>
  <c r="AH93" i="27"/>
  <c r="AD93" i="27"/>
  <c r="AG93" i="27"/>
  <c r="AE93" i="27"/>
  <c r="AA93" i="27"/>
  <c r="W93" i="27"/>
  <c r="Z93" i="27"/>
  <c r="Y93" i="27"/>
  <c r="X93" i="27"/>
  <c r="AH92" i="27"/>
  <c r="AD92" i="27"/>
  <c r="AG92" i="27"/>
  <c r="AE92" i="27"/>
  <c r="AA92" i="27"/>
  <c r="W92" i="27"/>
  <c r="Z92" i="27"/>
  <c r="Y92" i="27"/>
  <c r="X92" i="27"/>
  <c r="AH91" i="27"/>
  <c r="AD91" i="27"/>
  <c r="AG91" i="27"/>
  <c r="AE91" i="27"/>
  <c r="AA91" i="27"/>
  <c r="W91" i="27"/>
  <c r="Z91" i="27"/>
  <c r="Y91" i="27"/>
  <c r="X91" i="27"/>
  <c r="AH90" i="27"/>
  <c r="AD90" i="27"/>
  <c r="AG90" i="27"/>
  <c r="AE90" i="27"/>
  <c r="AA90" i="27"/>
  <c r="W90" i="27"/>
  <c r="Z90" i="27"/>
  <c r="Y90" i="27"/>
  <c r="X90" i="27"/>
  <c r="AH89" i="27"/>
  <c r="AD89" i="27"/>
  <c r="AG89" i="27"/>
  <c r="AE89" i="27"/>
  <c r="AA89" i="27"/>
  <c r="W89" i="27"/>
  <c r="Z89" i="27"/>
  <c r="Y89" i="27"/>
  <c r="X89" i="27"/>
  <c r="AH88" i="27"/>
  <c r="AD88" i="27"/>
  <c r="AG88" i="27"/>
  <c r="AE88" i="27"/>
  <c r="AA88" i="27"/>
  <c r="W88" i="27"/>
  <c r="Z88" i="27"/>
  <c r="Y88" i="27"/>
  <c r="X88" i="27"/>
  <c r="AH87" i="27"/>
  <c r="AD87" i="27"/>
  <c r="AG87" i="27"/>
  <c r="AE87" i="27"/>
  <c r="AA87" i="27"/>
  <c r="W87" i="27"/>
  <c r="Z87" i="27"/>
  <c r="Y87" i="27"/>
  <c r="X87" i="27"/>
  <c r="AH86" i="27"/>
  <c r="AD86" i="27"/>
  <c r="AG86" i="27"/>
  <c r="AE86" i="27"/>
  <c r="AA86" i="27"/>
  <c r="W86" i="27"/>
  <c r="Z86" i="27"/>
  <c r="Y86" i="27"/>
  <c r="X86" i="27"/>
  <c r="AH85" i="27"/>
  <c r="AD85" i="27"/>
  <c r="AG85" i="27"/>
  <c r="AE85" i="27"/>
  <c r="AA85" i="27"/>
  <c r="W85" i="27"/>
  <c r="Z85" i="27"/>
  <c r="Y85" i="27"/>
  <c r="X85" i="27"/>
  <c r="AH84" i="27"/>
  <c r="AD84" i="27"/>
  <c r="AG84" i="27"/>
  <c r="AE84" i="27"/>
  <c r="AA84" i="27"/>
  <c r="W84" i="27"/>
  <c r="Z84" i="27"/>
  <c r="Y84" i="27"/>
  <c r="X84" i="27"/>
  <c r="AH83" i="27"/>
  <c r="AD83" i="27"/>
  <c r="AG83" i="27"/>
  <c r="AE83" i="27"/>
  <c r="AA83" i="27"/>
  <c r="W83" i="27"/>
  <c r="Z83" i="27"/>
  <c r="Y83" i="27"/>
  <c r="X83" i="27"/>
  <c r="AH82" i="27"/>
  <c r="AD82" i="27"/>
  <c r="AG82" i="27"/>
  <c r="AE82" i="27"/>
  <c r="AA82" i="27"/>
  <c r="W82" i="27"/>
  <c r="Z82" i="27"/>
  <c r="Y82" i="27"/>
  <c r="X82" i="27"/>
  <c r="AH81" i="27"/>
  <c r="AD81" i="27"/>
  <c r="AG81" i="27"/>
  <c r="AE81" i="27"/>
  <c r="AA81" i="27"/>
  <c r="W81" i="27"/>
  <c r="Z81" i="27"/>
  <c r="Y81" i="27"/>
  <c r="X81" i="27"/>
  <c r="AH80" i="27"/>
  <c r="AD80" i="27"/>
  <c r="AG80" i="27"/>
  <c r="AE80" i="27"/>
  <c r="AA80" i="27"/>
  <c r="W80" i="27"/>
  <c r="Z80" i="27"/>
  <c r="Y80" i="27"/>
  <c r="X80" i="27"/>
  <c r="AH79" i="27"/>
  <c r="AD79" i="27"/>
  <c r="AF79" i="27"/>
  <c r="AE79" i="27"/>
  <c r="AA79" i="27"/>
  <c r="W79" i="27"/>
  <c r="Z79" i="27"/>
  <c r="Y79" i="27"/>
  <c r="X79" i="27"/>
  <c r="AH78" i="27"/>
  <c r="AD78" i="27"/>
  <c r="AF78" i="27"/>
  <c r="AE78" i="27"/>
  <c r="AA78" i="27"/>
  <c r="W78" i="27"/>
  <c r="Z78" i="27"/>
  <c r="Y78" i="27"/>
  <c r="X78" i="27"/>
  <c r="AH77" i="27"/>
  <c r="AD77" i="27"/>
  <c r="AF77" i="27"/>
  <c r="AE77" i="27"/>
  <c r="AA77" i="27"/>
  <c r="W77" i="27"/>
  <c r="Z77" i="27"/>
  <c r="Y77" i="27"/>
  <c r="X77" i="27"/>
  <c r="AH76" i="27"/>
  <c r="AD76" i="27"/>
  <c r="AF76" i="27"/>
  <c r="AE76" i="27"/>
  <c r="AA76" i="27"/>
  <c r="W76" i="27"/>
  <c r="Z76" i="27"/>
  <c r="Y76" i="27"/>
  <c r="X76" i="27"/>
  <c r="AH75" i="27"/>
  <c r="AD75" i="27"/>
  <c r="AF75" i="27"/>
  <c r="AE75" i="27"/>
  <c r="AA75" i="27"/>
  <c r="W75" i="27"/>
  <c r="Z75" i="27"/>
  <c r="Y75" i="27"/>
  <c r="X75" i="27"/>
  <c r="AH74" i="27"/>
  <c r="AD74" i="27"/>
  <c r="AF74" i="27"/>
  <c r="AE74" i="27"/>
  <c r="AA74" i="27"/>
  <c r="W74" i="27"/>
  <c r="Z74" i="27"/>
  <c r="Y74" i="27"/>
  <c r="X74" i="27"/>
  <c r="AH73" i="27"/>
  <c r="AD73" i="27"/>
  <c r="AF73" i="27"/>
  <c r="AE73" i="27"/>
  <c r="AA73" i="27"/>
  <c r="W73" i="27"/>
  <c r="Z73" i="27"/>
  <c r="Y73" i="27"/>
  <c r="X73" i="27"/>
  <c r="AH72" i="27"/>
  <c r="AD72" i="27"/>
  <c r="AF72" i="27"/>
  <c r="AE72" i="27"/>
  <c r="AA72" i="27"/>
  <c r="W72" i="27"/>
  <c r="Z72" i="27"/>
  <c r="Y72" i="27"/>
  <c r="X72" i="27"/>
  <c r="AH71" i="27"/>
  <c r="AD71" i="27"/>
  <c r="AF71" i="27"/>
  <c r="AE71" i="27"/>
  <c r="AA71" i="27"/>
  <c r="W71" i="27"/>
  <c r="Z71" i="27"/>
  <c r="Y71" i="27"/>
  <c r="X71" i="27"/>
  <c r="AH70" i="27"/>
  <c r="AD70" i="27"/>
  <c r="AF70" i="27"/>
  <c r="AE70" i="27"/>
  <c r="AA70" i="27"/>
  <c r="W70" i="27"/>
  <c r="Z70" i="27"/>
  <c r="Y70" i="27"/>
  <c r="X70" i="27"/>
  <c r="AH69" i="27"/>
  <c r="AD69" i="27"/>
  <c r="AF69" i="27"/>
  <c r="AE69" i="27"/>
  <c r="AA69" i="27"/>
  <c r="W69" i="27"/>
  <c r="Z69" i="27"/>
  <c r="Y69" i="27"/>
  <c r="X69" i="27"/>
  <c r="AH68" i="27"/>
  <c r="AD68" i="27"/>
  <c r="AF68" i="27"/>
  <c r="AE68" i="27"/>
  <c r="AA68" i="27"/>
  <c r="W68" i="27"/>
  <c r="Z68" i="27"/>
  <c r="Y68" i="27"/>
  <c r="X68" i="27"/>
  <c r="AH67" i="27"/>
  <c r="AD67" i="27"/>
  <c r="AF67" i="27"/>
  <c r="AE67" i="27"/>
  <c r="AA67" i="27"/>
  <c r="W67" i="27"/>
  <c r="Z67" i="27"/>
  <c r="Y67" i="27"/>
  <c r="X67" i="27"/>
  <c r="AH66" i="27"/>
  <c r="AD66" i="27"/>
  <c r="AF66" i="27"/>
  <c r="AE66" i="27"/>
  <c r="AA66" i="27"/>
  <c r="W66" i="27"/>
  <c r="Z66" i="27"/>
  <c r="Y66" i="27"/>
  <c r="X66" i="27"/>
  <c r="AH65" i="27"/>
  <c r="AD65" i="27"/>
  <c r="AF65" i="27"/>
  <c r="AE65" i="27"/>
  <c r="AA65" i="27"/>
  <c r="W65" i="27"/>
  <c r="Z65" i="27"/>
  <c r="Y65" i="27"/>
  <c r="X65" i="27"/>
  <c r="AH64" i="27"/>
  <c r="AD64" i="27"/>
  <c r="AF64" i="27"/>
  <c r="AE64" i="27"/>
  <c r="AA64" i="27"/>
  <c r="W64" i="27"/>
  <c r="Z64" i="27"/>
  <c r="Y64" i="27"/>
  <c r="X64" i="27"/>
  <c r="AH63" i="27"/>
  <c r="AD63" i="27"/>
  <c r="AF63" i="27"/>
  <c r="AE63" i="27"/>
  <c r="AA63" i="27"/>
  <c r="W63" i="27"/>
  <c r="Z63" i="27"/>
  <c r="Y63" i="27"/>
  <c r="X63" i="27"/>
  <c r="AH62" i="27"/>
  <c r="AD62" i="27"/>
  <c r="AF62" i="27"/>
  <c r="AE62" i="27"/>
  <c r="AA62" i="27"/>
  <c r="W62" i="27"/>
  <c r="Z62" i="27"/>
  <c r="Y62" i="27"/>
  <c r="X62" i="27"/>
  <c r="AH61" i="27"/>
  <c r="AD61" i="27"/>
  <c r="AF61" i="27"/>
  <c r="AE61" i="27"/>
  <c r="AA61" i="27"/>
  <c r="W61" i="27"/>
  <c r="Z61" i="27"/>
  <c r="Y61" i="27"/>
  <c r="X61" i="27"/>
  <c r="AH60" i="27"/>
  <c r="AD60" i="27"/>
  <c r="AF60" i="27"/>
  <c r="AE60" i="27"/>
  <c r="AA60" i="27"/>
  <c r="W60" i="27"/>
  <c r="Z60" i="27"/>
  <c r="Y60" i="27"/>
  <c r="X60" i="27"/>
  <c r="AH59" i="27"/>
  <c r="AD59" i="27"/>
  <c r="AF59" i="27"/>
  <c r="AE59" i="27"/>
  <c r="AA59" i="27"/>
  <c r="W59" i="27"/>
  <c r="Z59" i="27"/>
  <c r="Y59" i="27"/>
  <c r="X59" i="27"/>
  <c r="AH58" i="27"/>
  <c r="AD58" i="27"/>
  <c r="AF58" i="27"/>
  <c r="AE58" i="27"/>
  <c r="AA58" i="27"/>
  <c r="W58" i="27"/>
  <c r="Z58" i="27"/>
  <c r="Y58" i="27"/>
  <c r="X58" i="27"/>
  <c r="AH57" i="27"/>
  <c r="AD57" i="27"/>
  <c r="AF57" i="27"/>
  <c r="AE57" i="27"/>
  <c r="AA57" i="27"/>
  <c r="W57" i="27"/>
  <c r="Z57" i="27"/>
  <c r="Y57" i="27"/>
  <c r="X57" i="27"/>
  <c r="AH56" i="27"/>
  <c r="AD56" i="27"/>
  <c r="AF56" i="27"/>
  <c r="AE56" i="27"/>
  <c r="AA56" i="27"/>
  <c r="W56" i="27"/>
  <c r="Z56" i="27"/>
  <c r="Y56" i="27"/>
  <c r="X56" i="27"/>
  <c r="AH55" i="27"/>
  <c r="AD55" i="27"/>
  <c r="AF55" i="27"/>
  <c r="AE55" i="27"/>
  <c r="AA55" i="27"/>
  <c r="W55" i="27"/>
  <c r="Z55" i="27"/>
  <c r="Y55" i="27"/>
  <c r="X55" i="27"/>
  <c r="AH54" i="27"/>
  <c r="AD54" i="27"/>
  <c r="AF54" i="27"/>
  <c r="AE54" i="27"/>
  <c r="AA54" i="27"/>
  <c r="W54" i="27"/>
  <c r="Z54" i="27"/>
  <c r="Y54" i="27"/>
  <c r="X54" i="27"/>
  <c r="AH53" i="27"/>
  <c r="AD53" i="27"/>
  <c r="AF53" i="27"/>
  <c r="AE53" i="27"/>
  <c r="AA53" i="27"/>
  <c r="W53" i="27"/>
  <c r="Z53" i="27"/>
  <c r="Y53" i="27"/>
  <c r="X53" i="27"/>
  <c r="AH52" i="27"/>
  <c r="AD52" i="27"/>
  <c r="AF52" i="27"/>
  <c r="AE52" i="27"/>
  <c r="AA52" i="27"/>
  <c r="W52" i="27"/>
  <c r="Z52" i="27"/>
  <c r="Y52" i="27"/>
  <c r="X52" i="27"/>
  <c r="AH51" i="27"/>
  <c r="AD51" i="27"/>
  <c r="AF51" i="27"/>
  <c r="AE51" i="27"/>
  <c r="AA51" i="27"/>
  <c r="W51" i="27"/>
  <c r="Z51" i="27"/>
  <c r="Y51" i="27"/>
  <c r="X51" i="27"/>
  <c r="AH50" i="27"/>
  <c r="AD50" i="27"/>
  <c r="AF50" i="27"/>
  <c r="AE50" i="27"/>
  <c r="AA50" i="27"/>
  <c r="W50" i="27"/>
  <c r="Z50" i="27"/>
  <c r="Y50" i="27"/>
  <c r="X50" i="27"/>
  <c r="AH49" i="27"/>
  <c r="AD49" i="27"/>
  <c r="AF49" i="27"/>
  <c r="AE49" i="27"/>
  <c r="AA49" i="27"/>
  <c r="W49" i="27"/>
  <c r="Z49" i="27"/>
  <c r="Y49" i="27"/>
  <c r="X49" i="27"/>
  <c r="AH48" i="27"/>
  <c r="AD48" i="27"/>
  <c r="AG48" i="27"/>
  <c r="AE48" i="27"/>
  <c r="AA48" i="27"/>
  <c r="W48" i="27"/>
  <c r="Z48" i="27"/>
  <c r="Y48" i="27"/>
  <c r="X48" i="27"/>
  <c r="AH47" i="27"/>
  <c r="AD47" i="27"/>
  <c r="AG47" i="27"/>
  <c r="AF47" i="27"/>
  <c r="AE47" i="27"/>
  <c r="AA47" i="27"/>
  <c r="W47" i="27"/>
  <c r="Z47" i="27"/>
  <c r="Y47" i="27"/>
  <c r="X47" i="27"/>
  <c r="AH46" i="27"/>
  <c r="AD46" i="27"/>
  <c r="L14" i="11"/>
  <c r="AE46" i="27"/>
  <c r="AA46" i="27"/>
  <c r="W46" i="27"/>
  <c r="AA3" i="1"/>
  <c r="Y46" i="27"/>
  <c r="X46" i="27"/>
  <c r="J14" i="11"/>
  <c r="AH45" i="27"/>
  <c r="AD45" i="27"/>
  <c r="AF45" i="27"/>
  <c r="AA45" i="27"/>
  <c r="W45" i="27"/>
  <c r="X45" i="27"/>
  <c r="Y45" i="27"/>
  <c r="AH44" i="27"/>
  <c r="AD44" i="27"/>
  <c r="AF44" i="27"/>
  <c r="AA44" i="27"/>
  <c r="W44" i="27"/>
  <c r="Z44" i="27"/>
  <c r="X44" i="27"/>
  <c r="Y44" i="27"/>
  <c r="AH43" i="27"/>
  <c r="AD43" i="27"/>
  <c r="AF43" i="27"/>
  <c r="AA43" i="27"/>
  <c r="W43" i="27"/>
  <c r="Z43" i="27"/>
  <c r="X43" i="27"/>
  <c r="Y43" i="27"/>
  <c r="AH42" i="27"/>
  <c r="AD42" i="27"/>
  <c r="AG42" i="27"/>
  <c r="AA42" i="27"/>
  <c r="W42" i="27"/>
  <c r="Z42" i="27"/>
  <c r="X42" i="27"/>
  <c r="Y42" i="27"/>
  <c r="AH41" i="27"/>
  <c r="AD41" i="27"/>
  <c r="AF41" i="27"/>
  <c r="AA41" i="27"/>
  <c r="W41" i="27"/>
  <c r="Z41" i="27"/>
  <c r="X41" i="27"/>
  <c r="Y41" i="27"/>
  <c r="AH40" i="27"/>
  <c r="AD40" i="27"/>
  <c r="AG40" i="27"/>
  <c r="AA40" i="27"/>
  <c r="W40" i="27"/>
  <c r="Z40" i="27"/>
  <c r="X40" i="27"/>
  <c r="Y40" i="27"/>
  <c r="AH39" i="27"/>
  <c r="AD39" i="27"/>
  <c r="AF39" i="27"/>
  <c r="AA39" i="27"/>
  <c r="W39" i="27"/>
  <c r="Z39" i="27"/>
  <c r="X39" i="27"/>
  <c r="Y39" i="27"/>
  <c r="AH38" i="27"/>
  <c r="AD38" i="27"/>
  <c r="AG38" i="27"/>
  <c r="AA38" i="27"/>
  <c r="W38" i="27"/>
  <c r="Z38" i="27"/>
  <c r="X38" i="27"/>
  <c r="Y38" i="27"/>
  <c r="AH37" i="27"/>
  <c r="AD37" i="27"/>
  <c r="AF37" i="27"/>
  <c r="AA37" i="27"/>
  <c r="W37" i="27"/>
  <c r="X37" i="27"/>
  <c r="Y37" i="27"/>
  <c r="AH36" i="27"/>
  <c r="AD36" i="27"/>
  <c r="AG36" i="27"/>
  <c r="AA36" i="27"/>
  <c r="W36" i="27"/>
  <c r="Z36" i="27"/>
  <c r="X36" i="27"/>
  <c r="Y36" i="27"/>
  <c r="AH35" i="27"/>
  <c r="AD35" i="27"/>
  <c r="AF35" i="27"/>
  <c r="AA35" i="27"/>
  <c r="W35" i="27"/>
  <c r="Z35" i="27"/>
  <c r="X35" i="27"/>
  <c r="Y35" i="27"/>
  <c r="AH34" i="27"/>
  <c r="AD34" i="27"/>
  <c r="AG34" i="27"/>
  <c r="AA34" i="27"/>
  <c r="W34" i="27"/>
  <c r="Z34" i="27"/>
  <c r="X34" i="27"/>
  <c r="Y34" i="27"/>
  <c r="AH33" i="27"/>
  <c r="AD33" i="27"/>
  <c r="AF33" i="27"/>
  <c r="AA33" i="27"/>
  <c r="W33" i="27"/>
  <c r="X33" i="27"/>
  <c r="Y33" i="27"/>
  <c r="AH32" i="27"/>
  <c r="AD32" i="27"/>
  <c r="AG32" i="27"/>
  <c r="AA32" i="27"/>
  <c r="W32" i="27"/>
  <c r="Z32" i="27"/>
  <c r="X32" i="27"/>
  <c r="Y32" i="27"/>
  <c r="AH31" i="27"/>
  <c r="AD31" i="27"/>
  <c r="AF31" i="27"/>
  <c r="AA31" i="27"/>
  <c r="W31" i="27"/>
  <c r="Z31" i="27"/>
  <c r="X31" i="27"/>
  <c r="Y31" i="27"/>
  <c r="AH30" i="27"/>
  <c r="AD30" i="27"/>
  <c r="AF30" i="27"/>
  <c r="AA30" i="27"/>
  <c r="W30" i="27"/>
  <c r="Z30" i="27"/>
  <c r="X30" i="27"/>
  <c r="Y30" i="27"/>
  <c r="AH29" i="27"/>
  <c r="AD29" i="27"/>
  <c r="AF29" i="27"/>
  <c r="AA29" i="27"/>
  <c r="W29" i="27"/>
  <c r="Z29" i="27"/>
  <c r="X29" i="27"/>
  <c r="Y29" i="27"/>
  <c r="AH28" i="27"/>
  <c r="AD28" i="27"/>
  <c r="AF28" i="27"/>
  <c r="AA28" i="27"/>
  <c r="W28" i="27"/>
  <c r="Z28" i="27"/>
  <c r="X28" i="27"/>
  <c r="Y28" i="27"/>
  <c r="AH27" i="27"/>
  <c r="AD27" i="27"/>
  <c r="AF27" i="27"/>
  <c r="AA27" i="27"/>
  <c r="W27" i="27"/>
  <c r="Z27" i="27"/>
  <c r="X27" i="27"/>
  <c r="Y27" i="27"/>
  <c r="AH26" i="27"/>
  <c r="AD26" i="27"/>
  <c r="AF26" i="27"/>
  <c r="AA26" i="27"/>
  <c r="W26" i="27"/>
  <c r="Z26" i="27"/>
  <c r="X26" i="27"/>
  <c r="Y26" i="27"/>
  <c r="AH25" i="27"/>
  <c r="AD25" i="27"/>
  <c r="AF25" i="27"/>
  <c r="AA25" i="27"/>
  <c r="W25" i="27"/>
  <c r="X25" i="27"/>
  <c r="Y25" i="27"/>
  <c r="AH24" i="27"/>
  <c r="AD24" i="27"/>
  <c r="AF24" i="27"/>
  <c r="AA24" i="27"/>
  <c r="W24" i="27"/>
  <c r="Z24" i="27"/>
  <c r="X24" i="27"/>
  <c r="Y24" i="27"/>
  <c r="AH23" i="27"/>
  <c r="AD23" i="27"/>
  <c r="AF23" i="27"/>
  <c r="AA23" i="27"/>
  <c r="W23" i="27"/>
  <c r="Z23" i="27"/>
  <c r="X23" i="27"/>
  <c r="Y23" i="27"/>
  <c r="AH22" i="27"/>
  <c r="AD22" i="27"/>
  <c r="AF22" i="27"/>
  <c r="AA22" i="27"/>
  <c r="W22" i="27"/>
  <c r="Z22" i="27"/>
  <c r="X22" i="27"/>
  <c r="Y22" i="27"/>
  <c r="AH21" i="27"/>
  <c r="AD21" i="27"/>
  <c r="AF21" i="27"/>
  <c r="AA21" i="27"/>
  <c r="W21" i="27"/>
  <c r="X21" i="27"/>
  <c r="Y21" i="27"/>
  <c r="AH20" i="27"/>
  <c r="AD20" i="27"/>
  <c r="AF20" i="27"/>
  <c r="AE20" i="27"/>
  <c r="AA20" i="27"/>
  <c r="W20" i="27"/>
  <c r="Z20" i="27"/>
  <c r="Y20" i="27"/>
  <c r="X20" i="27"/>
  <c r="AH19" i="27"/>
  <c r="AD19" i="27"/>
  <c r="AF19" i="27"/>
  <c r="AE19" i="27"/>
  <c r="AA19" i="27"/>
  <c r="W19" i="27"/>
  <c r="Z19" i="27"/>
  <c r="Y19" i="27"/>
  <c r="X19" i="27"/>
  <c r="AH18" i="27"/>
  <c r="AD18" i="27"/>
  <c r="AF18" i="27"/>
  <c r="AA18" i="27"/>
  <c r="W18" i="27"/>
  <c r="I12" i="11"/>
  <c r="X18" i="27"/>
  <c r="J11" i="11"/>
  <c r="Y18" i="27"/>
  <c r="AH17" i="27"/>
  <c r="AD17" i="27"/>
  <c r="AF17" i="27"/>
  <c r="AE17" i="27"/>
  <c r="AA17" i="27"/>
  <c r="W17" i="27"/>
  <c r="Z17" i="27"/>
  <c r="Y17" i="27"/>
  <c r="X17" i="27"/>
  <c r="AH16" i="27"/>
  <c r="AD16" i="27"/>
  <c r="AF16" i="27"/>
  <c r="AE16" i="27"/>
  <c r="AA16" i="27"/>
  <c r="W16" i="27"/>
  <c r="Z16" i="27"/>
  <c r="Y16" i="27"/>
  <c r="X16" i="27"/>
  <c r="AH15" i="27"/>
  <c r="AD15" i="27"/>
  <c r="AG15" i="27"/>
  <c r="AE15" i="27"/>
  <c r="AA15" i="27"/>
  <c r="W15" i="27"/>
  <c r="Z15" i="27"/>
  <c r="Y15" i="27"/>
  <c r="X15" i="27"/>
  <c r="AH14" i="27"/>
  <c r="AD14" i="27"/>
  <c r="AG14" i="27"/>
  <c r="AA14" i="27"/>
  <c r="W14" i="27"/>
  <c r="I13" i="11"/>
  <c r="X14" i="27"/>
  <c r="J13" i="11"/>
  <c r="Y14" i="27"/>
  <c r="AH13" i="27"/>
  <c r="AD13" i="27"/>
  <c r="L15" i="11"/>
  <c r="AA13" i="27"/>
  <c r="W13" i="27"/>
  <c r="Z13" i="27"/>
  <c r="X13" i="27"/>
  <c r="J15" i="11"/>
  <c r="Y13" i="27"/>
  <c r="AH12" i="27"/>
  <c r="AD12" i="27"/>
  <c r="AF12" i="27"/>
  <c r="AA12" i="27"/>
  <c r="W12" i="27"/>
  <c r="X12" i="27"/>
  <c r="Y12" i="27"/>
  <c r="AH11" i="27"/>
  <c r="AD11" i="27"/>
  <c r="AF11" i="27"/>
  <c r="AA11" i="27"/>
  <c r="W11" i="27"/>
  <c r="Y11" i="27"/>
  <c r="X11" i="27"/>
  <c r="AH10" i="27"/>
  <c r="AD10" i="27"/>
  <c r="AF10" i="27"/>
  <c r="AA10" i="27"/>
  <c r="W10" i="27"/>
  <c r="I17" i="11"/>
  <c r="X10" i="27"/>
  <c r="J17" i="11"/>
  <c r="Y10" i="27"/>
  <c r="AH9" i="27"/>
  <c r="AD9" i="27"/>
  <c r="AF9" i="27"/>
  <c r="AA9" i="27"/>
  <c r="W9" i="27"/>
  <c r="X9" i="27"/>
  <c r="Y9" i="27"/>
  <c r="AH8" i="27"/>
  <c r="AD8" i="27"/>
  <c r="AF8" i="27"/>
  <c r="AA8" i="27"/>
  <c r="W8" i="27"/>
  <c r="Y8" i="27"/>
  <c r="X8" i="27"/>
  <c r="AH7" i="27"/>
  <c r="AD7" i="27"/>
  <c r="AF7" i="27"/>
  <c r="AA7" i="27"/>
  <c r="W7" i="27"/>
  <c r="X7" i="27"/>
  <c r="Y7" i="27"/>
  <c r="AH6" i="27"/>
  <c r="AD6" i="27"/>
  <c r="AG6" i="27"/>
  <c r="AA6" i="27"/>
  <c r="W6" i="27"/>
  <c r="Y6" i="27"/>
  <c r="X6" i="27"/>
  <c r="AH5" i="27"/>
  <c r="AD5" i="27"/>
  <c r="AF5" i="27"/>
  <c r="AA5" i="27"/>
  <c r="W5" i="27"/>
  <c r="Y5" i="27"/>
  <c r="X5" i="27"/>
  <c r="AH4" i="27"/>
  <c r="AD4" i="27"/>
  <c r="AG4" i="27"/>
  <c r="AA4" i="27"/>
  <c r="W4" i="27"/>
  <c r="Y4" i="27"/>
  <c r="X4" i="27"/>
  <c r="AH3" i="27"/>
  <c r="AD3" i="27"/>
  <c r="AF3" i="27"/>
  <c r="AA3" i="27"/>
  <c r="W3" i="27"/>
  <c r="X3" i="27"/>
  <c r="Y3" i="27"/>
  <c r="AH2" i="27"/>
  <c r="AD2" i="27"/>
  <c r="AF2" i="27"/>
  <c r="AA2" i="27"/>
  <c r="W2" i="27"/>
  <c r="I10" i="11"/>
  <c r="Y2" i="27"/>
  <c r="X2" i="27"/>
  <c r="J3" i="11"/>
  <c r="Z563" i="7"/>
  <c r="Y563" i="7"/>
  <c r="U563" i="7"/>
  <c r="Z1046" i="7"/>
  <c r="Y1046" i="7"/>
  <c r="Y1188" i="7"/>
  <c r="Z1188" i="7"/>
  <c r="Z1254" i="7"/>
  <c r="Y1254" i="7"/>
  <c r="Y1431" i="7"/>
  <c r="Z1431" i="7"/>
  <c r="Z1601" i="7"/>
  <c r="Y1601" i="7"/>
  <c r="AF123" i="27"/>
  <c r="AC123" i="27"/>
  <c r="Z926" i="7"/>
  <c r="Y926" i="7"/>
  <c r="Y1120" i="7"/>
  <c r="Z1120" i="7"/>
  <c r="Y1316" i="7"/>
  <c r="Z1316" i="7"/>
  <c r="Y1513" i="7"/>
  <c r="Z1513" i="7"/>
  <c r="AW1082" i="4"/>
  <c r="AE1082" i="4"/>
  <c r="AU1082" i="4"/>
  <c r="AR1082" i="4"/>
  <c r="AN1082" i="4"/>
  <c r="AL1082" i="4"/>
  <c r="AV1082" i="4"/>
  <c r="AP1082" i="4"/>
  <c r="AK1082" i="4"/>
  <c r="AS1082" i="4"/>
  <c r="AW1080" i="4"/>
  <c r="AO1080" i="4"/>
  <c r="AQ1080" i="4"/>
  <c r="AU1080" i="4"/>
  <c r="AR1080" i="4"/>
  <c r="AN1080" i="4"/>
  <c r="AL1080" i="4"/>
  <c r="AV1080" i="4"/>
  <c r="AP1080" i="4"/>
  <c r="AK1080" i="4"/>
  <c r="AM1080" i="4"/>
  <c r="AE1080" i="4"/>
  <c r="AW1078" i="4"/>
  <c r="AE1078" i="4"/>
  <c r="AU1078" i="4"/>
  <c r="AR1078" i="4"/>
  <c r="AN1078" i="4"/>
  <c r="AL1078" i="4"/>
  <c r="AV1078" i="4"/>
  <c r="AP1078" i="4"/>
  <c r="AK1078" i="4"/>
  <c r="AS1078" i="4"/>
  <c r="AO1068" i="4"/>
  <c r="AQ1068" i="4"/>
  <c r="AU1068" i="4"/>
  <c r="AR1068" i="4"/>
  <c r="AN1068" i="4"/>
  <c r="AL1068" i="4"/>
  <c r="AE1068" i="4"/>
  <c r="AV1068" i="4"/>
  <c r="AP1068" i="4"/>
  <c r="AK1068" i="4"/>
  <c r="AM1068" i="4"/>
  <c r="AO1067" i="4"/>
  <c r="AQ1067" i="4"/>
  <c r="AE1067" i="4"/>
  <c r="AV1067" i="4"/>
  <c r="AS1067" i="4"/>
  <c r="AP1067" i="4"/>
  <c r="AM1067" i="4"/>
  <c r="AK1067" i="4"/>
  <c r="AR1067" i="4"/>
  <c r="AL1067" i="4"/>
  <c r="AN1067" i="4"/>
  <c r="AU1067" i="4"/>
  <c r="AT1066" i="4"/>
  <c r="AO1066" i="4"/>
  <c r="AQ1066" i="4"/>
  <c r="AU1066" i="4"/>
  <c r="AR1066" i="4"/>
  <c r="AN1066" i="4"/>
  <c r="AL1066" i="4"/>
  <c r="AS1066" i="4"/>
  <c r="AM1066" i="4"/>
  <c r="AE1066" i="4"/>
  <c r="AP1066" i="4"/>
  <c r="AK1066" i="4"/>
  <c r="AW1065" i="4"/>
  <c r="AE1065" i="4"/>
  <c r="AV1065" i="4"/>
  <c r="AS1065" i="4"/>
  <c r="AP1065" i="4"/>
  <c r="AM1065" i="4"/>
  <c r="AK1065" i="4"/>
  <c r="AU1065" i="4"/>
  <c r="AN1065" i="4"/>
  <c r="AR1065" i="4"/>
  <c r="AU1064" i="4"/>
  <c r="AR1064" i="4"/>
  <c r="AN1064" i="4"/>
  <c r="AL1064" i="4"/>
  <c r="AE1064" i="4"/>
  <c r="AV1064" i="4"/>
  <c r="AP1064" i="4"/>
  <c r="AK1064" i="4"/>
  <c r="AS1064" i="4"/>
  <c r="AM1064" i="4"/>
  <c r="AO1063" i="4"/>
  <c r="AQ1063" i="4"/>
  <c r="AE1063" i="4"/>
  <c r="AV1063" i="4"/>
  <c r="AS1063" i="4"/>
  <c r="AP1063" i="4"/>
  <c r="AM1063" i="4"/>
  <c r="AK1063" i="4"/>
  <c r="AR1063" i="4"/>
  <c r="AL1063" i="4"/>
  <c r="AU1063" i="4"/>
  <c r="AT1062" i="4"/>
  <c r="AO1062" i="4"/>
  <c r="AQ1062" i="4"/>
  <c r="AU1062" i="4"/>
  <c r="AR1062" i="4"/>
  <c r="AN1062" i="4"/>
  <c r="AL1062" i="4"/>
  <c r="AS1062" i="4"/>
  <c r="AM1062" i="4"/>
  <c r="AV1062" i="4"/>
  <c r="AK1062" i="4"/>
  <c r="AP1062" i="4"/>
  <c r="AW1061" i="4"/>
  <c r="AE1061" i="4"/>
  <c r="AV1061" i="4"/>
  <c r="AS1061" i="4"/>
  <c r="AP1061" i="4"/>
  <c r="AM1061" i="4"/>
  <c r="AK1061" i="4"/>
  <c r="AU1061" i="4"/>
  <c r="AN1061" i="4"/>
  <c r="AL1061" i="4"/>
  <c r="AO1060" i="4"/>
  <c r="AQ1060" i="4"/>
  <c r="AU1060" i="4"/>
  <c r="AR1060" i="4"/>
  <c r="AN1060" i="4"/>
  <c r="AL1060" i="4"/>
  <c r="AE1060" i="4"/>
  <c r="AV1060" i="4"/>
  <c r="AP1060" i="4"/>
  <c r="AK1060" i="4"/>
  <c r="AM1060" i="4"/>
  <c r="AS1060" i="4"/>
  <c r="AO1059" i="4"/>
  <c r="AQ1059" i="4"/>
  <c r="AE1059" i="4"/>
  <c r="AV1059" i="4"/>
  <c r="AS1059" i="4"/>
  <c r="AP1059" i="4"/>
  <c r="AM1059" i="4"/>
  <c r="AK1059" i="4"/>
  <c r="AR1059" i="4"/>
  <c r="AL1059" i="4"/>
  <c r="AN1059" i="4"/>
  <c r="AT1058" i="4"/>
  <c r="AO1058" i="4"/>
  <c r="AQ1058" i="4"/>
  <c r="AU1058" i="4"/>
  <c r="AR1058" i="4"/>
  <c r="AN1058" i="4"/>
  <c r="AL1058" i="4"/>
  <c r="AS1058" i="4"/>
  <c r="AM1058" i="4"/>
  <c r="AE1058" i="4"/>
  <c r="AP1058" i="4"/>
  <c r="AV1058" i="4"/>
  <c r="AW1057" i="4"/>
  <c r="AE1057" i="4"/>
  <c r="AV1057" i="4"/>
  <c r="AS1057" i="4"/>
  <c r="AP1057" i="4"/>
  <c r="AM1057" i="4"/>
  <c r="AK1057" i="4"/>
  <c r="AU1057" i="4"/>
  <c r="AN1057" i="4"/>
  <c r="AR1057" i="4"/>
  <c r="AL1057" i="4"/>
  <c r="AT1056" i="4"/>
  <c r="AU1056" i="4"/>
  <c r="AR1056" i="4"/>
  <c r="AN1056" i="4"/>
  <c r="AL1056" i="4"/>
  <c r="AO1056" i="4"/>
  <c r="AQ1056" i="4"/>
  <c r="AE1056" i="4"/>
  <c r="AV1056" i="4"/>
  <c r="AP1056" i="4"/>
  <c r="AK1056" i="4"/>
  <c r="AS1056" i="4"/>
  <c r="AO1055" i="4"/>
  <c r="AQ1055" i="4"/>
  <c r="AE1055" i="4"/>
  <c r="AV1055" i="4"/>
  <c r="AS1055" i="4"/>
  <c r="AP1055" i="4"/>
  <c r="AM1055" i="4"/>
  <c r="AK1055" i="4"/>
  <c r="AR1055" i="4"/>
  <c r="AL1055" i="4"/>
  <c r="AU1055" i="4"/>
  <c r="AN1055" i="4"/>
  <c r="AW1054" i="4"/>
  <c r="AO1054" i="4"/>
  <c r="AQ1054" i="4"/>
  <c r="AU1054" i="4"/>
  <c r="AR1054" i="4"/>
  <c r="AN1054" i="4"/>
  <c r="AL1054" i="4"/>
  <c r="AS1054" i="4"/>
  <c r="AM1054" i="4"/>
  <c r="AV1054" i="4"/>
  <c r="AK1054" i="4"/>
  <c r="AE1054" i="4"/>
  <c r="AW1053" i="4"/>
  <c r="AE1053" i="4"/>
  <c r="AV1053" i="4"/>
  <c r="AS1053" i="4"/>
  <c r="AP1053" i="4"/>
  <c r="AM1053" i="4"/>
  <c r="AK1053" i="4"/>
  <c r="AU1053" i="4"/>
  <c r="AN1053" i="4"/>
  <c r="AL1053" i="4"/>
  <c r="AR1053" i="4"/>
  <c r="AW1052" i="4"/>
  <c r="AO1052" i="4"/>
  <c r="AQ1052" i="4"/>
  <c r="AU1052" i="4"/>
  <c r="AR1052" i="4"/>
  <c r="AN1052" i="4"/>
  <c r="AL1052" i="4"/>
  <c r="AE1052" i="4"/>
  <c r="AV1052" i="4"/>
  <c r="AP1052" i="4"/>
  <c r="AK1052" i="4"/>
  <c r="AM1052" i="4"/>
  <c r="AT1051" i="4"/>
  <c r="AE1051" i="4"/>
  <c r="AV1051" i="4"/>
  <c r="AS1051" i="4"/>
  <c r="AP1051" i="4"/>
  <c r="AM1051" i="4"/>
  <c r="AK1051" i="4"/>
  <c r="AR1051" i="4"/>
  <c r="AL1051" i="4"/>
  <c r="AN1051" i="4"/>
  <c r="AU1051" i="4"/>
  <c r="AW1050" i="4"/>
  <c r="AO1050" i="4"/>
  <c r="AQ1050" i="4"/>
  <c r="AU1050" i="4"/>
  <c r="AR1050" i="4"/>
  <c r="AN1050" i="4"/>
  <c r="AL1050" i="4"/>
  <c r="AS1050" i="4"/>
  <c r="AM1050" i="4"/>
  <c r="AE1050" i="4"/>
  <c r="AP1050" i="4"/>
  <c r="AK1050" i="4"/>
  <c r="AW1049" i="4"/>
  <c r="AE1049" i="4"/>
  <c r="AV1049" i="4"/>
  <c r="AS1049" i="4"/>
  <c r="AP1049" i="4"/>
  <c r="AM1049" i="4"/>
  <c r="AK1049" i="4"/>
  <c r="AU1049" i="4"/>
  <c r="AN1049" i="4"/>
  <c r="AR1049" i="4"/>
  <c r="AW1048" i="4"/>
  <c r="AU1048" i="4"/>
  <c r="AR1048" i="4"/>
  <c r="AN1048" i="4"/>
  <c r="AL1048" i="4"/>
  <c r="AE1048" i="4"/>
  <c r="AV1048" i="4"/>
  <c r="AP1048" i="4"/>
  <c r="AK1048" i="4"/>
  <c r="AO1048" i="4"/>
  <c r="AQ1048" i="4"/>
  <c r="AS1048" i="4"/>
  <c r="AM1048" i="4"/>
  <c r="AT1047" i="4"/>
  <c r="AE1047" i="4"/>
  <c r="AV1047" i="4"/>
  <c r="AS1047" i="4"/>
  <c r="AP1047" i="4"/>
  <c r="AM1047" i="4"/>
  <c r="AK1047" i="4"/>
  <c r="AR1047" i="4"/>
  <c r="AL1047" i="4"/>
  <c r="AU1047" i="4"/>
  <c r="AW1046" i="4"/>
  <c r="AO1046" i="4"/>
  <c r="AQ1046" i="4"/>
  <c r="AU1046" i="4"/>
  <c r="AR1046" i="4"/>
  <c r="AN1046" i="4"/>
  <c r="AL1046" i="4"/>
  <c r="AS1046" i="4"/>
  <c r="AM1046" i="4"/>
  <c r="AV1046" i="4"/>
  <c r="AK1046" i="4"/>
  <c r="AP1046" i="4"/>
  <c r="AW1045" i="4"/>
  <c r="AE1045" i="4"/>
  <c r="AV1045" i="4"/>
  <c r="AS1045" i="4"/>
  <c r="AP1045" i="4"/>
  <c r="AM1045" i="4"/>
  <c r="AK1045" i="4"/>
  <c r="AU1045" i="4"/>
  <c r="AN1045" i="4"/>
  <c r="AL1045" i="4"/>
  <c r="AW1044" i="4"/>
  <c r="AO1044" i="4"/>
  <c r="AQ1044" i="4"/>
  <c r="AU1044" i="4"/>
  <c r="AR1044" i="4"/>
  <c r="AN1044" i="4"/>
  <c r="AL1044" i="4"/>
  <c r="AE1044" i="4"/>
  <c r="AV1044" i="4"/>
  <c r="AP1044" i="4"/>
  <c r="AK1044" i="4"/>
  <c r="AM1044" i="4"/>
  <c r="AS1044" i="4"/>
  <c r="AT1043" i="4"/>
  <c r="AE1043" i="4"/>
  <c r="AV1043" i="4"/>
  <c r="AS1043" i="4"/>
  <c r="AP1043" i="4"/>
  <c r="AM1043" i="4"/>
  <c r="AK1043" i="4"/>
  <c r="AR1043" i="4"/>
  <c r="AL1043" i="4"/>
  <c r="AN1043" i="4"/>
  <c r="AO1042" i="4"/>
  <c r="AQ1042" i="4"/>
  <c r="AU1042" i="4"/>
  <c r="AR1042" i="4"/>
  <c r="AN1042" i="4"/>
  <c r="AL1042" i="4"/>
  <c r="AS1042" i="4"/>
  <c r="AM1042" i="4"/>
  <c r="AE1042" i="4"/>
  <c r="AP1042" i="4"/>
  <c r="AV1042" i="4"/>
  <c r="AW1041" i="4"/>
  <c r="AE1041" i="4"/>
  <c r="AV1041" i="4"/>
  <c r="AS1041" i="4"/>
  <c r="AP1041" i="4"/>
  <c r="AM1041" i="4"/>
  <c r="AK1041" i="4"/>
  <c r="AU1041" i="4"/>
  <c r="AN1041" i="4"/>
  <c r="AR1041" i="4"/>
  <c r="AL1041" i="4"/>
  <c r="AT1040" i="4"/>
  <c r="AU1040" i="4"/>
  <c r="AR1040" i="4"/>
  <c r="AN1040" i="4"/>
  <c r="AL1040" i="4"/>
  <c r="AO1040" i="4"/>
  <c r="AQ1040" i="4"/>
  <c r="AE1040" i="4"/>
  <c r="AV1040" i="4"/>
  <c r="AP1040" i="4"/>
  <c r="AK1040" i="4"/>
  <c r="AS1040" i="4"/>
  <c r="AO1039" i="4"/>
  <c r="AQ1039" i="4"/>
  <c r="AE1039" i="4"/>
  <c r="AV1039" i="4"/>
  <c r="AS1039" i="4"/>
  <c r="AP1039" i="4"/>
  <c r="AM1039" i="4"/>
  <c r="AK1039" i="4"/>
  <c r="AR1039" i="4"/>
  <c r="AL1039" i="4"/>
  <c r="AU1039" i="4"/>
  <c r="AN1039" i="4"/>
  <c r="AT1038" i="4"/>
  <c r="AO1038" i="4"/>
  <c r="AQ1038" i="4"/>
  <c r="AU1038" i="4"/>
  <c r="AR1038" i="4"/>
  <c r="AN1038" i="4"/>
  <c r="AL1038" i="4"/>
  <c r="AS1038" i="4"/>
  <c r="AM1038" i="4"/>
  <c r="AV1038" i="4"/>
  <c r="AK1038" i="4"/>
  <c r="AE1038" i="4"/>
  <c r="AW1037" i="4"/>
  <c r="AE1037" i="4"/>
  <c r="AV1037" i="4"/>
  <c r="AS1037" i="4"/>
  <c r="AP1037" i="4"/>
  <c r="AM1037" i="4"/>
  <c r="AK1037" i="4"/>
  <c r="AU1037" i="4"/>
  <c r="AN1037" i="4"/>
  <c r="AL1037" i="4"/>
  <c r="AR1037" i="4"/>
  <c r="AT1036" i="4"/>
  <c r="AO1036" i="4"/>
  <c r="AQ1036" i="4"/>
  <c r="AU1036" i="4"/>
  <c r="AR1036" i="4"/>
  <c r="AN1036" i="4"/>
  <c r="AL1036" i="4"/>
  <c r="AE1036" i="4"/>
  <c r="AV1036" i="4"/>
  <c r="AP1036" i="4"/>
  <c r="AK1036" i="4"/>
  <c r="AM1036" i="4"/>
  <c r="AO1035" i="4"/>
  <c r="AQ1035" i="4"/>
  <c r="AE1035" i="4"/>
  <c r="AV1035" i="4"/>
  <c r="AS1035" i="4"/>
  <c r="AP1035" i="4"/>
  <c r="AM1035" i="4"/>
  <c r="AK1035" i="4"/>
  <c r="AR1035" i="4"/>
  <c r="AL1035" i="4"/>
  <c r="AN1035" i="4"/>
  <c r="AU1035" i="4"/>
  <c r="AT1034" i="4"/>
  <c r="AO1034" i="4"/>
  <c r="AQ1034" i="4"/>
  <c r="AU1034" i="4"/>
  <c r="AR1034" i="4"/>
  <c r="AN1034" i="4"/>
  <c r="AL1034" i="4"/>
  <c r="AS1034" i="4"/>
  <c r="AM1034" i="4"/>
  <c r="AE1034" i="4"/>
  <c r="AP1034" i="4"/>
  <c r="AK1034" i="4"/>
  <c r="AW1033" i="4"/>
  <c r="AE1033" i="4"/>
  <c r="AV1033" i="4"/>
  <c r="AS1033" i="4"/>
  <c r="AP1033" i="4"/>
  <c r="AM1033" i="4"/>
  <c r="AK1033" i="4"/>
  <c r="AU1033" i="4"/>
  <c r="AN1033" i="4"/>
  <c r="AR1033" i="4"/>
  <c r="AU1032" i="4"/>
  <c r="AR1032" i="4"/>
  <c r="AN1032" i="4"/>
  <c r="AL1032" i="4"/>
  <c r="AE1032" i="4"/>
  <c r="AV1032" i="4"/>
  <c r="AP1032" i="4"/>
  <c r="AK1032" i="4"/>
  <c r="AS1032" i="4"/>
  <c r="AO1032" i="4"/>
  <c r="AQ1032" i="4"/>
  <c r="AM1032" i="4"/>
  <c r="AO1031" i="4"/>
  <c r="AQ1031" i="4"/>
  <c r="AE1031" i="4"/>
  <c r="AV1031" i="4"/>
  <c r="AS1031" i="4"/>
  <c r="AP1031" i="4"/>
  <c r="AM1031" i="4"/>
  <c r="AK1031" i="4"/>
  <c r="AR1031" i="4"/>
  <c r="AL1031" i="4"/>
  <c r="AU1031" i="4"/>
  <c r="AT1030" i="4"/>
  <c r="AO1030" i="4"/>
  <c r="AQ1030" i="4"/>
  <c r="AU1030" i="4"/>
  <c r="AR1030" i="4"/>
  <c r="AN1030" i="4"/>
  <c r="AL1030" i="4"/>
  <c r="AS1030" i="4"/>
  <c r="AM1030" i="4"/>
  <c r="AV1030" i="4"/>
  <c r="AK1030" i="4"/>
  <c r="AP1030" i="4"/>
  <c r="AW1029" i="4"/>
  <c r="AE1029" i="4"/>
  <c r="AV1029" i="4"/>
  <c r="AS1029" i="4"/>
  <c r="AP1029" i="4"/>
  <c r="AM1029" i="4"/>
  <c r="AK1029" i="4"/>
  <c r="AU1029" i="4"/>
  <c r="AN1029" i="4"/>
  <c r="AL1029" i="4"/>
  <c r="AO1028" i="4"/>
  <c r="AQ1028" i="4"/>
  <c r="AU1028" i="4"/>
  <c r="AR1028" i="4"/>
  <c r="AN1028" i="4"/>
  <c r="AL1028" i="4"/>
  <c r="AE1028" i="4"/>
  <c r="AV1028" i="4"/>
  <c r="AP1028" i="4"/>
  <c r="AK1028" i="4"/>
  <c r="AM1028" i="4"/>
  <c r="AS1028" i="4"/>
  <c r="AO1027" i="4"/>
  <c r="AQ1027" i="4"/>
  <c r="AE1027" i="4"/>
  <c r="AV1027" i="4"/>
  <c r="AS1027" i="4"/>
  <c r="AP1027" i="4"/>
  <c r="AM1027" i="4"/>
  <c r="AK1027" i="4"/>
  <c r="AR1027" i="4"/>
  <c r="AL1027" i="4"/>
  <c r="AN1027" i="4"/>
  <c r="AW1026" i="4"/>
  <c r="AO1026" i="4"/>
  <c r="AQ1026" i="4"/>
  <c r="AU1026" i="4"/>
  <c r="AR1026" i="4"/>
  <c r="AN1026" i="4"/>
  <c r="AL1026" i="4"/>
  <c r="AS1026" i="4"/>
  <c r="AM1026" i="4"/>
  <c r="AE1026" i="4"/>
  <c r="AP1026" i="4"/>
  <c r="AV1026" i="4"/>
  <c r="AW1025" i="4"/>
  <c r="AE1025" i="4"/>
  <c r="AV1025" i="4"/>
  <c r="AS1025" i="4"/>
  <c r="AP1025" i="4"/>
  <c r="AM1025" i="4"/>
  <c r="AK1025" i="4"/>
  <c r="AU1025" i="4"/>
  <c r="AN1025" i="4"/>
  <c r="AR1025" i="4"/>
  <c r="AL1025" i="4"/>
  <c r="AW1024" i="4"/>
  <c r="AU1024" i="4"/>
  <c r="AR1024" i="4"/>
  <c r="AN1024" i="4"/>
  <c r="AL1024" i="4"/>
  <c r="AO1024" i="4"/>
  <c r="AQ1024" i="4"/>
  <c r="AE1024" i="4"/>
  <c r="AV1024" i="4"/>
  <c r="AP1024" i="4"/>
  <c r="AK1024" i="4"/>
  <c r="AS1024" i="4"/>
  <c r="AT1023" i="4"/>
  <c r="AE1023" i="4"/>
  <c r="AV1023" i="4"/>
  <c r="AS1023" i="4"/>
  <c r="AP1023" i="4"/>
  <c r="AM1023" i="4"/>
  <c r="AK1023" i="4"/>
  <c r="AR1023" i="4"/>
  <c r="AL1023" i="4"/>
  <c r="AU1023" i="4"/>
  <c r="AN1023" i="4"/>
  <c r="AO1022" i="4"/>
  <c r="AQ1022" i="4"/>
  <c r="AU1022" i="4"/>
  <c r="AR1022" i="4"/>
  <c r="AN1022" i="4"/>
  <c r="AL1022" i="4"/>
  <c r="AS1022" i="4"/>
  <c r="AM1022" i="4"/>
  <c r="AV1022" i="4"/>
  <c r="AK1022" i="4"/>
  <c r="AE1022" i="4"/>
  <c r="AW1021" i="4"/>
  <c r="AE1021" i="4"/>
  <c r="AV1021" i="4"/>
  <c r="AS1021" i="4"/>
  <c r="AP1021" i="4"/>
  <c r="AM1021" i="4"/>
  <c r="AK1021" i="4"/>
  <c r="AU1021" i="4"/>
  <c r="AN1021" i="4"/>
  <c r="AL1021" i="4"/>
  <c r="AR1021" i="4"/>
  <c r="AT1020" i="4"/>
  <c r="AO1020" i="4"/>
  <c r="AQ1020" i="4"/>
  <c r="AU1020" i="4"/>
  <c r="AR1020" i="4"/>
  <c r="AN1020" i="4"/>
  <c r="AL1020" i="4"/>
  <c r="AE1020" i="4"/>
  <c r="AV1020" i="4"/>
  <c r="AP1020" i="4"/>
  <c r="AK1020" i="4"/>
  <c r="AM1020" i="4"/>
  <c r="AO1019" i="4"/>
  <c r="AQ1019" i="4"/>
  <c r="AE1019" i="4"/>
  <c r="AV1019" i="4"/>
  <c r="AS1019" i="4"/>
  <c r="AP1019" i="4"/>
  <c r="AM1019" i="4"/>
  <c r="AK1019" i="4"/>
  <c r="AR1019" i="4"/>
  <c r="AL1019" i="4"/>
  <c r="AN1019" i="4"/>
  <c r="AU1019" i="4"/>
  <c r="AT1018" i="4"/>
  <c r="AO1018" i="4"/>
  <c r="AQ1018" i="4"/>
  <c r="AU1018" i="4"/>
  <c r="AR1018" i="4"/>
  <c r="AN1018" i="4"/>
  <c r="AL1018" i="4"/>
  <c r="AS1018" i="4"/>
  <c r="AM1018" i="4"/>
  <c r="AE1018" i="4"/>
  <c r="AP1018" i="4"/>
  <c r="AK1018" i="4"/>
  <c r="AW1017" i="4"/>
  <c r="AE1017" i="4"/>
  <c r="AV1017" i="4"/>
  <c r="AS1017" i="4"/>
  <c r="AP1017" i="4"/>
  <c r="AM1017" i="4"/>
  <c r="AK1017" i="4"/>
  <c r="AU1017" i="4"/>
  <c r="AN1017" i="4"/>
  <c r="AR1017" i="4"/>
  <c r="AU1016" i="4"/>
  <c r="AR1016" i="4"/>
  <c r="AN1016" i="4"/>
  <c r="AL1016" i="4"/>
  <c r="AE1016" i="4"/>
  <c r="AV1016" i="4"/>
  <c r="AP1016" i="4"/>
  <c r="AK1016" i="4"/>
  <c r="AO1016" i="4"/>
  <c r="AQ1016" i="4"/>
  <c r="AS1016" i="4"/>
  <c r="AM1016" i="4"/>
  <c r="AO1015" i="4"/>
  <c r="AQ1015" i="4"/>
  <c r="AE1015" i="4"/>
  <c r="AV1015" i="4"/>
  <c r="AS1015" i="4"/>
  <c r="AP1015" i="4"/>
  <c r="AM1015" i="4"/>
  <c r="AK1015" i="4"/>
  <c r="AR1015" i="4"/>
  <c r="AL1015" i="4"/>
  <c r="AU1015" i="4"/>
  <c r="AT1014" i="4"/>
  <c r="AO1014" i="4"/>
  <c r="AQ1014" i="4"/>
  <c r="AU1014" i="4"/>
  <c r="AR1014" i="4"/>
  <c r="AN1014" i="4"/>
  <c r="AL1014" i="4"/>
  <c r="AS1014" i="4"/>
  <c r="AM1014" i="4"/>
  <c r="AV1014" i="4"/>
  <c r="AK1014" i="4"/>
  <c r="AP1014" i="4"/>
  <c r="AW1013" i="4"/>
  <c r="AE1013" i="4"/>
  <c r="AV1013" i="4"/>
  <c r="AS1013" i="4"/>
  <c r="AP1013" i="4"/>
  <c r="AM1013" i="4"/>
  <c r="AK1013" i="4"/>
  <c r="AU1013" i="4"/>
  <c r="AN1013" i="4"/>
  <c r="AL1013" i="4"/>
  <c r="AO1012" i="4"/>
  <c r="AQ1012" i="4"/>
  <c r="AU1012" i="4"/>
  <c r="AR1012" i="4"/>
  <c r="AN1012" i="4"/>
  <c r="AL1012" i="4"/>
  <c r="AE1012" i="4"/>
  <c r="AV1012" i="4"/>
  <c r="AP1012" i="4"/>
  <c r="AK1012" i="4"/>
  <c r="AM1012" i="4"/>
  <c r="AS1012" i="4"/>
  <c r="AO1011" i="4"/>
  <c r="AQ1011" i="4"/>
  <c r="AE1011" i="4"/>
  <c r="AV1011" i="4"/>
  <c r="AS1011" i="4"/>
  <c r="AP1011" i="4"/>
  <c r="AM1011" i="4"/>
  <c r="AK1011" i="4"/>
  <c r="AR1011" i="4"/>
  <c r="AL1011" i="4"/>
  <c r="AN1011" i="4"/>
  <c r="AO1010" i="4"/>
  <c r="AQ1010" i="4"/>
  <c r="AU1010" i="4"/>
  <c r="AR1010" i="4"/>
  <c r="AN1010" i="4"/>
  <c r="AL1010" i="4"/>
  <c r="AS1010" i="4"/>
  <c r="AM1010" i="4"/>
  <c r="AE1010" i="4"/>
  <c r="AP1010" i="4"/>
  <c r="AV1010" i="4"/>
  <c r="AW1009" i="4"/>
  <c r="AE1009" i="4"/>
  <c r="AV1009" i="4"/>
  <c r="AS1009" i="4"/>
  <c r="AP1009" i="4"/>
  <c r="AM1009" i="4"/>
  <c r="AK1009" i="4"/>
  <c r="AU1009" i="4"/>
  <c r="AN1009" i="4"/>
  <c r="AR1009" i="4"/>
  <c r="AL1009" i="4"/>
  <c r="AT1008" i="4"/>
  <c r="AU1008" i="4"/>
  <c r="AR1008" i="4"/>
  <c r="AN1008" i="4"/>
  <c r="AL1008" i="4"/>
  <c r="AO1008" i="4"/>
  <c r="AQ1008" i="4"/>
  <c r="AE1008" i="4"/>
  <c r="AV1008" i="4"/>
  <c r="AP1008" i="4"/>
  <c r="AK1008" i="4"/>
  <c r="AS1008" i="4"/>
  <c r="AO1007" i="4"/>
  <c r="AQ1007" i="4"/>
  <c r="AE1007" i="4"/>
  <c r="AV1007" i="4"/>
  <c r="AS1007" i="4"/>
  <c r="AP1007" i="4"/>
  <c r="AM1007" i="4"/>
  <c r="AK1007" i="4"/>
  <c r="AR1007" i="4"/>
  <c r="AL1007" i="4"/>
  <c r="AU1007" i="4"/>
  <c r="AN1007" i="4"/>
  <c r="AT1006" i="4"/>
  <c r="AO1006" i="4"/>
  <c r="AQ1006" i="4"/>
  <c r="AU1006" i="4"/>
  <c r="AR1006" i="4"/>
  <c r="AN1006" i="4"/>
  <c r="AL1006" i="4"/>
  <c r="AS1006" i="4"/>
  <c r="AM1006" i="4"/>
  <c r="AV1006" i="4"/>
  <c r="AK1006" i="4"/>
  <c r="AE1006" i="4"/>
  <c r="AW1005" i="4"/>
  <c r="AE1005" i="4"/>
  <c r="AV1005" i="4"/>
  <c r="AS1005" i="4"/>
  <c r="AP1005" i="4"/>
  <c r="AM1005" i="4"/>
  <c r="AK1005" i="4"/>
  <c r="AU1005" i="4"/>
  <c r="AN1005" i="4"/>
  <c r="AL1005" i="4"/>
  <c r="AR1005" i="4"/>
  <c r="AO1004" i="4"/>
  <c r="AQ1004" i="4"/>
  <c r="AU1004" i="4"/>
  <c r="AR1004" i="4"/>
  <c r="AN1004" i="4"/>
  <c r="AL1004" i="4"/>
  <c r="AE1004" i="4"/>
  <c r="AV1004" i="4"/>
  <c r="AP1004" i="4"/>
  <c r="AK1004" i="4"/>
  <c r="AM1004" i="4"/>
  <c r="AO1003" i="4"/>
  <c r="AQ1003" i="4"/>
  <c r="AE1003" i="4"/>
  <c r="AV1003" i="4"/>
  <c r="AS1003" i="4"/>
  <c r="AP1003" i="4"/>
  <c r="AM1003" i="4"/>
  <c r="AK1003" i="4"/>
  <c r="AR1003" i="4"/>
  <c r="AL1003" i="4"/>
  <c r="AN1003" i="4"/>
  <c r="AU1003" i="4"/>
  <c r="AT1002" i="4"/>
  <c r="AO1002" i="4"/>
  <c r="AQ1002" i="4"/>
  <c r="AU1002" i="4"/>
  <c r="AR1002" i="4"/>
  <c r="AN1002" i="4"/>
  <c r="AL1002" i="4"/>
  <c r="AS1002" i="4"/>
  <c r="AM1002" i="4"/>
  <c r="AE1002" i="4"/>
  <c r="AP1002" i="4"/>
  <c r="AK1002" i="4"/>
  <c r="AW1001" i="4"/>
  <c r="AE1001" i="4"/>
  <c r="AV1001" i="4"/>
  <c r="AS1001" i="4"/>
  <c r="AP1001" i="4"/>
  <c r="AM1001" i="4"/>
  <c r="AK1001" i="4"/>
  <c r="AU1001" i="4"/>
  <c r="AN1001" i="4"/>
  <c r="AR1001" i="4"/>
  <c r="AU1000" i="4"/>
  <c r="AR1000" i="4"/>
  <c r="AN1000" i="4"/>
  <c r="AL1000" i="4"/>
  <c r="AE1000" i="4"/>
  <c r="AV1000" i="4"/>
  <c r="AP1000" i="4"/>
  <c r="AK1000" i="4"/>
  <c r="AS1000" i="4"/>
  <c r="AM1000" i="4"/>
  <c r="AO999" i="4"/>
  <c r="AQ999" i="4"/>
  <c r="AE999" i="4"/>
  <c r="AV999" i="4"/>
  <c r="AS999" i="4"/>
  <c r="AP999" i="4"/>
  <c r="AM999" i="4"/>
  <c r="AK999" i="4"/>
  <c r="AR999" i="4"/>
  <c r="AL999" i="4"/>
  <c r="AU999" i="4"/>
  <c r="AT998" i="4"/>
  <c r="AO998" i="4"/>
  <c r="AQ998" i="4"/>
  <c r="AU998" i="4"/>
  <c r="AR998" i="4"/>
  <c r="AN998" i="4"/>
  <c r="AL998" i="4"/>
  <c r="AS998" i="4"/>
  <c r="AM998" i="4"/>
  <c r="AV998" i="4"/>
  <c r="AK998" i="4"/>
  <c r="AP998" i="4"/>
  <c r="AW997" i="4"/>
  <c r="AE997" i="4"/>
  <c r="AV997" i="4"/>
  <c r="AS997" i="4"/>
  <c r="AP997" i="4"/>
  <c r="AM997" i="4"/>
  <c r="AK997" i="4"/>
  <c r="AU997" i="4"/>
  <c r="AN997" i="4"/>
  <c r="AL997" i="4"/>
  <c r="AO996" i="4"/>
  <c r="AQ996" i="4"/>
  <c r="AU996" i="4"/>
  <c r="AR996" i="4"/>
  <c r="AN996" i="4"/>
  <c r="AL996" i="4"/>
  <c r="AE996" i="4"/>
  <c r="AV996" i="4"/>
  <c r="AP996" i="4"/>
  <c r="AK996" i="4"/>
  <c r="AM996" i="4"/>
  <c r="AS996" i="4"/>
  <c r="AO995" i="4"/>
  <c r="AQ995" i="4"/>
  <c r="AE995" i="4"/>
  <c r="AV995" i="4"/>
  <c r="AS995" i="4"/>
  <c r="AP995" i="4"/>
  <c r="AM995" i="4"/>
  <c r="AK995" i="4"/>
  <c r="AR995" i="4"/>
  <c r="AL995" i="4"/>
  <c r="AN995" i="4"/>
  <c r="AT994" i="4"/>
  <c r="AO994" i="4"/>
  <c r="AQ994" i="4"/>
  <c r="AU994" i="4"/>
  <c r="AR994" i="4"/>
  <c r="AN994" i="4"/>
  <c r="AL994" i="4"/>
  <c r="AS994" i="4"/>
  <c r="AM994" i="4"/>
  <c r="AE994" i="4"/>
  <c r="AP994" i="4"/>
  <c r="AV994" i="4"/>
  <c r="AW993" i="4"/>
  <c r="AE993" i="4"/>
  <c r="AV993" i="4"/>
  <c r="AS993" i="4"/>
  <c r="AP993" i="4"/>
  <c r="AM993" i="4"/>
  <c r="AK993" i="4"/>
  <c r="AU993" i="4"/>
  <c r="AN993" i="4"/>
  <c r="AR993" i="4"/>
  <c r="AL993" i="4"/>
  <c r="AU992" i="4"/>
  <c r="AR992" i="4"/>
  <c r="AN992" i="4"/>
  <c r="AL992" i="4"/>
  <c r="AO992" i="4"/>
  <c r="AQ992" i="4"/>
  <c r="AE992" i="4"/>
  <c r="AV992" i="4"/>
  <c r="AP992" i="4"/>
  <c r="AK992" i="4"/>
  <c r="AS992" i="4"/>
  <c r="AO991" i="4"/>
  <c r="AQ991" i="4"/>
  <c r="AE991" i="4"/>
  <c r="AV991" i="4"/>
  <c r="AS991" i="4"/>
  <c r="AP991" i="4"/>
  <c r="AM991" i="4"/>
  <c r="AK991" i="4"/>
  <c r="AR991" i="4"/>
  <c r="AL991" i="4"/>
  <c r="AU991" i="4"/>
  <c r="AN991" i="4"/>
  <c r="AO990" i="4"/>
  <c r="AQ990" i="4"/>
  <c r="AU990" i="4"/>
  <c r="AR990" i="4"/>
  <c r="AN990" i="4"/>
  <c r="AL990" i="4"/>
  <c r="AS990" i="4"/>
  <c r="AM990" i="4"/>
  <c r="AV990" i="4"/>
  <c r="AK990" i="4"/>
  <c r="AE990" i="4"/>
  <c r="AW989" i="4"/>
  <c r="AE989" i="4"/>
  <c r="AV989" i="4"/>
  <c r="AS989" i="4"/>
  <c r="AP989" i="4"/>
  <c r="AM989" i="4"/>
  <c r="AK989" i="4"/>
  <c r="AU989" i="4"/>
  <c r="AN989" i="4"/>
  <c r="AL989" i="4"/>
  <c r="AR989" i="4"/>
  <c r="AT988" i="4"/>
  <c r="AO988" i="4"/>
  <c r="AQ988" i="4"/>
  <c r="AU988" i="4"/>
  <c r="AR988" i="4"/>
  <c r="AN988" i="4"/>
  <c r="AL988" i="4"/>
  <c r="AE988" i="4"/>
  <c r="AV988" i="4"/>
  <c r="AP988" i="4"/>
  <c r="AK988" i="4"/>
  <c r="AM988" i="4"/>
  <c r="AO987" i="4"/>
  <c r="AQ987" i="4"/>
  <c r="AE987" i="4"/>
  <c r="AV987" i="4"/>
  <c r="AS987" i="4"/>
  <c r="AP987" i="4"/>
  <c r="AM987" i="4"/>
  <c r="AK987" i="4"/>
  <c r="AR987" i="4"/>
  <c r="AL987" i="4"/>
  <c r="AN987" i="4"/>
  <c r="AU987" i="4"/>
  <c r="AT986" i="4"/>
  <c r="AO986" i="4"/>
  <c r="AQ986" i="4"/>
  <c r="AU986" i="4"/>
  <c r="AR986" i="4"/>
  <c r="AN986" i="4"/>
  <c r="AL986" i="4"/>
  <c r="AS986" i="4"/>
  <c r="AM986" i="4"/>
  <c r="AE986" i="4"/>
  <c r="AP986" i="4"/>
  <c r="AK986" i="4"/>
  <c r="AW985" i="4"/>
  <c r="AE985" i="4"/>
  <c r="AV985" i="4"/>
  <c r="AS985" i="4"/>
  <c r="AP985" i="4"/>
  <c r="AM985" i="4"/>
  <c r="AK985" i="4"/>
  <c r="AU985" i="4"/>
  <c r="AN985" i="4"/>
  <c r="AR985" i="4"/>
  <c r="AT984" i="4"/>
  <c r="AU984" i="4"/>
  <c r="AR984" i="4"/>
  <c r="AN984" i="4"/>
  <c r="AL984" i="4"/>
  <c r="AE984" i="4"/>
  <c r="AV984" i="4"/>
  <c r="AP984" i="4"/>
  <c r="AK984" i="4"/>
  <c r="AO984" i="4"/>
  <c r="AQ984" i="4"/>
  <c r="AS984" i="4"/>
  <c r="AM984" i="4"/>
  <c r="AO983" i="4"/>
  <c r="AQ983" i="4"/>
  <c r="AE983" i="4"/>
  <c r="AV983" i="4"/>
  <c r="AS983" i="4"/>
  <c r="AP983" i="4"/>
  <c r="AM983" i="4"/>
  <c r="AK983" i="4"/>
  <c r="AR983" i="4"/>
  <c r="AL983" i="4"/>
  <c r="AU983" i="4"/>
  <c r="AW982" i="4"/>
  <c r="AO982" i="4"/>
  <c r="AQ982" i="4"/>
  <c r="AU982" i="4"/>
  <c r="AR982" i="4"/>
  <c r="AN982" i="4"/>
  <c r="AL982" i="4"/>
  <c r="AV982" i="4"/>
  <c r="AP982" i="4"/>
  <c r="AK982" i="4"/>
  <c r="AS982" i="4"/>
  <c r="AW981" i="4"/>
  <c r="AE981" i="4"/>
  <c r="AV981" i="4"/>
  <c r="AS981" i="4"/>
  <c r="AP981" i="4"/>
  <c r="AM981" i="4"/>
  <c r="AK981" i="4"/>
  <c r="AR981" i="4"/>
  <c r="AL981" i="4"/>
  <c r="AU981" i="4"/>
  <c r="AW980" i="4"/>
  <c r="AO980" i="4"/>
  <c r="AQ980" i="4"/>
  <c r="AE980" i="4"/>
  <c r="AU980" i="4"/>
  <c r="AR980" i="4"/>
  <c r="AN980" i="4"/>
  <c r="AL980" i="4"/>
  <c r="AS980" i="4"/>
  <c r="AM980" i="4"/>
  <c r="AV980" i="4"/>
  <c r="AK980" i="4"/>
  <c r="AT979" i="4"/>
  <c r="AE979" i="4"/>
  <c r="AV979" i="4"/>
  <c r="AS979" i="4"/>
  <c r="AP979" i="4"/>
  <c r="AM979" i="4"/>
  <c r="AK979" i="4"/>
  <c r="AU979" i="4"/>
  <c r="AN979" i="4"/>
  <c r="AL979" i="4"/>
  <c r="AO978" i="4"/>
  <c r="AQ978" i="4"/>
  <c r="AU978" i="4"/>
  <c r="AR978" i="4"/>
  <c r="AN978" i="4"/>
  <c r="AL978" i="4"/>
  <c r="AE978" i="4"/>
  <c r="AV978" i="4"/>
  <c r="AP978" i="4"/>
  <c r="AK978" i="4"/>
  <c r="AM978" i="4"/>
  <c r="AW977" i="4"/>
  <c r="AE977" i="4"/>
  <c r="AV977" i="4"/>
  <c r="AS977" i="4"/>
  <c r="AP977" i="4"/>
  <c r="AM977" i="4"/>
  <c r="AK977" i="4"/>
  <c r="AR977" i="4"/>
  <c r="AL977" i="4"/>
  <c r="AN977" i="4"/>
  <c r="AT976" i="4"/>
  <c r="AO976" i="4"/>
  <c r="AQ976" i="4"/>
  <c r="AE976" i="4"/>
  <c r="AU976" i="4"/>
  <c r="AR976" i="4"/>
  <c r="AN976" i="4"/>
  <c r="AL976" i="4"/>
  <c r="AS976" i="4"/>
  <c r="AM976" i="4"/>
  <c r="AP976" i="4"/>
  <c r="AO975" i="4"/>
  <c r="AQ975" i="4"/>
  <c r="AE975" i="4"/>
  <c r="AV975" i="4"/>
  <c r="AS975" i="4"/>
  <c r="AP975" i="4"/>
  <c r="AM975" i="4"/>
  <c r="AK975" i="4"/>
  <c r="AU975" i="4"/>
  <c r="AN975" i="4"/>
  <c r="AR975" i="4"/>
  <c r="AO974" i="4"/>
  <c r="AQ974" i="4"/>
  <c r="AU974" i="4"/>
  <c r="AR974" i="4"/>
  <c r="AN974" i="4"/>
  <c r="AL974" i="4"/>
  <c r="AV974" i="4"/>
  <c r="AP974" i="4"/>
  <c r="AK974" i="4"/>
  <c r="AE974" i="4"/>
  <c r="AS974" i="4"/>
  <c r="AW973" i="4"/>
  <c r="AE973" i="4"/>
  <c r="AV973" i="4"/>
  <c r="AS973" i="4"/>
  <c r="AP973" i="4"/>
  <c r="AM973" i="4"/>
  <c r="AK973" i="4"/>
  <c r="AR973" i="4"/>
  <c r="AL973" i="4"/>
  <c r="AU973" i="4"/>
  <c r="AO972" i="4"/>
  <c r="AQ972" i="4"/>
  <c r="AE972" i="4"/>
  <c r="AU972" i="4"/>
  <c r="AR972" i="4"/>
  <c r="AN972" i="4"/>
  <c r="AL972" i="4"/>
  <c r="AS972" i="4"/>
  <c r="AM972" i="4"/>
  <c r="AV972" i="4"/>
  <c r="AK972" i="4"/>
  <c r="AO971" i="4"/>
  <c r="AQ971" i="4"/>
  <c r="AE971" i="4"/>
  <c r="AV971" i="4"/>
  <c r="AS971" i="4"/>
  <c r="AP971" i="4"/>
  <c r="AM971" i="4"/>
  <c r="AK971" i="4"/>
  <c r="AU971" i="4"/>
  <c r="AN971" i="4"/>
  <c r="AL971" i="4"/>
  <c r="AO970" i="4"/>
  <c r="AQ970" i="4"/>
  <c r="AU970" i="4"/>
  <c r="AR970" i="4"/>
  <c r="AN970" i="4"/>
  <c r="AL970" i="4"/>
  <c r="AE970" i="4"/>
  <c r="AV970" i="4"/>
  <c r="AP970" i="4"/>
  <c r="AK970" i="4"/>
  <c r="AM970" i="4"/>
  <c r="AW969" i="4"/>
  <c r="AE969" i="4"/>
  <c r="AV969" i="4"/>
  <c r="AS969" i="4"/>
  <c r="AP969" i="4"/>
  <c r="AM969" i="4"/>
  <c r="AK969" i="4"/>
  <c r="AR969" i="4"/>
  <c r="AL969" i="4"/>
  <c r="AN969" i="4"/>
  <c r="AE968" i="4"/>
  <c r="AU968" i="4"/>
  <c r="AR968" i="4"/>
  <c r="AN968" i="4"/>
  <c r="AL968" i="4"/>
  <c r="AS968" i="4"/>
  <c r="AM968" i="4"/>
  <c r="AO968" i="4"/>
  <c r="AQ968" i="4"/>
  <c r="AP968" i="4"/>
  <c r="AO967" i="4"/>
  <c r="AQ967" i="4"/>
  <c r="AE967" i="4"/>
  <c r="AV967" i="4"/>
  <c r="AS967" i="4"/>
  <c r="AP967" i="4"/>
  <c r="AM967" i="4"/>
  <c r="AK967" i="4"/>
  <c r="AU967" i="4"/>
  <c r="AN967" i="4"/>
  <c r="AR967" i="4"/>
  <c r="AW966" i="4"/>
  <c r="AO966" i="4"/>
  <c r="AQ966" i="4"/>
  <c r="AU966" i="4"/>
  <c r="AR966" i="4"/>
  <c r="AN966" i="4"/>
  <c r="AL966" i="4"/>
  <c r="AV966" i="4"/>
  <c r="AP966" i="4"/>
  <c r="AK966" i="4"/>
  <c r="AS966" i="4"/>
  <c r="AW965" i="4"/>
  <c r="AE965" i="4"/>
  <c r="AV965" i="4"/>
  <c r="AS965" i="4"/>
  <c r="AP965" i="4"/>
  <c r="AM965" i="4"/>
  <c r="AK965" i="4"/>
  <c r="AR965" i="4"/>
  <c r="AL965" i="4"/>
  <c r="AU965" i="4"/>
  <c r="AW964" i="4"/>
  <c r="AO964" i="4"/>
  <c r="AQ964" i="4"/>
  <c r="AE964" i="4"/>
  <c r="AU964" i="4"/>
  <c r="AR964" i="4"/>
  <c r="AN964" i="4"/>
  <c r="AL964" i="4"/>
  <c r="AS964" i="4"/>
  <c r="AM964" i="4"/>
  <c r="AV964" i="4"/>
  <c r="AK964" i="4"/>
  <c r="AT963" i="4"/>
  <c r="AE963" i="4"/>
  <c r="AV963" i="4"/>
  <c r="AS963" i="4"/>
  <c r="AP963" i="4"/>
  <c r="AM963" i="4"/>
  <c r="AK963" i="4"/>
  <c r="AU963" i="4"/>
  <c r="AN963" i="4"/>
  <c r="AL963" i="4"/>
  <c r="AW962" i="4"/>
  <c r="AO962" i="4"/>
  <c r="AQ962" i="4"/>
  <c r="AU962" i="4"/>
  <c r="AR962" i="4"/>
  <c r="AN962" i="4"/>
  <c r="AL962" i="4"/>
  <c r="AE962" i="4"/>
  <c r="AV962" i="4"/>
  <c r="AP962" i="4"/>
  <c r="AK962" i="4"/>
  <c r="AM962" i="4"/>
  <c r="AW961" i="4"/>
  <c r="AE961" i="4"/>
  <c r="AV961" i="4"/>
  <c r="AS961" i="4"/>
  <c r="AP961" i="4"/>
  <c r="AM961" i="4"/>
  <c r="AK961" i="4"/>
  <c r="AR961" i="4"/>
  <c r="AL961" i="4"/>
  <c r="AN961" i="4"/>
  <c r="AW960" i="4"/>
  <c r="AO960" i="4"/>
  <c r="AQ960" i="4"/>
  <c r="AE960" i="4"/>
  <c r="AU960" i="4"/>
  <c r="AR960" i="4"/>
  <c r="AN960" i="4"/>
  <c r="AL960" i="4"/>
  <c r="AS960" i="4"/>
  <c r="AM960" i="4"/>
  <c r="AP960" i="4"/>
  <c r="AT959" i="4"/>
  <c r="AE959" i="4"/>
  <c r="AV959" i="4"/>
  <c r="AS959" i="4"/>
  <c r="AP959" i="4"/>
  <c r="AM959" i="4"/>
  <c r="AK959" i="4"/>
  <c r="AU959" i="4"/>
  <c r="AN959" i="4"/>
  <c r="AR959" i="4"/>
  <c r="AW958" i="4"/>
  <c r="AO958" i="4"/>
  <c r="AQ958" i="4"/>
  <c r="AU958" i="4"/>
  <c r="AR958" i="4"/>
  <c r="AN958" i="4"/>
  <c r="AL958" i="4"/>
  <c r="AV958" i="4"/>
  <c r="AP958" i="4"/>
  <c r="AK958" i="4"/>
  <c r="AE958" i="4"/>
  <c r="AS958" i="4"/>
  <c r="AW957" i="4"/>
  <c r="AE957" i="4"/>
  <c r="AV957" i="4"/>
  <c r="AS957" i="4"/>
  <c r="AP957" i="4"/>
  <c r="AM957" i="4"/>
  <c r="AK957" i="4"/>
  <c r="AR957" i="4"/>
  <c r="AL957" i="4"/>
  <c r="AU957" i="4"/>
  <c r="AW956" i="4"/>
  <c r="AO956" i="4"/>
  <c r="AQ956" i="4"/>
  <c r="AE956" i="4"/>
  <c r="AU956" i="4"/>
  <c r="AR956" i="4"/>
  <c r="AN956" i="4"/>
  <c r="AL956" i="4"/>
  <c r="AS956" i="4"/>
  <c r="AM956" i="4"/>
  <c r="AV956" i="4"/>
  <c r="AK956" i="4"/>
  <c r="AT955" i="4"/>
  <c r="AE955" i="4"/>
  <c r="AV955" i="4"/>
  <c r="AS955" i="4"/>
  <c r="AP955" i="4"/>
  <c r="AM955" i="4"/>
  <c r="AK955" i="4"/>
  <c r="AU955" i="4"/>
  <c r="AN955" i="4"/>
  <c r="AL955" i="4"/>
  <c r="AW954" i="4"/>
  <c r="AO954" i="4"/>
  <c r="AQ954" i="4"/>
  <c r="AU954" i="4"/>
  <c r="AR954" i="4"/>
  <c r="AN954" i="4"/>
  <c r="AL954" i="4"/>
  <c r="AE954" i="4"/>
  <c r="AV954" i="4"/>
  <c r="AP954" i="4"/>
  <c r="AK954" i="4"/>
  <c r="AM954" i="4"/>
  <c r="AW953" i="4"/>
  <c r="AE953" i="4"/>
  <c r="AV953" i="4"/>
  <c r="AS953" i="4"/>
  <c r="AP953" i="4"/>
  <c r="AM953" i="4"/>
  <c r="AK953" i="4"/>
  <c r="AR953" i="4"/>
  <c r="AL953" i="4"/>
  <c r="AN953" i="4"/>
  <c r="AE952" i="4"/>
  <c r="AU952" i="4"/>
  <c r="AR952" i="4"/>
  <c r="AN952" i="4"/>
  <c r="AL952" i="4"/>
  <c r="AO952" i="4"/>
  <c r="AQ952" i="4"/>
  <c r="AS952" i="4"/>
  <c r="AM952" i="4"/>
  <c r="AP952" i="4"/>
  <c r="AO951" i="4"/>
  <c r="AQ951" i="4"/>
  <c r="AE951" i="4"/>
  <c r="AV951" i="4"/>
  <c r="AS951" i="4"/>
  <c r="AP951" i="4"/>
  <c r="AM951" i="4"/>
  <c r="AK951" i="4"/>
  <c r="AU951" i="4"/>
  <c r="AN951" i="4"/>
  <c r="AR951" i="4"/>
  <c r="AO950" i="4"/>
  <c r="AQ950" i="4"/>
  <c r="AU950" i="4"/>
  <c r="AR950" i="4"/>
  <c r="AN950" i="4"/>
  <c r="AL950" i="4"/>
  <c r="AV950" i="4"/>
  <c r="AP950" i="4"/>
  <c r="AK950" i="4"/>
  <c r="AS950" i="4"/>
  <c r="AW949" i="4"/>
  <c r="AE949" i="4"/>
  <c r="AV949" i="4"/>
  <c r="AS949" i="4"/>
  <c r="AP949" i="4"/>
  <c r="AM949" i="4"/>
  <c r="AK949" i="4"/>
  <c r="AR949" i="4"/>
  <c r="AL949" i="4"/>
  <c r="AU949" i="4"/>
  <c r="AW948" i="4"/>
  <c r="AO948" i="4"/>
  <c r="AQ948" i="4"/>
  <c r="AE948" i="4"/>
  <c r="AU948" i="4"/>
  <c r="AR948" i="4"/>
  <c r="AN948" i="4"/>
  <c r="AL948" i="4"/>
  <c r="AS948" i="4"/>
  <c r="AM948" i="4"/>
  <c r="AV948" i="4"/>
  <c r="AK948" i="4"/>
  <c r="AT947" i="4"/>
  <c r="AE947" i="4"/>
  <c r="AV947" i="4"/>
  <c r="AS947" i="4"/>
  <c r="AP947" i="4"/>
  <c r="AM947" i="4"/>
  <c r="AK947" i="4"/>
  <c r="AU947" i="4"/>
  <c r="AN947" i="4"/>
  <c r="AL947" i="4"/>
  <c r="AW946" i="4"/>
  <c r="AO946" i="4"/>
  <c r="AQ946" i="4"/>
  <c r="AU946" i="4"/>
  <c r="AR946" i="4"/>
  <c r="AN946" i="4"/>
  <c r="AL946" i="4"/>
  <c r="AE946" i="4"/>
  <c r="AV946" i="4"/>
  <c r="AP946" i="4"/>
  <c r="AK946" i="4"/>
  <c r="AM946" i="4"/>
  <c r="AW945" i="4"/>
  <c r="AE945" i="4"/>
  <c r="AV945" i="4"/>
  <c r="AS945" i="4"/>
  <c r="AP945" i="4"/>
  <c r="AM945" i="4"/>
  <c r="AK945" i="4"/>
  <c r="AR945" i="4"/>
  <c r="AL945" i="4"/>
  <c r="AN945" i="4"/>
  <c r="AW944" i="4"/>
  <c r="AO944" i="4"/>
  <c r="AQ944" i="4"/>
  <c r="AE944" i="4"/>
  <c r="AU944" i="4"/>
  <c r="AR944" i="4"/>
  <c r="AN944" i="4"/>
  <c r="AL944" i="4"/>
  <c r="AS944" i="4"/>
  <c r="AM944" i="4"/>
  <c r="AP944" i="4"/>
  <c r="AT943" i="4"/>
  <c r="AE943" i="4"/>
  <c r="AV943" i="4"/>
  <c r="AS943" i="4"/>
  <c r="AP943" i="4"/>
  <c r="AM943" i="4"/>
  <c r="AK943" i="4"/>
  <c r="AU943" i="4"/>
  <c r="AN943" i="4"/>
  <c r="AR943" i="4"/>
  <c r="AW942" i="4"/>
  <c r="AO942" i="4"/>
  <c r="AQ942" i="4"/>
  <c r="AU942" i="4"/>
  <c r="AR942" i="4"/>
  <c r="AN942" i="4"/>
  <c r="AL942" i="4"/>
  <c r="AV942" i="4"/>
  <c r="AP942" i="4"/>
  <c r="AK942" i="4"/>
  <c r="AE942" i="4"/>
  <c r="AS942" i="4"/>
  <c r="AW941" i="4"/>
  <c r="AE941" i="4"/>
  <c r="AV941" i="4"/>
  <c r="AS941" i="4"/>
  <c r="AP941" i="4"/>
  <c r="AM941" i="4"/>
  <c r="AK941" i="4"/>
  <c r="AR941" i="4"/>
  <c r="AL941" i="4"/>
  <c r="AU941" i="4"/>
  <c r="AO940" i="4"/>
  <c r="AQ940" i="4"/>
  <c r="AE940" i="4"/>
  <c r="AU940" i="4"/>
  <c r="AR940" i="4"/>
  <c r="AN940" i="4"/>
  <c r="AL940" i="4"/>
  <c r="AS940" i="4"/>
  <c r="AM940" i="4"/>
  <c r="AV940" i="4"/>
  <c r="AK940" i="4"/>
  <c r="AO939" i="4"/>
  <c r="AQ939" i="4"/>
  <c r="AE939" i="4"/>
  <c r="AV939" i="4"/>
  <c r="AS939" i="4"/>
  <c r="AP939" i="4"/>
  <c r="AM939" i="4"/>
  <c r="AK939" i="4"/>
  <c r="AU939" i="4"/>
  <c r="AN939" i="4"/>
  <c r="AL939" i="4"/>
  <c r="AO938" i="4"/>
  <c r="AQ938" i="4"/>
  <c r="AU938" i="4"/>
  <c r="AR938" i="4"/>
  <c r="AN938" i="4"/>
  <c r="AL938" i="4"/>
  <c r="AE938" i="4"/>
  <c r="AV938" i="4"/>
  <c r="AP938" i="4"/>
  <c r="AK938" i="4"/>
  <c r="AM938" i="4"/>
  <c r="AW937" i="4"/>
  <c r="AE937" i="4"/>
  <c r="AV937" i="4"/>
  <c r="AS937" i="4"/>
  <c r="AP937" i="4"/>
  <c r="AM937" i="4"/>
  <c r="AK937" i="4"/>
  <c r="AR937" i="4"/>
  <c r="AL937" i="4"/>
  <c r="AN937" i="4"/>
  <c r="AW936" i="4"/>
  <c r="AE936" i="4"/>
  <c r="AU936" i="4"/>
  <c r="AR936" i="4"/>
  <c r="AN936" i="4"/>
  <c r="AL936" i="4"/>
  <c r="AS936" i="4"/>
  <c r="AM936" i="4"/>
  <c r="AP936" i="4"/>
  <c r="AT935" i="4"/>
  <c r="AE935" i="4"/>
  <c r="AV935" i="4"/>
  <c r="AS935" i="4"/>
  <c r="AP935" i="4"/>
  <c r="AM935" i="4"/>
  <c r="AK935" i="4"/>
  <c r="AU935" i="4"/>
  <c r="AN935" i="4"/>
  <c r="AR935" i="4"/>
  <c r="AW934" i="4"/>
  <c r="AO934" i="4"/>
  <c r="AQ934" i="4"/>
  <c r="AU934" i="4"/>
  <c r="AR934" i="4"/>
  <c r="AN934" i="4"/>
  <c r="AL934" i="4"/>
  <c r="AV934" i="4"/>
  <c r="AP934" i="4"/>
  <c r="AK934" i="4"/>
  <c r="AS934" i="4"/>
  <c r="AW933" i="4"/>
  <c r="AE933" i="4"/>
  <c r="AV933" i="4"/>
  <c r="AS933" i="4"/>
  <c r="AP933" i="4"/>
  <c r="AM933" i="4"/>
  <c r="AK933" i="4"/>
  <c r="AR933" i="4"/>
  <c r="AL933" i="4"/>
  <c r="AU933" i="4"/>
  <c r="AO932" i="4"/>
  <c r="AQ932" i="4"/>
  <c r="AE932" i="4"/>
  <c r="AU932" i="4"/>
  <c r="AR932" i="4"/>
  <c r="AN932" i="4"/>
  <c r="AL932" i="4"/>
  <c r="AS932" i="4"/>
  <c r="AM932" i="4"/>
  <c r="AV932" i="4"/>
  <c r="AK932" i="4"/>
  <c r="AO931" i="4"/>
  <c r="AQ931" i="4"/>
  <c r="AE931" i="4"/>
  <c r="AV931" i="4"/>
  <c r="AS931" i="4"/>
  <c r="AP931" i="4"/>
  <c r="AM931" i="4"/>
  <c r="AK931" i="4"/>
  <c r="AU931" i="4"/>
  <c r="AN931" i="4"/>
  <c r="AL931" i="4"/>
  <c r="AW930" i="4"/>
  <c r="AO930" i="4"/>
  <c r="AQ930" i="4"/>
  <c r="AU930" i="4"/>
  <c r="AR930" i="4"/>
  <c r="AN930" i="4"/>
  <c r="AL930" i="4"/>
  <c r="AE930" i="4"/>
  <c r="AV930" i="4"/>
  <c r="AP930" i="4"/>
  <c r="AK930" i="4"/>
  <c r="AM930" i="4"/>
  <c r="AW929" i="4"/>
  <c r="AE929" i="4"/>
  <c r="AV929" i="4"/>
  <c r="AS929" i="4"/>
  <c r="AP929" i="4"/>
  <c r="AM929" i="4"/>
  <c r="AK929" i="4"/>
  <c r="AR929" i="4"/>
  <c r="AL929" i="4"/>
  <c r="AN929" i="4"/>
  <c r="AW928" i="4"/>
  <c r="AO928" i="4"/>
  <c r="AQ928" i="4"/>
  <c r="AE928" i="4"/>
  <c r="AU928" i="4"/>
  <c r="AR928" i="4"/>
  <c r="AN928" i="4"/>
  <c r="AL928" i="4"/>
  <c r="AS928" i="4"/>
  <c r="AM928" i="4"/>
  <c r="AP928" i="4"/>
  <c r="AT927" i="4"/>
  <c r="AE927" i="4"/>
  <c r="AV927" i="4"/>
  <c r="AS927" i="4"/>
  <c r="AP927" i="4"/>
  <c r="AM927" i="4"/>
  <c r="AK927" i="4"/>
  <c r="AU927" i="4"/>
  <c r="AN927" i="4"/>
  <c r="AR927" i="4"/>
  <c r="AW926" i="4"/>
  <c r="AO926" i="4"/>
  <c r="AQ926" i="4"/>
  <c r="AU926" i="4"/>
  <c r="AR926" i="4"/>
  <c r="AN926" i="4"/>
  <c r="AL926" i="4"/>
  <c r="AV926" i="4"/>
  <c r="AP926" i="4"/>
  <c r="AK926" i="4"/>
  <c r="AE926" i="4"/>
  <c r="AS926" i="4"/>
  <c r="AW925" i="4"/>
  <c r="AE925" i="4"/>
  <c r="AV925" i="4"/>
  <c r="AS925" i="4"/>
  <c r="AP925" i="4"/>
  <c r="AM925" i="4"/>
  <c r="AK925" i="4"/>
  <c r="AR925" i="4"/>
  <c r="AL925" i="4"/>
  <c r="AU925" i="4"/>
  <c r="AW924" i="4"/>
  <c r="AO924" i="4"/>
  <c r="AQ924" i="4"/>
  <c r="AE924" i="4"/>
  <c r="AU924" i="4"/>
  <c r="AR924" i="4"/>
  <c r="AN924" i="4"/>
  <c r="AL924" i="4"/>
  <c r="AS924" i="4"/>
  <c r="AM924" i="4"/>
  <c r="AV924" i="4"/>
  <c r="AK924" i="4"/>
  <c r="AT923" i="4"/>
  <c r="AE923" i="4"/>
  <c r="AV923" i="4"/>
  <c r="AS923" i="4"/>
  <c r="AP923" i="4"/>
  <c r="AM923" i="4"/>
  <c r="AK923" i="4"/>
  <c r="AU923" i="4"/>
  <c r="AN923" i="4"/>
  <c r="AL923" i="4"/>
  <c r="AO922" i="4"/>
  <c r="AQ922" i="4"/>
  <c r="AU922" i="4"/>
  <c r="AR922" i="4"/>
  <c r="AN922" i="4"/>
  <c r="AL922" i="4"/>
  <c r="AE922" i="4"/>
  <c r="AV922" i="4"/>
  <c r="AP922" i="4"/>
  <c r="AK922" i="4"/>
  <c r="AM922" i="4"/>
  <c r="AW921" i="4"/>
  <c r="AE921" i="4"/>
  <c r="AV921" i="4"/>
  <c r="AS921" i="4"/>
  <c r="AP921" i="4"/>
  <c r="AM921" i="4"/>
  <c r="AK921" i="4"/>
  <c r="AR921" i="4"/>
  <c r="AL921" i="4"/>
  <c r="AN921" i="4"/>
  <c r="AW920" i="4"/>
  <c r="AE920" i="4"/>
  <c r="AU920" i="4"/>
  <c r="AR920" i="4"/>
  <c r="AN920" i="4"/>
  <c r="AL920" i="4"/>
  <c r="AO920" i="4"/>
  <c r="AQ920" i="4"/>
  <c r="AS920" i="4"/>
  <c r="AM920" i="4"/>
  <c r="AP920" i="4"/>
  <c r="AT919" i="4"/>
  <c r="AE919" i="4"/>
  <c r="AV919" i="4"/>
  <c r="AS919" i="4"/>
  <c r="AP919" i="4"/>
  <c r="AM919" i="4"/>
  <c r="AK919" i="4"/>
  <c r="AU919" i="4"/>
  <c r="AN919" i="4"/>
  <c r="AR919" i="4"/>
  <c r="AW918" i="4"/>
  <c r="AO918" i="4"/>
  <c r="AQ918" i="4"/>
  <c r="AU918" i="4"/>
  <c r="AR918" i="4"/>
  <c r="AN918" i="4"/>
  <c r="AL918" i="4"/>
  <c r="AV918" i="4"/>
  <c r="AP918" i="4"/>
  <c r="AK918" i="4"/>
  <c r="AS918" i="4"/>
  <c r="AW917" i="4"/>
  <c r="AE917" i="4"/>
  <c r="AV917" i="4"/>
  <c r="AS917" i="4"/>
  <c r="AP917" i="4"/>
  <c r="AM917" i="4"/>
  <c r="AK917" i="4"/>
  <c r="AR917" i="4"/>
  <c r="AL917" i="4"/>
  <c r="AU917" i="4"/>
  <c r="AF13" i="27"/>
  <c r="AF132" i="27"/>
  <c r="AC132" i="27"/>
  <c r="AF144" i="27"/>
  <c r="AC144" i="27"/>
  <c r="Z5" i="27"/>
  <c r="AG12" i="27"/>
  <c r="AG13" i="27"/>
  <c r="AC13" i="27"/>
  <c r="AF38" i="27"/>
  <c r="AF112" i="27"/>
  <c r="AB112" i="27"/>
  <c r="AG113" i="27"/>
  <c r="AF119" i="27"/>
  <c r="AB119" i="27"/>
  <c r="AG120" i="27"/>
  <c r="AG121" i="27"/>
  <c r="AB121" i="27"/>
  <c r="AG133" i="27"/>
  <c r="AC139" i="27"/>
  <c r="AB140" i="27"/>
  <c r="AG145" i="27"/>
  <c r="Y341" i="7"/>
  <c r="AS878" i="4"/>
  <c r="AK884" i="4"/>
  <c r="AK892" i="4"/>
  <c r="AS894" i="4"/>
  <c r="AK900" i="4"/>
  <c r="AP904" i="4"/>
  <c r="AK908" i="4"/>
  <c r="AS910" i="4"/>
  <c r="AK916" i="4"/>
  <c r="AO916" i="4"/>
  <c r="AQ916" i="4"/>
  <c r="AE916" i="4"/>
  <c r="AU916" i="4"/>
  <c r="AR916" i="4"/>
  <c r="AN916" i="4"/>
  <c r="AL916" i="4"/>
  <c r="AS916" i="4"/>
  <c r="AM916" i="4"/>
  <c r="AO915" i="4"/>
  <c r="AQ915" i="4"/>
  <c r="AE915" i="4"/>
  <c r="AV915" i="4"/>
  <c r="AS915" i="4"/>
  <c r="AP915" i="4"/>
  <c r="AM915" i="4"/>
  <c r="AK915" i="4"/>
  <c r="AU915" i="4"/>
  <c r="AN915" i="4"/>
  <c r="AW914" i="4"/>
  <c r="AO914" i="4"/>
  <c r="AQ914" i="4"/>
  <c r="AU914" i="4"/>
  <c r="AR914" i="4"/>
  <c r="AN914" i="4"/>
  <c r="AL914" i="4"/>
  <c r="AE914" i="4"/>
  <c r="AV914" i="4"/>
  <c r="AP914" i="4"/>
  <c r="AK914" i="4"/>
  <c r="AW913" i="4"/>
  <c r="AE913" i="4"/>
  <c r="AV913" i="4"/>
  <c r="AS913" i="4"/>
  <c r="AP913" i="4"/>
  <c r="AM913" i="4"/>
  <c r="AK913" i="4"/>
  <c r="AR913" i="4"/>
  <c r="AL913" i="4"/>
  <c r="AW912" i="4"/>
  <c r="AO912" i="4"/>
  <c r="AQ912" i="4"/>
  <c r="AE912" i="4"/>
  <c r="AU912" i="4"/>
  <c r="AR912" i="4"/>
  <c r="AN912" i="4"/>
  <c r="AL912" i="4"/>
  <c r="AS912" i="4"/>
  <c r="AM912" i="4"/>
  <c r="AT911" i="4"/>
  <c r="AE911" i="4"/>
  <c r="AV911" i="4"/>
  <c r="AS911" i="4"/>
  <c r="AP911" i="4"/>
  <c r="AM911" i="4"/>
  <c r="AK911" i="4"/>
  <c r="AU911" i="4"/>
  <c r="AN911" i="4"/>
  <c r="AW910" i="4"/>
  <c r="AO910" i="4"/>
  <c r="AQ910" i="4"/>
  <c r="AU910" i="4"/>
  <c r="AR910" i="4"/>
  <c r="AN910" i="4"/>
  <c r="AL910" i="4"/>
  <c r="AV910" i="4"/>
  <c r="AP910" i="4"/>
  <c r="AK910" i="4"/>
  <c r="AW909" i="4"/>
  <c r="AE909" i="4"/>
  <c r="AV909" i="4"/>
  <c r="AS909" i="4"/>
  <c r="AP909" i="4"/>
  <c r="AM909" i="4"/>
  <c r="AK909" i="4"/>
  <c r="AR909" i="4"/>
  <c r="AL909" i="4"/>
  <c r="AO908" i="4"/>
  <c r="AQ908" i="4"/>
  <c r="AE908" i="4"/>
  <c r="AU908" i="4"/>
  <c r="AR908" i="4"/>
  <c r="AN908" i="4"/>
  <c r="AL908" i="4"/>
  <c r="AS908" i="4"/>
  <c r="AM908" i="4"/>
  <c r="AO907" i="4"/>
  <c r="AQ907" i="4"/>
  <c r="AE907" i="4"/>
  <c r="AV907" i="4"/>
  <c r="AS907" i="4"/>
  <c r="AP907" i="4"/>
  <c r="AM907" i="4"/>
  <c r="AK907" i="4"/>
  <c r="AU907" i="4"/>
  <c r="AN907" i="4"/>
  <c r="AW906" i="4"/>
  <c r="AO906" i="4"/>
  <c r="AQ906" i="4"/>
  <c r="AU906" i="4"/>
  <c r="AR906" i="4"/>
  <c r="AN906" i="4"/>
  <c r="AL906" i="4"/>
  <c r="AE906" i="4"/>
  <c r="AV906" i="4"/>
  <c r="AP906" i="4"/>
  <c r="AK906" i="4"/>
  <c r="AW905" i="4"/>
  <c r="AE905" i="4"/>
  <c r="AV905" i="4"/>
  <c r="AS905" i="4"/>
  <c r="AP905" i="4"/>
  <c r="AM905" i="4"/>
  <c r="AK905" i="4"/>
  <c r="AR905" i="4"/>
  <c r="AL905" i="4"/>
  <c r="AW904" i="4"/>
  <c r="AE904" i="4"/>
  <c r="AU904" i="4"/>
  <c r="AR904" i="4"/>
  <c r="AN904" i="4"/>
  <c r="AL904" i="4"/>
  <c r="AS904" i="4"/>
  <c r="AM904" i="4"/>
  <c r="AT903" i="4"/>
  <c r="AE903" i="4"/>
  <c r="AV903" i="4"/>
  <c r="AS903" i="4"/>
  <c r="AP903" i="4"/>
  <c r="AM903" i="4"/>
  <c r="AK903" i="4"/>
  <c r="AU903" i="4"/>
  <c r="AN903" i="4"/>
  <c r="AO902" i="4"/>
  <c r="AQ902" i="4"/>
  <c r="AU902" i="4"/>
  <c r="AR902" i="4"/>
  <c r="AN902" i="4"/>
  <c r="AL902" i="4"/>
  <c r="AV902" i="4"/>
  <c r="AP902" i="4"/>
  <c r="AK902" i="4"/>
  <c r="AW901" i="4"/>
  <c r="AE901" i="4"/>
  <c r="AV901" i="4"/>
  <c r="AS901" i="4"/>
  <c r="AP901" i="4"/>
  <c r="AM901" i="4"/>
  <c r="AK901" i="4"/>
  <c r="AR901" i="4"/>
  <c r="AL901" i="4"/>
  <c r="AO900" i="4"/>
  <c r="AQ900" i="4"/>
  <c r="AE900" i="4"/>
  <c r="AU900" i="4"/>
  <c r="AR900" i="4"/>
  <c r="AN900" i="4"/>
  <c r="AL900" i="4"/>
  <c r="AS900" i="4"/>
  <c r="AM900" i="4"/>
  <c r="AO899" i="4"/>
  <c r="AQ899" i="4"/>
  <c r="AE899" i="4"/>
  <c r="AV899" i="4"/>
  <c r="AS899" i="4"/>
  <c r="AP899" i="4"/>
  <c r="AM899" i="4"/>
  <c r="AK899" i="4"/>
  <c r="AU899" i="4"/>
  <c r="AN899" i="4"/>
  <c r="AW898" i="4"/>
  <c r="AO898" i="4"/>
  <c r="AQ898" i="4"/>
  <c r="AU898" i="4"/>
  <c r="AR898" i="4"/>
  <c r="AN898" i="4"/>
  <c r="AL898" i="4"/>
  <c r="AE898" i="4"/>
  <c r="AV898" i="4"/>
  <c r="AP898" i="4"/>
  <c r="AK898" i="4"/>
  <c r="AW897" i="4"/>
  <c r="AE897" i="4"/>
  <c r="AV897" i="4"/>
  <c r="AS897" i="4"/>
  <c r="AP897" i="4"/>
  <c r="AM897" i="4"/>
  <c r="AK897" i="4"/>
  <c r="AR897" i="4"/>
  <c r="AL897" i="4"/>
  <c r="AT896" i="4"/>
  <c r="AO896" i="4"/>
  <c r="AQ896" i="4"/>
  <c r="AE896" i="4"/>
  <c r="AU896" i="4"/>
  <c r="AR896" i="4"/>
  <c r="AN896" i="4"/>
  <c r="AL896" i="4"/>
  <c r="AS896" i="4"/>
  <c r="AM896" i="4"/>
  <c r="AT895" i="4"/>
  <c r="AE895" i="4"/>
  <c r="AV895" i="4"/>
  <c r="AS895" i="4"/>
  <c r="AP895" i="4"/>
  <c r="AM895" i="4"/>
  <c r="AK895" i="4"/>
  <c r="AU895" i="4"/>
  <c r="AN895" i="4"/>
  <c r="AO894" i="4"/>
  <c r="AQ894" i="4"/>
  <c r="AU894" i="4"/>
  <c r="AR894" i="4"/>
  <c r="AN894" i="4"/>
  <c r="AL894" i="4"/>
  <c r="AV894" i="4"/>
  <c r="AP894" i="4"/>
  <c r="AK894" i="4"/>
  <c r="AW893" i="4"/>
  <c r="AE893" i="4"/>
  <c r="AV893" i="4"/>
  <c r="AS893" i="4"/>
  <c r="AP893" i="4"/>
  <c r="AM893" i="4"/>
  <c r="AK893" i="4"/>
  <c r="AR893" i="4"/>
  <c r="AL893" i="4"/>
  <c r="AW892" i="4"/>
  <c r="AO892" i="4"/>
  <c r="AQ892" i="4"/>
  <c r="AE892" i="4"/>
  <c r="AU892" i="4"/>
  <c r="AR892" i="4"/>
  <c r="AN892" i="4"/>
  <c r="AL892" i="4"/>
  <c r="AS892" i="4"/>
  <c r="AM892" i="4"/>
  <c r="AT891" i="4"/>
  <c r="AE891" i="4"/>
  <c r="AV891" i="4"/>
  <c r="AS891" i="4"/>
  <c r="AP891" i="4"/>
  <c r="AM891" i="4"/>
  <c r="AK891" i="4"/>
  <c r="AU891" i="4"/>
  <c r="AN891" i="4"/>
  <c r="AW890" i="4"/>
  <c r="AO890" i="4"/>
  <c r="AQ890" i="4"/>
  <c r="AU890" i="4"/>
  <c r="AR890" i="4"/>
  <c r="AN890" i="4"/>
  <c r="AL890" i="4"/>
  <c r="AE890" i="4"/>
  <c r="AV890" i="4"/>
  <c r="AP890" i="4"/>
  <c r="AK890" i="4"/>
  <c r="AW889" i="4"/>
  <c r="AE889" i="4"/>
  <c r="AV889" i="4"/>
  <c r="AS889" i="4"/>
  <c r="AP889" i="4"/>
  <c r="AM889" i="4"/>
  <c r="AK889" i="4"/>
  <c r="AR889" i="4"/>
  <c r="AL889" i="4"/>
  <c r="AE888" i="4"/>
  <c r="AU888" i="4"/>
  <c r="AR888" i="4"/>
  <c r="AN888" i="4"/>
  <c r="AL888" i="4"/>
  <c r="AO888" i="4"/>
  <c r="AQ888" i="4"/>
  <c r="AS888" i="4"/>
  <c r="AM888" i="4"/>
  <c r="AO887" i="4"/>
  <c r="AQ887" i="4"/>
  <c r="AE887" i="4"/>
  <c r="AV887" i="4"/>
  <c r="AS887" i="4"/>
  <c r="AP887" i="4"/>
  <c r="AM887" i="4"/>
  <c r="AK887" i="4"/>
  <c r="AU887" i="4"/>
  <c r="AN887" i="4"/>
  <c r="AW886" i="4"/>
  <c r="AO886" i="4"/>
  <c r="AQ886" i="4"/>
  <c r="AU886" i="4"/>
  <c r="AR886" i="4"/>
  <c r="AN886" i="4"/>
  <c r="AL886" i="4"/>
  <c r="AV886" i="4"/>
  <c r="AP886" i="4"/>
  <c r="AK886" i="4"/>
  <c r="AW885" i="4"/>
  <c r="AE885" i="4"/>
  <c r="AV885" i="4"/>
  <c r="AS885" i="4"/>
  <c r="AP885" i="4"/>
  <c r="AM885" i="4"/>
  <c r="AK885" i="4"/>
  <c r="AR885" i="4"/>
  <c r="AL885" i="4"/>
  <c r="AW884" i="4"/>
  <c r="AO884" i="4"/>
  <c r="AQ884" i="4"/>
  <c r="AE884" i="4"/>
  <c r="AU884" i="4"/>
  <c r="AR884" i="4"/>
  <c r="AN884" i="4"/>
  <c r="AL884" i="4"/>
  <c r="AS884" i="4"/>
  <c r="AM884" i="4"/>
  <c r="AT883" i="4"/>
  <c r="AE883" i="4"/>
  <c r="AV883" i="4"/>
  <c r="AS883" i="4"/>
  <c r="AP883" i="4"/>
  <c r="AM883" i="4"/>
  <c r="AK883" i="4"/>
  <c r="AU883" i="4"/>
  <c r="AN883" i="4"/>
  <c r="AW882" i="4"/>
  <c r="AO882" i="4"/>
  <c r="AQ882" i="4"/>
  <c r="AU882" i="4"/>
  <c r="AR882" i="4"/>
  <c r="AN882" i="4"/>
  <c r="AL882" i="4"/>
  <c r="AE882" i="4"/>
  <c r="AV882" i="4"/>
  <c r="AP882" i="4"/>
  <c r="AK882" i="4"/>
  <c r="AW881" i="4"/>
  <c r="AE881" i="4"/>
  <c r="AV881" i="4"/>
  <c r="AS881" i="4"/>
  <c r="AP881" i="4"/>
  <c r="AM881" i="4"/>
  <c r="AK881" i="4"/>
  <c r="AR881" i="4"/>
  <c r="AL881" i="4"/>
  <c r="AW880" i="4"/>
  <c r="AO880" i="4"/>
  <c r="AQ880" i="4"/>
  <c r="AE880" i="4"/>
  <c r="AU880" i="4"/>
  <c r="AR880" i="4"/>
  <c r="AN880" i="4"/>
  <c r="AL880" i="4"/>
  <c r="AS880" i="4"/>
  <c r="AM880" i="4"/>
  <c r="AT879" i="4"/>
  <c r="AE879" i="4"/>
  <c r="AV879" i="4"/>
  <c r="AS879" i="4"/>
  <c r="AP879" i="4"/>
  <c r="AM879" i="4"/>
  <c r="AK879" i="4"/>
  <c r="AU879" i="4"/>
  <c r="AN879" i="4"/>
  <c r="AO878" i="4"/>
  <c r="AQ878" i="4"/>
  <c r="AU878" i="4"/>
  <c r="AR878" i="4"/>
  <c r="AN878" i="4"/>
  <c r="AL878" i="4"/>
  <c r="AV878" i="4"/>
  <c r="AP878" i="4"/>
  <c r="AK878" i="4"/>
  <c r="AW877" i="4"/>
  <c r="AE877" i="4"/>
  <c r="AV877" i="4"/>
  <c r="AS877" i="4"/>
  <c r="AP877" i="4"/>
  <c r="AM877" i="4"/>
  <c r="AK877" i="4"/>
  <c r="AR877" i="4"/>
  <c r="AL877" i="4"/>
  <c r="AW876" i="4"/>
  <c r="AO876" i="4"/>
  <c r="AQ876" i="4"/>
  <c r="AE876" i="4"/>
  <c r="AU876" i="4"/>
  <c r="AR876" i="4"/>
  <c r="AN876" i="4"/>
  <c r="AL876" i="4"/>
  <c r="AS876" i="4"/>
  <c r="AM876" i="4"/>
  <c r="AT875" i="4"/>
  <c r="AO875" i="4"/>
  <c r="AQ875" i="4"/>
  <c r="AE875" i="4"/>
  <c r="AV875" i="4"/>
  <c r="AS875" i="4"/>
  <c r="AP875" i="4"/>
  <c r="AM875" i="4"/>
  <c r="AK875" i="4"/>
  <c r="AU875" i="4"/>
  <c r="AN875" i="4"/>
  <c r="AW874" i="4"/>
  <c r="AU874" i="4"/>
  <c r="AR874" i="4"/>
  <c r="AN874" i="4"/>
  <c r="AL874" i="4"/>
  <c r="AE874" i="4"/>
  <c r="AV874" i="4"/>
  <c r="AP874" i="4"/>
  <c r="AK874" i="4"/>
  <c r="AW873" i="4"/>
  <c r="AE873" i="4"/>
  <c r="AV873" i="4"/>
  <c r="AS873" i="4"/>
  <c r="AP873" i="4"/>
  <c r="AM873" i="4"/>
  <c r="AK873" i="4"/>
  <c r="AR873" i="4"/>
  <c r="AL873" i="4"/>
  <c r="AO872" i="4"/>
  <c r="AQ872" i="4"/>
  <c r="AE872" i="4"/>
  <c r="AU872" i="4"/>
  <c r="AR872" i="4"/>
  <c r="AN872" i="4"/>
  <c r="AL872" i="4"/>
  <c r="AS872" i="4"/>
  <c r="AM872" i="4"/>
  <c r="AO871" i="4"/>
  <c r="AQ871" i="4"/>
  <c r="AE871" i="4"/>
  <c r="AV871" i="4"/>
  <c r="AS871" i="4"/>
  <c r="AP871" i="4"/>
  <c r="AM871" i="4"/>
  <c r="AK871" i="4"/>
  <c r="AU871" i="4"/>
  <c r="AN871" i="4"/>
  <c r="AW870" i="4"/>
  <c r="AO870" i="4"/>
  <c r="AQ870" i="4"/>
  <c r="AU870" i="4"/>
  <c r="AR870" i="4"/>
  <c r="AN870" i="4"/>
  <c r="AL870" i="4"/>
  <c r="AV870" i="4"/>
  <c r="AP870" i="4"/>
  <c r="AK870" i="4"/>
  <c r="AW869" i="4"/>
  <c r="AE869" i="4"/>
  <c r="AV869" i="4"/>
  <c r="AS869" i="4"/>
  <c r="AP869" i="4"/>
  <c r="AM869" i="4"/>
  <c r="AK869" i="4"/>
  <c r="AR869" i="4"/>
  <c r="AL869" i="4"/>
  <c r="AW868" i="4"/>
  <c r="AO868" i="4"/>
  <c r="AQ868" i="4"/>
  <c r="AE868" i="4"/>
  <c r="AU868" i="4"/>
  <c r="AR868" i="4"/>
  <c r="AN868" i="4"/>
  <c r="AL868" i="4"/>
  <c r="AS868" i="4"/>
  <c r="AM868" i="4"/>
  <c r="AT867" i="4"/>
  <c r="AO867" i="4"/>
  <c r="AQ867" i="4"/>
  <c r="AE867" i="4"/>
  <c r="AV867" i="4"/>
  <c r="AS867" i="4"/>
  <c r="AP867" i="4"/>
  <c r="AM867" i="4"/>
  <c r="AK867" i="4"/>
  <c r="AU867" i="4"/>
  <c r="AN867" i="4"/>
  <c r="AW866" i="4"/>
  <c r="AO866" i="4"/>
  <c r="AQ866" i="4"/>
  <c r="AU866" i="4"/>
  <c r="AR866" i="4"/>
  <c r="AN866" i="4"/>
  <c r="AL866" i="4"/>
  <c r="AE866" i="4"/>
  <c r="AV866" i="4"/>
  <c r="AP866" i="4"/>
  <c r="AK866" i="4"/>
  <c r="AW865" i="4"/>
  <c r="AE865" i="4"/>
  <c r="AV865" i="4"/>
  <c r="AS865" i="4"/>
  <c r="AP865" i="4"/>
  <c r="AM865" i="4"/>
  <c r="AK865" i="4"/>
  <c r="AR865" i="4"/>
  <c r="AL865" i="4"/>
  <c r="AW864" i="4"/>
  <c r="AO864" i="4"/>
  <c r="AQ864" i="4"/>
  <c r="AE864" i="4"/>
  <c r="AU864" i="4"/>
  <c r="AR864" i="4"/>
  <c r="AN864" i="4"/>
  <c r="AL864" i="4"/>
  <c r="AS864" i="4"/>
  <c r="AM864" i="4"/>
  <c r="AT863" i="4"/>
  <c r="AE863" i="4"/>
  <c r="AV863" i="4"/>
  <c r="AS863" i="4"/>
  <c r="AP863" i="4"/>
  <c r="AM863" i="4"/>
  <c r="AK863" i="4"/>
  <c r="AO863" i="4"/>
  <c r="AQ863" i="4"/>
  <c r="AU863" i="4"/>
  <c r="AN863" i="4"/>
  <c r="AW862" i="4"/>
  <c r="AO862" i="4"/>
  <c r="AQ862" i="4"/>
  <c r="AU862" i="4"/>
  <c r="AR862" i="4"/>
  <c r="AN862" i="4"/>
  <c r="AL862" i="4"/>
  <c r="AV862" i="4"/>
  <c r="AP862" i="4"/>
  <c r="AK862" i="4"/>
  <c r="AW861" i="4"/>
  <c r="AE861" i="4"/>
  <c r="AV861" i="4"/>
  <c r="AS861" i="4"/>
  <c r="AP861" i="4"/>
  <c r="AM861" i="4"/>
  <c r="AK861" i="4"/>
  <c r="AR861" i="4"/>
  <c r="AL861" i="4"/>
  <c r="AO860" i="4"/>
  <c r="AQ860" i="4"/>
  <c r="AE860" i="4"/>
  <c r="AU860" i="4"/>
  <c r="AR860" i="4"/>
  <c r="AN860" i="4"/>
  <c r="AL860" i="4"/>
  <c r="AS860" i="4"/>
  <c r="AM860" i="4"/>
  <c r="AO859" i="4"/>
  <c r="AQ859" i="4"/>
  <c r="AE859" i="4"/>
  <c r="AV859" i="4"/>
  <c r="AS859" i="4"/>
  <c r="AP859" i="4"/>
  <c r="AM859" i="4"/>
  <c r="AK859" i="4"/>
  <c r="AU859" i="4"/>
  <c r="AN859" i="4"/>
  <c r="AO858" i="4"/>
  <c r="AQ858" i="4"/>
  <c r="AU858" i="4"/>
  <c r="AR858" i="4"/>
  <c r="AN858" i="4"/>
  <c r="AL858" i="4"/>
  <c r="AE858" i="4"/>
  <c r="AV858" i="4"/>
  <c r="AP858" i="4"/>
  <c r="AK858" i="4"/>
  <c r="AW857" i="4"/>
  <c r="AE857" i="4"/>
  <c r="AV857" i="4"/>
  <c r="AS857" i="4"/>
  <c r="AP857" i="4"/>
  <c r="AM857" i="4"/>
  <c r="AK857" i="4"/>
  <c r="AR857" i="4"/>
  <c r="AL857" i="4"/>
  <c r="AW856" i="4"/>
  <c r="AO856" i="4"/>
  <c r="AQ856" i="4"/>
  <c r="AE856" i="4"/>
  <c r="AU856" i="4"/>
  <c r="AR856" i="4"/>
  <c r="AN856" i="4"/>
  <c r="AL856" i="4"/>
  <c r="AS856" i="4"/>
  <c r="AM856" i="4"/>
  <c r="AT855" i="4"/>
  <c r="AO855" i="4"/>
  <c r="AQ855" i="4"/>
  <c r="AE855" i="4"/>
  <c r="AV855" i="4"/>
  <c r="AS855" i="4"/>
  <c r="AP855" i="4"/>
  <c r="AM855" i="4"/>
  <c r="AK855" i="4"/>
  <c r="AU855" i="4"/>
  <c r="AN855" i="4"/>
  <c r="AW854" i="4"/>
  <c r="AO854" i="4"/>
  <c r="AQ854" i="4"/>
  <c r="AU854" i="4"/>
  <c r="AR854" i="4"/>
  <c r="AN854" i="4"/>
  <c r="AL854" i="4"/>
  <c r="AV854" i="4"/>
  <c r="AP854" i="4"/>
  <c r="AK854" i="4"/>
  <c r="AW853" i="4"/>
  <c r="AE853" i="4"/>
  <c r="AV853" i="4"/>
  <c r="AS853" i="4"/>
  <c r="AP853" i="4"/>
  <c r="AM853" i="4"/>
  <c r="AK853" i="4"/>
  <c r="AR853" i="4"/>
  <c r="AL853" i="4"/>
  <c r="AW852" i="4"/>
  <c r="AE852" i="4"/>
  <c r="AU852" i="4"/>
  <c r="AR852" i="4"/>
  <c r="AN852" i="4"/>
  <c r="AL852" i="4"/>
  <c r="AS852" i="4"/>
  <c r="AM852" i="4"/>
  <c r="AT851" i="4"/>
  <c r="AO851" i="4"/>
  <c r="AQ851" i="4"/>
  <c r="AE851" i="4"/>
  <c r="AV851" i="4"/>
  <c r="AS851" i="4"/>
  <c r="AP851" i="4"/>
  <c r="AM851" i="4"/>
  <c r="AK851" i="4"/>
  <c r="AU851" i="4"/>
  <c r="AN851" i="4"/>
  <c r="AW850" i="4"/>
  <c r="AO850" i="4"/>
  <c r="AQ850" i="4"/>
  <c r="AU850" i="4"/>
  <c r="AR850" i="4"/>
  <c r="AN850" i="4"/>
  <c r="AL850" i="4"/>
  <c r="AE850" i="4"/>
  <c r="AV850" i="4"/>
  <c r="AP850" i="4"/>
  <c r="AK850" i="4"/>
  <c r="AW849" i="4"/>
  <c r="AE849" i="4"/>
  <c r="AV849" i="4"/>
  <c r="AS849" i="4"/>
  <c r="AP849" i="4"/>
  <c r="AM849" i="4"/>
  <c r="AK849" i="4"/>
  <c r="AR849" i="4"/>
  <c r="AL849" i="4"/>
  <c r="AW848" i="4"/>
  <c r="AO848" i="4"/>
  <c r="AQ848" i="4"/>
  <c r="AE848" i="4"/>
  <c r="AU848" i="4"/>
  <c r="AR848" i="4"/>
  <c r="AN848" i="4"/>
  <c r="AL848" i="4"/>
  <c r="AS848" i="4"/>
  <c r="AM848" i="4"/>
  <c r="AT847" i="4"/>
  <c r="AE847" i="4"/>
  <c r="AO847" i="4"/>
  <c r="AQ847" i="4"/>
  <c r="AV847" i="4"/>
  <c r="AS847" i="4"/>
  <c r="AP847" i="4"/>
  <c r="AM847" i="4"/>
  <c r="AK847" i="4"/>
  <c r="AU847" i="4"/>
  <c r="AN847" i="4"/>
  <c r="AW846" i="4"/>
  <c r="AO846" i="4"/>
  <c r="AQ846" i="4"/>
  <c r="AU846" i="4"/>
  <c r="AR846" i="4"/>
  <c r="AN846" i="4"/>
  <c r="AL846" i="4"/>
  <c r="AV846" i="4"/>
  <c r="AP846" i="4"/>
  <c r="AK846" i="4"/>
  <c r="AW845" i="4"/>
  <c r="AE845" i="4"/>
  <c r="AV845" i="4"/>
  <c r="AS845" i="4"/>
  <c r="AP845" i="4"/>
  <c r="AM845" i="4"/>
  <c r="AK845" i="4"/>
  <c r="AR845" i="4"/>
  <c r="AL845" i="4"/>
  <c r="AW844" i="4"/>
  <c r="AO844" i="4"/>
  <c r="AQ844" i="4"/>
  <c r="AE844" i="4"/>
  <c r="AU844" i="4"/>
  <c r="AR844" i="4"/>
  <c r="AN844" i="4"/>
  <c r="AL844" i="4"/>
  <c r="AS844" i="4"/>
  <c r="AM844" i="4"/>
  <c r="AT843" i="4"/>
  <c r="AO843" i="4"/>
  <c r="AQ843" i="4"/>
  <c r="AE843" i="4"/>
  <c r="AV843" i="4"/>
  <c r="AS843" i="4"/>
  <c r="AP843" i="4"/>
  <c r="AM843" i="4"/>
  <c r="AK843" i="4"/>
  <c r="AU843" i="4"/>
  <c r="AN843" i="4"/>
  <c r="AW842" i="4"/>
  <c r="AU842" i="4"/>
  <c r="AR842" i="4"/>
  <c r="AN842" i="4"/>
  <c r="AL842" i="4"/>
  <c r="AO842" i="4"/>
  <c r="AQ842" i="4"/>
  <c r="AE842" i="4"/>
  <c r="AV842" i="4"/>
  <c r="AP842" i="4"/>
  <c r="AK842" i="4"/>
  <c r="AW841" i="4"/>
  <c r="AE841" i="4"/>
  <c r="AV841" i="4"/>
  <c r="AS841" i="4"/>
  <c r="AP841" i="4"/>
  <c r="AM841" i="4"/>
  <c r="AK841" i="4"/>
  <c r="AR841" i="4"/>
  <c r="AL841" i="4"/>
  <c r="AO840" i="4"/>
  <c r="AQ840" i="4"/>
  <c r="AE840" i="4"/>
  <c r="AU840" i="4"/>
  <c r="AR840" i="4"/>
  <c r="AN840" i="4"/>
  <c r="AL840" i="4"/>
  <c r="AS840" i="4"/>
  <c r="AM840" i="4"/>
  <c r="AO839" i="4"/>
  <c r="AQ839" i="4"/>
  <c r="AE839" i="4"/>
  <c r="AV839" i="4"/>
  <c r="AS839" i="4"/>
  <c r="AP839" i="4"/>
  <c r="AM839" i="4"/>
  <c r="AK839" i="4"/>
  <c r="AU839" i="4"/>
  <c r="AN839" i="4"/>
  <c r="AW838" i="4"/>
  <c r="AO838" i="4"/>
  <c r="AQ838" i="4"/>
  <c r="AU838" i="4"/>
  <c r="AR838" i="4"/>
  <c r="AN838" i="4"/>
  <c r="AL838" i="4"/>
  <c r="AV838" i="4"/>
  <c r="AP838" i="4"/>
  <c r="AK838" i="4"/>
  <c r="AW837" i="4"/>
  <c r="AE837" i="4"/>
  <c r="AV837" i="4"/>
  <c r="AS837" i="4"/>
  <c r="AP837" i="4"/>
  <c r="AM837" i="4"/>
  <c r="AK837" i="4"/>
  <c r="AR837" i="4"/>
  <c r="AL837" i="4"/>
  <c r="AW836" i="4"/>
  <c r="AO836" i="4"/>
  <c r="AQ836" i="4"/>
  <c r="AE836" i="4"/>
  <c r="AU836" i="4"/>
  <c r="AR836" i="4"/>
  <c r="AN836" i="4"/>
  <c r="AL836" i="4"/>
  <c r="AS836" i="4"/>
  <c r="AM836" i="4"/>
  <c r="AT835" i="4"/>
  <c r="AO835" i="4"/>
  <c r="AQ835" i="4"/>
  <c r="AE835" i="4"/>
  <c r="AV835" i="4"/>
  <c r="AS835" i="4"/>
  <c r="AP835" i="4"/>
  <c r="AM835" i="4"/>
  <c r="AK835" i="4"/>
  <c r="AU835" i="4"/>
  <c r="AN835" i="4"/>
  <c r="AO834" i="4"/>
  <c r="AQ834" i="4"/>
  <c r="AU834" i="4"/>
  <c r="AR834" i="4"/>
  <c r="AN834" i="4"/>
  <c r="AL834" i="4"/>
  <c r="AE834" i="4"/>
  <c r="AV834" i="4"/>
  <c r="AP834" i="4"/>
  <c r="AK834" i="4"/>
  <c r="AW833" i="4"/>
  <c r="AE833" i="4"/>
  <c r="AV833" i="4"/>
  <c r="AS833" i="4"/>
  <c r="AP833" i="4"/>
  <c r="AM833" i="4"/>
  <c r="AK833" i="4"/>
  <c r="AR833" i="4"/>
  <c r="AL833" i="4"/>
  <c r="AW832" i="4"/>
  <c r="AO832" i="4"/>
  <c r="AQ832" i="4"/>
  <c r="AE832" i="4"/>
  <c r="AU832" i="4"/>
  <c r="AR832" i="4"/>
  <c r="AN832" i="4"/>
  <c r="AL832" i="4"/>
  <c r="AS832" i="4"/>
  <c r="AM832" i="4"/>
  <c r="AT831" i="4"/>
  <c r="AE831" i="4"/>
  <c r="AV831" i="4"/>
  <c r="AS831" i="4"/>
  <c r="AP831" i="4"/>
  <c r="AM831" i="4"/>
  <c r="AK831" i="4"/>
  <c r="AU831" i="4"/>
  <c r="AN831" i="4"/>
  <c r="AW830" i="4"/>
  <c r="AO830" i="4"/>
  <c r="AQ830" i="4"/>
  <c r="AU830" i="4"/>
  <c r="AR830" i="4"/>
  <c r="AN830" i="4"/>
  <c r="AL830" i="4"/>
  <c r="AV830" i="4"/>
  <c r="AP830" i="4"/>
  <c r="AK830" i="4"/>
  <c r="AW829" i="4"/>
  <c r="AE829" i="4"/>
  <c r="AV829" i="4"/>
  <c r="AS829" i="4"/>
  <c r="AP829" i="4"/>
  <c r="AM829" i="4"/>
  <c r="AK829" i="4"/>
  <c r="AR829" i="4"/>
  <c r="AL829" i="4"/>
  <c r="AW828" i="4"/>
  <c r="AO828" i="4"/>
  <c r="AQ828" i="4"/>
  <c r="AE828" i="4"/>
  <c r="AU828" i="4"/>
  <c r="AR828" i="4"/>
  <c r="AN828" i="4"/>
  <c r="AL828" i="4"/>
  <c r="AS828" i="4"/>
  <c r="AM828" i="4"/>
  <c r="AT827" i="4"/>
  <c r="AO827" i="4"/>
  <c r="AQ827" i="4"/>
  <c r="AE827" i="4"/>
  <c r="AV827" i="4"/>
  <c r="AS827" i="4"/>
  <c r="AP827" i="4"/>
  <c r="AM827" i="4"/>
  <c r="AK827" i="4"/>
  <c r="AU827" i="4"/>
  <c r="AN827" i="4"/>
  <c r="AW826" i="4"/>
  <c r="AO826" i="4"/>
  <c r="AQ826" i="4"/>
  <c r="AU826" i="4"/>
  <c r="AR826" i="4"/>
  <c r="AN826" i="4"/>
  <c r="AL826" i="4"/>
  <c r="AE826" i="4"/>
  <c r="AV826" i="4"/>
  <c r="AP826" i="4"/>
  <c r="AK826" i="4"/>
  <c r="AW825" i="4"/>
  <c r="AE825" i="4"/>
  <c r="AV825" i="4"/>
  <c r="AS825" i="4"/>
  <c r="AP825" i="4"/>
  <c r="AM825" i="4"/>
  <c r="AK825" i="4"/>
  <c r="AR825" i="4"/>
  <c r="AL825" i="4"/>
  <c r="AO824" i="4"/>
  <c r="AQ824" i="4"/>
  <c r="AE824" i="4"/>
  <c r="AU824" i="4"/>
  <c r="AR824" i="4"/>
  <c r="AN824" i="4"/>
  <c r="AL824" i="4"/>
  <c r="AS824" i="4"/>
  <c r="AM824" i="4"/>
  <c r="AO823" i="4"/>
  <c r="AQ823" i="4"/>
  <c r="AE823" i="4"/>
  <c r="AV823" i="4"/>
  <c r="AS823" i="4"/>
  <c r="AP823" i="4"/>
  <c r="AM823" i="4"/>
  <c r="AK823" i="4"/>
  <c r="AU823" i="4"/>
  <c r="AN823" i="4"/>
  <c r="AW822" i="4"/>
  <c r="AO822" i="4"/>
  <c r="AQ822" i="4"/>
  <c r="AU822" i="4"/>
  <c r="AR822" i="4"/>
  <c r="AN822" i="4"/>
  <c r="AL822" i="4"/>
  <c r="AV822" i="4"/>
  <c r="AP822" i="4"/>
  <c r="AK822" i="4"/>
  <c r="AW821" i="4"/>
  <c r="AE821" i="4"/>
  <c r="AV821" i="4"/>
  <c r="AS821" i="4"/>
  <c r="AP821" i="4"/>
  <c r="AM821" i="4"/>
  <c r="AK821" i="4"/>
  <c r="AR821" i="4"/>
  <c r="AL821" i="4"/>
  <c r="AW820" i="4"/>
  <c r="AE820" i="4"/>
  <c r="AU820" i="4"/>
  <c r="AR820" i="4"/>
  <c r="AN820" i="4"/>
  <c r="AL820" i="4"/>
  <c r="AO820" i="4"/>
  <c r="AQ820" i="4"/>
  <c r="AS820" i="4"/>
  <c r="AM820" i="4"/>
  <c r="AT819" i="4"/>
  <c r="AO819" i="4"/>
  <c r="AQ819" i="4"/>
  <c r="AE819" i="4"/>
  <c r="AV819" i="4"/>
  <c r="AS819" i="4"/>
  <c r="AP819" i="4"/>
  <c r="AM819" i="4"/>
  <c r="AK819" i="4"/>
  <c r="AU819" i="4"/>
  <c r="AN819" i="4"/>
  <c r="AO818" i="4"/>
  <c r="AQ818" i="4"/>
  <c r="AU818" i="4"/>
  <c r="AR818" i="4"/>
  <c r="AN818" i="4"/>
  <c r="AL818" i="4"/>
  <c r="AE818" i="4"/>
  <c r="AV818" i="4"/>
  <c r="AP818" i="4"/>
  <c r="AK818" i="4"/>
  <c r="AW817" i="4"/>
  <c r="AE817" i="4"/>
  <c r="AV817" i="4"/>
  <c r="AS817" i="4"/>
  <c r="AP817" i="4"/>
  <c r="AM817" i="4"/>
  <c r="AK817" i="4"/>
  <c r="AR817" i="4"/>
  <c r="AL817" i="4"/>
  <c r="AW816" i="4"/>
  <c r="AO816" i="4"/>
  <c r="AQ816" i="4"/>
  <c r="AE816" i="4"/>
  <c r="AU816" i="4"/>
  <c r="AR816" i="4"/>
  <c r="AN816" i="4"/>
  <c r="AL816" i="4"/>
  <c r="AS816" i="4"/>
  <c r="AM816" i="4"/>
  <c r="AT815" i="4"/>
  <c r="AE815" i="4"/>
  <c r="AO815" i="4"/>
  <c r="AQ815" i="4"/>
  <c r="AV815" i="4"/>
  <c r="AS815" i="4"/>
  <c r="AP815" i="4"/>
  <c r="AM815" i="4"/>
  <c r="AK815" i="4"/>
  <c r="AU815" i="4"/>
  <c r="AN815" i="4"/>
  <c r="AW814" i="4"/>
  <c r="AO814" i="4"/>
  <c r="AQ814" i="4"/>
  <c r="AU814" i="4"/>
  <c r="AR814" i="4"/>
  <c r="AN814" i="4"/>
  <c r="AL814" i="4"/>
  <c r="AV814" i="4"/>
  <c r="AP814" i="4"/>
  <c r="AK814" i="4"/>
  <c r="AW813" i="4"/>
  <c r="AE813" i="4"/>
  <c r="AV813" i="4"/>
  <c r="AS813" i="4"/>
  <c r="AP813" i="4"/>
  <c r="AM813" i="4"/>
  <c r="AK813" i="4"/>
  <c r="AR813" i="4"/>
  <c r="AL813" i="4"/>
  <c r="AW812" i="4"/>
  <c r="AO812" i="4"/>
  <c r="AQ812" i="4"/>
  <c r="AE812" i="4"/>
  <c r="AU812" i="4"/>
  <c r="AR812" i="4"/>
  <c r="AN812" i="4"/>
  <c r="AL812" i="4"/>
  <c r="AS812" i="4"/>
  <c r="AM812" i="4"/>
  <c r="AT811" i="4"/>
  <c r="AO811" i="4"/>
  <c r="AQ811" i="4"/>
  <c r="AE811" i="4"/>
  <c r="AV811" i="4"/>
  <c r="AS811" i="4"/>
  <c r="AP811" i="4"/>
  <c r="AM811" i="4"/>
  <c r="AK811" i="4"/>
  <c r="AU811" i="4"/>
  <c r="AN811" i="4"/>
  <c r="AW810" i="4"/>
  <c r="AU810" i="4"/>
  <c r="AR810" i="4"/>
  <c r="AN810" i="4"/>
  <c r="AL810" i="4"/>
  <c r="AE810" i="4"/>
  <c r="AV810" i="4"/>
  <c r="AP810" i="4"/>
  <c r="AK810" i="4"/>
  <c r="AW809" i="4"/>
  <c r="AE809" i="4"/>
  <c r="AV809" i="4"/>
  <c r="AS809" i="4"/>
  <c r="AP809" i="4"/>
  <c r="AM809" i="4"/>
  <c r="AK809" i="4"/>
  <c r="AR809" i="4"/>
  <c r="AL809" i="4"/>
  <c r="AW808" i="4"/>
  <c r="AO808" i="4"/>
  <c r="AQ808" i="4"/>
  <c r="AE808" i="4"/>
  <c r="AU808" i="4"/>
  <c r="AR808" i="4"/>
  <c r="AN808" i="4"/>
  <c r="AL808" i="4"/>
  <c r="AS808" i="4"/>
  <c r="AM808" i="4"/>
  <c r="AT807" i="4"/>
  <c r="AO807" i="4"/>
  <c r="AQ807" i="4"/>
  <c r="AE807" i="4"/>
  <c r="AV807" i="4"/>
  <c r="AS807" i="4"/>
  <c r="AP807" i="4"/>
  <c r="AM807" i="4"/>
  <c r="AK807" i="4"/>
  <c r="AU807" i="4"/>
  <c r="AN807" i="4"/>
  <c r="AW806" i="4"/>
  <c r="AO806" i="4"/>
  <c r="AQ806" i="4"/>
  <c r="AU806" i="4"/>
  <c r="AR806" i="4"/>
  <c r="AN806" i="4"/>
  <c r="AL806" i="4"/>
  <c r="AV806" i="4"/>
  <c r="AP806" i="4"/>
  <c r="AK806" i="4"/>
  <c r="AW805" i="4"/>
  <c r="AE805" i="4"/>
  <c r="AV805" i="4"/>
  <c r="AS805" i="4"/>
  <c r="AP805" i="4"/>
  <c r="AM805" i="4"/>
  <c r="AK805" i="4"/>
  <c r="AR805" i="4"/>
  <c r="AL805" i="4"/>
  <c r="AO804" i="4"/>
  <c r="AQ804" i="4"/>
  <c r="AE804" i="4"/>
  <c r="AU804" i="4"/>
  <c r="AR804" i="4"/>
  <c r="AN804" i="4"/>
  <c r="AL804" i="4"/>
  <c r="AS804" i="4"/>
  <c r="AM804" i="4"/>
  <c r="AO803" i="4"/>
  <c r="AQ803" i="4"/>
  <c r="AE803" i="4"/>
  <c r="AV803" i="4"/>
  <c r="AS803" i="4"/>
  <c r="AP803" i="4"/>
  <c r="AM803" i="4"/>
  <c r="AK803" i="4"/>
  <c r="AU803" i="4"/>
  <c r="AN803" i="4"/>
  <c r="AW802" i="4"/>
  <c r="AO802" i="4"/>
  <c r="AQ802" i="4"/>
  <c r="AU802" i="4"/>
  <c r="AR802" i="4"/>
  <c r="AN802" i="4"/>
  <c r="AL802" i="4"/>
  <c r="AE802" i="4"/>
  <c r="AV802" i="4"/>
  <c r="AP802" i="4"/>
  <c r="AK802" i="4"/>
  <c r="AW801" i="4"/>
  <c r="AE801" i="4"/>
  <c r="AV801" i="4"/>
  <c r="AS801" i="4"/>
  <c r="AP801" i="4"/>
  <c r="AM801" i="4"/>
  <c r="AK801" i="4"/>
  <c r="AR801" i="4"/>
  <c r="AL801" i="4"/>
  <c r="AW800" i="4"/>
  <c r="AO800" i="4"/>
  <c r="AQ800" i="4"/>
  <c r="AE800" i="4"/>
  <c r="AU800" i="4"/>
  <c r="AR800" i="4"/>
  <c r="AN800" i="4"/>
  <c r="AL800" i="4"/>
  <c r="AS800" i="4"/>
  <c r="AM800" i="4"/>
  <c r="AT799" i="4"/>
  <c r="AE799" i="4"/>
  <c r="AV799" i="4"/>
  <c r="AS799" i="4"/>
  <c r="AP799" i="4"/>
  <c r="AM799" i="4"/>
  <c r="AK799" i="4"/>
  <c r="AO799" i="4"/>
  <c r="AQ799" i="4"/>
  <c r="AU799" i="4"/>
  <c r="AN799" i="4"/>
  <c r="AW798" i="4"/>
  <c r="AO798" i="4"/>
  <c r="AQ798" i="4"/>
  <c r="AU798" i="4"/>
  <c r="AR798" i="4"/>
  <c r="AN798" i="4"/>
  <c r="AL798" i="4"/>
  <c r="AV798" i="4"/>
  <c r="AP798" i="4"/>
  <c r="AK798" i="4"/>
  <c r="AW797" i="4"/>
  <c r="AE797" i="4"/>
  <c r="AV797" i="4"/>
  <c r="AS797" i="4"/>
  <c r="AP797" i="4"/>
  <c r="AM797" i="4"/>
  <c r="AK797" i="4"/>
  <c r="AR797" i="4"/>
  <c r="AL797" i="4"/>
  <c r="AW796" i="4"/>
  <c r="AO796" i="4"/>
  <c r="AQ796" i="4"/>
  <c r="AE796" i="4"/>
  <c r="AU796" i="4"/>
  <c r="AR796" i="4"/>
  <c r="AN796" i="4"/>
  <c r="AL796" i="4"/>
  <c r="AS796" i="4"/>
  <c r="AM796" i="4"/>
  <c r="AT795" i="4"/>
  <c r="AO795" i="4"/>
  <c r="AQ795" i="4"/>
  <c r="AE795" i="4"/>
  <c r="AV795" i="4"/>
  <c r="AS795" i="4"/>
  <c r="AP795" i="4"/>
  <c r="AM795" i="4"/>
  <c r="AK795" i="4"/>
  <c r="AU795" i="4"/>
  <c r="AN795" i="4"/>
  <c r="AW794" i="4"/>
  <c r="AO794" i="4"/>
  <c r="AQ794" i="4"/>
  <c r="AU794" i="4"/>
  <c r="AR794" i="4"/>
  <c r="AN794" i="4"/>
  <c r="AL794" i="4"/>
  <c r="AE794" i="4"/>
  <c r="AV794" i="4"/>
  <c r="AP794" i="4"/>
  <c r="AK794" i="4"/>
  <c r="AW793" i="4"/>
  <c r="AO793" i="4"/>
  <c r="AQ793" i="4"/>
  <c r="AE793" i="4"/>
  <c r="AV793" i="4"/>
  <c r="AS793" i="4"/>
  <c r="AP793" i="4"/>
  <c r="AM793" i="4"/>
  <c r="AK793" i="4"/>
  <c r="AR793" i="4"/>
  <c r="AL793" i="4"/>
  <c r="AW792" i="4"/>
  <c r="AO792" i="4"/>
  <c r="AQ792" i="4"/>
  <c r="AE792" i="4"/>
  <c r="AU792" i="4"/>
  <c r="AR792" i="4"/>
  <c r="AN792" i="4"/>
  <c r="AL792" i="4"/>
  <c r="AS792" i="4"/>
  <c r="AM792" i="4"/>
  <c r="AT791" i="4"/>
  <c r="AO791" i="4"/>
  <c r="AQ791" i="4"/>
  <c r="AE791" i="4"/>
  <c r="AV791" i="4"/>
  <c r="AS791" i="4"/>
  <c r="AP791" i="4"/>
  <c r="AM791" i="4"/>
  <c r="AK791" i="4"/>
  <c r="AU791" i="4"/>
  <c r="AN791" i="4"/>
  <c r="AW790" i="4"/>
  <c r="AU790" i="4"/>
  <c r="AR790" i="4"/>
  <c r="AN790" i="4"/>
  <c r="AL790" i="4"/>
  <c r="AV790" i="4"/>
  <c r="AP790" i="4"/>
  <c r="AK790" i="4"/>
  <c r="AW789" i="4"/>
  <c r="AO789" i="4"/>
  <c r="AQ789" i="4"/>
  <c r="AE789" i="4"/>
  <c r="AV789" i="4"/>
  <c r="AS789" i="4"/>
  <c r="AP789" i="4"/>
  <c r="AM789" i="4"/>
  <c r="AK789" i="4"/>
  <c r="AR789" i="4"/>
  <c r="AL789" i="4"/>
  <c r="AW788" i="4"/>
  <c r="AO788" i="4"/>
  <c r="AQ788" i="4"/>
  <c r="AE788" i="4"/>
  <c r="AU788" i="4"/>
  <c r="AR788" i="4"/>
  <c r="AN788" i="4"/>
  <c r="AL788" i="4"/>
  <c r="AS788" i="4"/>
  <c r="AM788" i="4"/>
  <c r="AW787" i="4"/>
  <c r="AO787" i="4"/>
  <c r="AQ787" i="4"/>
  <c r="AE787" i="4"/>
  <c r="AV787" i="4"/>
  <c r="AS787" i="4"/>
  <c r="AP787" i="4"/>
  <c r="AM787" i="4"/>
  <c r="AK787" i="4"/>
  <c r="AU787" i="4"/>
  <c r="AN787" i="4"/>
  <c r="AW786" i="4"/>
  <c r="AO786" i="4"/>
  <c r="AQ786" i="4"/>
  <c r="AU786" i="4"/>
  <c r="AR786" i="4"/>
  <c r="AN786" i="4"/>
  <c r="AL786" i="4"/>
  <c r="AE786" i="4"/>
  <c r="AV786" i="4"/>
  <c r="AP786" i="4"/>
  <c r="AK786" i="4"/>
  <c r="AT785" i="4"/>
  <c r="AO785" i="4"/>
  <c r="AQ785" i="4"/>
  <c r="AE785" i="4"/>
  <c r="AV785" i="4"/>
  <c r="AS785" i="4"/>
  <c r="AP785" i="4"/>
  <c r="AM785" i="4"/>
  <c r="AK785" i="4"/>
  <c r="AR785" i="4"/>
  <c r="AL785" i="4"/>
  <c r="AW784" i="4"/>
  <c r="AO784" i="4"/>
  <c r="AQ784" i="4"/>
  <c r="AE784" i="4"/>
  <c r="AU784" i="4"/>
  <c r="AR784" i="4"/>
  <c r="AN784" i="4"/>
  <c r="AL784" i="4"/>
  <c r="AS784" i="4"/>
  <c r="AM784" i="4"/>
  <c r="AT783" i="4"/>
  <c r="AO783" i="4"/>
  <c r="AQ783" i="4"/>
  <c r="AE783" i="4"/>
  <c r="AV783" i="4"/>
  <c r="AS783" i="4"/>
  <c r="AP783" i="4"/>
  <c r="AM783" i="4"/>
  <c r="AK783" i="4"/>
  <c r="AU783" i="4"/>
  <c r="AN783" i="4"/>
  <c r="AW782" i="4"/>
  <c r="AU782" i="4"/>
  <c r="AR782" i="4"/>
  <c r="AN782" i="4"/>
  <c r="AL782" i="4"/>
  <c r="AO782" i="4"/>
  <c r="AQ782" i="4"/>
  <c r="AV782" i="4"/>
  <c r="AP782" i="4"/>
  <c r="AK782" i="4"/>
  <c r="AT781" i="4"/>
  <c r="AO781" i="4"/>
  <c r="AQ781" i="4"/>
  <c r="AE781" i="4"/>
  <c r="AV781" i="4"/>
  <c r="AS781" i="4"/>
  <c r="AP781" i="4"/>
  <c r="AM781" i="4"/>
  <c r="AK781" i="4"/>
  <c r="AR781" i="4"/>
  <c r="AL781" i="4"/>
  <c r="AW780" i="4"/>
  <c r="AO780" i="4"/>
  <c r="AQ780" i="4"/>
  <c r="AE780" i="4"/>
  <c r="AU780" i="4"/>
  <c r="AR780" i="4"/>
  <c r="AN780" i="4"/>
  <c r="AL780" i="4"/>
  <c r="AS780" i="4"/>
  <c r="AM780" i="4"/>
  <c r="AT779" i="4"/>
  <c r="AO779" i="4"/>
  <c r="AQ779" i="4"/>
  <c r="AE779" i="4"/>
  <c r="AV779" i="4"/>
  <c r="AS779" i="4"/>
  <c r="AP779" i="4"/>
  <c r="AM779" i="4"/>
  <c r="AK779" i="4"/>
  <c r="AU779" i="4"/>
  <c r="AN779" i="4"/>
  <c r="AW778" i="4"/>
  <c r="AO778" i="4"/>
  <c r="AQ778" i="4"/>
  <c r="AU778" i="4"/>
  <c r="AR778" i="4"/>
  <c r="AN778" i="4"/>
  <c r="AL778" i="4"/>
  <c r="AE778" i="4"/>
  <c r="AV778" i="4"/>
  <c r="AP778" i="4"/>
  <c r="AK778" i="4"/>
  <c r="AT777" i="4"/>
  <c r="AO777" i="4"/>
  <c r="AQ777" i="4"/>
  <c r="AE777" i="4"/>
  <c r="AV777" i="4"/>
  <c r="AS777" i="4"/>
  <c r="AP777" i="4"/>
  <c r="AM777" i="4"/>
  <c r="AK777" i="4"/>
  <c r="AR777" i="4"/>
  <c r="AL777" i="4"/>
  <c r="AW776" i="4"/>
  <c r="AO776" i="4"/>
  <c r="AQ776" i="4"/>
  <c r="AE776" i="4"/>
  <c r="AU776" i="4"/>
  <c r="AR776" i="4"/>
  <c r="AN776" i="4"/>
  <c r="AL776" i="4"/>
  <c r="AS776" i="4"/>
  <c r="AM776" i="4"/>
  <c r="AT775" i="4"/>
  <c r="AO775" i="4"/>
  <c r="AQ775" i="4"/>
  <c r="AE775" i="4"/>
  <c r="AV775" i="4"/>
  <c r="AS775" i="4"/>
  <c r="AP775" i="4"/>
  <c r="AM775" i="4"/>
  <c r="AK775" i="4"/>
  <c r="AU775" i="4"/>
  <c r="AN775" i="4"/>
  <c r="AW774" i="4"/>
  <c r="AU774" i="4"/>
  <c r="AR774" i="4"/>
  <c r="AN774" i="4"/>
  <c r="AL774" i="4"/>
  <c r="AV774" i="4"/>
  <c r="AP774" i="4"/>
  <c r="AK774" i="4"/>
  <c r="AT773" i="4"/>
  <c r="AO773" i="4"/>
  <c r="AQ773" i="4"/>
  <c r="AE773" i="4"/>
  <c r="AV773" i="4"/>
  <c r="AS773" i="4"/>
  <c r="AP773" i="4"/>
  <c r="AM773" i="4"/>
  <c r="AK773" i="4"/>
  <c r="AR773" i="4"/>
  <c r="AL773" i="4"/>
  <c r="AW772" i="4"/>
  <c r="AO772" i="4"/>
  <c r="AQ772" i="4"/>
  <c r="AE772" i="4"/>
  <c r="AU772" i="4"/>
  <c r="AR772" i="4"/>
  <c r="AN772" i="4"/>
  <c r="AL772" i="4"/>
  <c r="AS772" i="4"/>
  <c r="AM772" i="4"/>
  <c r="AT771" i="4"/>
  <c r="AO771" i="4"/>
  <c r="AQ771" i="4"/>
  <c r="AE771" i="4"/>
  <c r="AV771" i="4"/>
  <c r="AS771" i="4"/>
  <c r="AP771" i="4"/>
  <c r="AM771" i="4"/>
  <c r="AK771" i="4"/>
  <c r="AU771" i="4"/>
  <c r="AN771" i="4"/>
  <c r="AW770" i="4"/>
  <c r="AO770" i="4"/>
  <c r="AQ770" i="4"/>
  <c r="AU770" i="4"/>
  <c r="AR770" i="4"/>
  <c r="AN770" i="4"/>
  <c r="AL770" i="4"/>
  <c r="AE770" i="4"/>
  <c r="AV770" i="4"/>
  <c r="AP770" i="4"/>
  <c r="AK770" i="4"/>
  <c r="AT769" i="4"/>
  <c r="AO769" i="4"/>
  <c r="AQ769" i="4"/>
  <c r="AE769" i="4"/>
  <c r="AV769" i="4"/>
  <c r="AS769" i="4"/>
  <c r="AP769" i="4"/>
  <c r="AM769" i="4"/>
  <c r="AK769" i="4"/>
  <c r="AR769" i="4"/>
  <c r="AL769" i="4"/>
  <c r="AW768" i="4"/>
  <c r="AO768" i="4"/>
  <c r="AQ768" i="4"/>
  <c r="AE768" i="4"/>
  <c r="AU768" i="4"/>
  <c r="AR768" i="4"/>
  <c r="AN768" i="4"/>
  <c r="AL768" i="4"/>
  <c r="AS768" i="4"/>
  <c r="AM768" i="4"/>
  <c r="AT767" i="4"/>
  <c r="AO767" i="4"/>
  <c r="AQ767" i="4"/>
  <c r="AE767" i="4"/>
  <c r="AV767" i="4"/>
  <c r="AS767" i="4"/>
  <c r="AP767" i="4"/>
  <c r="AM767" i="4"/>
  <c r="AK767" i="4"/>
  <c r="AU767" i="4"/>
  <c r="AN767" i="4"/>
  <c r="AW766" i="4"/>
  <c r="AU766" i="4"/>
  <c r="AR766" i="4"/>
  <c r="AN766" i="4"/>
  <c r="AL766" i="4"/>
  <c r="AO766" i="4"/>
  <c r="AQ766" i="4"/>
  <c r="AV766" i="4"/>
  <c r="AP766" i="4"/>
  <c r="AK766" i="4"/>
  <c r="AT765" i="4"/>
  <c r="AO765" i="4"/>
  <c r="AQ765" i="4"/>
  <c r="AE765" i="4"/>
  <c r="AV765" i="4"/>
  <c r="AS765" i="4"/>
  <c r="AP765" i="4"/>
  <c r="AM765" i="4"/>
  <c r="AK765" i="4"/>
  <c r="AR765" i="4"/>
  <c r="AL765" i="4"/>
  <c r="AW764" i="4"/>
  <c r="AO764" i="4"/>
  <c r="AQ764" i="4"/>
  <c r="AE764" i="4"/>
  <c r="AU764" i="4"/>
  <c r="AR764" i="4"/>
  <c r="AN764" i="4"/>
  <c r="AL764" i="4"/>
  <c r="AS764" i="4"/>
  <c r="AM764" i="4"/>
  <c r="AT763" i="4"/>
  <c r="AO763" i="4"/>
  <c r="AQ763" i="4"/>
  <c r="AE763" i="4"/>
  <c r="AV763" i="4"/>
  <c r="AS763" i="4"/>
  <c r="AP763" i="4"/>
  <c r="AM763" i="4"/>
  <c r="AK763" i="4"/>
  <c r="AU763" i="4"/>
  <c r="AN763" i="4"/>
  <c r="AW762" i="4"/>
  <c r="AO762" i="4"/>
  <c r="AQ762" i="4"/>
  <c r="AU762" i="4"/>
  <c r="AR762" i="4"/>
  <c r="AN762" i="4"/>
  <c r="AL762" i="4"/>
  <c r="AE762" i="4"/>
  <c r="AV762" i="4"/>
  <c r="AP762" i="4"/>
  <c r="AK762" i="4"/>
  <c r="AT761" i="4"/>
  <c r="AO761" i="4"/>
  <c r="AQ761" i="4"/>
  <c r="AE761" i="4"/>
  <c r="AV761" i="4"/>
  <c r="AS761" i="4"/>
  <c r="AP761" i="4"/>
  <c r="AM761" i="4"/>
  <c r="AK761" i="4"/>
  <c r="AR761" i="4"/>
  <c r="AL761" i="4"/>
  <c r="AW760" i="4"/>
  <c r="AO760" i="4"/>
  <c r="AQ760" i="4"/>
  <c r="AE760" i="4"/>
  <c r="AU760" i="4"/>
  <c r="AR760" i="4"/>
  <c r="AN760" i="4"/>
  <c r="AL760" i="4"/>
  <c r="AS760" i="4"/>
  <c r="AM760" i="4"/>
  <c r="AT759" i="4"/>
  <c r="AO759" i="4"/>
  <c r="AQ759" i="4"/>
  <c r="AE759" i="4"/>
  <c r="AV759" i="4"/>
  <c r="AS759" i="4"/>
  <c r="AP759" i="4"/>
  <c r="AM759" i="4"/>
  <c r="AK759" i="4"/>
  <c r="AU759" i="4"/>
  <c r="AN759" i="4"/>
  <c r="AW758" i="4"/>
  <c r="AU758" i="4"/>
  <c r="AR758" i="4"/>
  <c r="AN758" i="4"/>
  <c r="AL758" i="4"/>
  <c r="AV758" i="4"/>
  <c r="AP758" i="4"/>
  <c r="AK758" i="4"/>
  <c r="AT757" i="4"/>
  <c r="AO757" i="4"/>
  <c r="AQ757" i="4"/>
  <c r="AE757" i="4"/>
  <c r="AV757" i="4"/>
  <c r="AS757" i="4"/>
  <c r="AP757" i="4"/>
  <c r="AM757" i="4"/>
  <c r="AK757" i="4"/>
  <c r="AR757" i="4"/>
  <c r="AL757" i="4"/>
  <c r="AW756" i="4"/>
  <c r="AO756" i="4"/>
  <c r="AQ756" i="4"/>
  <c r="AE756" i="4"/>
  <c r="AU756" i="4"/>
  <c r="AR756" i="4"/>
  <c r="AN756" i="4"/>
  <c r="AL756" i="4"/>
  <c r="AS756" i="4"/>
  <c r="AM756" i="4"/>
  <c r="AT755" i="4"/>
  <c r="AO755" i="4"/>
  <c r="AQ755" i="4"/>
  <c r="AE755" i="4"/>
  <c r="AV755" i="4"/>
  <c r="AS755" i="4"/>
  <c r="AP755" i="4"/>
  <c r="AM755" i="4"/>
  <c r="AK755" i="4"/>
  <c r="AU755" i="4"/>
  <c r="AN755" i="4"/>
  <c r="AW754" i="4"/>
  <c r="AO754" i="4"/>
  <c r="AQ754" i="4"/>
  <c r="AU754" i="4"/>
  <c r="AR754" i="4"/>
  <c r="AN754" i="4"/>
  <c r="AL754" i="4"/>
  <c r="AE754" i="4"/>
  <c r="AV754" i="4"/>
  <c r="AP754" i="4"/>
  <c r="AK754" i="4"/>
  <c r="AT753" i="4"/>
  <c r="AO753" i="4"/>
  <c r="AQ753" i="4"/>
  <c r="AE753" i="4"/>
  <c r="AV753" i="4"/>
  <c r="AS753" i="4"/>
  <c r="AP753" i="4"/>
  <c r="AM753" i="4"/>
  <c r="AK753" i="4"/>
  <c r="AR753" i="4"/>
  <c r="AL753" i="4"/>
  <c r="AT752" i="4"/>
  <c r="AO752" i="4"/>
  <c r="AQ752" i="4"/>
  <c r="AE752" i="4"/>
  <c r="AU752" i="4"/>
  <c r="AR752" i="4"/>
  <c r="AN752" i="4"/>
  <c r="AL752" i="4"/>
  <c r="AS752" i="4"/>
  <c r="AM752" i="4"/>
  <c r="AT751" i="4"/>
  <c r="AO751" i="4"/>
  <c r="AQ751" i="4"/>
  <c r="AE751" i="4"/>
  <c r="AV751" i="4"/>
  <c r="AS751" i="4"/>
  <c r="AP751" i="4"/>
  <c r="AM751" i="4"/>
  <c r="AK751" i="4"/>
  <c r="AU751" i="4"/>
  <c r="AN751" i="4"/>
  <c r="AW750" i="4"/>
  <c r="AU750" i="4"/>
  <c r="AR750" i="4"/>
  <c r="AN750" i="4"/>
  <c r="AL750" i="4"/>
  <c r="AO750" i="4"/>
  <c r="AQ750" i="4"/>
  <c r="AV750" i="4"/>
  <c r="AP750" i="4"/>
  <c r="AK750" i="4"/>
  <c r="AT749" i="4"/>
  <c r="AO749" i="4"/>
  <c r="AQ749" i="4"/>
  <c r="AE749" i="4"/>
  <c r="AV749" i="4"/>
  <c r="AS749" i="4"/>
  <c r="AP749" i="4"/>
  <c r="AM749" i="4"/>
  <c r="AK749" i="4"/>
  <c r="AR749" i="4"/>
  <c r="AL749" i="4"/>
  <c r="AW748" i="4"/>
  <c r="AO748" i="4"/>
  <c r="AQ748" i="4"/>
  <c r="AE748" i="4"/>
  <c r="AU748" i="4"/>
  <c r="AR748" i="4"/>
  <c r="AN748" i="4"/>
  <c r="AL748" i="4"/>
  <c r="AS748" i="4"/>
  <c r="AM748" i="4"/>
  <c r="AT747" i="4"/>
  <c r="AO747" i="4"/>
  <c r="AQ747" i="4"/>
  <c r="AE747" i="4"/>
  <c r="AV747" i="4"/>
  <c r="AS747" i="4"/>
  <c r="AP747" i="4"/>
  <c r="AM747" i="4"/>
  <c r="AK747" i="4"/>
  <c r="AU747" i="4"/>
  <c r="AN747" i="4"/>
  <c r="AW746" i="4"/>
  <c r="AO746" i="4"/>
  <c r="AQ746" i="4"/>
  <c r="AU746" i="4"/>
  <c r="AR746" i="4"/>
  <c r="AN746" i="4"/>
  <c r="AL746" i="4"/>
  <c r="AE746" i="4"/>
  <c r="AV746" i="4"/>
  <c r="AP746" i="4"/>
  <c r="AK746" i="4"/>
  <c r="AT745" i="4"/>
  <c r="AO745" i="4"/>
  <c r="AQ745" i="4"/>
  <c r="AE745" i="4"/>
  <c r="AV745" i="4"/>
  <c r="AS745" i="4"/>
  <c r="AP745" i="4"/>
  <c r="AM745" i="4"/>
  <c r="AK745" i="4"/>
  <c r="AR745" i="4"/>
  <c r="AL745" i="4"/>
  <c r="AW744" i="4"/>
  <c r="AO744" i="4"/>
  <c r="AQ744" i="4"/>
  <c r="AE744" i="4"/>
  <c r="AU744" i="4"/>
  <c r="AR744" i="4"/>
  <c r="AN744" i="4"/>
  <c r="AL744" i="4"/>
  <c r="AS744" i="4"/>
  <c r="AM744" i="4"/>
  <c r="AT743" i="4"/>
  <c r="AO743" i="4"/>
  <c r="AQ743" i="4"/>
  <c r="AE743" i="4"/>
  <c r="AV743" i="4"/>
  <c r="AS743" i="4"/>
  <c r="AP743" i="4"/>
  <c r="AM743" i="4"/>
  <c r="AK743" i="4"/>
  <c r="AU743" i="4"/>
  <c r="AN743" i="4"/>
  <c r="AW742" i="4"/>
  <c r="AU742" i="4"/>
  <c r="AR742" i="4"/>
  <c r="AN742" i="4"/>
  <c r="AL742" i="4"/>
  <c r="AV742" i="4"/>
  <c r="AP742" i="4"/>
  <c r="AK742" i="4"/>
  <c r="AT741" i="4"/>
  <c r="AO741" i="4"/>
  <c r="AQ741" i="4"/>
  <c r="AE741" i="4"/>
  <c r="AV741" i="4"/>
  <c r="AS741" i="4"/>
  <c r="AP741" i="4"/>
  <c r="AM741" i="4"/>
  <c r="AK741" i="4"/>
  <c r="AR741" i="4"/>
  <c r="AL741" i="4"/>
  <c r="AT740" i="4"/>
  <c r="AO740" i="4"/>
  <c r="AQ740" i="4"/>
  <c r="AE740" i="4"/>
  <c r="AU740" i="4"/>
  <c r="AR740" i="4"/>
  <c r="AN740" i="4"/>
  <c r="AL740" i="4"/>
  <c r="AS740" i="4"/>
  <c r="AM740" i="4"/>
  <c r="AT739" i="4"/>
  <c r="AO739" i="4"/>
  <c r="AQ739" i="4"/>
  <c r="AE739" i="4"/>
  <c r="AV739" i="4"/>
  <c r="AS739" i="4"/>
  <c r="AP739" i="4"/>
  <c r="AM739" i="4"/>
  <c r="AK739" i="4"/>
  <c r="AU739" i="4"/>
  <c r="AN739" i="4"/>
  <c r="AW738" i="4"/>
  <c r="AO738" i="4"/>
  <c r="AQ738" i="4"/>
  <c r="AU738" i="4"/>
  <c r="AR738" i="4"/>
  <c r="AN738" i="4"/>
  <c r="AL738" i="4"/>
  <c r="AE738" i="4"/>
  <c r="AV738" i="4"/>
  <c r="AP738" i="4"/>
  <c r="AK738" i="4"/>
  <c r="AT737" i="4"/>
  <c r="AO737" i="4"/>
  <c r="AQ737" i="4"/>
  <c r="AE737" i="4"/>
  <c r="AV737" i="4"/>
  <c r="AS737" i="4"/>
  <c r="AP737" i="4"/>
  <c r="AM737" i="4"/>
  <c r="AK737" i="4"/>
  <c r="AR737" i="4"/>
  <c r="AL737" i="4"/>
  <c r="AW736" i="4"/>
  <c r="AO736" i="4"/>
  <c r="AQ736" i="4"/>
  <c r="AE736" i="4"/>
  <c r="AU736" i="4"/>
  <c r="AR736" i="4"/>
  <c r="AN736" i="4"/>
  <c r="AL736" i="4"/>
  <c r="AS736" i="4"/>
  <c r="AM736" i="4"/>
  <c r="AT735" i="4"/>
  <c r="AO735" i="4"/>
  <c r="AQ735" i="4"/>
  <c r="AE735" i="4"/>
  <c r="AV735" i="4"/>
  <c r="AS735" i="4"/>
  <c r="AP735" i="4"/>
  <c r="AM735" i="4"/>
  <c r="AK735" i="4"/>
  <c r="AU735" i="4"/>
  <c r="AN735" i="4"/>
  <c r="AW734" i="4"/>
  <c r="AU734" i="4"/>
  <c r="AR734" i="4"/>
  <c r="AN734" i="4"/>
  <c r="AL734" i="4"/>
  <c r="AO734" i="4"/>
  <c r="AQ734" i="4"/>
  <c r="AV734" i="4"/>
  <c r="AP734" i="4"/>
  <c r="AK734" i="4"/>
  <c r="AT733" i="4"/>
  <c r="AO733" i="4"/>
  <c r="AQ733" i="4"/>
  <c r="AE733" i="4"/>
  <c r="AV733" i="4"/>
  <c r="AS733" i="4"/>
  <c r="AP733" i="4"/>
  <c r="AM733" i="4"/>
  <c r="AK733" i="4"/>
  <c r="AR733" i="4"/>
  <c r="AL733" i="4"/>
  <c r="AW732" i="4"/>
  <c r="AO732" i="4"/>
  <c r="AQ732" i="4"/>
  <c r="AE732" i="4"/>
  <c r="AU732" i="4"/>
  <c r="AR732" i="4"/>
  <c r="AN732" i="4"/>
  <c r="AL732" i="4"/>
  <c r="AS732" i="4"/>
  <c r="AM732" i="4"/>
  <c r="AT731" i="4"/>
  <c r="AO731" i="4"/>
  <c r="AQ731" i="4"/>
  <c r="AE731" i="4"/>
  <c r="AV731" i="4"/>
  <c r="AS731" i="4"/>
  <c r="AP731" i="4"/>
  <c r="AM731" i="4"/>
  <c r="AK731" i="4"/>
  <c r="AU731" i="4"/>
  <c r="AN731" i="4"/>
  <c r="AT730" i="4"/>
  <c r="AO730" i="4"/>
  <c r="AQ730" i="4"/>
  <c r="AU730" i="4"/>
  <c r="AR730" i="4"/>
  <c r="AN730" i="4"/>
  <c r="AL730" i="4"/>
  <c r="AE730" i="4"/>
  <c r="AV730" i="4"/>
  <c r="AP730" i="4"/>
  <c r="AK730" i="4"/>
  <c r="AT729" i="4"/>
  <c r="AO729" i="4"/>
  <c r="AQ729" i="4"/>
  <c r="AE729" i="4"/>
  <c r="AV729" i="4"/>
  <c r="AS729" i="4"/>
  <c r="AP729" i="4"/>
  <c r="AM729" i="4"/>
  <c r="AK729" i="4"/>
  <c r="AR729" i="4"/>
  <c r="AL729" i="4"/>
  <c r="AW728" i="4"/>
  <c r="AO728" i="4"/>
  <c r="AQ728" i="4"/>
  <c r="AE728" i="4"/>
  <c r="AU728" i="4"/>
  <c r="AR728" i="4"/>
  <c r="AN728" i="4"/>
  <c r="AL728" i="4"/>
  <c r="AS728" i="4"/>
  <c r="AM728" i="4"/>
  <c r="AT727" i="4"/>
  <c r="AO727" i="4"/>
  <c r="AQ727" i="4"/>
  <c r="AE727" i="4"/>
  <c r="AV727" i="4"/>
  <c r="AS727" i="4"/>
  <c r="AP727" i="4"/>
  <c r="AM727" i="4"/>
  <c r="AK727" i="4"/>
  <c r="AU727" i="4"/>
  <c r="AN727" i="4"/>
  <c r="AW726" i="4"/>
  <c r="AU726" i="4"/>
  <c r="AR726" i="4"/>
  <c r="AN726" i="4"/>
  <c r="AL726" i="4"/>
  <c r="AV726" i="4"/>
  <c r="AP726" i="4"/>
  <c r="AK726" i="4"/>
  <c r="AT725" i="4"/>
  <c r="AO725" i="4"/>
  <c r="AQ725" i="4"/>
  <c r="AE725" i="4"/>
  <c r="AV725" i="4"/>
  <c r="AS725" i="4"/>
  <c r="AP725" i="4"/>
  <c r="AM725" i="4"/>
  <c r="AK725" i="4"/>
  <c r="AR725" i="4"/>
  <c r="AL725" i="4"/>
  <c r="AW724" i="4"/>
  <c r="AO724" i="4"/>
  <c r="AQ724" i="4"/>
  <c r="AE724" i="4"/>
  <c r="AU724" i="4"/>
  <c r="AR724" i="4"/>
  <c r="AN724" i="4"/>
  <c r="AL724" i="4"/>
  <c r="AS724" i="4"/>
  <c r="AM724" i="4"/>
  <c r="AO723" i="4"/>
  <c r="AQ723" i="4"/>
  <c r="AE723" i="4"/>
  <c r="AV723" i="4"/>
  <c r="AS723" i="4"/>
  <c r="AP723" i="4"/>
  <c r="AM723" i="4"/>
  <c r="AK723" i="4"/>
  <c r="AU723" i="4"/>
  <c r="AN723" i="4"/>
  <c r="AW722" i="4"/>
  <c r="AO722" i="4"/>
  <c r="AQ722" i="4"/>
  <c r="AU722" i="4"/>
  <c r="AR722" i="4"/>
  <c r="AN722" i="4"/>
  <c r="AL722" i="4"/>
  <c r="AE722" i="4"/>
  <c r="AV722" i="4"/>
  <c r="AP722" i="4"/>
  <c r="AK722" i="4"/>
  <c r="AT721" i="4"/>
  <c r="AO721" i="4"/>
  <c r="AQ721" i="4"/>
  <c r="AE721" i="4"/>
  <c r="AV721" i="4"/>
  <c r="AS721" i="4"/>
  <c r="AP721" i="4"/>
  <c r="AM721" i="4"/>
  <c r="AK721" i="4"/>
  <c r="AR721" i="4"/>
  <c r="AL721" i="4"/>
  <c r="AW720" i="4"/>
  <c r="AO720" i="4"/>
  <c r="AQ720" i="4"/>
  <c r="AE720" i="4"/>
  <c r="AU720" i="4"/>
  <c r="AR720" i="4"/>
  <c r="AN720" i="4"/>
  <c r="AL720" i="4"/>
  <c r="AS720" i="4"/>
  <c r="AM720" i="4"/>
  <c r="AO719" i="4"/>
  <c r="AQ719" i="4"/>
  <c r="AE719" i="4"/>
  <c r="AV719" i="4"/>
  <c r="AS719" i="4"/>
  <c r="AP719" i="4"/>
  <c r="AM719" i="4"/>
  <c r="AK719" i="4"/>
  <c r="AU719" i="4"/>
  <c r="AN719" i="4"/>
  <c r="AW718" i="4"/>
  <c r="AU718" i="4"/>
  <c r="AR718" i="4"/>
  <c r="AN718" i="4"/>
  <c r="AL718" i="4"/>
  <c r="AO718" i="4"/>
  <c r="AQ718" i="4"/>
  <c r="AV718" i="4"/>
  <c r="AP718" i="4"/>
  <c r="AK718" i="4"/>
  <c r="AT717" i="4"/>
  <c r="AO717" i="4"/>
  <c r="AQ717" i="4"/>
  <c r="AE717" i="4"/>
  <c r="AV717" i="4"/>
  <c r="AS717" i="4"/>
  <c r="AP717" i="4"/>
  <c r="AM717" i="4"/>
  <c r="AK717" i="4"/>
  <c r="AR717" i="4"/>
  <c r="AL717" i="4"/>
  <c r="AW716" i="4"/>
  <c r="AO716" i="4"/>
  <c r="AQ716" i="4"/>
  <c r="AE716" i="4"/>
  <c r="AU716" i="4"/>
  <c r="AR716" i="4"/>
  <c r="AN716" i="4"/>
  <c r="AL716" i="4"/>
  <c r="AS716" i="4"/>
  <c r="AM716" i="4"/>
  <c r="AO715" i="4"/>
  <c r="AQ715" i="4"/>
  <c r="AE715" i="4"/>
  <c r="AV715" i="4"/>
  <c r="AS715" i="4"/>
  <c r="AP715" i="4"/>
  <c r="AM715" i="4"/>
  <c r="AK715" i="4"/>
  <c r="AU715" i="4"/>
  <c r="AN715" i="4"/>
  <c r="AT714" i="4"/>
  <c r="AO714" i="4"/>
  <c r="AQ714" i="4"/>
  <c r="AU714" i="4"/>
  <c r="AR714" i="4"/>
  <c r="AN714" i="4"/>
  <c r="AL714" i="4"/>
  <c r="AE714" i="4"/>
  <c r="AV714" i="4"/>
  <c r="AP714" i="4"/>
  <c r="AK714" i="4"/>
  <c r="AT713" i="4"/>
  <c r="AO713" i="4"/>
  <c r="AQ713" i="4"/>
  <c r="AE713" i="4"/>
  <c r="AV713" i="4"/>
  <c r="AS713" i="4"/>
  <c r="AP713" i="4"/>
  <c r="AM713" i="4"/>
  <c r="AK713" i="4"/>
  <c r="AR713" i="4"/>
  <c r="AL713" i="4"/>
  <c r="AW712" i="4"/>
  <c r="AO712" i="4"/>
  <c r="AQ712" i="4"/>
  <c r="AE712" i="4"/>
  <c r="AU712" i="4"/>
  <c r="AR712" i="4"/>
  <c r="AN712" i="4"/>
  <c r="AL712" i="4"/>
  <c r="AS712" i="4"/>
  <c r="AM712" i="4"/>
  <c r="AO711" i="4"/>
  <c r="AQ711" i="4"/>
  <c r="AE711" i="4"/>
  <c r="AV711" i="4"/>
  <c r="AS711" i="4"/>
  <c r="AP711" i="4"/>
  <c r="AM711" i="4"/>
  <c r="AK711" i="4"/>
  <c r="AU711" i="4"/>
  <c r="AN711" i="4"/>
  <c r="AW710" i="4"/>
  <c r="AU710" i="4"/>
  <c r="AR710" i="4"/>
  <c r="AN710" i="4"/>
  <c r="AL710" i="4"/>
  <c r="AV710" i="4"/>
  <c r="AP710" i="4"/>
  <c r="AK710" i="4"/>
  <c r="AT709" i="4"/>
  <c r="AO709" i="4"/>
  <c r="AQ709" i="4"/>
  <c r="AE709" i="4"/>
  <c r="AV709" i="4"/>
  <c r="AS709" i="4"/>
  <c r="AP709" i="4"/>
  <c r="AM709" i="4"/>
  <c r="AK709" i="4"/>
  <c r="AR709" i="4"/>
  <c r="AL709" i="4"/>
  <c r="AW708" i="4"/>
  <c r="AO708" i="4"/>
  <c r="AQ708" i="4"/>
  <c r="AE708" i="4"/>
  <c r="AU708" i="4"/>
  <c r="AR708" i="4"/>
  <c r="AN708" i="4"/>
  <c r="AL708" i="4"/>
  <c r="AS708" i="4"/>
  <c r="AM708" i="4"/>
  <c r="AO707" i="4"/>
  <c r="AQ707" i="4"/>
  <c r="AE707" i="4"/>
  <c r="AV707" i="4"/>
  <c r="AS707" i="4"/>
  <c r="AP707" i="4"/>
  <c r="AM707" i="4"/>
  <c r="AK707" i="4"/>
  <c r="AU707" i="4"/>
  <c r="AN707" i="4"/>
  <c r="AW706" i="4"/>
  <c r="AO706" i="4"/>
  <c r="AQ706" i="4"/>
  <c r="AU706" i="4"/>
  <c r="AR706" i="4"/>
  <c r="AN706" i="4"/>
  <c r="AL706" i="4"/>
  <c r="AE706" i="4"/>
  <c r="AV706" i="4"/>
  <c r="AP706" i="4"/>
  <c r="AK706" i="4"/>
  <c r="AT705" i="4"/>
  <c r="AO705" i="4"/>
  <c r="AQ705" i="4"/>
  <c r="AE705" i="4"/>
  <c r="AV705" i="4"/>
  <c r="AS705" i="4"/>
  <c r="AP705" i="4"/>
  <c r="AM705" i="4"/>
  <c r="AK705" i="4"/>
  <c r="AR705" i="4"/>
  <c r="AL705" i="4"/>
  <c r="AW704" i="4"/>
  <c r="AO704" i="4"/>
  <c r="AQ704" i="4"/>
  <c r="AE704" i="4"/>
  <c r="AU704" i="4"/>
  <c r="AR704" i="4"/>
  <c r="AN704" i="4"/>
  <c r="AL704" i="4"/>
  <c r="AS704" i="4"/>
  <c r="AM704" i="4"/>
  <c r="AO703" i="4"/>
  <c r="AQ703" i="4"/>
  <c r="AE703" i="4"/>
  <c r="AV703" i="4"/>
  <c r="AS703" i="4"/>
  <c r="AP703" i="4"/>
  <c r="AM703" i="4"/>
  <c r="AK703" i="4"/>
  <c r="AU703" i="4"/>
  <c r="AN703" i="4"/>
  <c r="AW702" i="4"/>
  <c r="AU702" i="4"/>
  <c r="AR702" i="4"/>
  <c r="AN702" i="4"/>
  <c r="AL702" i="4"/>
  <c r="AO702" i="4"/>
  <c r="AQ702" i="4"/>
  <c r="AV702" i="4"/>
  <c r="AP702" i="4"/>
  <c r="AK702" i="4"/>
  <c r="AT701" i="4"/>
  <c r="AO701" i="4"/>
  <c r="AQ701" i="4"/>
  <c r="AE701" i="4"/>
  <c r="AV701" i="4"/>
  <c r="AS701" i="4"/>
  <c r="AP701" i="4"/>
  <c r="AM701" i="4"/>
  <c r="AK701" i="4"/>
  <c r="AR701" i="4"/>
  <c r="AL701" i="4"/>
  <c r="AW700" i="4"/>
  <c r="AO700" i="4"/>
  <c r="AQ700" i="4"/>
  <c r="AE700" i="4"/>
  <c r="AU700" i="4"/>
  <c r="AR700" i="4"/>
  <c r="AN700" i="4"/>
  <c r="AL700" i="4"/>
  <c r="AS700" i="4"/>
  <c r="AM700" i="4"/>
  <c r="AT699" i="4"/>
  <c r="AO699" i="4"/>
  <c r="AQ699" i="4"/>
  <c r="AE699" i="4"/>
  <c r="AV699" i="4"/>
  <c r="AS699" i="4"/>
  <c r="AP699" i="4"/>
  <c r="AM699" i="4"/>
  <c r="AK699" i="4"/>
  <c r="AU699" i="4"/>
  <c r="AN699" i="4"/>
  <c r="AT698" i="4"/>
  <c r="AO698" i="4"/>
  <c r="AQ698" i="4"/>
  <c r="AU698" i="4"/>
  <c r="AR698" i="4"/>
  <c r="AN698" i="4"/>
  <c r="AL698" i="4"/>
  <c r="AE698" i="4"/>
  <c r="AV698" i="4"/>
  <c r="AP698" i="4"/>
  <c r="AK698" i="4"/>
  <c r="AT697" i="4"/>
  <c r="AO697" i="4"/>
  <c r="AQ697" i="4"/>
  <c r="AE697" i="4"/>
  <c r="AV697" i="4"/>
  <c r="AS697" i="4"/>
  <c r="AP697" i="4"/>
  <c r="AM697" i="4"/>
  <c r="AK697" i="4"/>
  <c r="AR697" i="4"/>
  <c r="AL697" i="4"/>
  <c r="AW696" i="4"/>
  <c r="AO696" i="4"/>
  <c r="AQ696" i="4"/>
  <c r="AE696" i="4"/>
  <c r="AU696" i="4"/>
  <c r="AR696" i="4"/>
  <c r="AN696" i="4"/>
  <c r="AL696" i="4"/>
  <c r="AS696" i="4"/>
  <c r="AM696" i="4"/>
  <c r="AT695" i="4"/>
  <c r="AO695" i="4"/>
  <c r="AQ695" i="4"/>
  <c r="AE695" i="4"/>
  <c r="AV695" i="4"/>
  <c r="AS695" i="4"/>
  <c r="AP695" i="4"/>
  <c r="AM695" i="4"/>
  <c r="AK695" i="4"/>
  <c r="AU695" i="4"/>
  <c r="AN695" i="4"/>
  <c r="AW694" i="4"/>
  <c r="AU694" i="4"/>
  <c r="AR694" i="4"/>
  <c r="AN694" i="4"/>
  <c r="AL694" i="4"/>
  <c r="AV694" i="4"/>
  <c r="AP694" i="4"/>
  <c r="AK694" i="4"/>
  <c r="AT693" i="4"/>
  <c r="AO693" i="4"/>
  <c r="AQ693" i="4"/>
  <c r="AE693" i="4"/>
  <c r="AV693" i="4"/>
  <c r="AS693" i="4"/>
  <c r="AP693" i="4"/>
  <c r="AM693" i="4"/>
  <c r="AK693" i="4"/>
  <c r="AR693" i="4"/>
  <c r="AL693" i="4"/>
  <c r="AW692" i="4"/>
  <c r="AO692" i="4"/>
  <c r="AQ692" i="4"/>
  <c r="AE692" i="4"/>
  <c r="AU692" i="4"/>
  <c r="AR692" i="4"/>
  <c r="AN692" i="4"/>
  <c r="AL692" i="4"/>
  <c r="AS692" i="4"/>
  <c r="AM692" i="4"/>
  <c r="AT691" i="4"/>
  <c r="AO691" i="4"/>
  <c r="AQ691" i="4"/>
  <c r="AE691" i="4"/>
  <c r="AV691" i="4"/>
  <c r="AS691" i="4"/>
  <c r="AP691" i="4"/>
  <c r="AM691" i="4"/>
  <c r="AK691" i="4"/>
  <c r="AU691" i="4"/>
  <c r="AN691" i="4"/>
  <c r="AW690" i="4"/>
  <c r="AO690" i="4"/>
  <c r="AQ690" i="4"/>
  <c r="AU690" i="4"/>
  <c r="AR690" i="4"/>
  <c r="AN690" i="4"/>
  <c r="AL690" i="4"/>
  <c r="AE690" i="4"/>
  <c r="AV690" i="4"/>
  <c r="AP690" i="4"/>
  <c r="AK690" i="4"/>
  <c r="AT689" i="4"/>
  <c r="AO689" i="4"/>
  <c r="AQ689" i="4"/>
  <c r="AE689" i="4"/>
  <c r="AV689" i="4"/>
  <c r="AS689" i="4"/>
  <c r="AP689" i="4"/>
  <c r="AM689" i="4"/>
  <c r="AK689" i="4"/>
  <c r="AR689" i="4"/>
  <c r="AL689" i="4"/>
  <c r="AW688" i="4"/>
  <c r="AO688" i="4"/>
  <c r="AQ688" i="4"/>
  <c r="AE688" i="4"/>
  <c r="AU688" i="4"/>
  <c r="AR688" i="4"/>
  <c r="AN688" i="4"/>
  <c r="AL688" i="4"/>
  <c r="AS688" i="4"/>
  <c r="AM688" i="4"/>
  <c r="AT687" i="4"/>
  <c r="AO687" i="4"/>
  <c r="AQ687" i="4"/>
  <c r="AE687" i="4"/>
  <c r="AV687" i="4"/>
  <c r="AS687" i="4"/>
  <c r="AP687" i="4"/>
  <c r="AM687" i="4"/>
  <c r="AK687" i="4"/>
  <c r="AU687" i="4"/>
  <c r="AN687" i="4"/>
  <c r="AW686" i="4"/>
  <c r="AU686" i="4"/>
  <c r="AR686" i="4"/>
  <c r="AN686" i="4"/>
  <c r="AL686" i="4"/>
  <c r="AO686" i="4"/>
  <c r="AQ686" i="4"/>
  <c r="AV686" i="4"/>
  <c r="AP686" i="4"/>
  <c r="AK686" i="4"/>
  <c r="AT685" i="4"/>
  <c r="AO685" i="4"/>
  <c r="AQ685" i="4"/>
  <c r="AE685" i="4"/>
  <c r="AV685" i="4"/>
  <c r="AS685" i="4"/>
  <c r="AP685" i="4"/>
  <c r="AM685" i="4"/>
  <c r="AK685" i="4"/>
  <c r="AR685" i="4"/>
  <c r="AL685" i="4"/>
  <c r="AW684" i="4"/>
  <c r="AO684" i="4"/>
  <c r="AQ684" i="4"/>
  <c r="AE684" i="4"/>
  <c r="AU684" i="4"/>
  <c r="AR684" i="4"/>
  <c r="AN684" i="4"/>
  <c r="AL684" i="4"/>
  <c r="AS684" i="4"/>
  <c r="AM684" i="4"/>
  <c r="AT683" i="4"/>
  <c r="AO683" i="4"/>
  <c r="AQ683" i="4"/>
  <c r="AE683" i="4"/>
  <c r="AV683" i="4"/>
  <c r="AS683" i="4"/>
  <c r="AP683" i="4"/>
  <c r="AM683" i="4"/>
  <c r="AK683" i="4"/>
  <c r="AU683" i="4"/>
  <c r="AN683" i="4"/>
  <c r="AW682" i="4"/>
  <c r="AO682" i="4"/>
  <c r="AQ682" i="4"/>
  <c r="AU682" i="4"/>
  <c r="AR682" i="4"/>
  <c r="AN682" i="4"/>
  <c r="AL682" i="4"/>
  <c r="AE682" i="4"/>
  <c r="AV682" i="4"/>
  <c r="AP682" i="4"/>
  <c r="AK682" i="4"/>
  <c r="AT681" i="4"/>
  <c r="AO681" i="4"/>
  <c r="AQ681" i="4"/>
  <c r="AE681" i="4"/>
  <c r="AV681" i="4"/>
  <c r="AS681" i="4"/>
  <c r="AP681" i="4"/>
  <c r="AM681" i="4"/>
  <c r="AK681" i="4"/>
  <c r="AR681" i="4"/>
  <c r="AL681" i="4"/>
  <c r="AW680" i="4"/>
  <c r="AO680" i="4"/>
  <c r="AQ680" i="4"/>
  <c r="AE680" i="4"/>
  <c r="AU680" i="4"/>
  <c r="AR680" i="4"/>
  <c r="AN680" i="4"/>
  <c r="AL680" i="4"/>
  <c r="AS680" i="4"/>
  <c r="AM680" i="4"/>
  <c r="AT679" i="4"/>
  <c r="AO679" i="4"/>
  <c r="AQ679" i="4"/>
  <c r="AE679" i="4"/>
  <c r="AV679" i="4"/>
  <c r="AS679" i="4"/>
  <c r="AP679" i="4"/>
  <c r="AM679" i="4"/>
  <c r="AK679" i="4"/>
  <c r="AU679" i="4"/>
  <c r="AN679" i="4"/>
  <c r="AW678" i="4"/>
  <c r="AU678" i="4"/>
  <c r="AR678" i="4"/>
  <c r="AN678" i="4"/>
  <c r="AL678" i="4"/>
  <c r="AV678" i="4"/>
  <c r="AP678" i="4"/>
  <c r="AK678" i="4"/>
  <c r="AT677" i="4"/>
  <c r="AO677" i="4"/>
  <c r="AQ677" i="4"/>
  <c r="AE677" i="4"/>
  <c r="AV677" i="4"/>
  <c r="AS677" i="4"/>
  <c r="AP677" i="4"/>
  <c r="AM677" i="4"/>
  <c r="AK677" i="4"/>
  <c r="AR677" i="4"/>
  <c r="AL677" i="4"/>
  <c r="AW676" i="4"/>
  <c r="AO676" i="4"/>
  <c r="AQ676" i="4"/>
  <c r="AE676" i="4"/>
  <c r="AU676" i="4"/>
  <c r="AR676" i="4"/>
  <c r="AN676" i="4"/>
  <c r="AL676" i="4"/>
  <c r="AS676" i="4"/>
  <c r="AM676" i="4"/>
  <c r="AT675" i="4"/>
  <c r="AO675" i="4"/>
  <c r="AQ675" i="4"/>
  <c r="AE675" i="4"/>
  <c r="AV675" i="4"/>
  <c r="AS675" i="4"/>
  <c r="AP675" i="4"/>
  <c r="AM675" i="4"/>
  <c r="AK675" i="4"/>
  <c r="AU675" i="4"/>
  <c r="AN675" i="4"/>
  <c r="AW674" i="4"/>
  <c r="AO674" i="4"/>
  <c r="AQ674" i="4"/>
  <c r="AU674" i="4"/>
  <c r="AR674" i="4"/>
  <c r="AN674" i="4"/>
  <c r="AL674" i="4"/>
  <c r="AE674" i="4"/>
  <c r="AV674" i="4"/>
  <c r="AP674" i="4"/>
  <c r="AK674" i="4"/>
  <c r="AT673" i="4"/>
  <c r="AO673" i="4"/>
  <c r="AQ673" i="4"/>
  <c r="AE673" i="4"/>
  <c r="AV673" i="4"/>
  <c r="AS673" i="4"/>
  <c r="AP673" i="4"/>
  <c r="AM673" i="4"/>
  <c r="AK673" i="4"/>
  <c r="AR673" i="4"/>
  <c r="AL673" i="4"/>
  <c r="AW672" i="4"/>
  <c r="AO672" i="4"/>
  <c r="AQ672" i="4"/>
  <c r="AE672" i="4"/>
  <c r="AU672" i="4"/>
  <c r="AR672" i="4"/>
  <c r="AN672" i="4"/>
  <c r="AL672" i="4"/>
  <c r="AS672" i="4"/>
  <c r="AM672" i="4"/>
  <c r="AT671" i="4"/>
  <c r="AO671" i="4"/>
  <c r="AQ671" i="4"/>
  <c r="AE671" i="4"/>
  <c r="AV671" i="4"/>
  <c r="AS671" i="4"/>
  <c r="AP671" i="4"/>
  <c r="AM671" i="4"/>
  <c r="AK671" i="4"/>
  <c r="AU671" i="4"/>
  <c r="AN671" i="4"/>
  <c r="AW670" i="4"/>
  <c r="AU670" i="4"/>
  <c r="AR670" i="4"/>
  <c r="AN670" i="4"/>
  <c r="AL670" i="4"/>
  <c r="AO670" i="4"/>
  <c r="AQ670" i="4"/>
  <c r="AV670" i="4"/>
  <c r="AP670" i="4"/>
  <c r="AK670" i="4"/>
  <c r="AT669" i="4"/>
  <c r="AO669" i="4"/>
  <c r="AQ669" i="4"/>
  <c r="AE669" i="4"/>
  <c r="AV669" i="4"/>
  <c r="AS669" i="4"/>
  <c r="AP669" i="4"/>
  <c r="AM669" i="4"/>
  <c r="AK669" i="4"/>
  <c r="AR669" i="4"/>
  <c r="AL669" i="4"/>
  <c r="AW668" i="4"/>
  <c r="AO668" i="4"/>
  <c r="AQ668" i="4"/>
  <c r="AE668" i="4"/>
  <c r="AU668" i="4"/>
  <c r="AR668" i="4"/>
  <c r="AN668" i="4"/>
  <c r="AL668" i="4"/>
  <c r="AS668" i="4"/>
  <c r="AM668" i="4"/>
  <c r="AT667" i="4"/>
  <c r="AO667" i="4"/>
  <c r="AQ667" i="4"/>
  <c r="AE667" i="4"/>
  <c r="AV667" i="4"/>
  <c r="AS667" i="4"/>
  <c r="AP667" i="4"/>
  <c r="AM667" i="4"/>
  <c r="AK667" i="4"/>
  <c r="AU667" i="4"/>
  <c r="AN667" i="4"/>
  <c r="AW666" i="4"/>
  <c r="AO666" i="4"/>
  <c r="AQ666" i="4"/>
  <c r="AU666" i="4"/>
  <c r="AR666" i="4"/>
  <c r="AN666" i="4"/>
  <c r="AL666" i="4"/>
  <c r="AE666" i="4"/>
  <c r="AV666" i="4"/>
  <c r="AP666" i="4"/>
  <c r="AK666" i="4"/>
  <c r="AT665" i="4"/>
  <c r="AO665" i="4"/>
  <c r="AQ665" i="4"/>
  <c r="AE665" i="4"/>
  <c r="AV665" i="4"/>
  <c r="AS665" i="4"/>
  <c r="AP665" i="4"/>
  <c r="AM665" i="4"/>
  <c r="AK665" i="4"/>
  <c r="AR665" i="4"/>
  <c r="AL665" i="4"/>
  <c r="AW664" i="4"/>
  <c r="AO664" i="4"/>
  <c r="AQ664" i="4"/>
  <c r="AE664" i="4"/>
  <c r="AU664" i="4"/>
  <c r="AR664" i="4"/>
  <c r="AN664" i="4"/>
  <c r="AL664" i="4"/>
  <c r="AS664" i="4"/>
  <c r="AM664" i="4"/>
  <c r="AT663" i="4"/>
  <c r="AO663" i="4"/>
  <c r="AQ663" i="4"/>
  <c r="AE663" i="4"/>
  <c r="AV663" i="4"/>
  <c r="AS663" i="4"/>
  <c r="AP663" i="4"/>
  <c r="AM663" i="4"/>
  <c r="AK663" i="4"/>
  <c r="AU663" i="4"/>
  <c r="AN663" i="4"/>
  <c r="AW662" i="4"/>
  <c r="AU662" i="4"/>
  <c r="AR662" i="4"/>
  <c r="AN662" i="4"/>
  <c r="AL662" i="4"/>
  <c r="AV662" i="4"/>
  <c r="AP662" i="4"/>
  <c r="AK662" i="4"/>
  <c r="AT661" i="4"/>
  <c r="AO661" i="4"/>
  <c r="AQ661" i="4"/>
  <c r="AE661" i="4"/>
  <c r="AV661" i="4"/>
  <c r="AS661" i="4"/>
  <c r="AP661" i="4"/>
  <c r="AM661" i="4"/>
  <c r="AK661" i="4"/>
  <c r="AR661" i="4"/>
  <c r="AL661" i="4"/>
  <c r="AW660" i="4"/>
  <c r="AO660" i="4"/>
  <c r="AQ660" i="4"/>
  <c r="AE660" i="4"/>
  <c r="AU660" i="4"/>
  <c r="AR660" i="4"/>
  <c r="AN660" i="4"/>
  <c r="AL660" i="4"/>
  <c r="AS660" i="4"/>
  <c r="AM660" i="4"/>
  <c r="AT659" i="4"/>
  <c r="AO659" i="4"/>
  <c r="AQ659" i="4"/>
  <c r="AE659" i="4"/>
  <c r="AV659" i="4"/>
  <c r="AS659" i="4"/>
  <c r="AP659" i="4"/>
  <c r="AM659" i="4"/>
  <c r="AK659" i="4"/>
  <c r="AU659" i="4"/>
  <c r="AN659" i="4"/>
  <c r="AW658" i="4"/>
  <c r="AO658" i="4"/>
  <c r="AQ658" i="4"/>
  <c r="AU658" i="4"/>
  <c r="AR658" i="4"/>
  <c r="AN658" i="4"/>
  <c r="AL658" i="4"/>
  <c r="AE658" i="4"/>
  <c r="AV658" i="4"/>
  <c r="AP658" i="4"/>
  <c r="AK658" i="4"/>
  <c r="AT657" i="4"/>
  <c r="AO657" i="4"/>
  <c r="AQ657" i="4"/>
  <c r="AE657" i="4"/>
  <c r="AV657" i="4"/>
  <c r="AS657" i="4"/>
  <c r="AP657" i="4"/>
  <c r="AM657" i="4"/>
  <c r="AK657" i="4"/>
  <c r="AR657" i="4"/>
  <c r="AL657" i="4"/>
  <c r="AW656" i="4"/>
  <c r="AO656" i="4"/>
  <c r="AQ656" i="4"/>
  <c r="AE656" i="4"/>
  <c r="AU656" i="4"/>
  <c r="AR656" i="4"/>
  <c r="AN656" i="4"/>
  <c r="AL656" i="4"/>
  <c r="AS656" i="4"/>
  <c r="AM656" i="4"/>
  <c r="AT655" i="4"/>
  <c r="AO655" i="4"/>
  <c r="AQ655" i="4"/>
  <c r="AE655" i="4"/>
  <c r="AV655" i="4"/>
  <c r="AS655" i="4"/>
  <c r="AP655" i="4"/>
  <c r="AM655" i="4"/>
  <c r="AK655" i="4"/>
  <c r="AU655" i="4"/>
  <c r="AN655" i="4"/>
  <c r="AW654" i="4"/>
  <c r="AU654" i="4"/>
  <c r="AR654" i="4"/>
  <c r="AN654" i="4"/>
  <c r="AL654" i="4"/>
  <c r="AO654" i="4"/>
  <c r="AQ654" i="4"/>
  <c r="AV654" i="4"/>
  <c r="AP654" i="4"/>
  <c r="AK654" i="4"/>
  <c r="AT653" i="4"/>
  <c r="AO653" i="4"/>
  <c r="AQ653" i="4"/>
  <c r="AE653" i="4"/>
  <c r="AV653" i="4"/>
  <c r="AS653" i="4"/>
  <c r="AP653" i="4"/>
  <c r="AM653" i="4"/>
  <c r="AK653" i="4"/>
  <c r="AR653" i="4"/>
  <c r="AL653" i="4"/>
  <c r="AT652" i="4"/>
  <c r="AO652" i="4"/>
  <c r="AQ652" i="4"/>
  <c r="AE652" i="4"/>
  <c r="AU652" i="4"/>
  <c r="AR652" i="4"/>
  <c r="AN652" i="4"/>
  <c r="AL652" i="4"/>
  <c r="AS652" i="4"/>
  <c r="AM652" i="4"/>
  <c r="AT651" i="4"/>
  <c r="AO651" i="4"/>
  <c r="AQ651" i="4"/>
  <c r="AE651" i="4"/>
  <c r="AV651" i="4"/>
  <c r="AS651" i="4"/>
  <c r="AP651" i="4"/>
  <c r="AM651" i="4"/>
  <c r="AK651" i="4"/>
  <c r="AU651" i="4"/>
  <c r="AN651" i="4"/>
  <c r="AW650" i="4"/>
  <c r="AO650" i="4"/>
  <c r="AQ650" i="4"/>
  <c r="AU650" i="4"/>
  <c r="AR650" i="4"/>
  <c r="AN650" i="4"/>
  <c r="AL650" i="4"/>
  <c r="AE650" i="4"/>
  <c r="AV650" i="4"/>
  <c r="AP650" i="4"/>
  <c r="AK650" i="4"/>
  <c r="AT649" i="4"/>
  <c r="AO649" i="4"/>
  <c r="AQ649" i="4"/>
  <c r="AE649" i="4"/>
  <c r="AV649" i="4"/>
  <c r="AS649" i="4"/>
  <c r="AP649" i="4"/>
  <c r="AM649" i="4"/>
  <c r="AK649" i="4"/>
  <c r="AR649" i="4"/>
  <c r="AL649" i="4"/>
  <c r="AW648" i="4"/>
  <c r="AO648" i="4"/>
  <c r="AQ648" i="4"/>
  <c r="AE648" i="4"/>
  <c r="AU648" i="4"/>
  <c r="AR648" i="4"/>
  <c r="AN648" i="4"/>
  <c r="AL648" i="4"/>
  <c r="AS648" i="4"/>
  <c r="AM648" i="4"/>
  <c r="AT647" i="4"/>
  <c r="AO647" i="4"/>
  <c r="AQ647" i="4"/>
  <c r="AE647" i="4"/>
  <c r="AV647" i="4"/>
  <c r="AS647" i="4"/>
  <c r="AP647" i="4"/>
  <c r="AM647" i="4"/>
  <c r="AK647" i="4"/>
  <c r="AU647" i="4"/>
  <c r="AN647" i="4"/>
  <c r="AW646" i="4"/>
  <c r="AU646" i="4"/>
  <c r="AR646" i="4"/>
  <c r="AN646" i="4"/>
  <c r="AL646" i="4"/>
  <c r="AV646" i="4"/>
  <c r="AP646" i="4"/>
  <c r="AK646" i="4"/>
  <c r="AT645" i="4"/>
  <c r="AO645" i="4"/>
  <c r="AQ645" i="4"/>
  <c r="AE645" i="4"/>
  <c r="AV645" i="4"/>
  <c r="AS645" i="4"/>
  <c r="AP645" i="4"/>
  <c r="AM645" i="4"/>
  <c r="AK645" i="4"/>
  <c r="AR645" i="4"/>
  <c r="AL645" i="4"/>
  <c r="AW644" i="4"/>
  <c r="AO644" i="4"/>
  <c r="AQ644" i="4"/>
  <c r="AE644" i="4"/>
  <c r="AU644" i="4"/>
  <c r="AR644" i="4"/>
  <c r="AN644" i="4"/>
  <c r="AL644" i="4"/>
  <c r="AS644" i="4"/>
  <c r="AM644" i="4"/>
  <c r="AT643" i="4"/>
  <c r="AO643" i="4"/>
  <c r="AQ643" i="4"/>
  <c r="AE643" i="4"/>
  <c r="AV643" i="4"/>
  <c r="AS643" i="4"/>
  <c r="AP643" i="4"/>
  <c r="AM643" i="4"/>
  <c r="AK643" i="4"/>
  <c r="AU643" i="4"/>
  <c r="AN643" i="4"/>
  <c r="AW642" i="4"/>
  <c r="AO642" i="4"/>
  <c r="AQ642" i="4"/>
  <c r="AU642" i="4"/>
  <c r="AR642" i="4"/>
  <c r="AN642" i="4"/>
  <c r="AL642" i="4"/>
  <c r="AE642" i="4"/>
  <c r="AV642" i="4"/>
  <c r="AP642" i="4"/>
  <c r="AK642" i="4"/>
  <c r="AT641" i="4"/>
  <c r="AO641" i="4"/>
  <c r="AQ641" i="4"/>
  <c r="AE641" i="4"/>
  <c r="AV641" i="4"/>
  <c r="AS641" i="4"/>
  <c r="AP641" i="4"/>
  <c r="AM641" i="4"/>
  <c r="AK641" i="4"/>
  <c r="AW640" i="4"/>
  <c r="AO640" i="4"/>
  <c r="AQ640" i="4"/>
  <c r="AE640" i="4"/>
  <c r="AU640" i="4"/>
  <c r="AR640" i="4"/>
  <c r="AN640" i="4"/>
  <c r="AL640" i="4"/>
  <c r="AT639" i="4"/>
  <c r="AO639" i="4"/>
  <c r="AQ639" i="4"/>
  <c r="AE639" i="4"/>
  <c r="AV639" i="4"/>
  <c r="AS639" i="4"/>
  <c r="AP639" i="4"/>
  <c r="AM639" i="4"/>
  <c r="AK639" i="4"/>
  <c r="AW638" i="4"/>
  <c r="AO638" i="4"/>
  <c r="AQ638" i="4"/>
  <c r="AU638" i="4"/>
  <c r="AR638" i="4"/>
  <c r="AN638" i="4"/>
  <c r="AL638" i="4"/>
  <c r="AT637" i="4"/>
  <c r="AO637" i="4"/>
  <c r="AQ637" i="4"/>
  <c r="AE637" i="4"/>
  <c r="AV637" i="4"/>
  <c r="AS637" i="4"/>
  <c r="AP637" i="4"/>
  <c r="AM637" i="4"/>
  <c r="AK637" i="4"/>
  <c r="AW636" i="4"/>
  <c r="AO636" i="4"/>
  <c r="AQ636" i="4"/>
  <c r="AE636" i="4"/>
  <c r="AU636" i="4"/>
  <c r="AR636" i="4"/>
  <c r="AN636" i="4"/>
  <c r="AL636" i="4"/>
  <c r="AT635" i="4"/>
  <c r="AO635" i="4"/>
  <c r="AQ635" i="4"/>
  <c r="AE635" i="4"/>
  <c r="AV635" i="4"/>
  <c r="AS635" i="4"/>
  <c r="AP635" i="4"/>
  <c r="AM635" i="4"/>
  <c r="AK635" i="4"/>
  <c r="AW634" i="4"/>
  <c r="AO634" i="4"/>
  <c r="AQ634" i="4"/>
  <c r="AE634" i="4"/>
  <c r="AU634" i="4"/>
  <c r="AR634" i="4"/>
  <c r="AN634" i="4"/>
  <c r="AL634" i="4"/>
  <c r="AT633" i="4"/>
  <c r="AO633" i="4"/>
  <c r="AQ633" i="4"/>
  <c r="AE633" i="4"/>
  <c r="AV633" i="4"/>
  <c r="AS633" i="4"/>
  <c r="AP633" i="4"/>
  <c r="AM633" i="4"/>
  <c r="AK633" i="4"/>
  <c r="AW632" i="4"/>
  <c r="AO632" i="4"/>
  <c r="AQ632" i="4"/>
  <c r="AE632" i="4"/>
  <c r="AU632" i="4"/>
  <c r="AR632" i="4"/>
  <c r="AN632" i="4"/>
  <c r="AL632" i="4"/>
  <c r="AT631" i="4"/>
  <c r="AO631" i="4"/>
  <c r="AQ631" i="4"/>
  <c r="AE631" i="4"/>
  <c r="AV631" i="4"/>
  <c r="AS631" i="4"/>
  <c r="AP631" i="4"/>
  <c r="AM631" i="4"/>
  <c r="AK631" i="4"/>
  <c r="AW630" i="4"/>
  <c r="AU630" i="4"/>
  <c r="AR630" i="4"/>
  <c r="AN630" i="4"/>
  <c r="AL630" i="4"/>
  <c r="AT629" i="4"/>
  <c r="AO629" i="4"/>
  <c r="AQ629" i="4"/>
  <c r="AE629" i="4"/>
  <c r="AV629" i="4"/>
  <c r="AS629" i="4"/>
  <c r="AP629" i="4"/>
  <c r="AM629" i="4"/>
  <c r="AK629" i="4"/>
  <c r="AW628" i="4"/>
  <c r="AO628" i="4"/>
  <c r="AQ628" i="4"/>
  <c r="AE628" i="4"/>
  <c r="AU628" i="4"/>
  <c r="AR628" i="4"/>
  <c r="AN628" i="4"/>
  <c r="AL628" i="4"/>
  <c r="AT627" i="4"/>
  <c r="AO627" i="4"/>
  <c r="AQ627" i="4"/>
  <c r="AE627" i="4"/>
  <c r="AV627" i="4"/>
  <c r="AS627" i="4"/>
  <c r="AP627" i="4"/>
  <c r="AM627" i="4"/>
  <c r="AK627" i="4"/>
  <c r="AW626" i="4"/>
  <c r="AO626" i="4"/>
  <c r="AQ626" i="4"/>
  <c r="AE626" i="4"/>
  <c r="AU626" i="4"/>
  <c r="AR626" i="4"/>
  <c r="AN626" i="4"/>
  <c r="AL626" i="4"/>
  <c r="AT625" i="4"/>
  <c r="AO625" i="4"/>
  <c r="AQ625" i="4"/>
  <c r="AE625" i="4"/>
  <c r="AV625" i="4"/>
  <c r="AS625" i="4"/>
  <c r="AP625" i="4"/>
  <c r="AM625" i="4"/>
  <c r="AK625" i="4"/>
  <c r="AW624" i="4"/>
  <c r="AO624" i="4"/>
  <c r="AQ624" i="4"/>
  <c r="AE624" i="4"/>
  <c r="AU624" i="4"/>
  <c r="AR624" i="4"/>
  <c r="AN624" i="4"/>
  <c r="AL624" i="4"/>
  <c r="AT623" i="4"/>
  <c r="AO623" i="4"/>
  <c r="AQ623" i="4"/>
  <c r="AE623" i="4"/>
  <c r="AV623" i="4"/>
  <c r="AS623" i="4"/>
  <c r="AP623" i="4"/>
  <c r="AM623" i="4"/>
  <c r="AK623" i="4"/>
  <c r="AW622" i="4"/>
  <c r="AO622" i="4"/>
  <c r="AQ622" i="4"/>
  <c r="AU622" i="4"/>
  <c r="AR622" i="4"/>
  <c r="AN622" i="4"/>
  <c r="AL622" i="4"/>
  <c r="AT621" i="4"/>
  <c r="AO621" i="4"/>
  <c r="AQ621" i="4"/>
  <c r="AE621" i="4"/>
  <c r="AV621" i="4"/>
  <c r="AS621" i="4"/>
  <c r="AP621" i="4"/>
  <c r="AM621" i="4"/>
  <c r="AK621" i="4"/>
  <c r="AT620" i="4"/>
  <c r="AO620" i="4"/>
  <c r="AQ620" i="4"/>
  <c r="AE620" i="4"/>
  <c r="AU620" i="4"/>
  <c r="AR620" i="4"/>
  <c r="AN620" i="4"/>
  <c r="AL620" i="4"/>
  <c r="AT619" i="4"/>
  <c r="AO619" i="4"/>
  <c r="AQ619" i="4"/>
  <c r="AE619" i="4"/>
  <c r="AV619" i="4"/>
  <c r="AS619" i="4"/>
  <c r="AP619" i="4"/>
  <c r="AM619" i="4"/>
  <c r="AK619" i="4"/>
  <c r="AW618" i="4"/>
  <c r="AO618" i="4"/>
  <c r="AQ618" i="4"/>
  <c r="AE618" i="4"/>
  <c r="AU618" i="4"/>
  <c r="AR618" i="4"/>
  <c r="AN618" i="4"/>
  <c r="AL618" i="4"/>
  <c r="AT617" i="4"/>
  <c r="AO617" i="4"/>
  <c r="AQ617" i="4"/>
  <c r="AE617" i="4"/>
  <c r="AV617" i="4"/>
  <c r="AS617" i="4"/>
  <c r="AP617" i="4"/>
  <c r="AM617" i="4"/>
  <c r="AK617" i="4"/>
  <c r="AW616" i="4"/>
  <c r="AO616" i="4"/>
  <c r="AQ616" i="4"/>
  <c r="AE616" i="4"/>
  <c r="AU616" i="4"/>
  <c r="AR616" i="4"/>
  <c r="AN616" i="4"/>
  <c r="AL616" i="4"/>
  <c r="AT615" i="4"/>
  <c r="AO615" i="4"/>
  <c r="AQ615" i="4"/>
  <c r="AE615" i="4"/>
  <c r="AV615" i="4"/>
  <c r="AS615" i="4"/>
  <c r="AP615" i="4"/>
  <c r="AM615" i="4"/>
  <c r="AK615" i="4"/>
  <c r="AW614" i="4"/>
  <c r="AU614" i="4"/>
  <c r="AR614" i="4"/>
  <c r="AN614" i="4"/>
  <c r="AL614" i="4"/>
  <c r="AT613" i="4"/>
  <c r="AO613" i="4"/>
  <c r="AQ613" i="4"/>
  <c r="AE613" i="4"/>
  <c r="AV613" i="4"/>
  <c r="AS613" i="4"/>
  <c r="AP613" i="4"/>
  <c r="AM613" i="4"/>
  <c r="AK613" i="4"/>
  <c r="AW612" i="4"/>
  <c r="AO612" i="4"/>
  <c r="AQ612" i="4"/>
  <c r="AE612" i="4"/>
  <c r="AU612" i="4"/>
  <c r="AR612" i="4"/>
  <c r="AN612" i="4"/>
  <c r="AL612" i="4"/>
  <c r="AT611" i="4"/>
  <c r="AO611" i="4"/>
  <c r="AQ611" i="4"/>
  <c r="AE611" i="4"/>
  <c r="AV611" i="4"/>
  <c r="AS611" i="4"/>
  <c r="AP611" i="4"/>
  <c r="AM611" i="4"/>
  <c r="AK611" i="4"/>
  <c r="AW610" i="4"/>
  <c r="AO610" i="4"/>
  <c r="AQ610" i="4"/>
  <c r="AE610" i="4"/>
  <c r="AU610" i="4"/>
  <c r="AR610" i="4"/>
  <c r="AN610" i="4"/>
  <c r="AL610" i="4"/>
  <c r="AT609" i="4"/>
  <c r="AO609" i="4"/>
  <c r="AQ609" i="4"/>
  <c r="AE609" i="4"/>
  <c r="AV609" i="4"/>
  <c r="AS609" i="4"/>
  <c r="AP609" i="4"/>
  <c r="AM609" i="4"/>
  <c r="AK609" i="4"/>
  <c r="AW608" i="4"/>
  <c r="AO608" i="4"/>
  <c r="AQ608" i="4"/>
  <c r="AE608" i="4"/>
  <c r="AU608" i="4"/>
  <c r="AR608" i="4"/>
  <c r="AN608" i="4"/>
  <c r="AL608" i="4"/>
  <c r="AT607" i="4"/>
  <c r="AO607" i="4"/>
  <c r="AQ607" i="4"/>
  <c r="AE607" i="4"/>
  <c r="AV607" i="4"/>
  <c r="AS607" i="4"/>
  <c r="AP607" i="4"/>
  <c r="AM607" i="4"/>
  <c r="AK607" i="4"/>
  <c r="AW606" i="4"/>
  <c r="AO606" i="4"/>
  <c r="AQ606" i="4"/>
  <c r="AU606" i="4"/>
  <c r="AR606" i="4"/>
  <c r="AN606" i="4"/>
  <c r="AL606" i="4"/>
  <c r="AT605" i="4"/>
  <c r="AO605" i="4"/>
  <c r="AQ605" i="4"/>
  <c r="AE605" i="4"/>
  <c r="AV605" i="4"/>
  <c r="AS605" i="4"/>
  <c r="AP605" i="4"/>
  <c r="AM605" i="4"/>
  <c r="AK605" i="4"/>
  <c r="AW604" i="4"/>
  <c r="AO604" i="4"/>
  <c r="AQ604" i="4"/>
  <c r="AE604" i="4"/>
  <c r="AU604" i="4"/>
  <c r="AR604" i="4"/>
  <c r="AN604" i="4"/>
  <c r="AL604" i="4"/>
  <c r="AT603" i="4"/>
  <c r="AO603" i="4"/>
  <c r="AQ603" i="4"/>
  <c r="AE603" i="4"/>
  <c r="AV603" i="4"/>
  <c r="AS603" i="4"/>
  <c r="AP603" i="4"/>
  <c r="AM603" i="4"/>
  <c r="AK603" i="4"/>
  <c r="AW602" i="4"/>
  <c r="AO602" i="4"/>
  <c r="AQ602" i="4"/>
  <c r="AE602" i="4"/>
  <c r="AU602" i="4"/>
  <c r="AR602" i="4"/>
  <c r="AN602" i="4"/>
  <c r="AL602" i="4"/>
  <c r="AT601" i="4"/>
  <c r="AO601" i="4"/>
  <c r="AQ601" i="4"/>
  <c r="AE601" i="4"/>
  <c r="AV601" i="4"/>
  <c r="AS601" i="4"/>
  <c r="AP601" i="4"/>
  <c r="AM601" i="4"/>
  <c r="AK601" i="4"/>
  <c r="AW600" i="4"/>
  <c r="AO600" i="4"/>
  <c r="AQ600" i="4"/>
  <c r="AE600" i="4"/>
  <c r="AU600" i="4"/>
  <c r="AR600" i="4"/>
  <c r="AN600" i="4"/>
  <c r="AL600" i="4"/>
  <c r="AT599" i="4"/>
  <c r="AO599" i="4"/>
  <c r="AQ599" i="4"/>
  <c r="AE599" i="4"/>
  <c r="AV599" i="4"/>
  <c r="AS599" i="4"/>
  <c r="AP599" i="4"/>
  <c r="AM599" i="4"/>
  <c r="AK599" i="4"/>
  <c r="AW598" i="4"/>
  <c r="AU598" i="4"/>
  <c r="AR598" i="4"/>
  <c r="AN598" i="4"/>
  <c r="AL598" i="4"/>
  <c r="AT597" i="4"/>
  <c r="AO597" i="4"/>
  <c r="AQ597" i="4"/>
  <c r="AE597" i="4"/>
  <c r="AV597" i="4"/>
  <c r="AS597" i="4"/>
  <c r="AP597" i="4"/>
  <c r="AM597" i="4"/>
  <c r="AK597" i="4"/>
  <c r="AW596" i="4"/>
  <c r="AO596" i="4"/>
  <c r="AQ596" i="4"/>
  <c r="AE596" i="4"/>
  <c r="AU596" i="4"/>
  <c r="AR596" i="4"/>
  <c r="AN596" i="4"/>
  <c r="AL596" i="4"/>
  <c r="AT595" i="4"/>
  <c r="AO595" i="4"/>
  <c r="AQ595" i="4"/>
  <c r="AE595" i="4"/>
  <c r="AV595" i="4"/>
  <c r="AS595" i="4"/>
  <c r="AP595" i="4"/>
  <c r="AM595" i="4"/>
  <c r="AK595" i="4"/>
  <c r="AW594" i="4"/>
  <c r="AO594" i="4"/>
  <c r="AQ594" i="4"/>
  <c r="AE594" i="4"/>
  <c r="AU594" i="4"/>
  <c r="AR594" i="4"/>
  <c r="AN594" i="4"/>
  <c r="AL594" i="4"/>
  <c r="AT593" i="4"/>
  <c r="AO593" i="4"/>
  <c r="AQ593" i="4"/>
  <c r="AE593" i="4"/>
  <c r="AV593" i="4"/>
  <c r="AS593" i="4"/>
  <c r="AP593" i="4"/>
  <c r="AM593" i="4"/>
  <c r="AK593" i="4"/>
  <c r="AW592" i="4"/>
  <c r="AO592" i="4"/>
  <c r="AQ592" i="4"/>
  <c r="AE592" i="4"/>
  <c r="AU592" i="4"/>
  <c r="AR592" i="4"/>
  <c r="AN592" i="4"/>
  <c r="AL592" i="4"/>
  <c r="AW591" i="4"/>
  <c r="AO591" i="4"/>
  <c r="AQ591" i="4"/>
  <c r="AE591" i="4"/>
  <c r="AV591" i="4"/>
  <c r="AS591" i="4"/>
  <c r="AP591" i="4"/>
  <c r="AM591" i="4"/>
  <c r="AK591" i="4"/>
  <c r="AW590" i="4"/>
  <c r="AO590" i="4"/>
  <c r="AQ590" i="4"/>
  <c r="AU590" i="4"/>
  <c r="AR590" i="4"/>
  <c r="AN590" i="4"/>
  <c r="AL590" i="4"/>
  <c r="AT589" i="4"/>
  <c r="AO589" i="4"/>
  <c r="AQ589" i="4"/>
  <c r="AE589" i="4"/>
  <c r="AV589" i="4"/>
  <c r="AS589" i="4"/>
  <c r="AP589" i="4"/>
  <c r="AM589" i="4"/>
  <c r="AK589" i="4"/>
  <c r="AT588" i="4"/>
  <c r="AO588" i="4"/>
  <c r="AQ588" i="4"/>
  <c r="AE588" i="4"/>
  <c r="AU588" i="4"/>
  <c r="AR588" i="4"/>
  <c r="AN588" i="4"/>
  <c r="AL588" i="4"/>
  <c r="AT587" i="4"/>
  <c r="AO587" i="4"/>
  <c r="AQ587" i="4"/>
  <c r="AE587" i="4"/>
  <c r="AV587" i="4"/>
  <c r="AS587" i="4"/>
  <c r="AP587" i="4"/>
  <c r="AM587" i="4"/>
  <c r="AK587" i="4"/>
  <c r="AW586" i="4"/>
  <c r="AO586" i="4"/>
  <c r="AQ586" i="4"/>
  <c r="AE586" i="4"/>
  <c r="AU586" i="4"/>
  <c r="AR586" i="4"/>
  <c r="AN586" i="4"/>
  <c r="AL586" i="4"/>
  <c r="AT585" i="4"/>
  <c r="AO585" i="4"/>
  <c r="AQ585" i="4"/>
  <c r="AE585" i="4"/>
  <c r="AV585" i="4"/>
  <c r="AS585" i="4"/>
  <c r="AP585" i="4"/>
  <c r="AM585" i="4"/>
  <c r="AK585" i="4"/>
  <c r="AT584" i="4"/>
  <c r="AO584" i="4"/>
  <c r="AQ584" i="4"/>
  <c r="AE584" i="4"/>
  <c r="AU584" i="4"/>
  <c r="AR584" i="4"/>
  <c r="AN584" i="4"/>
  <c r="AL584" i="4"/>
  <c r="AW583" i="4"/>
  <c r="AO583" i="4"/>
  <c r="AQ583" i="4"/>
  <c r="AE583" i="4"/>
  <c r="AV583" i="4"/>
  <c r="AS583" i="4"/>
  <c r="AP583" i="4"/>
  <c r="AM583" i="4"/>
  <c r="AK583" i="4"/>
  <c r="AW582" i="4"/>
  <c r="AU582" i="4"/>
  <c r="AR582" i="4"/>
  <c r="AN582" i="4"/>
  <c r="AL582" i="4"/>
  <c r="AT581" i="4"/>
  <c r="AO581" i="4"/>
  <c r="AQ581" i="4"/>
  <c r="AE581" i="4"/>
  <c r="AV581" i="4"/>
  <c r="AS581" i="4"/>
  <c r="AP581" i="4"/>
  <c r="AM581" i="4"/>
  <c r="AK581" i="4"/>
  <c r="AW580" i="4"/>
  <c r="AO580" i="4"/>
  <c r="AQ580" i="4"/>
  <c r="AE580" i="4"/>
  <c r="AU580" i="4"/>
  <c r="AR580" i="4"/>
  <c r="AN580" i="4"/>
  <c r="AL580" i="4"/>
  <c r="AT579" i="4"/>
  <c r="AO579" i="4"/>
  <c r="AQ579" i="4"/>
  <c r="AE579" i="4"/>
  <c r="AV579" i="4"/>
  <c r="AS579" i="4"/>
  <c r="AP579" i="4"/>
  <c r="AM579" i="4"/>
  <c r="AK579" i="4"/>
  <c r="AW578" i="4"/>
  <c r="AO578" i="4"/>
  <c r="AQ578" i="4"/>
  <c r="AE578" i="4"/>
  <c r="AU578" i="4"/>
  <c r="AR578" i="4"/>
  <c r="AN578" i="4"/>
  <c r="AL578" i="4"/>
  <c r="AT577" i="4"/>
  <c r="AO577" i="4"/>
  <c r="AQ577" i="4"/>
  <c r="AE577" i="4"/>
  <c r="AV577" i="4"/>
  <c r="AS577" i="4"/>
  <c r="AP577" i="4"/>
  <c r="AM577" i="4"/>
  <c r="AK577" i="4"/>
  <c r="AT576" i="4"/>
  <c r="AO576" i="4"/>
  <c r="AQ576" i="4"/>
  <c r="AE576" i="4"/>
  <c r="AU576" i="4"/>
  <c r="AR576" i="4"/>
  <c r="AN576" i="4"/>
  <c r="AL576" i="4"/>
  <c r="AW575" i="4"/>
  <c r="AO575" i="4"/>
  <c r="AQ575" i="4"/>
  <c r="AE575" i="4"/>
  <c r="AV575" i="4"/>
  <c r="AS575" i="4"/>
  <c r="AP575" i="4"/>
  <c r="AM575" i="4"/>
  <c r="AK575" i="4"/>
  <c r="AW574" i="4"/>
  <c r="AO574" i="4"/>
  <c r="AQ574" i="4"/>
  <c r="AU574" i="4"/>
  <c r="AR574" i="4"/>
  <c r="AN574" i="4"/>
  <c r="AL574" i="4"/>
  <c r="AT573" i="4"/>
  <c r="AO573" i="4"/>
  <c r="AQ573" i="4"/>
  <c r="AE573" i="4"/>
  <c r="AV573" i="4"/>
  <c r="AS573" i="4"/>
  <c r="AP573" i="4"/>
  <c r="AM573" i="4"/>
  <c r="AK573" i="4"/>
  <c r="AW572" i="4"/>
  <c r="AO572" i="4"/>
  <c r="AQ572" i="4"/>
  <c r="AE572" i="4"/>
  <c r="AU572" i="4"/>
  <c r="AR572" i="4"/>
  <c r="AN572" i="4"/>
  <c r="AL572" i="4"/>
  <c r="AT571" i="4"/>
  <c r="AO571" i="4"/>
  <c r="AQ571" i="4"/>
  <c r="AE571" i="4"/>
  <c r="AV571" i="4"/>
  <c r="AS571" i="4"/>
  <c r="AP571" i="4"/>
  <c r="AM571" i="4"/>
  <c r="AK571" i="4"/>
  <c r="AW570" i="4"/>
  <c r="AO570" i="4"/>
  <c r="AQ570" i="4"/>
  <c r="AE570" i="4"/>
  <c r="AU570" i="4"/>
  <c r="AR570" i="4"/>
  <c r="AN570" i="4"/>
  <c r="AL570" i="4"/>
  <c r="AT569" i="4"/>
  <c r="AO569" i="4"/>
  <c r="AQ569" i="4"/>
  <c r="AE569" i="4"/>
  <c r="AV569" i="4"/>
  <c r="AS569" i="4"/>
  <c r="AP569" i="4"/>
  <c r="AM569" i="4"/>
  <c r="AK569" i="4"/>
  <c r="AW568" i="4"/>
  <c r="AO568" i="4"/>
  <c r="AQ568" i="4"/>
  <c r="AE568" i="4"/>
  <c r="AU568" i="4"/>
  <c r="AR568" i="4"/>
  <c r="AN568" i="4"/>
  <c r="AL568" i="4"/>
  <c r="AW567" i="4"/>
  <c r="AO567" i="4"/>
  <c r="AQ567" i="4"/>
  <c r="AE567" i="4"/>
  <c r="AV567" i="4"/>
  <c r="AS567" i="4"/>
  <c r="AP567" i="4"/>
  <c r="AM567" i="4"/>
  <c r="AK567" i="4"/>
  <c r="AW566" i="4"/>
  <c r="AU566" i="4"/>
  <c r="AR566" i="4"/>
  <c r="AN566" i="4"/>
  <c r="AL566" i="4"/>
  <c r="AT565" i="4"/>
  <c r="AO565" i="4"/>
  <c r="AQ565" i="4"/>
  <c r="AE565" i="4"/>
  <c r="AV565" i="4"/>
  <c r="AS565" i="4"/>
  <c r="AP565" i="4"/>
  <c r="AM565" i="4"/>
  <c r="AK565" i="4"/>
  <c r="AW564" i="4"/>
  <c r="AO564" i="4"/>
  <c r="AQ564" i="4"/>
  <c r="AE564" i="4"/>
  <c r="AU564" i="4"/>
  <c r="AR564" i="4"/>
  <c r="AN564" i="4"/>
  <c r="AL564" i="4"/>
  <c r="AT563" i="4"/>
  <c r="AO563" i="4"/>
  <c r="AQ563" i="4"/>
  <c r="AE563" i="4"/>
  <c r="AV563" i="4"/>
  <c r="AS563" i="4"/>
  <c r="AP563" i="4"/>
  <c r="AM563" i="4"/>
  <c r="AK563" i="4"/>
  <c r="AW562" i="4"/>
  <c r="AO562" i="4"/>
  <c r="AQ562" i="4"/>
  <c r="AE562" i="4"/>
  <c r="AU562" i="4"/>
  <c r="AR562" i="4"/>
  <c r="AN562" i="4"/>
  <c r="AL562" i="4"/>
  <c r="AT561" i="4"/>
  <c r="AO561" i="4"/>
  <c r="AQ561" i="4"/>
  <c r="AE561" i="4"/>
  <c r="AV561" i="4"/>
  <c r="AS561" i="4"/>
  <c r="AP561" i="4"/>
  <c r="AM561" i="4"/>
  <c r="AK561" i="4"/>
  <c r="AW560" i="4"/>
  <c r="AO560" i="4"/>
  <c r="AQ560" i="4"/>
  <c r="AE560" i="4"/>
  <c r="AU560" i="4"/>
  <c r="AR560" i="4"/>
  <c r="AN560" i="4"/>
  <c r="AL560" i="4"/>
  <c r="AW559" i="4"/>
  <c r="AO559" i="4"/>
  <c r="AQ559" i="4"/>
  <c r="AE559" i="4"/>
  <c r="AV559" i="4"/>
  <c r="AS559" i="4"/>
  <c r="AP559" i="4"/>
  <c r="AM559" i="4"/>
  <c r="AK559" i="4"/>
  <c r="AW558" i="4"/>
  <c r="AO558" i="4"/>
  <c r="AQ558" i="4"/>
  <c r="AU558" i="4"/>
  <c r="AR558" i="4"/>
  <c r="AN558" i="4"/>
  <c r="AL558" i="4"/>
  <c r="AT557" i="4"/>
  <c r="AO557" i="4"/>
  <c r="AQ557" i="4"/>
  <c r="AE557" i="4"/>
  <c r="AV557" i="4"/>
  <c r="AS557" i="4"/>
  <c r="AP557" i="4"/>
  <c r="AM557" i="4"/>
  <c r="AK557" i="4"/>
  <c r="AW556" i="4"/>
  <c r="AO556" i="4"/>
  <c r="AQ556" i="4"/>
  <c r="AE556" i="4"/>
  <c r="AU556" i="4"/>
  <c r="AR556" i="4"/>
  <c r="AN556" i="4"/>
  <c r="AL556" i="4"/>
  <c r="AT555" i="4"/>
  <c r="AO555" i="4"/>
  <c r="AQ555" i="4"/>
  <c r="AE555" i="4"/>
  <c r="AV555" i="4"/>
  <c r="AS555" i="4"/>
  <c r="AP555" i="4"/>
  <c r="AM555" i="4"/>
  <c r="AK555" i="4"/>
  <c r="AW554" i="4"/>
  <c r="AO554" i="4"/>
  <c r="AQ554" i="4"/>
  <c r="AE554" i="4"/>
  <c r="AU554" i="4"/>
  <c r="AR554" i="4"/>
  <c r="AN554" i="4"/>
  <c r="AL554" i="4"/>
  <c r="AT553" i="4"/>
  <c r="AO553" i="4"/>
  <c r="AQ553" i="4"/>
  <c r="AE553" i="4"/>
  <c r="AV553" i="4"/>
  <c r="AS553" i="4"/>
  <c r="AP553" i="4"/>
  <c r="AM553" i="4"/>
  <c r="AK553" i="4"/>
  <c r="AW552" i="4"/>
  <c r="AO552" i="4"/>
  <c r="AQ552" i="4"/>
  <c r="AE552" i="4"/>
  <c r="AU552" i="4"/>
  <c r="AR552" i="4"/>
  <c r="AN552" i="4"/>
  <c r="AL552" i="4"/>
  <c r="AW551" i="4"/>
  <c r="AO551" i="4"/>
  <c r="AQ551" i="4"/>
  <c r="AE551" i="4"/>
  <c r="AV551" i="4"/>
  <c r="AS551" i="4"/>
  <c r="AP551" i="4"/>
  <c r="AM551" i="4"/>
  <c r="AK551" i="4"/>
  <c r="AW550" i="4"/>
  <c r="AU550" i="4"/>
  <c r="AR550" i="4"/>
  <c r="AN550" i="4"/>
  <c r="AL550" i="4"/>
  <c r="AT549" i="4"/>
  <c r="AO549" i="4"/>
  <c r="AQ549" i="4"/>
  <c r="AE549" i="4"/>
  <c r="AV549" i="4"/>
  <c r="AS549" i="4"/>
  <c r="AP549" i="4"/>
  <c r="AM549" i="4"/>
  <c r="AK549" i="4"/>
  <c r="AW548" i="4"/>
  <c r="AO548" i="4"/>
  <c r="AQ548" i="4"/>
  <c r="AE548" i="4"/>
  <c r="AU548" i="4"/>
  <c r="AR548" i="4"/>
  <c r="AN548" i="4"/>
  <c r="AL548" i="4"/>
  <c r="AT547" i="4"/>
  <c r="AO547" i="4"/>
  <c r="AQ547" i="4"/>
  <c r="AE547" i="4"/>
  <c r="AV547" i="4"/>
  <c r="AS547" i="4"/>
  <c r="AP547" i="4"/>
  <c r="AM547" i="4"/>
  <c r="AK547" i="4"/>
  <c r="AO546" i="4"/>
  <c r="AQ546" i="4"/>
  <c r="AE546" i="4"/>
  <c r="AU546" i="4"/>
  <c r="AR546" i="4"/>
  <c r="AN546" i="4"/>
  <c r="AL546" i="4"/>
  <c r="AT545" i="4"/>
  <c r="AO545" i="4"/>
  <c r="AQ545" i="4"/>
  <c r="AE545" i="4"/>
  <c r="AV545" i="4"/>
  <c r="AS545" i="4"/>
  <c r="AP545" i="4"/>
  <c r="AM545" i="4"/>
  <c r="AK545" i="4"/>
  <c r="AT544" i="4"/>
  <c r="AO544" i="4"/>
  <c r="AQ544" i="4"/>
  <c r="AE544" i="4"/>
  <c r="AU544" i="4"/>
  <c r="AR544" i="4"/>
  <c r="AN544" i="4"/>
  <c r="AL544" i="4"/>
  <c r="AW543" i="4"/>
  <c r="AO543" i="4"/>
  <c r="AQ543" i="4"/>
  <c r="AE543" i="4"/>
  <c r="AV543" i="4"/>
  <c r="AS543" i="4"/>
  <c r="AP543" i="4"/>
  <c r="AM543" i="4"/>
  <c r="AK543" i="4"/>
  <c r="AW542" i="4"/>
  <c r="AO542" i="4"/>
  <c r="AQ542" i="4"/>
  <c r="AU542" i="4"/>
  <c r="AR542" i="4"/>
  <c r="AN542" i="4"/>
  <c r="AL542" i="4"/>
  <c r="AT541" i="4"/>
  <c r="AO541" i="4"/>
  <c r="AQ541" i="4"/>
  <c r="AE541" i="4"/>
  <c r="AV541" i="4"/>
  <c r="AS541" i="4"/>
  <c r="AP541" i="4"/>
  <c r="AM541" i="4"/>
  <c r="AK541" i="4"/>
  <c r="AW540" i="4"/>
  <c r="AO540" i="4"/>
  <c r="AQ540" i="4"/>
  <c r="AE540" i="4"/>
  <c r="AU540" i="4"/>
  <c r="AR540" i="4"/>
  <c r="AN540" i="4"/>
  <c r="AL540" i="4"/>
  <c r="AO539" i="4"/>
  <c r="AQ539" i="4"/>
  <c r="AE539" i="4"/>
  <c r="AV539" i="4"/>
  <c r="AS539" i="4"/>
  <c r="AP539" i="4"/>
  <c r="AM539" i="4"/>
  <c r="AK539" i="4"/>
  <c r="AW538" i="4"/>
  <c r="AO538" i="4"/>
  <c r="AQ538" i="4"/>
  <c r="AE538" i="4"/>
  <c r="AU538" i="4"/>
  <c r="AR538" i="4"/>
  <c r="AN538" i="4"/>
  <c r="AL538" i="4"/>
  <c r="AT537" i="4"/>
  <c r="AO537" i="4"/>
  <c r="AQ537" i="4"/>
  <c r="AE537" i="4"/>
  <c r="AV537" i="4"/>
  <c r="AS537" i="4"/>
  <c r="AP537" i="4"/>
  <c r="AM537" i="4"/>
  <c r="AK537" i="4"/>
  <c r="AT536" i="4"/>
  <c r="AO536" i="4"/>
  <c r="AQ536" i="4"/>
  <c r="AE536" i="4"/>
  <c r="AU536" i="4"/>
  <c r="AR536" i="4"/>
  <c r="AN536" i="4"/>
  <c r="AL536" i="4"/>
  <c r="AW535" i="4"/>
  <c r="AO535" i="4"/>
  <c r="AQ535" i="4"/>
  <c r="AE535" i="4"/>
  <c r="AV535" i="4"/>
  <c r="AS535" i="4"/>
  <c r="AP535" i="4"/>
  <c r="AM535" i="4"/>
  <c r="AK535" i="4"/>
  <c r="AT534" i="4"/>
  <c r="AU534" i="4"/>
  <c r="AR534" i="4"/>
  <c r="AN534" i="4"/>
  <c r="AL534" i="4"/>
  <c r="AW533" i="4"/>
  <c r="AO533" i="4"/>
  <c r="AQ533" i="4"/>
  <c r="AE533" i="4"/>
  <c r="AV533" i="4"/>
  <c r="AS533" i="4"/>
  <c r="AP533" i="4"/>
  <c r="AM533" i="4"/>
  <c r="AK533" i="4"/>
  <c r="AT532" i="4"/>
  <c r="AO532" i="4"/>
  <c r="AQ532" i="4"/>
  <c r="AE532" i="4"/>
  <c r="AU532" i="4"/>
  <c r="AR532" i="4"/>
  <c r="AN532" i="4"/>
  <c r="AL532" i="4"/>
  <c r="AW531" i="4"/>
  <c r="AO531" i="4"/>
  <c r="AQ531" i="4"/>
  <c r="AE531" i="4"/>
  <c r="AV531" i="4"/>
  <c r="AS531" i="4"/>
  <c r="AP531" i="4"/>
  <c r="AM531" i="4"/>
  <c r="AK531" i="4"/>
  <c r="AO530" i="4"/>
  <c r="AQ530" i="4"/>
  <c r="AE530" i="4"/>
  <c r="AU530" i="4"/>
  <c r="AR530" i="4"/>
  <c r="AN530" i="4"/>
  <c r="AL530" i="4"/>
  <c r="AW529" i="4"/>
  <c r="AO529" i="4"/>
  <c r="AQ529" i="4"/>
  <c r="AE529" i="4"/>
  <c r="AV529" i="4"/>
  <c r="AS529" i="4"/>
  <c r="AP529" i="4"/>
  <c r="AM529" i="4"/>
  <c r="AK529" i="4"/>
  <c r="AO528" i="4"/>
  <c r="AQ528" i="4"/>
  <c r="AE528" i="4"/>
  <c r="AU528" i="4"/>
  <c r="AR528" i="4"/>
  <c r="AN528" i="4"/>
  <c r="AL528" i="4"/>
  <c r="AT527" i="4"/>
  <c r="AO527" i="4"/>
  <c r="AQ527" i="4"/>
  <c r="AE527" i="4"/>
  <c r="AV527" i="4"/>
  <c r="AS527" i="4"/>
  <c r="AP527" i="4"/>
  <c r="AM527" i="4"/>
  <c r="AK527" i="4"/>
  <c r="AT526" i="4"/>
  <c r="AO526" i="4"/>
  <c r="AQ526" i="4"/>
  <c r="AU526" i="4"/>
  <c r="AR526" i="4"/>
  <c r="AN526" i="4"/>
  <c r="AL526" i="4"/>
  <c r="AW525" i="4"/>
  <c r="AO525" i="4"/>
  <c r="AQ525" i="4"/>
  <c r="AE525" i="4"/>
  <c r="AV525" i="4"/>
  <c r="AS525" i="4"/>
  <c r="AP525" i="4"/>
  <c r="AM525" i="4"/>
  <c r="AK525" i="4"/>
  <c r="AO524" i="4"/>
  <c r="AQ524" i="4"/>
  <c r="AE524" i="4"/>
  <c r="AU524" i="4"/>
  <c r="AR524" i="4"/>
  <c r="AN524" i="4"/>
  <c r="AL524" i="4"/>
  <c r="AW523" i="4"/>
  <c r="AO523" i="4"/>
  <c r="AQ523" i="4"/>
  <c r="AE523" i="4"/>
  <c r="AV523" i="4"/>
  <c r="AS523" i="4"/>
  <c r="AP523" i="4"/>
  <c r="AM523" i="4"/>
  <c r="AK523" i="4"/>
  <c r="AT522" i="4"/>
  <c r="AO522" i="4"/>
  <c r="AQ522" i="4"/>
  <c r="AE522" i="4"/>
  <c r="AU522" i="4"/>
  <c r="AR522" i="4"/>
  <c r="AN522" i="4"/>
  <c r="AL522" i="4"/>
  <c r="AO521" i="4"/>
  <c r="AQ521" i="4"/>
  <c r="AE521" i="4"/>
  <c r="AV521" i="4"/>
  <c r="AS521" i="4"/>
  <c r="AP521" i="4"/>
  <c r="AM521" i="4"/>
  <c r="AK521" i="4"/>
  <c r="AO520" i="4"/>
  <c r="AQ520" i="4"/>
  <c r="AE520" i="4"/>
  <c r="AU520" i="4"/>
  <c r="AR520" i="4"/>
  <c r="AN520" i="4"/>
  <c r="AL520" i="4"/>
  <c r="AW519" i="4"/>
  <c r="AO519" i="4"/>
  <c r="AQ519" i="4"/>
  <c r="AE519" i="4"/>
  <c r="AV519" i="4"/>
  <c r="AS519" i="4"/>
  <c r="AP519" i="4"/>
  <c r="AM519" i="4"/>
  <c r="AK519" i="4"/>
  <c r="AT518" i="4"/>
  <c r="AU518" i="4"/>
  <c r="AR518" i="4"/>
  <c r="AN518" i="4"/>
  <c r="AL518" i="4"/>
  <c r="AO517" i="4"/>
  <c r="AQ517" i="4"/>
  <c r="AE517" i="4"/>
  <c r="AV517" i="4"/>
  <c r="AS517" i="4"/>
  <c r="AP517" i="4"/>
  <c r="AM517" i="4"/>
  <c r="AK517" i="4"/>
  <c r="AT516" i="4"/>
  <c r="AO516" i="4"/>
  <c r="AQ516" i="4"/>
  <c r="AE516" i="4"/>
  <c r="AU516" i="4"/>
  <c r="AR516" i="4"/>
  <c r="AN516" i="4"/>
  <c r="AL516" i="4"/>
  <c r="AT515" i="4"/>
  <c r="AO515" i="4"/>
  <c r="AQ515" i="4"/>
  <c r="AE515" i="4"/>
  <c r="AV515" i="4"/>
  <c r="AS515" i="4"/>
  <c r="AP515" i="4"/>
  <c r="AM515" i="4"/>
  <c r="AK515" i="4"/>
  <c r="AW514" i="4"/>
  <c r="AO514" i="4"/>
  <c r="AQ514" i="4"/>
  <c r="AE514" i="4"/>
  <c r="AU514" i="4"/>
  <c r="AR514" i="4"/>
  <c r="AN514" i="4"/>
  <c r="AL514" i="4"/>
  <c r="AO513" i="4"/>
  <c r="AQ513" i="4"/>
  <c r="AE513" i="4"/>
  <c r="AV513" i="4"/>
  <c r="AS513" i="4"/>
  <c r="AP513" i="4"/>
  <c r="AM513" i="4"/>
  <c r="AK513" i="4"/>
  <c r="AO512" i="4"/>
  <c r="AQ512" i="4"/>
  <c r="AE512" i="4"/>
  <c r="AU512" i="4"/>
  <c r="AR512" i="4"/>
  <c r="AN512" i="4"/>
  <c r="AL512" i="4"/>
  <c r="AT511" i="4"/>
  <c r="AO511" i="4"/>
  <c r="AQ511" i="4"/>
  <c r="AE511" i="4"/>
  <c r="AV511" i="4"/>
  <c r="AS511" i="4"/>
  <c r="AP511" i="4"/>
  <c r="AM511" i="4"/>
  <c r="AK511" i="4"/>
  <c r="AO510" i="4"/>
  <c r="AQ510" i="4"/>
  <c r="AU510" i="4"/>
  <c r="AR510" i="4"/>
  <c r="AN510" i="4"/>
  <c r="AL510" i="4"/>
  <c r="AW509" i="4"/>
  <c r="AO509" i="4"/>
  <c r="AQ509" i="4"/>
  <c r="AE509" i="4"/>
  <c r="AV509" i="4"/>
  <c r="AS509" i="4"/>
  <c r="AP509" i="4"/>
  <c r="AM509" i="4"/>
  <c r="AK509" i="4"/>
  <c r="AT508" i="4"/>
  <c r="AO508" i="4"/>
  <c r="AQ508" i="4"/>
  <c r="AE508" i="4"/>
  <c r="AU508" i="4"/>
  <c r="AR508" i="4"/>
  <c r="AN508" i="4"/>
  <c r="AL508" i="4"/>
  <c r="AT507" i="4"/>
  <c r="AO507" i="4"/>
  <c r="AQ507" i="4"/>
  <c r="AE507" i="4"/>
  <c r="AV507" i="4"/>
  <c r="AS507" i="4"/>
  <c r="AP507" i="4"/>
  <c r="AM507" i="4"/>
  <c r="AK507" i="4"/>
  <c r="AW506" i="4"/>
  <c r="AO506" i="4"/>
  <c r="AQ506" i="4"/>
  <c r="AE506" i="4"/>
  <c r="AU506" i="4"/>
  <c r="AR506" i="4"/>
  <c r="AN506" i="4"/>
  <c r="AL506" i="4"/>
  <c r="AO505" i="4"/>
  <c r="AQ505" i="4"/>
  <c r="AE505" i="4"/>
  <c r="AV505" i="4"/>
  <c r="AS505" i="4"/>
  <c r="AP505" i="4"/>
  <c r="AM505" i="4"/>
  <c r="AK505" i="4"/>
  <c r="AO504" i="4"/>
  <c r="AQ504" i="4"/>
  <c r="AE504" i="4"/>
  <c r="AU504" i="4"/>
  <c r="AR504" i="4"/>
  <c r="AN504" i="4"/>
  <c r="AL504" i="4"/>
  <c r="AW503" i="4"/>
  <c r="AO503" i="4"/>
  <c r="AQ503" i="4"/>
  <c r="AE503" i="4"/>
  <c r="AV503" i="4"/>
  <c r="AS503" i="4"/>
  <c r="AP503" i="4"/>
  <c r="AM503" i="4"/>
  <c r="AK503" i="4"/>
  <c r="AT502" i="4"/>
  <c r="AU502" i="4"/>
  <c r="AR502" i="4"/>
  <c r="AN502" i="4"/>
  <c r="AL502" i="4"/>
  <c r="AW501" i="4"/>
  <c r="AO501" i="4"/>
  <c r="AQ501" i="4"/>
  <c r="AE501" i="4"/>
  <c r="AV501" i="4"/>
  <c r="AS501" i="4"/>
  <c r="AP501" i="4"/>
  <c r="AM501" i="4"/>
  <c r="AK501" i="4"/>
  <c r="AT500" i="4"/>
  <c r="AO500" i="4"/>
  <c r="AQ500" i="4"/>
  <c r="AE500" i="4"/>
  <c r="AU500" i="4"/>
  <c r="AR500" i="4"/>
  <c r="AN500" i="4"/>
  <c r="AL500" i="4"/>
  <c r="AW499" i="4"/>
  <c r="AO499" i="4"/>
  <c r="AQ499" i="4"/>
  <c r="AE499" i="4"/>
  <c r="AV499" i="4"/>
  <c r="AS499" i="4"/>
  <c r="AP499" i="4"/>
  <c r="AM499" i="4"/>
  <c r="AK499" i="4"/>
  <c r="AW498" i="4"/>
  <c r="AO498" i="4"/>
  <c r="AQ498" i="4"/>
  <c r="AE498" i="4"/>
  <c r="AU498" i="4"/>
  <c r="AR498" i="4"/>
  <c r="AN498" i="4"/>
  <c r="AL498" i="4"/>
  <c r="AW497" i="4"/>
  <c r="AO497" i="4"/>
  <c r="AQ497" i="4"/>
  <c r="AE497" i="4"/>
  <c r="AV497" i="4"/>
  <c r="AS497" i="4"/>
  <c r="AP497" i="4"/>
  <c r="AM497" i="4"/>
  <c r="AK497" i="4"/>
  <c r="AT496" i="4"/>
  <c r="AO496" i="4"/>
  <c r="AQ496" i="4"/>
  <c r="AE496" i="4"/>
  <c r="AU496" i="4"/>
  <c r="AR496" i="4"/>
  <c r="AN496" i="4"/>
  <c r="AL496" i="4"/>
  <c r="AT495" i="4"/>
  <c r="AO495" i="4"/>
  <c r="AQ495" i="4"/>
  <c r="AE495" i="4"/>
  <c r="AV495" i="4"/>
  <c r="AS495" i="4"/>
  <c r="AP495" i="4"/>
  <c r="AM495" i="4"/>
  <c r="AK495" i="4"/>
  <c r="AW494" i="4"/>
  <c r="AO494" i="4"/>
  <c r="AQ494" i="4"/>
  <c r="AU494" i="4"/>
  <c r="AR494" i="4"/>
  <c r="AN494" i="4"/>
  <c r="AL494" i="4"/>
  <c r="AO493" i="4"/>
  <c r="AQ493" i="4"/>
  <c r="AE493" i="4"/>
  <c r="AV493" i="4"/>
  <c r="AS493" i="4"/>
  <c r="AP493" i="4"/>
  <c r="AM493" i="4"/>
  <c r="AK493" i="4"/>
  <c r="AO492" i="4"/>
  <c r="AQ492" i="4"/>
  <c r="AE492" i="4"/>
  <c r="AU492" i="4"/>
  <c r="AR492" i="4"/>
  <c r="AN492" i="4"/>
  <c r="AL492" i="4"/>
  <c r="AW491" i="4"/>
  <c r="AO491" i="4"/>
  <c r="AQ491" i="4"/>
  <c r="AE491" i="4"/>
  <c r="AV491" i="4"/>
  <c r="AS491" i="4"/>
  <c r="AP491" i="4"/>
  <c r="AM491" i="4"/>
  <c r="AK491" i="4"/>
  <c r="AT490" i="4"/>
  <c r="AO490" i="4"/>
  <c r="AQ490" i="4"/>
  <c r="AE490" i="4"/>
  <c r="AU490" i="4"/>
  <c r="AR490" i="4"/>
  <c r="AN490" i="4"/>
  <c r="AL490" i="4"/>
  <c r="AW489" i="4"/>
  <c r="AO489" i="4"/>
  <c r="AQ489" i="4"/>
  <c r="AE489" i="4"/>
  <c r="AV489" i="4"/>
  <c r="AS489" i="4"/>
  <c r="AP489" i="4"/>
  <c r="AM489" i="4"/>
  <c r="AK489" i="4"/>
  <c r="AT488" i="4"/>
  <c r="AO488" i="4"/>
  <c r="AQ488" i="4"/>
  <c r="AE488" i="4"/>
  <c r="AU488" i="4"/>
  <c r="AR488" i="4"/>
  <c r="AN488" i="4"/>
  <c r="AL488" i="4"/>
  <c r="AT487" i="4"/>
  <c r="AO487" i="4"/>
  <c r="AQ487" i="4"/>
  <c r="AE487" i="4"/>
  <c r="AV487" i="4"/>
  <c r="AS487" i="4"/>
  <c r="AP487" i="4"/>
  <c r="AM487" i="4"/>
  <c r="AK487" i="4"/>
  <c r="AW486" i="4"/>
  <c r="AU486" i="4"/>
  <c r="AR486" i="4"/>
  <c r="AN486" i="4"/>
  <c r="AL486" i="4"/>
  <c r="AO485" i="4"/>
  <c r="AQ485" i="4"/>
  <c r="AE485" i="4"/>
  <c r="AV485" i="4"/>
  <c r="AS485" i="4"/>
  <c r="AP485" i="4"/>
  <c r="AM485" i="4"/>
  <c r="AK485" i="4"/>
  <c r="AO484" i="4"/>
  <c r="AQ484" i="4"/>
  <c r="AE484" i="4"/>
  <c r="AU484" i="4"/>
  <c r="AR484" i="4"/>
  <c r="AN484" i="4"/>
  <c r="AL484" i="4"/>
  <c r="AT483" i="4"/>
  <c r="AO483" i="4"/>
  <c r="AQ483" i="4"/>
  <c r="AE483" i="4"/>
  <c r="AV483" i="4"/>
  <c r="AS483" i="4"/>
  <c r="AP483" i="4"/>
  <c r="AM483" i="4"/>
  <c r="AK483" i="4"/>
  <c r="AO482" i="4"/>
  <c r="AQ482" i="4"/>
  <c r="AE482" i="4"/>
  <c r="AU482" i="4"/>
  <c r="AR482" i="4"/>
  <c r="AN482" i="4"/>
  <c r="AL482" i="4"/>
  <c r="AO481" i="4"/>
  <c r="AQ481" i="4"/>
  <c r="AE481" i="4"/>
  <c r="AV481" i="4"/>
  <c r="AS481" i="4"/>
  <c r="AP481" i="4"/>
  <c r="AM481" i="4"/>
  <c r="AK481" i="4"/>
  <c r="AT480" i="4"/>
  <c r="AO480" i="4"/>
  <c r="AQ480" i="4"/>
  <c r="AE480" i="4"/>
  <c r="AU480" i="4"/>
  <c r="AR480" i="4"/>
  <c r="AN480" i="4"/>
  <c r="AL480" i="4"/>
  <c r="AT479" i="4"/>
  <c r="AO479" i="4"/>
  <c r="AQ479" i="4"/>
  <c r="AE479" i="4"/>
  <c r="AV479" i="4"/>
  <c r="AS479" i="4"/>
  <c r="AP479" i="4"/>
  <c r="AM479" i="4"/>
  <c r="AK479" i="4"/>
  <c r="AW478" i="4"/>
  <c r="AO478" i="4"/>
  <c r="AQ478" i="4"/>
  <c r="AU478" i="4"/>
  <c r="AR478" i="4"/>
  <c r="AN478" i="4"/>
  <c r="AL478" i="4"/>
  <c r="AW477" i="4"/>
  <c r="AO477" i="4"/>
  <c r="AQ477" i="4"/>
  <c r="AE477" i="4"/>
  <c r="AV477" i="4"/>
  <c r="AS477" i="4"/>
  <c r="AP477" i="4"/>
  <c r="AM477" i="4"/>
  <c r="AK477" i="4"/>
  <c r="AT476" i="4"/>
  <c r="AO476" i="4"/>
  <c r="AQ476" i="4"/>
  <c r="AE476" i="4"/>
  <c r="AU476" i="4"/>
  <c r="AR476" i="4"/>
  <c r="AN476" i="4"/>
  <c r="AL476" i="4"/>
  <c r="AT475" i="4"/>
  <c r="AO475" i="4"/>
  <c r="AQ475" i="4"/>
  <c r="AE475" i="4"/>
  <c r="AV475" i="4"/>
  <c r="AS475" i="4"/>
  <c r="AP475" i="4"/>
  <c r="AM475" i="4"/>
  <c r="AK475" i="4"/>
  <c r="AW474" i="4"/>
  <c r="AO474" i="4"/>
  <c r="AQ474" i="4"/>
  <c r="AE474" i="4"/>
  <c r="AU474" i="4"/>
  <c r="AR474" i="4"/>
  <c r="AN474" i="4"/>
  <c r="AL474" i="4"/>
  <c r="AW473" i="4"/>
  <c r="AO473" i="4"/>
  <c r="AQ473" i="4"/>
  <c r="AE473" i="4"/>
  <c r="AV473" i="4"/>
  <c r="AS473" i="4"/>
  <c r="AP473" i="4"/>
  <c r="AM473" i="4"/>
  <c r="AK473" i="4"/>
  <c r="AO472" i="4"/>
  <c r="AQ472" i="4"/>
  <c r="AE472" i="4"/>
  <c r="AU472" i="4"/>
  <c r="AR472" i="4"/>
  <c r="AN472" i="4"/>
  <c r="AL472" i="4"/>
  <c r="AW471" i="4"/>
  <c r="AO471" i="4"/>
  <c r="AQ471" i="4"/>
  <c r="AE471" i="4"/>
  <c r="AV471" i="4"/>
  <c r="AS471" i="4"/>
  <c r="AP471" i="4"/>
  <c r="AM471" i="4"/>
  <c r="AK471" i="4"/>
  <c r="AT470" i="4"/>
  <c r="AU470" i="4"/>
  <c r="AR470" i="4"/>
  <c r="AN470" i="4"/>
  <c r="AL470" i="4"/>
  <c r="AW469" i="4"/>
  <c r="AO469" i="4"/>
  <c r="AQ469" i="4"/>
  <c r="AE469" i="4"/>
  <c r="AV469" i="4"/>
  <c r="AS469" i="4"/>
  <c r="AP469" i="4"/>
  <c r="AM469" i="4"/>
  <c r="AK469" i="4"/>
  <c r="AT468" i="4"/>
  <c r="AO468" i="4"/>
  <c r="AQ468" i="4"/>
  <c r="AE468" i="4"/>
  <c r="AU468" i="4"/>
  <c r="AR468" i="4"/>
  <c r="AN468" i="4"/>
  <c r="AL468" i="4"/>
  <c r="AW467" i="4"/>
  <c r="AO467" i="4"/>
  <c r="AQ467" i="4"/>
  <c r="AE467" i="4"/>
  <c r="AV467" i="4"/>
  <c r="AS467" i="4"/>
  <c r="AP467" i="4"/>
  <c r="AM467" i="4"/>
  <c r="AK467" i="4"/>
  <c r="AW466" i="4"/>
  <c r="AO466" i="4"/>
  <c r="AQ466" i="4"/>
  <c r="AE466" i="4"/>
  <c r="AU466" i="4"/>
  <c r="AR466" i="4"/>
  <c r="AN466" i="4"/>
  <c r="AL466" i="4"/>
  <c r="AW465" i="4"/>
  <c r="AO465" i="4"/>
  <c r="AQ465" i="4"/>
  <c r="AE465" i="4"/>
  <c r="AV465" i="4"/>
  <c r="AS465" i="4"/>
  <c r="AP465" i="4"/>
  <c r="AM465" i="4"/>
  <c r="AK465" i="4"/>
  <c r="AT464" i="4"/>
  <c r="AO464" i="4"/>
  <c r="AQ464" i="4"/>
  <c r="AE464" i="4"/>
  <c r="AU464" i="4"/>
  <c r="AR464" i="4"/>
  <c r="AN464" i="4"/>
  <c r="AL464" i="4"/>
  <c r="AW463" i="4"/>
  <c r="AO463" i="4"/>
  <c r="AQ463" i="4"/>
  <c r="AE463" i="4"/>
  <c r="AV463" i="4"/>
  <c r="AS463" i="4"/>
  <c r="AP463" i="4"/>
  <c r="AM463" i="4"/>
  <c r="AK463" i="4"/>
  <c r="AW462" i="4"/>
  <c r="AO462" i="4"/>
  <c r="AQ462" i="4"/>
  <c r="AU462" i="4"/>
  <c r="AR462" i="4"/>
  <c r="AN462" i="4"/>
  <c r="AL462" i="4"/>
  <c r="AO461" i="4"/>
  <c r="AQ461" i="4"/>
  <c r="AE461" i="4"/>
  <c r="AV461" i="4"/>
  <c r="AS461" i="4"/>
  <c r="AP461" i="4"/>
  <c r="AM461" i="4"/>
  <c r="AK461" i="4"/>
  <c r="AO460" i="4"/>
  <c r="AQ460" i="4"/>
  <c r="AE460" i="4"/>
  <c r="AU460" i="4"/>
  <c r="AR460" i="4"/>
  <c r="AN460" i="4"/>
  <c r="AL460" i="4"/>
  <c r="AW459" i="4"/>
  <c r="AO459" i="4"/>
  <c r="AQ459" i="4"/>
  <c r="AE459" i="4"/>
  <c r="AV459" i="4"/>
  <c r="AS459" i="4"/>
  <c r="AP459" i="4"/>
  <c r="AM459" i="4"/>
  <c r="AK459" i="4"/>
  <c r="AT458" i="4"/>
  <c r="AO458" i="4"/>
  <c r="AQ458" i="4"/>
  <c r="AE458" i="4"/>
  <c r="AU458" i="4"/>
  <c r="AR458" i="4"/>
  <c r="AN458" i="4"/>
  <c r="AL458" i="4"/>
  <c r="AW457" i="4"/>
  <c r="AO457" i="4"/>
  <c r="AQ457" i="4"/>
  <c r="AE457" i="4"/>
  <c r="AV457" i="4"/>
  <c r="AS457" i="4"/>
  <c r="AP457" i="4"/>
  <c r="AM457" i="4"/>
  <c r="AK457" i="4"/>
  <c r="AT456" i="4"/>
  <c r="AO456" i="4"/>
  <c r="AQ456" i="4"/>
  <c r="AE456" i="4"/>
  <c r="AU456" i="4"/>
  <c r="AR456" i="4"/>
  <c r="AN456" i="4"/>
  <c r="AL456" i="4"/>
  <c r="AT455" i="4"/>
  <c r="AO455" i="4"/>
  <c r="AQ455" i="4"/>
  <c r="AE455" i="4"/>
  <c r="AV455" i="4"/>
  <c r="AS455" i="4"/>
  <c r="AP455" i="4"/>
  <c r="AM455" i="4"/>
  <c r="AK455" i="4"/>
  <c r="AW454" i="4"/>
  <c r="AU454" i="4"/>
  <c r="AR454" i="4"/>
  <c r="AN454" i="4"/>
  <c r="AL454" i="4"/>
  <c r="AO453" i="4"/>
  <c r="AQ453" i="4"/>
  <c r="AE453" i="4"/>
  <c r="AV453" i="4"/>
  <c r="AS453" i="4"/>
  <c r="AP453" i="4"/>
  <c r="AM453" i="4"/>
  <c r="AK453" i="4"/>
  <c r="AO452" i="4"/>
  <c r="AQ452" i="4"/>
  <c r="AE452" i="4"/>
  <c r="AU452" i="4"/>
  <c r="AR452" i="4"/>
  <c r="AN452" i="4"/>
  <c r="AL452" i="4"/>
  <c r="AT451" i="4"/>
  <c r="AO451" i="4"/>
  <c r="AQ451" i="4"/>
  <c r="AE451" i="4"/>
  <c r="AV451" i="4"/>
  <c r="AS451" i="4"/>
  <c r="AP451" i="4"/>
  <c r="AM451" i="4"/>
  <c r="AK451" i="4"/>
  <c r="AO450" i="4"/>
  <c r="AQ450" i="4"/>
  <c r="AE450" i="4"/>
  <c r="AU450" i="4"/>
  <c r="AR450" i="4"/>
  <c r="AN450" i="4"/>
  <c r="AL450" i="4"/>
  <c r="AO449" i="4"/>
  <c r="AQ449" i="4"/>
  <c r="AE449" i="4"/>
  <c r="AV449" i="4"/>
  <c r="AS449" i="4"/>
  <c r="AP449" i="4"/>
  <c r="AM449" i="4"/>
  <c r="AK449" i="4"/>
  <c r="AT448" i="4"/>
  <c r="AO448" i="4"/>
  <c r="AQ448" i="4"/>
  <c r="AE448" i="4"/>
  <c r="AU448" i="4"/>
  <c r="AR448" i="4"/>
  <c r="AN448" i="4"/>
  <c r="AL448" i="4"/>
  <c r="AT447" i="4"/>
  <c r="AO447" i="4"/>
  <c r="AQ447" i="4"/>
  <c r="AE447" i="4"/>
  <c r="AV447" i="4"/>
  <c r="AS447" i="4"/>
  <c r="AP447" i="4"/>
  <c r="AM447" i="4"/>
  <c r="AK447" i="4"/>
  <c r="AW446" i="4"/>
  <c r="AO446" i="4"/>
  <c r="AQ446" i="4"/>
  <c r="AU446" i="4"/>
  <c r="AR446" i="4"/>
  <c r="AN446" i="4"/>
  <c r="AL446" i="4"/>
  <c r="AW445" i="4"/>
  <c r="AO445" i="4"/>
  <c r="AQ445" i="4"/>
  <c r="AE445" i="4"/>
  <c r="AV445" i="4"/>
  <c r="AS445" i="4"/>
  <c r="AP445" i="4"/>
  <c r="AM445" i="4"/>
  <c r="AK445" i="4"/>
  <c r="AT444" i="4"/>
  <c r="AO444" i="4"/>
  <c r="AQ444" i="4"/>
  <c r="AE444" i="4"/>
  <c r="AU444" i="4"/>
  <c r="AR444" i="4"/>
  <c r="AN444" i="4"/>
  <c r="AL444" i="4"/>
  <c r="AT443" i="4"/>
  <c r="AO443" i="4"/>
  <c r="AQ443" i="4"/>
  <c r="AE443" i="4"/>
  <c r="AV443" i="4"/>
  <c r="AS443" i="4"/>
  <c r="AP443" i="4"/>
  <c r="AM443" i="4"/>
  <c r="AK443" i="4"/>
  <c r="AT442" i="4"/>
  <c r="AO442" i="4"/>
  <c r="AQ442" i="4"/>
  <c r="AE442" i="4"/>
  <c r="AU442" i="4"/>
  <c r="AR442" i="4"/>
  <c r="AN442" i="4"/>
  <c r="AL442" i="4"/>
  <c r="AW441" i="4"/>
  <c r="AO441" i="4"/>
  <c r="AQ441" i="4"/>
  <c r="AE441" i="4"/>
  <c r="AV441" i="4"/>
  <c r="AS441" i="4"/>
  <c r="AP441" i="4"/>
  <c r="AM441" i="4"/>
  <c r="AK441" i="4"/>
  <c r="AO440" i="4"/>
  <c r="AQ440" i="4"/>
  <c r="AE440" i="4"/>
  <c r="AU440" i="4"/>
  <c r="AR440" i="4"/>
  <c r="AN440" i="4"/>
  <c r="AL440" i="4"/>
  <c r="AW439" i="4"/>
  <c r="AO439" i="4"/>
  <c r="AQ439" i="4"/>
  <c r="AE439" i="4"/>
  <c r="AV439" i="4"/>
  <c r="AS439" i="4"/>
  <c r="AP439" i="4"/>
  <c r="AM439" i="4"/>
  <c r="AK439" i="4"/>
  <c r="AT438" i="4"/>
  <c r="AU438" i="4"/>
  <c r="AR438" i="4"/>
  <c r="AN438" i="4"/>
  <c r="AL438" i="4"/>
  <c r="AW437" i="4"/>
  <c r="AO437" i="4"/>
  <c r="AQ437" i="4"/>
  <c r="AE437" i="4"/>
  <c r="AV437" i="4"/>
  <c r="AS437" i="4"/>
  <c r="AP437" i="4"/>
  <c r="AM437" i="4"/>
  <c r="AK437" i="4"/>
  <c r="AT436" i="4"/>
  <c r="AO436" i="4"/>
  <c r="AQ436" i="4"/>
  <c r="AE436" i="4"/>
  <c r="AU436" i="4"/>
  <c r="AR436" i="4"/>
  <c r="AN436" i="4"/>
  <c r="AL436" i="4"/>
  <c r="AW435" i="4"/>
  <c r="AO435" i="4"/>
  <c r="AQ435" i="4"/>
  <c r="AE435" i="4"/>
  <c r="AV435" i="4"/>
  <c r="AS435" i="4"/>
  <c r="AP435" i="4"/>
  <c r="AM435" i="4"/>
  <c r="AK435" i="4"/>
  <c r="AW434" i="4"/>
  <c r="AO434" i="4"/>
  <c r="AQ434" i="4"/>
  <c r="AE434" i="4"/>
  <c r="AU434" i="4"/>
  <c r="AR434" i="4"/>
  <c r="AN434" i="4"/>
  <c r="AL434" i="4"/>
  <c r="AW433" i="4"/>
  <c r="AO433" i="4"/>
  <c r="AQ433" i="4"/>
  <c r="AE433" i="4"/>
  <c r="AV433" i="4"/>
  <c r="AS433" i="4"/>
  <c r="AP433" i="4"/>
  <c r="AM433" i="4"/>
  <c r="AK433" i="4"/>
  <c r="AT432" i="4"/>
  <c r="AO432" i="4"/>
  <c r="AQ432" i="4"/>
  <c r="AE432" i="4"/>
  <c r="AU432" i="4"/>
  <c r="AR432" i="4"/>
  <c r="AN432" i="4"/>
  <c r="AL432" i="4"/>
  <c r="AT431" i="4"/>
  <c r="AO431" i="4"/>
  <c r="AQ431" i="4"/>
  <c r="AE431" i="4"/>
  <c r="AV431" i="4"/>
  <c r="AS431" i="4"/>
  <c r="AP431" i="4"/>
  <c r="AM431" i="4"/>
  <c r="AK431" i="4"/>
  <c r="AW430" i="4"/>
  <c r="AO430" i="4"/>
  <c r="AQ430" i="4"/>
  <c r="AU430" i="4"/>
  <c r="AR430" i="4"/>
  <c r="AN430" i="4"/>
  <c r="AL430" i="4"/>
  <c r="AW429" i="4"/>
  <c r="AO429" i="4"/>
  <c r="AQ429" i="4"/>
  <c r="AE429" i="4"/>
  <c r="AV429" i="4"/>
  <c r="AS429" i="4"/>
  <c r="AP429" i="4"/>
  <c r="AM429" i="4"/>
  <c r="AK429" i="4"/>
  <c r="AO428" i="4"/>
  <c r="AQ428" i="4"/>
  <c r="AE428" i="4"/>
  <c r="AU428" i="4"/>
  <c r="AR428" i="4"/>
  <c r="AN428" i="4"/>
  <c r="AL428" i="4"/>
  <c r="AT427" i="4"/>
  <c r="AO427" i="4"/>
  <c r="AQ427" i="4"/>
  <c r="AE427" i="4"/>
  <c r="AV427" i="4"/>
  <c r="AS427" i="4"/>
  <c r="AP427" i="4"/>
  <c r="AM427" i="4"/>
  <c r="AK427" i="4"/>
  <c r="AW426" i="4"/>
  <c r="AO426" i="4"/>
  <c r="AQ426" i="4"/>
  <c r="AE426" i="4"/>
  <c r="AU426" i="4"/>
  <c r="AR426" i="4"/>
  <c r="AN426" i="4"/>
  <c r="AL426" i="4"/>
  <c r="AW425" i="4"/>
  <c r="AO425" i="4"/>
  <c r="AQ425" i="4"/>
  <c r="AE425" i="4"/>
  <c r="AV425" i="4"/>
  <c r="AS425" i="4"/>
  <c r="AP425" i="4"/>
  <c r="AM425" i="4"/>
  <c r="AK425" i="4"/>
  <c r="AO424" i="4"/>
  <c r="AQ424" i="4"/>
  <c r="AE424" i="4"/>
  <c r="AU424" i="4"/>
  <c r="AR424" i="4"/>
  <c r="AN424" i="4"/>
  <c r="AL424" i="4"/>
  <c r="AT423" i="4"/>
  <c r="AO423" i="4"/>
  <c r="AQ423" i="4"/>
  <c r="AE423" i="4"/>
  <c r="AV423" i="4"/>
  <c r="AS423" i="4"/>
  <c r="AP423" i="4"/>
  <c r="AM423" i="4"/>
  <c r="AK423" i="4"/>
  <c r="AW422" i="4"/>
  <c r="AU422" i="4"/>
  <c r="AR422" i="4"/>
  <c r="AN422" i="4"/>
  <c r="AL422" i="4"/>
  <c r="AW421" i="4"/>
  <c r="AO421" i="4"/>
  <c r="AQ421" i="4"/>
  <c r="AE421" i="4"/>
  <c r="AV421" i="4"/>
  <c r="AS421" i="4"/>
  <c r="AP421" i="4"/>
  <c r="AM421" i="4"/>
  <c r="AK421" i="4"/>
  <c r="AO420" i="4"/>
  <c r="AQ420" i="4"/>
  <c r="AE420" i="4"/>
  <c r="AU420" i="4"/>
  <c r="AR420" i="4"/>
  <c r="AN420" i="4"/>
  <c r="AL420" i="4"/>
  <c r="AT419" i="4"/>
  <c r="AO419" i="4"/>
  <c r="AQ419" i="4"/>
  <c r="AE419" i="4"/>
  <c r="AV419" i="4"/>
  <c r="AS419" i="4"/>
  <c r="AP419" i="4"/>
  <c r="AM419" i="4"/>
  <c r="AK419" i="4"/>
  <c r="AW418" i="4"/>
  <c r="AO418" i="4"/>
  <c r="AQ418" i="4"/>
  <c r="AE418" i="4"/>
  <c r="AU418" i="4"/>
  <c r="AR418" i="4"/>
  <c r="AN418" i="4"/>
  <c r="AL418" i="4"/>
  <c r="AW417" i="4"/>
  <c r="AO417" i="4"/>
  <c r="AQ417" i="4"/>
  <c r="AE417" i="4"/>
  <c r="AV417" i="4"/>
  <c r="AS417" i="4"/>
  <c r="AP417" i="4"/>
  <c r="AM417" i="4"/>
  <c r="AK417" i="4"/>
  <c r="AO416" i="4"/>
  <c r="AQ416" i="4"/>
  <c r="AE416" i="4"/>
  <c r="AU416" i="4"/>
  <c r="AR416" i="4"/>
  <c r="AN416" i="4"/>
  <c r="AL416" i="4"/>
  <c r="AT415" i="4"/>
  <c r="AO415" i="4"/>
  <c r="AQ415" i="4"/>
  <c r="AE415" i="4"/>
  <c r="AV415" i="4"/>
  <c r="AS415" i="4"/>
  <c r="AP415" i="4"/>
  <c r="AM415" i="4"/>
  <c r="AK415" i="4"/>
  <c r="AW414" i="4"/>
  <c r="AO414" i="4"/>
  <c r="AQ414" i="4"/>
  <c r="AU414" i="4"/>
  <c r="AR414" i="4"/>
  <c r="AN414" i="4"/>
  <c r="AL414" i="4"/>
  <c r="AW413" i="4"/>
  <c r="AO413" i="4"/>
  <c r="AQ413" i="4"/>
  <c r="AE413" i="4"/>
  <c r="AV413" i="4"/>
  <c r="AS413" i="4"/>
  <c r="AP413" i="4"/>
  <c r="AM413" i="4"/>
  <c r="AK413" i="4"/>
  <c r="AO412" i="4"/>
  <c r="AQ412" i="4"/>
  <c r="AE412" i="4"/>
  <c r="AU412" i="4"/>
  <c r="AR412" i="4"/>
  <c r="AN412" i="4"/>
  <c r="AL412" i="4"/>
  <c r="AT411" i="4"/>
  <c r="AO411" i="4"/>
  <c r="AQ411" i="4"/>
  <c r="AE411" i="4"/>
  <c r="AV411" i="4"/>
  <c r="AS411" i="4"/>
  <c r="AP411" i="4"/>
  <c r="AM411" i="4"/>
  <c r="AK411" i="4"/>
  <c r="AW410" i="4"/>
  <c r="AO410" i="4"/>
  <c r="AQ410" i="4"/>
  <c r="AE410" i="4"/>
  <c r="AU410" i="4"/>
  <c r="AR410" i="4"/>
  <c r="AN410" i="4"/>
  <c r="AL410" i="4"/>
  <c r="AW409" i="4"/>
  <c r="AO409" i="4"/>
  <c r="AQ409" i="4"/>
  <c r="AE409" i="4"/>
  <c r="AV409" i="4"/>
  <c r="AS409" i="4"/>
  <c r="AP409" i="4"/>
  <c r="AM409" i="4"/>
  <c r="AK409" i="4"/>
  <c r="AO408" i="4"/>
  <c r="AQ408" i="4"/>
  <c r="AE408" i="4"/>
  <c r="AU408" i="4"/>
  <c r="AR408" i="4"/>
  <c r="AN408" i="4"/>
  <c r="AL408" i="4"/>
  <c r="AT407" i="4"/>
  <c r="AO407" i="4"/>
  <c r="AQ407" i="4"/>
  <c r="AE407" i="4"/>
  <c r="AV407" i="4"/>
  <c r="AS407" i="4"/>
  <c r="AP407" i="4"/>
  <c r="AM407" i="4"/>
  <c r="AK407" i="4"/>
  <c r="AW406" i="4"/>
  <c r="AU406" i="4"/>
  <c r="AR406" i="4"/>
  <c r="AN406" i="4"/>
  <c r="AL406" i="4"/>
  <c r="AW405" i="4"/>
  <c r="AO405" i="4"/>
  <c r="AQ405" i="4"/>
  <c r="AE405" i="4"/>
  <c r="AV405" i="4"/>
  <c r="AS405" i="4"/>
  <c r="AP405" i="4"/>
  <c r="AM405" i="4"/>
  <c r="AK405" i="4"/>
  <c r="AK58" i="4"/>
  <c r="AM58" i="4"/>
  <c r="AP58" i="4"/>
  <c r="AS58" i="4"/>
  <c r="AK59" i="4"/>
  <c r="AT59" i="4"/>
  <c r="AU59" i="4"/>
  <c r="AM59" i="4"/>
  <c r="AL63" i="4"/>
  <c r="AL65" i="4"/>
  <c r="AK68" i="4"/>
  <c r="AT68" i="4"/>
  <c r="AU68" i="4"/>
  <c r="AM68" i="4"/>
  <c r="AL74" i="4"/>
  <c r="AN74" i="4"/>
  <c r="AR74" i="4"/>
  <c r="AU74" i="4"/>
  <c r="AL75" i="4"/>
  <c r="AN75" i="4"/>
  <c r="AP75" i="4"/>
  <c r="AL76" i="4"/>
  <c r="AN76" i="4"/>
  <c r="AP76" i="4"/>
  <c r="AL101" i="4"/>
  <c r="AN101" i="4"/>
  <c r="AR101" i="4"/>
  <c r="AU101" i="4"/>
  <c r="AL102" i="4"/>
  <c r="AN102" i="4"/>
  <c r="AR102" i="4"/>
  <c r="AK103" i="4"/>
  <c r="AM103" i="4"/>
  <c r="AP103" i="4"/>
  <c r="AS103" i="4"/>
  <c r="AK143" i="4"/>
  <c r="AM143" i="4"/>
  <c r="AP143" i="4"/>
  <c r="AK144" i="4"/>
  <c r="AM144" i="4"/>
  <c r="AP144" i="4"/>
  <c r="AS144" i="4"/>
  <c r="AL145" i="4"/>
  <c r="AN145" i="4"/>
  <c r="AR145" i="4"/>
  <c r="AK146" i="4"/>
  <c r="AM146" i="4"/>
  <c r="AP146" i="4"/>
  <c r="AS146" i="4"/>
  <c r="AL147" i="4"/>
  <c r="AN147" i="4"/>
  <c r="AR147" i="4"/>
  <c r="AK148" i="4"/>
  <c r="AM148" i="4"/>
  <c r="AP148" i="4"/>
  <c r="AS148" i="4"/>
  <c r="AL149" i="4"/>
  <c r="AN149" i="4"/>
  <c r="AR149" i="4"/>
  <c r="AK150" i="4"/>
  <c r="AM150" i="4"/>
  <c r="AP150" i="4"/>
  <c r="AS150" i="4"/>
  <c r="AL151" i="4"/>
  <c r="AN151" i="4"/>
  <c r="AR151" i="4"/>
  <c r="AK152" i="4"/>
  <c r="AM152" i="4"/>
  <c r="AP152" i="4"/>
  <c r="AS152" i="4"/>
  <c r="AV152" i="4"/>
  <c r="AL153" i="4"/>
  <c r="AN153" i="4"/>
  <c r="AR153" i="4"/>
  <c r="AK154" i="4"/>
  <c r="AM154" i="4"/>
  <c r="AP154" i="4"/>
  <c r="AS154" i="4"/>
  <c r="AL155" i="4"/>
  <c r="AN155" i="4"/>
  <c r="AR155" i="4"/>
  <c r="AK156" i="4"/>
  <c r="AM156" i="4"/>
  <c r="AP156" i="4"/>
  <c r="AS156" i="4"/>
  <c r="AL157" i="4"/>
  <c r="AN157" i="4"/>
  <c r="AR157" i="4"/>
  <c r="AU157" i="4"/>
  <c r="AK158" i="4"/>
  <c r="AM158" i="4"/>
  <c r="AP158" i="4"/>
  <c r="AS158" i="4"/>
  <c r="AL159" i="4"/>
  <c r="AN159" i="4"/>
  <c r="AR159" i="4"/>
  <c r="AK160" i="4"/>
  <c r="AM160" i="4"/>
  <c r="AP160" i="4"/>
  <c r="AS160" i="4"/>
  <c r="AL161" i="4"/>
  <c r="AN161" i="4"/>
  <c r="AR161" i="4"/>
  <c r="AK162" i="4"/>
  <c r="AM162" i="4"/>
  <c r="AP162" i="4"/>
  <c r="AS162" i="4"/>
  <c r="AL163" i="4"/>
  <c r="AN163" i="4"/>
  <c r="AR163" i="4"/>
  <c r="AK164" i="4"/>
  <c r="AM164" i="4"/>
  <c r="AP164" i="4"/>
  <c r="AS164" i="4"/>
  <c r="AL165" i="4"/>
  <c r="AN165" i="4"/>
  <c r="AR165" i="4"/>
  <c r="AK166" i="4"/>
  <c r="AM166" i="4"/>
  <c r="AP166" i="4"/>
  <c r="AS166" i="4"/>
  <c r="AL167" i="4"/>
  <c r="AN167" i="4"/>
  <c r="AR167" i="4"/>
  <c r="AK168" i="4"/>
  <c r="AM168" i="4"/>
  <c r="AP168" i="4"/>
  <c r="AS168" i="4"/>
  <c r="AV168" i="4"/>
  <c r="AL169" i="4"/>
  <c r="AN169" i="4"/>
  <c r="AR169" i="4"/>
  <c r="AK170" i="4"/>
  <c r="AM170" i="4"/>
  <c r="AP170" i="4"/>
  <c r="AS170" i="4"/>
  <c r="AL171" i="4"/>
  <c r="AN171" i="4"/>
  <c r="AR171" i="4"/>
  <c r="AK172" i="4"/>
  <c r="AM172" i="4"/>
  <c r="AP172" i="4"/>
  <c r="AS172" i="4"/>
  <c r="AL173" i="4"/>
  <c r="AN173" i="4"/>
  <c r="AR173" i="4"/>
  <c r="AU173" i="4"/>
  <c r="AK174" i="4"/>
  <c r="AM174" i="4"/>
  <c r="AP174" i="4"/>
  <c r="AS174" i="4"/>
  <c r="AL175" i="4"/>
  <c r="AN175" i="4"/>
  <c r="AR175" i="4"/>
  <c r="AK176" i="4"/>
  <c r="AM176" i="4"/>
  <c r="AP176" i="4"/>
  <c r="AS176" i="4"/>
  <c r="AL177" i="4"/>
  <c r="AN177" i="4"/>
  <c r="AR177" i="4"/>
  <c r="AK178" i="4"/>
  <c r="AM178" i="4"/>
  <c r="AP178" i="4"/>
  <c r="AS178" i="4"/>
  <c r="AL179" i="4"/>
  <c r="AN179" i="4"/>
  <c r="AR179" i="4"/>
  <c r="AK180" i="4"/>
  <c r="AM180" i="4"/>
  <c r="AP180" i="4"/>
  <c r="AS180" i="4"/>
  <c r="AL181" i="4"/>
  <c r="AN181" i="4"/>
  <c r="AR181" i="4"/>
  <c r="AL183" i="4"/>
  <c r="AN183" i="4"/>
  <c r="AR183" i="4"/>
  <c r="AK186" i="4"/>
  <c r="AM186" i="4"/>
  <c r="AP186" i="4"/>
  <c r="AS186" i="4"/>
  <c r="AK189" i="4"/>
  <c r="AM189" i="4"/>
  <c r="AP189" i="4"/>
  <c r="AS189" i="4"/>
  <c r="AL190" i="4"/>
  <c r="AN190" i="4"/>
  <c r="AR190" i="4"/>
  <c r="AU190" i="4"/>
  <c r="AK191" i="4"/>
  <c r="AM191" i="4"/>
  <c r="AP191" i="4"/>
  <c r="AS191" i="4"/>
  <c r="AL192" i="4"/>
  <c r="AN192" i="4"/>
  <c r="AR192" i="4"/>
  <c r="AK193" i="4"/>
  <c r="AM193" i="4"/>
  <c r="AP193" i="4"/>
  <c r="AS193" i="4"/>
  <c r="AL194" i="4"/>
  <c r="AN194" i="4"/>
  <c r="AR194" i="4"/>
  <c r="AU194" i="4"/>
  <c r="AK195" i="4"/>
  <c r="AM195" i="4"/>
  <c r="AP195" i="4"/>
  <c r="AS195" i="4"/>
  <c r="AL196" i="4"/>
  <c r="AN196" i="4"/>
  <c r="AR196" i="4"/>
  <c r="AK197" i="4"/>
  <c r="AM197" i="4"/>
  <c r="AP197" i="4"/>
  <c r="AS197" i="4"/>
  <c r="AL198" i="4"/>
  <c r="AN198" i="4"/>
  <c r="AR198" i="4"/>
  <c r="AK199" i="4"/>
  <c r="AM199" i="4"/>
  <c r="AP199" i="4"/>
  <c r="AS199" i="4"/>
  <c r="AL200" i="4"/>
  <c r="AN200" i="4"/>
  <c r="AR200" i="4"/>
  <c r="AK201" i="4"/>
  <c r="AM201" i="4"/>
  <c r="AP201" i="4"/>
  <c r="AS201" i="4"/>
  <c r="AL202" i="4"/>
  <c r="AN202" i="4"/>
  <c r="AR202" i="4"/>
  <c r="AK203" i="4"/>
  <c r="AM203" i="4"/>
  <c r="AP203" i="4"/>
  <c r="AS203" i="4"/>
  <c r="AL204" i="4"/>
  <c r="AN204" i="4"/>
  <c r="AR204" i="4"/>
  <c r="AK205" i="4"/>
  <c r="AM205" i="4"/>
  <c r="AP205" i="4"/>
  <c r="AS205" i="4"/>
  <c r="AL206" i="4"/>
  <c r="AN206" i="4"/>
  <c r="AR206" i="4"/>
  <c r="AU206" i="4"/>
  <c r="AK207" i="4"/>
  <c r="AM207" i="4"/>
  <c r="AP207" i="4"/>
  <c r="AS207" i="4"/>
  <c r="AL208" i="4"/>
  <c r="AN208" i="4"/>
  <c r="AR208" i="4"/>
  <c r="AK209" i="4"/>
  <c r="AM209" i="4"/>
  <c r="AP209" i="4"/>
  <c r="AS209" i="4"/>
  <c r="AL210" i="4"/>
  <c r="AN210" i="4"/>
  <c r="AR210" i="4"/>
  <c r="AU210" i="4"/>
  <c r="AK211" i="4"/>
  <c r="AM211" i="4"/>
  <c r="AP211" i="4"/>
  <c r="AS211" i="4"/>
  <c r="AL212" i="4"/>
  <c r="AN212" i="4"/>
  <c r="AR212" i="4"/>
  <c r="AK213" i="4"/>
  <c r="AM213" i="4"/>
  <c r="AP213" i="4"/>
  <c r="AS213" i="4"/>
  <c r="AL214" i="4"/>
  <c r="AN214" i="4"/>
  <c r="AR214" i="4"/>
  <c r="AK215" i="4"/>
  <c r="AM215" i="4"/>
  <c r="AP215" i="4"/>
  <c r="AS215" i="4"/>
  <c r="AL216" i="4"/>
  <c r="AN216" i="4"/>
  <c r="AR216" i="4"/>
  <c r="AK217" i="4"/>
  <c r="AM217" i="4"/>
  <c r="AP217" i="4"/>
  <c r="AS217" i="4"/>
  <c r="AL218" i="4"/>
  <c r="AN218" i="4"/>
  <c r="AR218" i="4"/>
  <c r="AK219" i="4"/>
  <c r="AM219" i="4"/>
  <c r="AP219" i="4"/>
  <c r="AS219" i="4"/>
  <c r="AL220" i="4"/>
  <c r="AN220" i="4"/>
  <c r="AR220" i="4"/>
  <c r="AK221" i="4"/>
  <c r="AM221" i="4"/>
  <c r="AP221" i="4"/>
  <c r="AS221" i="4"/>
  <c r="AL222" i="4"/>
  <c r="AN222" i="4"/>
  <c r="AR222" i="4"/>
  <c r="AU222" i="4"/>
  <c r="AK223" i="4"/>
  <c r="AM223" i="4"/>
  <c r="AP223" i="4"/>
  <c r="AS223" i="4"/>
  <c r="AL224" i="4"/>
  <c r="AN224" i="4"/>
  <c r="AR224" i="4"/>
  <c r="AK225" i="4"/>
  <c r="AM225" i="4"/>
  <c r="AP225" i="4"/>
  <c r="AS225" i="4"/>
  <c r="AL226" i="4"/>
  <c r="AN226" i="4"/>
  <c r="AR226" i="4"/>
  <c r="AU226" i="4"/>
  <c r="AK227" i="4"/>
  <c r="AM227" i="4"/>
  <c r="AP227" i="4"/>
  <c r="AS227" i="4"/>
  <c r="AL228" i="4"/>
  <c r="AN228" i="4"/>
  <c r="AR228" i="4"/>
  <c r="AK229" i="4"/>
  <c r="AM229" i="4"/>
  <c r="AP229" i="4"/>
  <c r="AS229" i="4"/>
  <c r="AL230" i="4"/>
  <c r="AN230" i="4"/>
  <c r="AR230" i="4"/>
  <c r="AK231" i="4"/>
  <c r="AM231" i="4"/>
  <c r="AP231" i="4"/>
  <c r="AS231" i="4"/>
  <c r="AL232" i="4"/>
  <c r="AN232" i="4"/>
  <c r="AR232" i="4"/>
  <c r="AK233" i="4"/>
  <c r="AM233" i="4"/>
  <c r="AP233" i="4"/>
  <c r="AS233" i="4"/>
  <c r="AL234" i="4"/>
  <c r="AN234" i="4"/>
  <c r="AR234" i="4"/>
  <c r="AK235" i="4"/>
  <c r="AM235" i="4"/>
  <c r="AP235" i="4"/>
  <c r="AS235" i="4"/>
  <c r="AL236" i="4"/>
  <c r="AN236" i="4"/>
  <c r="AR236" i="4"/>
  <c r="AK237" i="4"/>
  <c r="AM237" i="4"/>
  <c r="AP237" i="4"/>
  <c r="AS237" i="4"/>
  <c r="AL238" i="4"/>
  <c r="AN238" i="4"/>
  <c r="AR238" i="4"/>
  <c r="AU238" i="4"/>
  <c r="AK239" i="4"/>
  <c r="AM239" i="4"/>
  <c r="AP239" i="4"/>
  <c r="AS239" i="4"/>
  <c r="AL240" i="4"/>
  <c r="AN240" i="4"/>
  <c r="AR240" i="4"/>
  <c r="AK241" i="4"/>
  <c r="AM241" i="4"/>
  <c r="AP241" i="4"/>
  <c r="AS241" i="4"/>
  <c r="AL242" i="4"/>
  <c r="AN242" i="4"/>
  <c r="AR242" i="4"/>
  <c r="AU242" i="4"/>
  <c r="AK243" i="4"/>
  <c r="AM243" i="4"/>
  <c r="AP243" i="4"/>
  <c r="AS243" i="4"/>
  <c r="AL244" i="4"/>
  <c r="AN244" i="4"/>
  <c r="AR244" i="4"/>
  <c r="AK245" i="4"/>
  <c r="AM245" i="4"/>
  <c r="AP245" i="4"/>
  <c r="AS245" i="4"/>
  <c r="AL246" i="4"/>
  <c r="AN246" i="4"/>
  <c r="AR246" i="4"/>
  <c r="AK247" i="4"/>
  <c r="AM247" i="4"/>
  <c r="AP247" i="4"/>
  <c r="AS247" i="4"/>
  <c r="AL248" i="4"/>
  <c r="AN248" i="4"/>
  <c r="AR248" i="4"/>
  <c r="AK249" i="4"/>
  <c r="AM249" i="4"/>
  <c r="AP249" i="4"/>
  <c r="AS249" i="4"/>
  <c r="AL250" i="4"/>
  <c r="AN250" i="4"/>
  <c r="AR250" i="4"/>
  <c r="AK251" i="4"/>
  <c r="AM251" i="4"/>
  <c r="AP251" i="4"/>
  <c r="AS251" i="4"/>
  <c r="AL252" i="4"/>
  <c r="AN252" i="4"/>
  <c r="AR252" i="4"/>
  <c r="AK253" i="4"/>
  <c r="AM253" i="4"/>
  <c r="AP253" i="4"/>
  <c r="AS253" i="4"/>
  <c r="AL254" i="4"/>
  <c r="AN254" i="4"/>
  <c r="AR254" i="4"/>
  <c r="AU254" i="4"/>
  <c r="AK255" i="4"/>
  <c r="AM255" i="4"/>
  <c r="AP255" i="4"/>
  <c r="AS255" i="4"/>
  <c r="AL256" i="4"/>
  <c r="AN256" i="4"/>
  <c r="AR256" i="4"/>
  <c r="AK257" i="4"/>
  <c r="AM257" i="4"/>
  <c r="AP257" i="4"/>
  <c r="AS257" i="4"/>
  <c r="AL258" i="4"/>
  <c r="AN258" i="4"/>
  <c r="AR258" i="4"/>
  <c r="AU258" i="4"/>
  <c r="AK259" i="4"/>
  <c r="AM259" i="4"/>
  <c r="AP259" i="4"/>
  <c r="AS259" i="4"/>
  <c r="AL260" i="4"/>
  <c r="AN260" i="4"/>
  <c r="AR260" i="4"/>
  <c r="AK261" i="4"/>
  <c r="AM261" i="4"/>
  <c r="AP261" i="4"/>
  <c r="AS261" i="4"/>
  <c r="AL262" i="4"/>
  <c r="AN262" i="4"/>
  <c r="AR262" i="4"/>
  <c r="AK263" i="4"/>
  <c r="AM263" i="4"/>
  <c r="AP263" i="4"/>
  <c r="AS263" i="4"/>
  <c r="AL264" i="4"/>
  <c r="AN264" i="4"/>
  <c r="AR264" i="4"/>
  <c r="AK265" i="4"/>
  <c r="AM265" i="4"/>
  <c r="AP265" i="4"/>
  <c r="AS265" i="4"/>
  <c r="AL266" i="4"/>
  <c r="AN266" i="4"/>
  <c r="AR266" i="4"/>
  <c r="AK267" i="4"/>
  <c r="AM267" i="4"/>
  <c r="AP267" i="4"/>
  <c r="AS267" i="4"/>
  <c r="AL268" i="4"/>
  <c r="AN268" i="4"/>
  <c r="AR268" i="4"/>
  <c r="AK269" i="4"/>
  <c r="AM269" i="4"/>
  <c r="AP269" i="4"/>
  <c r="AS269" i="4"/>
  <c r="AL270" i="4"/>
  <c r="AN270" i="4"/>
  <c r="AR270" i="4"/>
  <c r="AU270" i="4"/>
  <c r="AK271" i="4"/>
  <c r="AM271" i="4"/>
  <c r="AP271" i="4"/>
  <c r="AS271" i="4"/>
  <c r="AL272" i="4"/>
  <c r="AN272" i="4"/>
  <c r="AR272" i="4"/>
  <c r="AK273" i="4"/>
  <c r="AM273" i="4"/>
  <c r="AP273" i="4"/>
  <c r="AS273" i="4"/>
  <c r="AL274" i="4"/>
  <c r="AN274" i="4"/>
  <c r="AR274" i="4"/>
  <c r="AU274" i="4"/>
  <c r="AK275" i="4"/>
  <c r="AM275" i="4"/>
  <c r="AP275" i="4"/>
  <c r="AS275" i="4"/>
  <c r="AL276" i="4"/>
  <c r="AN276" i="4"/>
  <c r="AR276" i="4"/>
  <c r="AK277" i="4"/>
  <c r="AM277" i="4"/>
  <c r="AP277" i="4"/>
  <c r="AS277" i="4"/>
  <c r="AL278" i="4"/>
  <c r="AN278" i="4"/>
  <c r="AR278" i="4"/>
  <c r="AK279" i="4"/>
  <c r="AM279" i="4"/>
  <c r="AP279" i="4"/>
  <c r="AS279" i="4"/>
  <c r="AL280" i="4"/>
  <c r="AN280" i="4"/>
  <c r="AR280" i="4"/>
  <c r="AK281" i="4"/>
  <c r="AM281" i="4"/>
  <c r="AP281" i="4"/>
  <c r="AS281" i="4"/>
  <c r="AL282" i="4"/>
  <c r="AN282" i="4"/>
  <c r="AR282" i="4"/>
  <c r="AK283" i="4"/>
  <c r="AM283" i="4"/>
  <c r="AP283" i="4"/>
  <c r="AS283" i="4"/>
  <c r="AL284" i="4"/>
  <c r="AN284" i="4"/>
  <c r="AR284" i="4"/>
  <c r="AK285" i="4"/>
  <c r="AM285" i="4"/>
  <c r="AP285" i="4"/>
  <c r="AS285" i="4"/>
  <c r="AL286" i="4"/>
  <c r="AN286" i="4"/>
  <c r="AR286" i="4"/>
  <c r="AU286" i="4"/>
  <c r="AK287" i="4"/>
  <c r="AM287" i="4"/>
  <c r="AP287" i="4"/>
  <c r="AS287" i="4"/>
  <c r="AL288" i="4"/>
  <c r="AN288" i="4"/>
  <c r="AR288" i="4"/>
  <c r="AK289" i="4"/>
  <c r="AM289" i="4"/>
  <c r="AP289" i="4"/>
  <c r="AS289" i="4"/>
  <c r="AL290" i="4"/>
  <c r="AN290" i="4"/>
  <c r="AR290" i="4"/>
  <c r="AU290" i="4"/>
  <c r="AK291" i="4"/>
  <c r="AM291" i="4"/>
  <c r="AP291" i="4"/>
  <c r="AS291" i="4"/>
  <c r="AL292" i="4"/>
  <c r="AN292" i="4"/>
  <c r="AR292" i="4"/>
  <c r="AK293" i="4"/>
  <c r="AM293" i="4"/>
  <c r="AP293" i="4"/>
  <c r="AS293" i="4"/>
  <c r="AL294" i="4"/>
  <c r="AN294" i="4"/>
  <c r="AR294" i="4"/>
  <c r="AK295" i="4"/>
  <c r="AM295" i="4"/>
  <c r="AP295" i="4"/>
  <c r="AS295" i="4"/>
  <c r="AL296" i="4"/>
  <c r="AN296" i="4"/>
  <c r="AR296" i="4"/>
  <c r="AK297" i="4"/>
  <c r="AM297" i="4"/>
  <c r="AP297" i="4"/>
  <c r="AS297" i="4"/>
  <c r="AL298" i="4"/>
  <c r="AN298" i="4"/>
  <c r="AR298" i="4"/>
  <c r="AK299" i="4"/>
  <c r="AM299" i="4"/>
  <c r="AP299" i="4"/>
  <c r="AS299" i="4"/>
  <c r="AL300" i="4"/>
  <c r="AN300" i="4"/>
  <c r="AR300" i="4"/>
  <c r="AK301" i="4"/>
  <c r="AM301" i="4"/>
  <c r="AP301" i="4"/>
  <c r="AS301" i="4"/>
  <c r="AL302" i="4"/>
  <c r="AN302" i="4"/>
  <c r="AR302" i="4"/>
  <c r="AU302" i="4"/>
  <c r="AK303" i="4"/>
  <c r="AM303" i="4"/>
  <c r="AP303" i="4"/>
  <c r="AS303" i="4"/>
  <c r="AL304" i="4"/>
  <c r="AN304" i="4"/>
  <c r="AR304" i="4"/>
  <c r="AK305" i="4"/>
  <c r="AM305" i="4"/>
  <c r="AP305" i="4"/>
  <c r="AS305" i="4"/>
  <c r="AL306" i="4"/>
  <c r="AN306" i="4"/>
  <c r="AR306" i="4"/>
  <c r="AU306" i="4"/>
  <c r="AK307" i="4"/>
  <c r="AM307" i="4"/>
  <c r="AP307" i="4"/>
  <c r="AS307" i="4"/>
  <c r="AL308" i="4"/>
  <c r="AN308" i="4"/>
  <c r="AR308" i="4"/>
  <c r="AK309" i="4"/>
  <c r="AM309" i="4"/>
  <c r="AP309" i="4"/>
  <c r="AS309" i="4"/>
  <c r="AL310" i="4"/>
  <c r="AN310" i="4"/>
  <c r="AR310" i="4"/>
  <c r="AK311" i="4"/>
  <c r="AM311" i="4"/>
  <c r="AP311" i="4"/>
  <c r="AS311" i="4"/>
  <c r="AL312" i="4"/>
  <c r="AN312" i="4"/>
  <c r="AR312" i="4"/>
  <c r="AK313" i="4"/>
  <c r="AM313" i="4"/>
  <c r="AP313" i="4"/>
  <c r="AS313" i="4"/>
  <c r="AL314" i="4"/>
  <c r="AN314" i="4"/>
  <c r="AR314" i="4"/>
  <c r="AK315" i="4"/>
  <c r="AM315" i="4"/>
  <c r="AP315" i="4"/>
  <c r="AS315" i="4"/>
  <c r="AL316" i="4"/>
  <c r="AN316" i="4"/>
  <c r="AR316" i="4"/>
  <c r="AK317" i="4"/>
  <c r="AM317" i="4"/>
  <c r="AP317" i="4"/>
  <c r="AS317" i="4"/>
  <c r="AL318" i="4"/>
  <c r="AN318" i="4"/>
  <c r="AR318" i="4"/>
  <c r="AU318" i="4"/>
  <c r="AK319" i="4"/>
  <c r="AM319" i="4"/>
  <c r="AP319" i="4"/>
  <c r="AS319" i="4"/>
  <c r="AL320" i="4"/>
  <c r="AN320" i="4"/>
  <c r="AR320" i="4"/>
  <c r="AK321" i="4"/>
  <c r="AM321" i="4"/>
  <c r="AP321" i="4"/>
  <c r="AS321" i="4"/>
  <c r="AL322" i="4"/>
  <c r="AN322" i="4"/>
  <c r="AR322" i="4"/>
  <c r="AU322" i="4"/>
  <c r="AK323" i="4"/>
  <c r="AM323" i="4"/>
  <c r="AP323" i="4"/>
  <c r="AS323" i="4"/>
  <c r="AL324" i="4"/>
  <c r="AN324" i="4"/>
  <c r="AR324" i="4"/>
  <c r="AK325" i="4"/>
  <c r="AM325" i="4"/>
  <c r="AP325" i="4"/>
  <c r="AS325" i="4"/>
  <c r="AL326" i="4"/>
  <c r="AN326" i="4"/>
  <c r="AR326" i="4"/>
  <c r="AK327" i="4"/>
  <c r="AM327" i="4"/>
  <c r="AP327" i="4"/>
  <c r="AS327" i="4"/>
  <c r="AL328" i="4"/>
  <c r="AN328" i="4"/>
  <c r="AR328" i="4"/>
  <c r="AK329" i="4"/>
  <c r="AM329" i="4"/>
  <c r="AP329" i="4"/>
  <c r="AS329" i="4"/>
  <c r="AL330" i="4"/>
  <c r="AN330" i="4"/>
  <c r="AR330" i="4"/>
  <c r="AK331" i="4"/>
  <c r="AM331" i="4"/>
  <c r="AP331" i="4"/>
  <c r="AS331" i="4"/>
  <c r="AL332" i="4"/>
  <c r="AN332" i="4"/>
  <c r="AR332" i="4"/>
  <c r="AK333" i="4"/>
  <c r="AM333" i="4"/>
  <c r="AP333" i="4"/>
  <c r="AS333" i="4"/>
  <c r="AL334" i="4"/>
  <c r="AN334" i="4"/>
  <c r="AR334" i="4"/>
  <c r="AU334" i="4"/>
  <c r="AK335" i="4"/>
  <c r="AM335" i="4"/>
  <c r="AP335" i="4"/>
  <c r="AS335" i="4"/>
  <c r="AL336" i="4"/>
  <c r="AN336" i="4"/>
  <c r="AR336" i="4"/>
  <c r="AK337" i="4"/>
  <c r="AM337" i="4"/>
  <c r="AP337" i="4"/>
  <c r="AS337" i="4"/>
  <c r="AL338" i="4"/>
  <c r="AN338" i="4"/>
  <c r="AR338" i="4"/>
  <c r="AU338" i="4"/>
  <c r="AK339" i="4"/>
  <c r="AM339" i="4"/>
  <c r="AP339" i="4"/>
  <c r="AS339" i="4"/>
  <c r="AL340" i="4"/>
  <c r="AN340" i="4"/>
  <c r="AR340" i="4"/>
  <c r="AK341" i="4"/>
  <c r="AM341" i="4"/>
  <c r="AP341" i="4"/>
  <c r="AS341" i="4"/>
  <c r="AL342" i="4"/>
  <c r="AN342" i="4"/>
  <c r="AR342" i="4"/>
  <c r="AU342" i="4"/>
  <c r="AK343" i="4"/>
  <c r="AM343" i="4"/>
  <c r="AP343" i="4"/>
  <c r="AS343" i="4"/>
  <c r="AL344" i="4"/>
  <c r="AN344" i="4"/>
  <c r="AR344" i="4"/>
  <c r="AK345" i="4"/>
  <c r="AM345" i="4"/>
  <c r="AP345" i="4"/>
  <c r="AS345" i="4"/>
  <c r="AL346" i="4"/>
  <c r="AN346" i="4"/>
  <c r="AR346" i="4"/>
  <c r="AU346" i="4"/>
  <c r="AK347" i="4"/>
  <c r="AM347" i="4"/>
  <c r="AP347" i="4"/>
  <c r="AS347" i="4"/>
  <c r="AL348" i="4"/>
  <c r="AN348" i="4"/>
  <c r="AR348" i="4"/>
  <c r="AK349" i="4"/>
  <c r="AM349" i="4"/>
  <c r="AP349" i="4"/>
  <c r="AS349" i="4"/>
  <c r="AL350" i="4"/>
  <c r="AN350" i="4"/>
  <c r="AR350" i="4"/>
  <c r="AU350" i="4"/>
  <c r="AK351" i="4"/>
  <c r="AM351" i="4"/>
  <c r="AP351" i="4"/>
  <c r="AS351" i="4"/>
  <c r="AL352" i="4"/>
  <c r="AN352" i="4"/>
  <c r="AR352" i="4"/>
  <c r="AK353" i="4"/>
  <c r="AM353" i="4"/>
  <c r="AP353" i="4"/>
  <c r="AS353" i="4"/>
  <c r="AL354" i="4"/>
  <c r="AN354" i="4"/>
  <c r="AR354" i="4"/>
  <c r="AU354" i="4"/>
  <c r="AK355" i="4"/>
  <c r="AM355" i="4"/>
  <c r="AP355" i="4"/>
  <c r="AS355" i="4"/>
  <c r="AL356" i="4"/>
  <c r="AN356" i="4"/>
  <c r="AR356" i="4"/>
  <c r="AK357" i="4"/>
  <c r="AM357" i="4"/>
  <c r="AP357" i="4"/>
  <c r="AS357" i="4"/>
  <c r="AL358" i="4"/>
  <c r="AN358" i="4"/>
  <c r="AR358" i="4"/>
  <c r="AU358" i="4"/>
  <c r="AK359" i="4"/>
  <c r="AM359" i="4"/>
  <c r="AP359" i="4"/>
  <c r="AS359" i="4"/>
  <c r="AL360" i="4"/>
  <c r="AN360" i="4"/>
  <c r="AR360" i="4"/>
  <c r="AK361" i="4"/>
  <c r="AM361" i="4"/>
  <c r="AP361" i="4"/>
  <c r="AS361" i="4"/>
  <c r="AL362" i="4"/>
  <c r="AN362" i="4"/>
  <c r="AR362" i="4"/>
  <c r="AU362" i="4"/>
  <c r="AK363" i="4"/>
  <c r="AM363" i="4"/>
  <c r="AP363" i="4"/>
  <c r="AS363" i="4"/>
  <c r="AL364" i="4"/>
  <c r="AN364" i="4"/>
  <c r="AR364" i="4"/>
  <c r="AK365" i="4"/>
  <c r="AM365" i="4"/>
  <c r="AP365" i="4"/>
  <c r="AS365" i="4"/>
  <c r="AL366" i="4"/>
  <c r="AN366" i="4"/>
  <c r="AR366" i="4"/>
  <c r="AU366" i="4"/>
  <c r="AK367" i="4"/>
  <c r="AM367" i="4"/>
  <c r="AP367" i="4"/>
  <c r="AS367" i="4"/>
  <c r="AL368" i="4"/>
  <c r="AN368" i="4"/>
  <c r="AR368" i="4"/>
  <c r="AK369" i="4"/>
  <c r="AM369" i="4"/>
  <c r="AP369" i="4"/>
  <c r="AS369" i="4"/>
  <c r="AL370" i="4"/>
  <c r="AN370" i="4"/>
  <c r="AR370" i="4"/>
  <c r="AU370" i="4"/>
  <c r="AK371" i="4"/>
  <c r="AM371" i="4"/>
  <c r="AP371" i="4"/>
  <c r="AS371" i="4"/>
  <c r="AL372" i="4"/>
  <c r="AN372" i="4"/>
  <c r="AR372" i="4"/>
  <c r="AK373" i="4"/>
  <c r="AM373" i="4"/>
  <c r="AP373" i="4"/>
  <c r="AS373" i="4"/>
  <c r="AL374" i="4"/>
  <c r="AN374" i="4"/>
  <c r="AR374" i="4"/>
  <c r="AU374" i="4"/>
  <c r="AK375" i="4"/>
  <c r="AM375" i="4"/>
  <c r="AP375" i="4"/>
  <c r="AS375" i="4"/>
  <c r="AL376" i="4"/>
  <c r="AN376" i="4"/>
  <c r="AR376" i="4"/>
  <c r="AK377" i="4"/>
  <c r="AM377" i="4"/>
  <c r="AP377" i="4"/>
  <c r="AS377" i="4"/>
  <c r="AL378" i="4"/>
  <c r="AN378" i="4"/>
  <c r="AR378" i="4"/>
  <c r="AU378" i="4"/>
  <c r="AK379" i="4"/>
  <c r="AM379" i="4"/>
  <c r="AP379" i="4"/>
  <c r="AS379" i="4"/>
  <c r="AL380" i="4"/>
  <c r="AN380" i="4"/>
  <c r="AR380" i="4"/>
  <c r="AK381" i="4"/>
  <c r="AM381" i="4"/>
  <c r="AP381" i="4"/>
  <c r="AS381" i="4"/>
  <c r="AL382" i="4"/>
  <c r="AN382" i="4"/>
  <c r="AR382" i="4"/>
  <c r="AU382" i="4"/>
  <c r="AK383" i="4"/>
  <c r="AM383" i="4"/>
  <c r="AP383" i="4"/>
  <c r="AS383" i="4"/>
  <c r="AL384" i="4"/>
  <c r="AN384" i="4"/>
  <c r="AR384" i="4"/>
  <c r="AK385" i="4"/>
  <c r="AM385" i="4"/>
  <c r="AP385" i="4"/>
  <c r="AS385" i="4"/>
  <c r="AL386" i="4"/>
  <c r="AN386" i="4"/>
  <c r="AR386" i="4"/>
  <c r="AU386" i="4"/>
  <c r="AK387" i="4"/>
  <c r="AM387" i="4"/>
  <c r="AP387" i="4"/>
  <c r="AS387" i="4"/>
  <c r="AL388" i="4"/>
  <c r="AN388" i="4"/>
  <c r="AR388" i="4"/>
  <c r="AK389" i="4"/>
  <c r="AM389" i="4"/>
  <c r="AP389" i="4"/>
  <c r="AS389" i="4"/>
  <c r="AL390" i="4"/>
  <c r="AN390" i="4"/>
  <c r="AR390" i="4"/>
  <c r="AU390" i="4"/>
  <c r="AK391" i="4"/>
  <c r="AM391" i="4"/>
  <c r="AP391" i="4"/>
  <c r="AS391" i="4"/>
  <c r="AL392" i="4"/>
  <c r="AN392" i="4"/>
  <c r="AR392" i="4"/>
  <c r="AK393" i="4"/>
  <c r="AM393" i="4"/>
  <c r="AP393" i="4"/>
  <c r="AS393" i="4"/>
  <c r="AL394" i="4"/>
  <c r="AN394" i="4"/>
  <c r="AR394" i="4"/>
  <c r="AU394" i="4"/>
  <c r="AK395" i="4"/>
  <c r="AM395" i="4"/>
  <c r="AP395" i="4"/>
  <c r="AS395" i="4"/>
  <c r="AL396" i="4"/>
  <c r="AN396" i="4"/>
  <c r="AR396" i="4"/>
  <c r="AK397" i="4"/>
  <c r="AM397" i="4"/>
  <c r="AP397" i="4"/>
  <c r="AS397" i="4"/>
  <c r="AL398" i="4"/>
  <c r="AN398" i="4"/>
  <c r="AR398" i="4"/>
  <c r="AU398" i="4"/>
  <c r="AK399" i="4"/>
  <c r="AM399" i="4"/>
  <c r="AP399" i="4"/>
  <c r="AS399" i="4"/>
  <c r="AL400" i="4"/>
  <c r="AN400" i="4"/>
  <c r="AR400" i="4"/>
  <c r="AK401" i="4"/>
  <c r="AM401" i="4"/>
  <c r="AP401" i="4"/>
  <c r="AS401" i="4"/>
  <c r="AL402" i="4"/>
  <c r="AN402" i="4"/>
  <c r="AR402" i="4"/>
  <c r="AU402" i="4"/>
  <c r="AK403" i="4"/>
  <c r="AM403" i="4"/>
  <c r="AP403" i="4"/>
  <c r="AS403" i="4"/>
  <c r="AL404" i="4"/>
  <c r="AN404" i="4"/>
  <c r="AR404" i="4"/>
  <c r="AO398" i="4"/>
  <c r="AQ398" i="4"/>
  <c r="AO382" i="4"/>
  <c r="AQ382" i="4"/>
  <c r="AO366" i="4"/>
  <c r="AQ366" i="4"/>
  <c r="AO350" i="4"/>
  <c r="AQ350" i="4"/>
  <c r="AO302" i="4"/>
  <c r="AQ302" i="4"/>
  <c r="AO286" i="4"/>
  <c r="AQ286" i="4"/>
  <c r="AO270" i="4"/>
  <c r="AQ270" i="4"/>
  <c r="AO254" i="4"/>
  <c r="AQ254" i="4"/>
  <c r="AO238" i="4"/>
  <c r="AQ238" i="4"/>
  <c r="AO404" i="4"/>
  <c r="AQ404" i="4"/>
  <c r="AE404" i="4"/>
  <c r="AT403" i="4"/>
  <c r="AO403" i="4"/>
  <c r="AQ403" i="4"/>
  <c r="AE403" i="4"/>
  <c r="AW402" i="4"/>
  <c r="AO402" i="4"/>
  <c r="AQ402" i="4"/>
  <c r="AW401" i="4"/>
  <c r="AO401" i="4"/>
  <c r="AQ401" i="4"/>
  <c r="AE401" i="4"/>
  <c r="AO400" i="4"/>
  <c r="AQ400" i="4"/>
  <c r="AE400" i="4"/>
  <c r="AT399" i="4"/>
  <c r="AO399" i="4"/>
  <c r="AQ399" i="4"/>
  <c r="AE399" i="4"/>
  <c r="AW397" i="4"/>
  <c r="AO397" i="4"/>
  <c r="AQ397" i="4"/>
  <c r="AE397" i="4"/>
  <c r="AO396" i="4"/>
  <c r="AQ396" i="4"/>
  <c r="AE396" i="4"/>
  <c r="AT395" i="4"/>
  <c r="AO395" i="4"/>
  <c r="AQ395" i="4"/>
  <c r="AE395" i="4"/>
  <c r="AW394" i="4"/>
  <c r="AO394" i="4"/>
  <c r="AQ394" i="4"/>
  <c r="AW393" i="4"/>
  <c r="AO393" i="4"/>
  <c r="AQ393" i="4"/>
  <c r="AE393" i="4"/>
  <c r="AO392" i="4"/>
  <c r="AQ392" i="4"/>
  <c r="AE392" i="4"/>
  <c r="AT391" i="4"/>
  <c r="AO391" i="4"/>
  <c r="AQ391" i="4"/>
  <c r="AE391" i="4"/>
  <c r="AW389" i="4"/>
  <c r="AO389" i="4"/>
  <c r="AQ389" i="4"/>
  <c r="AE389" i="4"/>
  <c r="AO388" i="4"/>
  <c r="AQ388" i="4"/>
  <c r="AE388" i="4"/>
  <c r="AT387" i="4"/>
  <c r="AO387" i="4"/>
  <c r="AQ387" i="4"/>
  <c r="AE387" i="4"/>
  <c r="AW386" i="4"/>
  <c r="AO386" i="4"/>
  <c r="AQ386" i="4"/>
  <c r="AW385" i="4"/>
  <c r="AO385" i="4"/>
  <c r="AQ385" i="4"/>
  <c r="AE385" i="4"/>
  <c r="AO384" i="4"/>
  <c r="AQ384" i="4"/>
  <c r="AE384" i="4"/>
  <c r="AT383" i="4"/>
  <c r="AO383" i="4"/>
  <c r="AQ383" i="4"/>
  <c r="AE383" i="4"/>
  <c r="AW381" i="4"/>
  <c r="AO381" i="4"/>
  <c r="AQ381" i="4"/>
  <c r="AE381" i="4"/>
  <c r="AO380" i="4"/>
  <c r="AQ380" i="4"/>
  <c r="AE380" i="4"/>
  <c r="AT379" i="4"/>
  <c r="AO379" i="4"/>
  <c r="AQ379" i="4"/>
  <c r="AE379" i="4"/>
  <c r="AW378" i="4"/>
  <c r="AO378" i="4"/>
  <c r="AQ378" i="4"/>
  <c r="AW377" i="4"/>
  <c r="AO377" i="4"/>
  <c r="AQ377" i="4"/>
  <c r="AE377" i="4"/>
  <c r="AO376" i="4"/>
  <c r="AQ376" i="4"/>
  <c r="AE376" i="4"/>
  <c r="AT375" i="4"/>
  <c r="AO375" i="4"/>
  <c r="AQ375" i="4"/>
  <c r="AE375" i="4"/>
  <c r="AW373" i="4"/>
  <c r="AO373" i="4"/>
  <c r="AQ373" i="4"/>
  <c r="AE373" i="4"/>
  <c r="AO372" i="4"/>
  <c r="AQ372" i="4"/>
  <c r="AE372" i="4"/>
  <c r="AT371" i="4"/>
  <c r="AO371" i="4"/>
  <c r="AQ371" i="4"/>
  <c r="AE371" i="4"/>
  <c r="AW370" i="4"/>
  <c r="AO370" i="4"/>
  <c r="AQ370" i="4"/>
  <c r="AO369" i="4"/>
  <c r="AQ369" i="4"/>
  <c r="AE369" i="4"/>
  <c r="AO368" i="4"/>
  <c r="AQ368" i="4"/>
  <c r="AE368" i="4"/>
  <c r="AW367" i="4"/>
  <c r="AO367" i="4"/>
  <c r="AQ367" i="4"/>
  <c r="AE367" i="4"/>
  <c r="AW365" i="4"/>
  <c r="AO365" i="4"/>
  <c r="AQ365" i="4"/>
  <c r="AE365" i="4"/>
  <c r="AO364" i="4"/>
  <c r="AQ364" i="4"/>
  <c r="AE364" i="4"/>
  <c r="AT363" i="4"/>
  <c r="AO363" i="4"/>
  <c r="AQ363" i="4"/>
  <c r="AE363" i="4"/>
  <c r="AW362" i="4"/>
  <c r="AO362" i="4"/>
  <c r="AQ362" i="4"/>
  <c r="AO361" i="4"/>
  <c r="AQ361" i="4"/>
  <c r="AE361" i="4"/>
  <c r="AO360" i="4"/>
  <c r="AQ360" i="4"/>
  <c r="AE360" i="4"/>
  <c r="AW359" i="4"/>
  <c r="AO359" i="4"/>
  <c r="AQ359" i="4"/>
  <c r="AE359" i="4"/>
  <c r="AW357" i="4"/>
  <c r="AO357" i="4"/>
  <c r="AQ357" i="4"/>
  <c r="AE357" i="4"/>
  <c r="AO356" i="4"/>
  <c r="AQ356" i="4"/>
  <c r="AE356" i="4"/>
  <c r="AT355" i="4"/>
  <c r="AO355" i="4"/>
  <c r="AQ355" i="4"/>
  <c r="AE355" i="4"/>
  <c r="AW354" i="4"/>
  <c r="AO354" i="4"/>
  <c r="AQ354" i="4"/>
  <c r="AO353" i="4"/>
  <c r="AQ353" i="4"/>
  <c r="AE353" i="4"/>
  <c r="AO352" i="4"/>
  <c r="AQ352" i="4"/>
  <c r="AE352" i="4"/>
  <c r="AW351" i="4"/>
  <c r="AO351" i="4"/>
  <c r="AQ351" i="4"/>
  <c r="AE351" i="4"/>
  <c r="AW349" i="4"/>
  <c r="AO349" i="4"/>
  <c r="AQ349" i="4"/>
  <c r="AE349" i="4"/>
  <c r="AO348" i="4"/>
  <c r="AQ348" i="4"/>
  <c r="AE348" i="4"/>
  <c r="AT347" i="4"/>
  <c r="AO347" i="4"/>
  <c r="AQ347" i="4"/>
  <c r="AE347" i="4"/>
  <c r="AW346" i="4"/>
  <c r="AO346" i="4"/>
  <c r="AQ346" i="4"/>
  <c r="AO345" i="4"/>
  <c r="AQ345" i="4"/>
  <c r="AE345" i="4"/>
  <c r="AO344" i="4"/>
  <c r="AQ344" i="4"/>
  <c r="AE344" i="4"/>
  <c r="AW343" i="4"/>
  <c r="AO343" i="4"/>
  <c r="AQ343" i="4"/>
  <c r="AE343" i="4"/>
  <c r="AW341" i="4"/>
  <c r="AO341" i="4"/>
  <c r="AQ341" i="4"/>
  <c r="AE341" i="4"/>
  <c r="AO340" i="4"/>
  <c r="AQ340" i="4"/>
  <c r="AE340" i="4"/>
  <c r="AT339" i="4"/>
  <c r="AO339" i="4"/>
  <c r="AQ339" i="4"/>
  <c r="AE339" i="4"/>
  <c r="AW338" i="4"/>
  <c r="AO338" i="4"/>
  <c r="AQ338" i="4"/>
  <c r="AO337" i="4"/>
  <c r="AQ337" i="4"/>
  <c r="AE337" i="4"/>
  <c r="AO336" i="4"/>
  <c r="AQ336" i="4"/>
  <c r="AE336" i="4"/>
  <c r="AW335" i="4"/>
  <c r="AO335" i="4"/>
  <c r="AQ335" i="4"/>
  <c r="AE335" i="4"/>
  <c r="AT334" i="4"/>
  <c r="AE334" i="4"/>
  <c r="AW333" i="4"/>
  <c r="AO333" i="4"/>
  <c r="AQ333" i="4"/>
  <c r="AE333" i="4"/>
  <c r="AO332" i="4"/>
  <c r="AQ332" i="4"/>
  <c r="AE332" i="4"/>
  <c r="AT331" i="4"/>
  <c r="AO331" i="4"/>
  <c r="AQ331" i="4"/>
  <c r="AE331" i="4"/>
  <c r="AW330" i="4"/>
  <c r="AO330" i="4"/>
  <c r="AQ330" i="4"/>
  <c r="AO329" i="4"/>
  <c r="AQ329" i="4"/>
  <c r="AE329" i="4"/>
  <c r="AO328" i="4"/>
  <c r="AQ328" i="4"/>
  <c r="AE328" i="4"/>
  <c r="AW327" i="4"/>
  <c r="AO327" i="4"/>
  <c r="AQ327" i="4"/>
  <c r="AE327" i="4"/>
  <c r="AT326" i="4"/>
  <c r="AE326" i="4"/>
  <c r="AW325" i="4"/>
  <c r="AO325" i="4"/>
  <c r="AQ325" i="4"/>
  <c r="AE325" i="4"/>
  <c r="AO324" i="4"/>
  <c r="AQ324" i="4"/>
  <c r="AE324" i="4"/>
  <c r="AT323" i="4"/>
  <c r="AO323" i="4"/>
  <c r="AQ323" i="4"/>
  <c r="AE323" i="4"/>
  <c r="AW322" i="4"/>
  <c r="AO322" i="4"/>
  <c r="AQ322" i="4"/>
  <c r="AO321" i="4"/>
  <c r="AQ321" i="4"/>
  <c r="AE321" i="4"/>
  <c r="AO320" i="4"/>
  <c r="AQ320" i="4"/>
  <c r="AE320" i="4"/>
  <c r="AT319" i="4"/>
  <c r="AO319" i="4"/>
  <c r="AQ319" i="4"/>
  <c r="AE319" i="4"/>
  <c r="AT318" i="4"/>
  <c r="AE318" i="4"/>
  <c r="AW317" i="4"/>
  <c r="AO317" i="4"/>
  <c r="AQ317" i="4"/>
  <c r="AE317" i="4"/>
  <c r="AO316" i="4"/>
  <c r="AQ316" i="4"/>
  <c r="AE316" i="4"/>
  <c r="AT315" i="4"/>
  <c r="AO315" i="4"/>
  <c r="AQ315" i="4"/>
  <c r="AE315" i="4"/>
  <c r="AW314" i="4"/>
  <c r="AO314" i="4"/>
  <c r="AQ314" i="4"/>
  <c r="AO313" i="4"/>
  <c r="AQ313" i="4"/>
  <c r="AE313" i="4"/>
  <c r="AO312" i="4"/>
  <c r="AQ312" i="4"/>
  <c r="AE312" i="4"/>
  <c r="AW311" i="4"/>
  <c r="AO311" i="4"/>
  <c r="AQ311" i="4"/>
  <c r="AE311" i="4"/>
  <c r="AT310" i="4"/>
  <c r="AE310" i="4"/>
  <c r="AW309" i="4"/>
  <c r="AO309" i="4"/>
  <c r="AQ309" i="4"/>
  <c r="AE309" i="4"/>
  <c r="AO308" i="4"/>
  <c r="AQ308" i="4"/>
  <c r="AE308" i="4"/>
  <c r="AT307" i="4"/>
  <c r="AO307" i="4"/>
  <c r="AQ307" i="4"/>
  <c r="AE307" i="4"/>
  <c r="AW306" i="4"/>
  <c r="AO306" i="4"/>
  <c r="AQ306" i="4"/>
  <c r="AW305" i="4"/>
  <c r="AO305" i="4"/>
  <c r="AQ305" i="4"/>
  <c r="AE305" i="4"/>
  <c r="AO304" i="4"/>
  <c r="AQ304" i="4"/>
  <c r="AE304" i="4"/>
  <c r="AW303" i="4"/>
  <c r="AO303" i="4"/>
  <c r="AQ303" i="4"/>
  <c r="AE303" i="4"/>
  <c r="AW301" i="4"/>
  <c r="AO301" i="4"/>
  <c r="AQ301" i="4"/>
  <c r="AE301" i="4"/>
  <c r="AO300" i="4"/>
  <c r="AQ300" i="4"/>
  <c r="AE300" i="4"/>
  <c r="AO299" i="4"/>
  <c r="AQ299" i="4"/>
  <c r="AE299" i="4"/>
  <c r="AW298" i="4"/>
  <c r="AO298" i="4"/>
  <c r="AQ298" i="4"/>
  <c r="AO297" i="4"/>
  <c r="AQ297" i="4"/>
  <c r="AE297" i="4"/>
  <c r="AO296" i="4"/>
  <c r="AQ296" i="4"/>
  <c r="AE296" i="4"/>
  <c r="AW295" i="4"/>
  <c r="AO295" i="4"/>
  <c r="AQ295" i="4"/>
  <c r="AE295" i="4"/>
  <c r="AT294" i="4"/>
  <c r="AE294" i="4"/>
  <c r="AW293" i="4"/>
  <c r="AO293" i="4"/>
  <c r="AQ293" i="4"/>
  <c r="AE293" i="4"/>
  <c r="AO292" i="4"/>
  <c r="AQ292" i="4"/>
  <c r="AE292" i="4"/>
  <c r="AT291" i="4"/>
  <c r="AO291" i="4"/>
  <c r="AQ291" i="4"/>
  <c r="AE291" i="4"/>
  <c r="AW290" i="4"/>
  <c r="AO290" i="4"/>
  <c r="AQ290" i="4"/>
  <c r="AW289" i="4"/>
  <c r="AO289" i="4"/>
  <c r="AQ289" i="4"/>
  <c r="AE289" i="4"/>
  <c r="AO288" i="4"/>
  <c r="AQ288" i="4"/>
  <c r="AE288" i="4"/>
  <c r="AT287" i="4"/>
  <c r="AO287" i="4"/>
  <c r="AQ287" i="4"/>
  <c r="AE287" i="4"/>
  <c r="AW285" i="4"/>
  <c r="AO285" i="4"/>
  <c r="AQ285" i="4"/>
  <c r="AE285" i="4"/>
  <c r="AO284" i="4"/>
  <c r="AQ284" i="4"/>
  <c r="AE284" i="4"/>
  <c r="AO283" i="4"/>
  <c r="AQ283" i="4"/>
  <c r="AE283" i="4"/>
  <c r="AW282" i="4"/>
  <c r="AO282" i="4"/>
  <c r="AQ282" i="4"/>
  <c r="AO281" i="4"/>
  <c r="AQ281" i="4"/>
  <c r="AE281" i="4"/>
  <c r="AO280" i="4"/>
  <c r="AQ280" i="4"/>
  <c r="AE280" i="4"/>
  <c r="AW279" i="4"/>
  <c r="AO279" i="4"/>
  <c r="AQ279" i="4"/>
  <c r="AE279" i="4"/>
  <c r="AT278" i="4"/>
  <c r="AE278" i="4"/>
  <c r="AW277" i="4"/>
  <c r="AO277" i="4"/>
  <c r="AQ277" i="4"/>
  <c r="AE277" i="4"/>
  <c r="AO276" i="4"/>
  <c r="AQ276" i="4"/>
  <c r="AE276" i="4"/>
  <c r="AT275" i="4"/>
  <c r="AO275" i="4"/>
  <c r="AQ275" i="4"/>
  <c r="AE275" i="4"/>
  <c r="AW274" i="4"/>
  <c r="AO274" i="4"/>
  <c r="AQ274" i="4"/>
  <c r="AW273" i="4"/>
  <c r="AO273" i="4"/>
  <c r="AQ273" i="4"/>
  <c r="AE273" i="4"/>
  <c r="AO272" i="4"/>
  <c r="AQ272" i="4"/>
  <c r="AE272" i="4"/>
  <c r="AT271" i="4"/>
  <c r="AO271" i="4"/>
  <c r="AQ271" i="4"/>
  <c r="AE271" i="4"/>
  <c r="AW269" i="4"/>
  <c r="AO269" i="4"/>
  <c r="AQ269" i="4"/>
  <c r="AE269" i="4"/>
  <c r="AO268" i="4"/>
  <c r="AQ268" i="4"/>
  <c r="AE268" i="4"/>
  <c r="AO267" i="4"/>
  <c r="AQ267" i="4"/>
  <c r="AE267" i="4"/>
  <c r="AW266" i="4"/>
  <c r="AO266" i="4"/>
  <c r="AQ266" i="4"/>
  <c r="AO265" i="4"/>
  <c r="AQ265" i="4"/>
  <c r="AE265" i="4"/>
  <c r="AO264" i="4"/>
  <c r="AQ264" i="4"/>
  <c r="AE264" i="4"/>
  <c r="AW263" i="4"/>
  <c r="AO263" i="4"/>
  <c r="AQ263" i="4"/>
  <c r="AE263" i="4"/>
  <c r="AT262" i="4"/>
  <c r="AE262" i="4"/>
  <c r="AW261" i="4"/>
  <c r="AO261" i="4"/>
  <c r="AQ261" i="4"/>
  <c r="AE261" i="4"/>
  <c r="AO260" i="4"/>
  <c r="AQ260" i="4"/>
  <c r="AE260" i="4"/>
  <c r="AT259" i="4"/>
  <c r="AO259" i="4"/>
  <c r="AQ259" i="4"/>
  <c r="AE259" i="4"/>
  <c r="AT258" i="4"/>
  <c r="AO258" i="4"/>
  <c r="AQ258" i="4"/>
  <c r="AW257" i="4"/>
  <c r="AO257" i="4"/>
  <c r="AQ257" i="4"/>
  <c r="AE257" i="4"/>
  <c r="AO256" i="4"/>
  <c r="AQ256" i="4"/>
  <c r="AE256" i="4"/>
  <c r="AW255" i="4"/>
  <c r="AO255" i="4"/>
  <c r="AQ255" i="4"/>
  <c r="AE255" i="4"/>
  <c r="AW253" i="4"/>
  <c r="AO253" i="4"/>
  <c r="AQ253" i="4"/>
  <c r="AE253" i="4"/>
  <c r="AO252" i="4"/>
  <c r="AQ252" i="4"/>
  <c r="AE252" i="4"/>
  <c r="AO251" i="4"/>
  <c r="AQ251" i="4"/>
  <c r="AE251" i="4"/>
  <c r="AW250" i="4"/>
  <c r="AO250" i="4"/>
  <c r="AQ250" i="4"/>
  <c r="AO249" i="4"/>
  <c r="AQ249" i="4"/>
  <c r="AE249" i="4"/>
  <c r="AO248" i="4"/>
  <c r="AQ248" i="4"/>
  <c r="AE248" i="4"/>
  <c r="AW247" i="4"/>
  <c r="AO247" i="4"/>
  <c r="AQ247" i="4"/>
  <c r="AE247" i="4"/>
  <c r="AT246" i="4"/>
  <c r="AE246" i="4"/>
  <c r="AW245" i="4"/>
  <c r="AO245" i="4"/>
  <c r="AQ245" i="4"/>
  <c r="AE245" i="4"/>
  <c r="AO244" i="4"/>
  <c r="AQ244" i="4"/>
  <c r="AE244" i="4"/>
  <c r="AT243" i="4"/>
  <c r="AO243" i="4"/>
  <c r="AQ243" i="4"/>
  <c r="AE243" i="4"/>
  <c r="AW242" i="4"/>
  <c r="AO242" i="4"/>
  <c r="AQ242" i="4"/>
  <c r="AW241" i="4"/>
  <c r="AO241" i="4"/>
  <c r="AQ241" i="4"/>
  <c r="AE241" i="4"/>
  <c r="AO240" i="4"/>
  <c r="AQ240" i="4"/>
  <c r="AE240" i="4"/>
  <c r="AW239" i="4"/>
  <c r="AO239" i="4"/>
  <c r="AQ239" i="4"/>
  <c r="AE239" i="4"/>
  <c r="AW237" i="4"/>
  <c r="AO237" i="4"/>
  <c r="AQ237" i="4"/>
  <c r="AE237" i="4"/>
  <c r="AO236" i="4"/>
  <c r="AQ236" i="4"/>
  <c r="AE236" i="4"/>
  <c r="AO235" i="4"/>
  <c r="AQ235" i="4"/>
  <c r="AE235" i="4"/>
  <c r="AT234" i="4"/>
  <c r="AO234" i="4"/>
  <c r="AQ234" i="4"/>
  <c r="AO233" i="4"/>
  <c r="AQ233" i="4"/>
  <c r="AE233" i="4"/>
  <c r="AW232" i="4"/>
  <c r="AO232" i="4"/>
  <c r="AQ232" i="4"/>
  <c r="AE232" i="4"/>
  <c r="AT231" i="4"/>
  <c r="AO231" i="4"/>
  <c r="AQ231" i="4"/>
  <c r="AE231" i="4"/>
  <c r="AT230" i="4"/>
  <c r="AE230" i="4"/>
  <c r="AW229" i="4"/>
  <c r="AO229" i="4"/>
  <c r="AQ229" i="4"/>
  <c r="AE229" i="4"/>
  <c r="AW228" i="4"/>
  <c r="AO228" i="4"/>
  <c r="AQ228" i="4"/>
  <c r="AE228" i="4"/>
  <c r="AT227" i="4"/>
  <c r="AO227" i="4"/>
  <c r="AQ227" i="4"/>
  <c r="AE227" i="4"/>
  <c r="AW226" i="4"/>
  <c r="AO226" i="4"/>
  <c r="AQ226" i="4"/>
  <c r="AW225" i="4"/>
  <c r="AO225" i="4"/>
  <c r="AQ225" i="4"/>
  <c r="AE225" i="4"/>
  <c r="AW224" i="4"/>
  <c r="AO224" i="4"/>
  <c r="AQ224" i="4"/>
  <c r="AE224" i="4"/>
  <c r="AW223" i="4"/>
  <c r="AO223" i="4"/>
  <c r="AQ223" i="4"/>
  <c r="AE223" i="4"/>
  <c r="AW222" i="4"/>
  <c r="AE222" i="4"/>
  <c r="AW221" i="4"/>
  <c r="AO221" i="4"/>
  <c r="AQ221" i="4"/>
  <c r="AE221" i="4"/>
  <c r="AW220" i="4"/>
  <c r="AO220" i="4"/>
  <c r="AQ220" i="4"/>
  <c r="AE220" i="4"/>
  <c r="AW219" i="4"/>
  <c r="AO219" i="4"/>
  <c r="AQ219" i="4"/>
  <c r="AE219" i="4"/>
  <c r="AW218" i="4"/>
  <c r="AO218" i="4"/>
  <c r="AQ218" i="4"/>
  <c r="AW217" i="4"/>
  <c r="AO217" i="4"/>
  <c r="AQ217" i="4"/>
  <c r="AE217" i="4"/>
  <c r="AW216" i="4"/>
  <c r="AO216" i="4"/>
  <c r="AQ216" i="4"/>
  <c r="AE216" i="4"/>
  <c r="AW215" i="4"/>
  <c r="AO215" i="4"/>
  <c r="AQ215" i="4"/>
  <c r="AE215" i="4"/>
  <c r="AT214" i="4"/>
  <c r="AE214" i="4"/>
  <c r="AW213" i="4"/>
  <c r="AO213" i="4"/>
  <c r="AQ213" i="4"/>
  <c r="AE213" i="4"/>
  <c r="AW212" i="4"/>
  <c r="AO212" i="4"/>
  <c r="AQ212" i="4"/>
  <c r="AE212" i="4"/>
  <c r="AT211" i="4"/>
  <c r="AO211" i="4"/>
  <c r="AQ211" i="4"/>
  <c r="AE211" i="4"/>
  <c r="AW210" i="4"/>
  <c r="AO210" i="4"/>
  <c r="AQ210" i="4"/>
  <c r="AW209" i="4"/>
  <c r="AO209" i="4"/>
  <c r="AQ209" i="4"/>
  <c r="AE209" i="4"/>
  <c r="AW208" i="4"/>
  <c r="AO208" i="4"/>
  <c r="AQ208" i="4"/>
  <c r="AE208" i="4"/>
  <c r="AT207" i="4"/>
  <c r="AO207" i="4"/>
  <c r="AQ207" i="4"/>
  <c r="AE207" i="4"/>
  <c r="AW206" i="4"/>
  <c r="AE206" i="4"/>
  <c r="AT205" i="4"/>
  <c r="AO205" i="4"/>
  <c r="AQ205" i="4"/>
  <c r="AE205" i="4"/>
  <c r="AT204" i="4"/>
  <c r="AO204" i="4"/>
  <c r="AQ204" i="4"/>
  <c r="AE204" i="4"/>
  <c r="AW203" i="4"/>
  <c r="AO203" i="4"/>
  <c r="AQ203" i="4"/>
  <c r="AE203" i="4"/>
  <c r="AW202" i="4"/>
  <c r="AO202" i="4"/>
  <c r="AQ202" i="4"/>
  <c r="AT201" i="4"/>
  <c r="AO201" i="4"/>
  <c r="AQ201" i="4"/>
  <c r="AE201" i="4"/>
  <c r="AW200" i="4"/>
  <c r="AO200" i="4"/>
  <c r="AQ200" i="4"/>
  <c r="AE200" i="4"/>
  <c r="AW199" i="4"/>
  <c r="AO199" i="4"/>
  <c r="AQ199" i="4"/>
  <c r="AE199" i="4"/>
  <c r="AW198" i="4"/>
  <c r="AE198" i="4"/>
  <c r="AT197" i="4"/>
  <c r="AO197" i="4"/>
  <c r="AQ197" i="4"/>
  <c r="AE197" i="4"/>
  <c r="AW196" i="4"/>
  <c r="AO196" i="4"/>
  <c r="AQ196" i="4"/>
  <c r="AE196" i="4"/>
  <c r="AW195" i="4"/>
  <c r="AO195" i="4"/>
  <c r="AQ195" i="4"/>
  <c r="AE195" i="4"/>
  <c r="AW194" i="4"/>
  <c r="AO194" i="4"/>
  <c r="AQ194" i="4"/>
  <c r="AT193" i="4"/>
  <c r="AO193" i="4"/>
  <c r="AQ193" i="4"/>
  <c r="AE193" i="4"/>
  <c r="AW192" i="4"/>
  <c r="AO192" i="4"/>
  <c r="AQ192" i="4"/>
  <c r="AE192" i="4"/>
  <c r="AW191" i="4"/>
  <c r="AO191" i="4"/>
  <c r="AQ191" i="4"/>
  <c r="AE191" i="4"/>
  <c r="AW190" i="4"/>
  <c r="AE190" i="4"/>
  <c r="AT189" i="4"/>
  <c r="AO189" i="4"/>
  <c r="AQ189" i="4"/>
  <c r="AE189" i="4"/>
  <c r="AW186" i="4"/>
  <c r="AE186" i="4"/>
  <c r="AW183" i="4"/>
  <c r="AE183" i="4"/>
  <c r="AO183" i="4"/>
  <c r="AQ183" i="4"/>
  <c r="AT181" i="4"/>
  <c r="AO181" i="4"/>
  <c r="AQ181" i="4"/>
  <c r="AW180" i="4"/>
  <c r="AE180" i="4"/>
  <c r="AO180" i="4"/>
  <c r="AQ180" i="4"/>
  <c r="AW179" i="4"/>
  <c r="AO179" i="4"/>
  <c r="AQ179" i="4"/>
  <c r="AE179" i="4"/>
  <c r="AW178" i="4"/>
  <c r="AE178" i="4"/>
  <c r="AO178" i="4"/>
  <c r="AQ178" i="4"/>
  <c r="AT177" i="4"/>
  <c r="AO177" i="4"/>
  <c r="AQ177" i="4"/>
  <c r="AE177" i="4"/>
  <c r="AW176" i="4"/>
  <c r="AE176" i="4"/>
  <c r="AW175" i="4"/>
  <c r="AO175" i="4"/>
  <c r="AQ175" i="4"/>
  <c r="AE175" i="4"/>
  <c r="AE174" i="4"/>
  <c r="AO174" i="4"/>
  <c r="AQ174" i="4"/>
  <c r="AT173" i="4"/>
  <c r="AO173" i="4"/>
  <c r="AQ173" i="4"/>
  <c r="AW172" i="4"/>
  <c r="AE172" i="4"/>
  <c r="AO172" i="4"/>
  <c r="AQ172" i="4"/>
  <c r="AW171" i="4"/>
  <c r="AO171" i="4"/>
  <c r="AQ171" i="4"/>
  <c r="AE171" i="4"/>
  <c r="AE170" i="4"/>
  <c r="AO170" i="4"/>
  <c r="AQ170" i="4"/>
  <c r="AT169" i="4"/>
  <c r="AO169" i="4"/>
  <c r="AQ169" i="4"/>
  <c r="AE169" i="4"/>
  <c r="AW168" i="4"/>
  <c r="AE168" i="4"/>
  <c r="AW167" i="4"/>
  <c r="AO167" i="4"/>
  <c r="AQ167" i="4"/>
  <c r="AE167" i="4"/>
  <c r="AE166" i="4"/>
  <c r="AO166" i="4"/>
  <c r="AQ166" i="4"/>
  <c r="AT165" i="4"/>
  <c r="AO165" i="4"/>
  <c r="AQ165" i="4"/>
  <c r="AT164" i="4"/>
  <c r="AE164" i="4"/>
  <c r="AO164" i="4"/>
  <c r="AQ164" i="4"/>
  <c r="AW163" i="4"/>
  <c r="AO163" i="4"/>
  <c r="AQ163" i="4"/>
  <c r="AE163" i="4"/>
  <c r="AE162" i="4"/>
  <c r="AO162" i="4"/>
  <c r="AQ162" i="4"/>
  <c r="AT161" i="4"/>
  <c r="AO161" i="4"/>
  <c r="AQ161" i="4"/>
  <c r="AE161" i="4"/>
  <c r="AT160" i="4"/>
  <c r="AE160" i="4"/>
  <c r="AW159" i="4"/>
  <c r="AO159" i="4"/>
  <c r="AQ159" i="4"/>
  <c r="AE159" i="4"/>
  <c r="AE158" i="4"/>
  <c r="AO158" i="4"/>
  <c r="AQ158" i="4"/>
  <c r="AT157" i="4"/>
  <c r="AO157" i="4"/>
  <c r="AQ157" i="4"/>
  <c r="AW156" i="4"/>
  <c r="AE156" i="4"/>
  <c r="AO156" i="4"/>
  <c r="AQ156" i="4"/>
  <c r="AW155" i="4"/>
  <c r="AO155" i="4"/>
  <c r="AQ155" i="4"/>
  <c r="AE155" i="4"/>
  <c r="AE154" i="4"/>
  <c r="AO154" i="4"/>
  <c r="AQ154" i="4"/>
  <c r="AT153" i="4"/>
  <c r="AO153" i="4"/>
  <c r="AQ153" i="4"/>
  <c r="AE153" i="4"/>
  <c r="AW152" i="4"/>
  <c r="AE152" i="4"/>
  <c r="AW151" i="4"/>
  <c r="AO151" i="4"/>
  <c r="AQ151" i="4"/>
  <c r="AE151" i="4"/>
  <c r="AE150" i="4"/>
  <c r="AO150" i="4"/>
  <c r="AQ150" i="4"/>
  <c r="AT149" i="4"/>
  <c r="AO149" i="4"/>
  <c r="AQ149" i="4"/>
  <c r="AW148" i="4"/>
  <c r="AE148" i="4"/>
  <c r="AO148" i="4"/>
  <c r="AQ148" i="4"/>
  <c r="AW147" i="4"/>
  <c r="AO147" i="4"/>
  <c r="AQ147" i="4"/>
  <c r="AE147" i="4"/>
  <c r="AE146" i="4"/>
  <c r="AO146" i="4"/>
  <c r="AQ146" i="4"/>
  <c r="AT145" i="4"/>
  <c r="AO145" i="4"/>
  <c r="AQ145" i="4"/>
  <c r="AE145" i="4"/>
  <c r="AW144" i="4"/>
  <c r="AE144" i="4"/>
  <c r="AV143" i="4"/>
  <c r="AO143" i="4"/>
  <c r="AQ143" i="4"/>
  <c r="AE143" i="4"/>
  <c r="AV103" i="4"/>
  <c r="AO103" i="4"/>
  <c r="AQ103" i="4"/>
  <c r="AE103" i="4"/>
  <c r="AO102" i="4"/>
  <c r="AQ102" i="4"/>
  <c r="AE102" i="4"/>
  <c r="AV101" i="4"/>
  <c r="AO101" i="4"/>
  <c r="AQ101" i="4"/>
  <c r="AE101" i="4"/>
  <c r="AE76" i="4"/>
  <c r="AO76" i="4"/>
  <c r="AO75" i="4"/>
  <c r="AE75" i="4"/>
  <c r="AV74" i="4"/>
  <c r="AE74" i="4"/>
  <c r="AO74" i="4"/>
  <c r="AQ74" i="4"/>
  <c r="AO68" i="4"/>
  <c r="AW68" i="4"/>
  <c r="AE68" i="4"/>
  <c r="AK65" i="4"/>
  <c r="AO65" i="4"/>
  <c r="AN65" i="4"/>
  <c r="AP65" i="4"/>
  <c r="AM65" i="4"/>
  <c r="AE65" i="4"/>
  <c r="AM63" i="4"/>
  <c r="AN63" i="4"/>
  <c r="AP63" i="4"/>
  <c r="AE63" i="4"/>
  <c r="AO59" i="4"/>
  <c r="AR59" i="4"/>
  <c r="AE59" i="4"/>
  <c r="AV58" i="4"/>
  <c r="AO58" i="4"/>
  <c r="AQ58" i="4"/>
  <c r="AE58" i="4"/>
  <c r="AO69" i="4"/>
  <c r="AR69" i="4"/>
  <c r="AN69" i="4"/>
  <c r="AP69" i="4"/>
  <c r="AE69" i="4"/>
  <c r="AM69" i="4"/>
  <c r="C43" i="10"/>
  <c r="AI156" i="27"/>
  <c r="AI150" i="27"/>
  <c r="AI144" i="27"/>
  <c r="AI140" i="27"/>
  <c r="AI134" i="27"/>
  <c r="AI128" i="27"/>
  <c r="AI124" i="27"/>
  <c r="AI118" i="27"/>
  <c r="AI112" i="27"/>
  <c r="AI108" i="27"/>
  <c r="AI100" i="27"/>
  <c r="AI98" i="27"/>
  <c r="AI94" i="27"/>
  <c r="AI84" i="27"/>
  <c r="AI82" i="27"/>
  <c r="AI80" i="27"/>
  <c r="AI76" i="27"/>
  <c r="AI70" i="27"/>
  <c r="AI66" i="27"/>
  <c r="AI64" i="27"/>
  <c r="AI60" i="27"/>
  <c r="AI50" i="27"/>
  <c r="AI48" i="27"/>
  <c r="AI46" i="27"/>
  <c r="AI36" i="27"/>
  <c r="AI34" i="27"/>
  <c r="AI30" i="27"/>
  <c r="AI21" i="27"/>
  <c r="AI19" i="27"/>
  <c r="AI17" i="27"/>
  <c r="AI15" i="27"/>
  <c r="AI11" i="27"/>
  <c r="AI9" i="27"/>
  <c r="AI7" i="27"/>
  <c r="M26" i="22"/>
  <c r="M36" i="22"/>
  <c r="M37" i="22"/>
  <c r="AF220" i="7"/>
  <c r="AF219" i="7"/>
  <c r="G33" i="10"/>
  <c r="AF218" i="7"/>
  <c r="G32" i="10"/>
  <c r="B43" i="10"/>
  <c r="AI12" i="27"/>
  <c r="AD232" i="7"/>
  <c r="K43" i="10"/>
  <c r="H38" i="10"/>
  <c r="H40" i="10"/>
  <c r="AE1090" i="4"/>
  <c r="AO1090" i="4"/>
  <c r="AQ1090" i="4"/>
  <c r="AN1089" i="4"/>
  <c r="AP1089" i="4"/>
  <c r="AV1089" i="4"/>
  <c r="AK1089" i="4"/>
  <c r="AL1089" i="4"/>
  <c r="AS1089" i="4"/>
  <c r="AM1089" i="4"/>
  <c r="AE1124" i="4"/>
  <c r="AK1124" i="4"/>
  <c r="AE1126" i="4"/>
  <c r="AE1110" i="4"/>
  <c r="AE1118" i="4"/>
  <c r="AE1132" i="4"/>
  <c r="AK1132" i="4"/>
  <c r="AL1135" i="4"/>
  <c r="AS1147" i="4"/>
  <c r="AL1155" i="4"/>
  <c r="AE1199" i="4"/>
  <c r="AM1199" i="4"/>
  <c r="AS1139" i="4"/>
  <c r="AE1116" i="4"/>
  <c r="AK1116" i="4"/>
  <c r="AE1134" i="4"/>
  <c r="AL1139" i="4"/>
  <c r="AL1151" i="4"/>
  <c r="AL1167" i="4"/>
  <c r="AU1117" i="4"/>
  <c r="AU1125" i="4"/>
  <c r="AU1133" i="4"/>
  <c r="AS1163" i="4"/>
  <c r="AE1114" i="4"/>
  <c r="AL1117" i="4"/>
  <c r="AE1122" i="4"/>
  <c r="AL1125" i="4"/>
  <c r="AE1130" i="4"/>
  <c r="AL1133" i="4"/>
  <c r="AL1143" i="4"/>
  <c r="AS1155" i="4"/>
  <c r="AL1163" i="4"/>
  <c r="AS1199" i="4"/>
  <c r="AO1112" i="4"/>
  <c r="AQ1112" i="4"/>
  <c r="AO1120" i="4"/>
  <c r="AQ1120" i="4"/>
  <c r="AO1128" i="4"/>
  <c r="AQ1128" i="4"/>
  <c r="AL1147" i="4"/>
  <c r="AL1159" i="4"/>
  <c r="AK1199" i="4"/>
  <c r="AV1110" i="4"/>
  <c r="AU1113" i="4"/>
  <c r="AV1118" i="4"/>
  <c r="AU1121" i="4"/>
  <c r="AV1126" i="4"/>
  <c r="AU1129" i="4"/>
  <c r="AP1110" i="4"/>
  <c r="AE1112" i="4"/>
  <c r="AK1112" i="4"/>
  <c r="AP1113" i="4"/>
  <c r="AV1114" i="4"/>
  <c r="AS1116" i="4"/>
  <c r="AE1117" i="4"/>
  <c r="AK1117" i="4"/>
  <c r="AS1117" i="4"/>
  <c r="AP1118" i="4"/>
  <c r="AE1120" i="4"/>
  <c r="AK1120" i="4"/>
  <c r="AP1121" i="4"/>
  <c r="AV1122" i="4"/>
  <c r="AS1124" i="4"/>
  <c r="AE1125" i="4"/>
  <c r="AK1125" i="4"/>
  <c r="AS1125" i="4"/>
  <c r="AP1126" i="4"/>
  <c r="AE1128" i="4"/>
  <c r="AK1128" i="4"/>
  <c r="AP1129" i="4"/>
  <c r="AV1130" i="4"/>
  <c r="AS1132" i="4"/>
  <c r="AE1133" i="4"/>
  <c r="AK1133" i="4"/>
  <c r="AS1133" i="4"/>
  <c r="AP1134" i="4"/>
  <c r="AS1135" i="4"/>
  <c r="AE1142" i="4"/>
  <c r="AK1142" i="4"/>
  <c r="AS1143" i="4"/>
  <c r="AE1150" i="4"/>
  <c r="AK1150" i="4"/>
  <c r="AS1151" i="4"/>
  <c r="AE1158" i="4"/>
  <c r="AK1158" i="4"/>
  <c r="AS1159" i="4"/>
  <c r="AE1166" i="4"/>
  <c r="AK1166" i="4"/>
  <c r="AS1167" i="4"/>
  <c r="AL1199" i="4"/>
  <c r="AU1199" i="4"/>
  <c r="AM1110" i="4"/>
  <c r="AM1113" i="4"/>
  <c r="AP1114" i="4"/>
  <c r="AP1117" i="4"/>
  <c r="AM1118" i="4"/>
  <c r="AM1121" i="4"/>
  <c r="AP1122" i="4"/>
  <c r="AP1125" i="4"/>
  <c r="AM1126" i="4"/>
  <c r="AM1129" i="4"/>
  <c r="AP1130" i="4"/>
  <c r="AP1133" i="4"/>
  <c r="AM1134" i="4"/>
  <c r="AE1106" i="4"/>
  <c r="AM1106" i="4"/>
  <c r="AL1110" i="4"/>
  <c r="AE1113" i="4"/>
  <c r="AK1113" i="4"/>
  <c r="AL1114" i="4"/>
  <c r="AM1117" i="4"/>
  <c r="AL1118" i="4"/>
  <c r="AE1121" i="4"/>
  <c r="AK1121" i="4"/>
  <c r="AL1122" i="4"/>
  <c r="AM1125" i="4"/>
  <c r="AL1126" i="4"/>
  <c r="AE1129" i="4"/>
  <c r="AK1129" i="4"/>
  <c r="AL1130" i="4"/>
  <c r="AM1133" i="4"/>
  <c r="AL1134" i="4"/>
  <c r="AE1138" i="4"/>
  <c r="AK1138" i="4"/>
  <c r="AE1146" i="4"/>
  <c r="AK1146" i="4"/>
  <c r="AE1154" i="4"/>
  <c r="AK1154" i="4"/>
  <c r="AE1162" i="4"/>
  <c r="AK1162" i="4"/>
  <c r="AE1170" i="4"/>
  <c r="AK1170" i="4"/>
  <c r="AE1174" i="4"/>
  <c r="AK1174" i="4"/>
  <c r="AE1178" i="4"/>
  <c r="AK1178" i="4"/>
  <c r="AE1182" i="4"/>
  <c r="AK1182" i="4"/>
  <c r="AE1186" i="4"/>
  <c r="AK1186" i="4"/>
  <c r="AE1190" i="4"/>
  <c r="AK1190" i="4"/>
  <c r="AE1194" i="4"/>
  <c r="AK1194" i="4"/>
  <c r="AE1198" i="4"/>
  <c r="AK1198" i="4"/>
  <c r="AP1199" i="4"/>
  <c r="AL1171" i="4"/>
  <c r="AS1171" i="4"/>
  <c r="AL1175" i="4"/>
  <c r="AS1175" i="4"/>
  <c r="AL1179" i="4"/>
  <c r="AS1179" i="4"/>
  <c r="AL1183" i="4"/>
  <c r="AS1183" i="4"/>
  <c r="AL1187" i="4"/>
  <c r="AS1187" i="4"/>
  <c r="AL1191" i="4"/>
  <c r="AS1191" i="4"/>
  <c r="AL1195" i="4"/>
  <c r="AS1195" i="4"/>
  <c r="AU1110" i="4"/>
  <c r="AL1113" i="4"/>
  <c r="AS1113" i="4"/>
  <c r="AM1114" i="4"/>
  <c r="AO1117" i="4"/>
  <c r="AQ1117" i="4"/>
  <c r="AU1118" i="4"/>
  <c r="AL1121" i="4"/>
  <c r="AS1121" i="4"/>
  <c r="AM1122" i="4"/>
  <c r="AO1125" i="4"/>
  <c r="AQ1125" i="4"/>
  <c r="AU1126" i="4"/>
  <c r="AL1129" i="4"/>
  <c r="AS1129" i="4"/>
  <c r="AM1130" i="4"/>
  <c r="AO1133" i="4"/>
  <c r="AQ1133" i="4"/>
  <c r="AU1134" i="4"/>
  <c r="AE1135" i="4"/>
  <c r="AK1135" i="4"/>
  <c r="AP1135" i="4"/>
  <c r="AE1139" i="4"/>
  <c r="AK1139" i="4"/>
  <c r="AP1139" i="4"/>
  <c r="AE1143" i="4"/>
  <c r="AK1143" i="4"/>
  <c r="AP1143" i="4"/>
  <c r="AE1147" i="4"/>
  <c r="AK1147" i="4"/>
  <c r="AP1147" i="4"/>
  <c r="AE1151" i="4"/>
  <c r="AK1151" i="4"/>
  <c r="AP1151" i="4"/>
  <c r="AE1155" i="4"/>
  <c r="AK1155" i="4"/>
  <c r="AP1155" i="4"/>
  <c r="AE1159" i="4"/>
  <c r="AK1159" i="4"/>
  <c r="AP1159" i="4"/>
  <c r="AE1163" i="4"/>
  <c r="AK1163" i="4"/>
  <c r="AP1163" i="4"/>
  <c r="AE1167" i="4"/>
  <c r="AK1167" i="4"/>
  <c r="AP1167" i="4"/>
  <c r="AE1171" i="4"/>
  <c r="AK1171" i="4"/>
  <c r="AP1171" i="4"/>
  <c r="AE1175" i="4"/>
  <c r="AK1175" i="4"/>
  <c r="AP1175" i="4"/>
  <c r="AE1179" i="4"/>
  <c r="AK1179" i="4"/>
  <c r="AP1179" i="4"/>
  <c r="AE1183" i="4"/>
  <c r="AK1183" i="4"/>
  <c r="AP1183" i="4"/>
  <c r="AE1187" i="4"/>
  <c r="AK1187" i="4"/>
  <c r="AP1187" i="4"/>
  <c r="AE1191" i="4"/>
  <c r="AK1191" i="4"/>
  <c r="AP1191" i="4"/>
  <c r="AE1195" i="4"/>
  <c r="AK1195" i="4"/>
  <c r="AP1195" i="4"/>
  <c r="AO1199" i="4"/>
  <c r="AQ1199" i="4"/>
  <c r="AO1135" i="4"/>
  <c r="AQ1135" i="4"/>
  <c r="AV1135" i="4"/>
  <c r="AO1139" i="4"/>
  <c r="AQ1139" i="4"/>
  <c r="AV1139" i="4"/>
  <c r="AO1143" i="4"/>
  <c r="AQ1143" i="4"/>
  <c r="AV1143" i="4"/>
  <c r="AO1147" i="4"/>
  <c r="AQ1147" i="4"/>
  <c r="AV1147" i="4"/>
  <c r="AO1151" i="4"/>
  <c r="AQ1151" i="4"/>
  <c r="AV1151" i="4"/>
  <c r="AO1155" i="4"/>
  <c r="AQ1155" i="4"/>
  <c r="AV1155" i="4"/>
  <c r="AO1159" i="4"/>
  <c r="AQ1159" i="4"/>
  <c r="AV1159" i="4"/>
  <c r="AO1163" i="4"/>
  <c r="AQ1163" i="4"/>
  <c r="AV1163" i="4"/>
  <c r="AO1167" i="4"/>
  <c r="AQ1167" i="4"/>
  <c r="AV1167" i="4"/>
  <c r="AO1171" i="4"/>
  <c r="AQ1171" i="4"/>
  <c r="AV1171" i="4"/>
  <c r="AO1175" i="4"/>
  <c r="AQ1175" i="4"/>
  <c r="AV1175" i="4"/>
  <c r="AO1179" i="4"/>
  <c r="AQ1179" i="4"/>
  <c r="AV1179" i="4"/>
  <c r="AO1183" i="4"/>
  <c r="AQ1183" i="4"/>
  <c r="AV1183" i="4"/>
  <c r="AO1187" i="4"/>
  <c r="AQ1187" i="4"/>
  <c r="AV1187" i="4"/>
  <c r="AO1191" i="4"/>
  <c r="AQ1191" i="4"/>
  <c r="AV1191" i="4"/>
  <c r="AO1195" i="4"/>
  <c r="AQ1195" i="4"/>
  <c r="AV1195" i="4"/>
  <c r="AO1108" i="4"/>
  <c r="AQ1108" i="4"/>
  <c r="AO1113" i="4"/>
  <c r="AQ1113" i="4"/>
  <c r="AU1114" i="4"/>
  <c r="AO1121" i="4"/>
  <c r="AQ1121" i="4"/>
  <c r="AU1122" i="4"/>
  <c r="AO1129" i="4"/>
  <c r="AQ1129" i="4"/>
  <c r="AU1130" i="4"/>
  <c r="AM1135" i="4"/>
  <c r="AM1139" i="4"/>
  <c r="AM1143" i="4"/>
  <c r="AM1147" i="4"/>
  <c r="AM1151" i="4"/>
  <c r="AM1155" i="4"/>
  <c r="AM1159" i="4"/>
  <c r="AM1163" i="4"/>
  <c r="AM1167" i="4"/>
  <c r="AM1171" i="4"/>
  <c r="AM1175" i="4"/>
  <c r="AM1179" i="4"/>
  <c r="AM1183" i="4"/>
  <c r="AM1187" i="4"/>
  <c r="AM1191" i="4"/>
  <c r="AM1195" i="4"/>
  <c r="AT1071" i="4"/>
  <c r="AR1071" i="4"/>
  <c r="AL1071" i="4"/>
  <c r="AS1071" i="4"/>
  <c r="AM1071" i="4"/>
  <c r="AU1071" i="4"/>
  <c r="AN1071" i="4"/>
  <c r="AV1071" i="4"/>
  <c r="AP1071" i="4"/>
  <c r="AK1071" i="4"/>
  <c r="AT1075" i="4"/>
  <c r="AR1075" i="4"/>
  <c r="AL1075" i="4"/>
  <c r="AS1075" i="4"/>
  <c r="AM1075" i="4"/>
  <c r="AU1075" i="4"/>
  <c r="AN1075" i="4"/>
  <c r="AV1075" i="4"/>
  <c r="AP1075" i="4"/>
  <c r="AK1075" i="4"/>
  <c r="AN1070" i="4"/>
  <c r="AP1070" i="4"/>
  <c r="AK1070" i="4"/>
  <c r="AV1070" i="4"/>
  <c r="AL1070" i="4"/>
  <c r="AS1070" i="4"/>
  <c r="AM1070" i="4"/>
  <c r="AN1074" i="4"/>
  <c r="AP1074" i="4"/>
  <c r="AK1074" i="4"/>
  <c r="AV1074" i="4"/>
  <c r="AE1074" i="4"/>
  <c r="AL1074" i="4"/>
  <c r="AS1074" i="4"/>
  <c r="AM1074" i="4"/>
  <c r="AW1069" i="4"/>
  <c r="AR1069" i="4"/>
  <c r="AL1069" i="4"/>
  <c r="AE1069" i="4"/>
  <c r="AS1069" i="4"/>
  <c r="AM1069" i="4"/>
  <c r="AU1069" i="4"/>
  <c r="AN1069" i="4"/>
  <c r="AV1069" i="4"/>
  <c r="AP1069" i="4"/>
  <c r="AK1069" i="4"/>
  <c r="AW1073" i="4"/>
  <c r="AR1073" i="4"/>
  <c r="AL1073" i="4"/>
  <c r="AS1073" i="4"/>
  <c r="AM1073" i="4"/>
  <c r="AU1073" i="4"/>
  <c r="AN1073" i="4"/>
  <c r="AE1073" i="4"/>
  <c r="AV1073" i="4"/>
  <c r="AP1073" i="4"/>
  <c r="AK1073" i="4"/>
  <c r="AE1072" i="4"/>
  <c r="AN1072" i="4"/>
  <c r="AP1072" i="4"/>
  <c r="AK1072" i="4"/>
  <c r="AV1072" i="4"/>
  <c r="AO1072" i="4"/>
  <c r="AR1072" i="4"/>
  <c r="AL1072" i="4"/>
  <c r="AS1072" i="4"/>
  <c r="AM1072" i="4"/>
  <c r="AN1076" i="4"/>
  <c r="AP1076" i="4"/>
  <c r="AO1076" i="4"/>
  <c r="AW1076" i="4"/>
  <c r="AE1076" i="4"/>
  <c r="AK1076" i="4"/>
  <c r="AV1076" i="4"/>
  <c r="AL1076" i="4"/>
  <c r="AS1076" i="4"/>
  <c r="AM1076" i="4"/>
  <c r="Z33" i="27"/>
  <c r="AG41" i="7"/>
  <c r="AF201" i="7"/>
  <c r="G15" i="10"/>
  <c r="AF200" i="7"/>
  <c r="G14" i="10"/>
  <c r="AF190" i="7"/>
  <c r="G4" i="10"/>
  <c r="AG5" i="1"/>
  <c r="AJ5" i="1"/>
  <c r="AK5" i="1"/>
  <c r="BE5" i="1"/>
  <c r="AB6" i="1"/>
  <c r="BE6" i="1"/>
  <c r="AV37" i="4"/>
  <c r="AV41" i="4"/>
  <c r="AV48" i="4"/>
  <c r="AV29" i="4"/>
  <c r="AV31" i="4"/>
  <c r="AV54" i="4"/>
  <c r="AV56" i="4"/>
  <c r="AE66" i="4"/>
  <c r="AS66" i="4"/>
  <c r="AL66" i="4"/>
  <c r="AM66" i="4"/>
  <c r="AN66" i="4"/>
  <c r="AP66" i="4"/>
  <c r="AO66" i="4"/>
  <c r="AW66" i="4"/>
  <c r="AK66" i="4"/>
  <c r="AT66" i="4"/>
  <c r="AQ68" i="4"/>
  <c r="AV68" i="4"/>
  <c r="AV72" i="4"/>
  <c r="AQ72" i="4"/>
  <c r="AL70" i="4"/>
  <c r="AE70" i="4"/>
  <c r="AS70" i="4"/>
  <c r="AM70" i="4"/>
  <c r="AO70" i="4"/>
  <c r="AW70" i="4"/>
  <c r="AN70" i="4"/>
  <c r="AP70" i="4"/>
  <c r="AK70" i="4"/>
  <c r="AT70" i="4"/>
  <c r="AO19" i="4"/>
  <c r="AN19" i="4"/>
  <c r="AP19" i="4"/>
  <c r="AK19" i="4"/>
  <c r="AT19" i="4"/>
  <c r="AU19" i="4"/>
  <c r="AL19" i="4"/>
  <c r="AE19" i="4"/>
  <c r="AS19" i="4"/>
  <c r="AM19" i="4"/>
  <c r="AV14" i="4"/>
  <c r="AE14" i="4"/>
  <c r="AW14" i="4"/>
  <c r="AP14" i="4"/>
  <c r="AK14" i="4"/>
  <c r="AT14" i="4"/>
  <c r="AR14" i="4"/>
  <c r="AL14" i="4"/>
  <c r="AO14" i="4"/>
  <c r="AQ14" i="4"/>
  <c r="AS14" i="4"/>
  <c r="AM14" i="4"/>
  <c r="AU14" i="4"/>
  <c r="AN14" i="4"/>
  <c r="AE10" i="4"/>
  <c r="AK10" i="4"/>
  <c r="AT10" i="4"/>
  <c r="AU10" i="4"/>
  <c r="AL10" i="4"/>
  <c r="AO10" i="4"/>
  <c r="AW10" i="4"/>
  <c r="AS10" i="4"/>
  <c r="AM10" i="4"/>
  <c r="AN10" i="4"/>
  <c r="AP10" i="4"/>
  <c r="AE6" i="4"/>
  <c r="AK6" i="4"/>
  <c r="AT6" i="4"/>
  <c r="AL6" i="4"/>
  <c r="AO6" i="4"/>
  <c r="AS6" i="4"/>
  <c r="AM6" i="4"/>
  <c r="AN6" i="4"/>
  <c r="AP6" i="4"/>
  <c r="AK15" i="4"/>
  <c r="AO15" i="4"/>
  <c r="AL15" i="4"/>
  <c r="AS15" i="4"/>
  <c r="AM15" i="4"/>
  <c r="AE15" i="4"/>
  <c r="AN15" i="4"/>
  <c r="AP15" i="4"/>
  <c r="AK11" i="4"/>
  <c r="AT11" i="4"/>
  <c r="AO11" i="4"/>
  <c r="AR11" i="4"/>
  <c r="AL11" i="4"/>
  <c r="AS11" i="4"/>
  <c r="AM11" i="4"/>
  <c r="AE11" i="4"/>
  <c r="AN11" i="4"/>
  <c r="AP11" i="4"/>
  <c r="AK7" i="4"/>
  <c r="AV7" i="4"/>
  <c r="AO7" i="4"/>
  <c r="AW7" i="4"/>
  <c r="AL7" i="4"/>
  <c r="AS7" i="4"/>
  <c r="AM7" i="4"/>
  <c r="AE7" i="4"/>
  <c r="AN7" i="4"/>
  <c r="AP7" i="4"/>
  <c r="AS3" i="4"/>
  <c r="AM3" i="4"/>
  <c r="AN3" i="4"/>
  <c r="AP3" i="4"/>
  <c r="AK3" i="4"/>
  <c r="AO3" i="4"/>
  <c r="AR3" i="4"/>
  <c r="AE3" i="4"/>
  <c r="AL3" i="4"/>
  <c r="AN33" i="4"/>
  <c r="AP33" i="4"/>
  <c r="AE33" i="4"/>
  <c r="AK33" i="4"/>
  <c r="AT33" i="4"/>
  <c r="AU33" i="4"/>
  <c r="AO33" i="4"/>
  <c r="AL33" i="4"/>
  <c r="AS33" i="4"/>
  <c r="AM33" i="4"/>
  <c r="AK21" i="4"/>
  <c r="AV21" i="4"/>
  <c r="AL21" i="4"/>
  <c r="AE21" i="4"/>
  <c r="AS21" i="4"/>
  <c r="AM21" i="4"/>
  <c r="AO21" i="4"/>
  <c r="AW21" i="4"/>
  <c r="AN21" i="4"/>
  <c r="AP21" i="4"/>
  <c r="AO16" i="4"/>
  <c r="AL16" i="4"/>
  <c r="AS16" i="4"/>
  <c r="AM16" i="4"/>
  <c r="AE16" i="4"/>
  <c r="AN16" i="4"/>
  <c r="AP16" i="4"/>
  <c r="AK16" i="4"/>
  <c r="AV12" i="4"/>
  <c r="AO12" i="4"/>
  <c r="AQ12" i="4"/>
  <c r="AW12" i="4"/>
  <c r="AP12" i="4"/>
  <c r="AK12" i="4"/>
  <c r="AT12" i="4"/>
  <c r="AR12" i="4"/>
  <c r="AL12" i="4"/>
  <c r="AE12" i="4"/>
  <c r="AS12" i="4"/>
  <c r="AM12" i="4"/>
  <c r="AU12" i="4"/>
  <c r="AN12" i="4"/>
  <c r="AV8" i="4"/>
  <c r="AO8" i="4"/>
  <c r="AQ8" i="4"/>
  <c r="AW8" i="4"/>
  <c r="AP8" i="4"/>
  <c r="AK8" i="4"/>
  <c r="AT8" i="4"/>
  <c r="AR8" i="4"/>
  <c r="AL8" i="4"/>
  <c r="AE8" i="4"/>
  <c r="AS8" i="4"/>
  <c r="AM8" i="4"/>
  <c r="AU8" i="4"/>
  <c r="AN8" i="4"/>
  <c r="AN4" i="4"/>
  <c r="AP4" i="4"/>
  <c r="AK4" i="4"/>
  <c r="AO4" i="4"/>
  <c r="AR4" i="4"/>
  <c r="AE4" i="4"/>
  <c r="AL4" i="4"/>
  <c r="AS4" i="4"/>
  <c r="AM4" i="4"/>
  <c r="AT34" i="4"/>
  <c r="AE34" i="4"/>
  <c r="AV34" i="4"/>
  <c r="AP34" i="4"/>
  <c r="AK34" i="4"/>
  <c r="AO34" i="4"/>
  <c r="AQ34" i="4"/>
  <c r="AR34" i="4"/>
  <c r="AL34" i="4"/>
  <c r="AS34" i="4"/>
  <c r="AM34" i="4"/>
  <c r="AU34" i="4"/>
  <c r="AN34" i="4"/>
  <c r="AV18" i="4"/>
  <c r="AE18" i="4"/>
  <c r="AU18" i="4"/>
  <c r="AN18" i="4"/>
  <c r="AO18" i="4"/>
  <c r="AQ18" i="4"/>
  <c r="AW18" i="4"/>
  <c r="AP18" i="4"/>
  <c r="AK18" i="4"/>
  <c r="AT18" i="4"/>
  <c r="AR18" i="4"/>
  <c r="AL18" i="4"/>
  <c r="AS18" i="4"/>
  <c r="AM18" i="4"/>
  <c r="AK13" i="4"/>
  <c r="AT13" i="4"/>
  <c r="AE13" i="4"/>
  <c r="AL13" i="4"/>
  <c r="AS13" i="4"/>
  <c r="AM13" i="4"/>
  <c r="AO13" i="4"/>
  <c r="AW13" i="4"/>
  <c r="AN13" i="4"/>
  <c r="AP13" i="4"/>
  <c r="AK9" i="4"/>
  <c r="AT9" i="4"/>
  <c r="AE9" i="4"/>
  <c r="AL9" i="4"/>
  <c r="AS9" i="4"/>
  <c r="AM9" i="4"/>
  <c r="AO9" i="4"/>
  <c r="AW9" i="4"/>
  <c r="AN9" i="4"/>
  <c r="AP9" i="4"/>
  <c r="AV5" i="4"/>
  <c r="AW5" i="4"/>
  <c r="AP5" i="4"/>
  <c r="AK5" i="4"/>
  <c r="AM5" i="4"/>
  <c r="AO5" i="4"/>
  <c r="AQ5" i="4"/>
  <c r="AE5" i="4"/>
  <c r="AT5" i="4"/>
  <c r="AR5" i="4"/>
  <c r="AL5" i="4"/>
  <c r="AU5" i="4"/>
  <c r="AN5" i="4"/>
  <c r="AS5" i="4"/>
  <c r="AI1092" i="4"/>
  <c r="AJ1092" i="4"/>
  <c r="AP1106" i="4"/>
  <c r="AS1108" i="4"/>
  <c r="AE1109" i="4"/>
  <c r="AK1109" i="4"/>
  <c r="AP1109" i="4"/>
  <c r="AI1093" i="4"/>
  <c r="AJ1093" i="4"/>
  <c r="AO1109" i="4"/>
  <c r="AQ1109" i="4"/>
  <c r="AV1109" i="4"/>
  <c r="AI1100" i="4"/>
  <c r="AJ1100" i="4"/>
  <c r="AL1106" i="4"/>
  <c r="AV1106" i="4"/>
  <c r="AE1108" i="4"/>
  <c r="AM1109" i="4"/>
  <c r="AU1109" i="4"/>
  <c r="AI1101" i="4"/>
  <c r="AJ1101" i="4"/>
  <c r="AU1106" i="4"/>
  <c r="AL1109" i="4"/>
  <c r="AE1081" i="4"/>
  <c r="C13" i="10"/>
  <c r="C17" i="10"/>
  <c r="C21" i="10"/>
  <c r="C25" i="10"/>
  <c r="C32" i="10"/>
  <c r="C36" i="10"/>
  <c r="C40" i="10"/>
  <c r="C14" i="10"/>
  <c r="C18" i="10"/>
  <c r="C22" i="10"/>
  <c r="C33" i="10"/>
  <c r="C37" i="10"/>
  <c r="C41" i="10"/>
  <c r="C11" i="10"/>
  <c r="C15" i="10"/>
  <c r="C19" i="10"/>
  <c r="C23" i="10"/>
  <c r="C26" i="10"/>
  <c r="C31" i="10"/>
  <c r="C34" i="10"/>
  <c r="C38" i="10"/>
  <c r="C42" i="10"/>
  <c r="AY3" i="1"/>
  <c r="C12" i="10"/>
  <c r="C16" i="10"/>
  <c r="C20" i="10"/>
  <c r="C24" i="10"/>
  <c r="C35" i="10"/>
  <c r="C39" i="10"/>
  <c r="C8" i="10"/>
  <c r="C9" i="10"/>
  <c r="C10" i="10"/>
  <c r="B27" i="10"/>
  <c r="B28" i="10"/>
  <c r="B29" i="10"/>
  <c r="C30" i="10"/>
  <c r="AY18" i="1"/>
  <c r="AV19" i="1"/>
  <c r="AY20" i="1"/>
  <c r="AY34" i="1"/>
  <c r="AV35" i="1"/>
  <c r="AY36" i="1"/>
  <c r="B8" i="10"/>
  <c r="B9" i="10"/>
  <c r="B10" i="10"/>
  <c r="B30" i="10"/>
  <c r="AY4" i="1"/>
  <c r="AV7" i="1"/>
  <c r="AY8" i="1"/>
  <c r="AY22" i="1"/>
  <c r="AV23" i="1"/>
  <c r="AY24" i="1"/>
  <c r="AY38" i="1"/>
  <c r="AV39" i="1"/>
  <c r="AY40" i="1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31" i="10"/>
  <c r="AV3" i="1"/>
  <c r="AY10" i="1"/>
  <c r="AV11" i="1"/>
  <c r="AY12" i="1"/>
  <c r="AY26" i="1"/>
  <c r="AV27" i="1"/>
  <c r="AY28" i="1"/>
  <c r="AY42" i="1"/>
  <c r="AV43" i="1"/>
  <c r="AY44" i="1"/>
  <c r="B26" i="10"/>
  <c r="C27" i="10"/>
  <c r="C28" i="10"/>
  <c r="C29" i="10"/>
  <c r="B32" i="10"/>
  <c r="B33" i="10"/>
  <c r="B34" i="10"/>
  <c r="B35" i="10"/>
  <c r="B36" i="10"/>
  <c r="B37" i="10"/>
  <c r="B38" i="10"/>
  <c r="B39" i="10"/>
  <c r="B40" i="10"/>
  <c r="B41" i="10"/>
  <c r="B42" i="10"/>
  <c r="AY14" i="1"/>
  <c r="AV15" i="1"/>
  <c r="AY16" i="1"/>
  <c r="AY30" i="1"/>
  <c r="AV31" i="1"/>
  <c r="AY32" i="1"/>
  <c r="AY46" i="1"/>
  <c r="Y250" i="7"/>
  <c r="Z428" i="7"/>
  <c r="U428" i="7"/>
  <c r="Y811" i="7"/>
  <c r="U811" i="7"/>
  <c r="Y958" i="7"/>
  <c r="Y1067" i="7"/>
  <c r="Y1136" i="7"/>
  <c r="Y1240" i="7"/>
  <c r="Z1268" i="7"/>
  <c r="Y1328" i="7"/>
  <c r="Y1456" i="7"/>
  <c r="Y1539" i="7"/>
  <c r="Z1614" i="7"/>
  <c r="Y894" i="7"/>
  <c r="Z1020" i="7"/>
  <c r="Y1100" i="7"/>
  <c r="Z1172" i="7"/>
  <c r="Y1208" i="7"/>
  <c r="Y1267" i="7"/>
  <c r="Z1300" i="7"/>
  <c r="Z1394" i="7"/>
  <c r="Y1500" i="7"/>
  <c r="Y1584" i="7"/>
  <c r="Y1739" i="7"/>
  <c r="AY93" i="4"/>
  <c r="P31" i="10"/>
  <c r="AY89" i="4"/>
  <c r="P30" i="10"/>
  <c r="AY68" i="4"/>
  <c r="P23" i="10"/>
  <c r="AY54" i="4"/>
  <c r="P16" i="10"/>
  <c r="AY41" i="4"/>
  <c r="P10" i="10"/>
  <c r="AY34" i="4"/>
  <c r="P9" i="10"/>
  <c r="AY31" i="4"/>
  <c r="P7" i="10"/>
  <c r="AY27" i="4"/>
  <c r="P5" i="10"/>
  <c r="AY2" i="4"/>
  <c r="P26" i="10"/>
  <c r="AY7" i="4"/>
  <c r="P36" i="10"/>
  <c r="AY5" i="4"/>
  <c r="P35" i="10"/>
  <c r="AY182" i="4"/>
  <c r="P33" i="10"/>
  <c r="AY77" i="4"/>
  <c r="P27" i="10"/>
  <c r="AY60" i="4"/>
  <c r="P19" i="10"/>
  <c r="AY58" i="4"/>
  <c r="P18" i="10"/>
  <c r="AY50" i="4"/>
  <c r="P14" i="10"/>
  <c r="AY46" i="4"/>
  <c r="P12" i="10"/>
  <c r="AY24" i="4"/>
  <c r="P3" i="10"/>
  <c r="AY17" i="4"/>
  <c r="P41" i="10"/>
  <c r="AY15" i="4"/>
  <c r="P40" i="10"/>
  <c r="AY13" i="4"/>
  <c r="P39" i="10"/>
  <c r="AY11" i="4"/>
  <c r="P38" i="10"/>
  <c r="AY9" i="4"/>
  <c r="P37" i="10"/>
  <c r="AY3" i="4"/>
  <c r="P34" i="10"/>
  <c r="AY98" i="4"/>
  <c r="P32" i="10"/>
  <c r="AY84" i="4"/>
  <c r="P29" i="10"/>
  <c r="AY81" i="4"/>
  <c r="P28" i="10"/>
  <c r="AY66" i="4"/>
  <c r="P22" i="10"/>
  <c r="AY56" i="4"/>
  <c r="P17" i="10"/>
  <c r="AY39" i="4"/>
  <c r="P20" i="10"/>
  <c r="AY33" i="4"/>
  <c r="P8" i="10"/>
  <c r="AY29" i="4"/>
  <c r="P6" i="10"/>
  <c r="AY25" i="4"/>
  <c r="P4" i="10"/>
  <c r="AY19" i="4"/>
  <c r="P2" i="10"/>
  <c r="AY74" i="4"/>
  <c r="P25" i="10"/>
  <c r="AY72" i="4"/>
  <c r="P24" i="10"/>
  <c r="AY63" i="4"/>
  <c r="P21" i="10"/>
  <c r="AY52" i="4"/>
  <c r="P15" i="10"/>
  <c r="AY48" i="4"/>
  <c r="P13" i="10"/>
  <c r="AY44" i="4"/>
  <c r="P11" i="10"/>
  <c r="AY10" i="4"/>
  <c r="P42" i="10"/>
  <c r="M121" i="20"/>
  <c r="O121" i="20"/>
  <c r="Y282" i="7"/>
  <c r="Y511" i="7"/>
  <c r="Y844" i="7"/>
  <c r="Y910" i="7"/>
  <c r="Y974" i="7"/>
  <c r="Y1030" i="7"/>
  <c r="Y1072" i="7"/>
  <c r="Y1110" i="7"/>
  <c r="Z1148" i="7"/>
  <c r="Y1180" i="7"/>
  <c r="Y1200" i="7"/>
  <c r="Y1235" i="7"/>
  <c r="Y1262" i="7"/>
  <c r="Y1276" i="7"/>
  <c r="Y1308" i="7"/>
  <c r="Y1332" i="7"/>
  <c r="Z1418" i="7"/>
  <c r="Y1460" i="7"/>
  <c r="U1460" i="7"/>
  <c r="Y1506" i="7"/>
  <c r="Y1550" i="7"/>
  <c r="U1550" i="7"/>
  <c r="Y1592" i="7"/>
  <c r="U1592" i="7"/>
  <c r="Y1621" i="7"/>
  <c r="Y1814" i="7"/>
  <c r="Y216" i="7"/>
  <c r="U216" i="7"/>
  <c r="Z342" i="7"/>
  <c r="Y756" i="7"/>
  <c r="V756" i="7"/>
  <c r="Y878" i="7"/>
  <c r="Y942" i="7"/>
  <c r="Y1006" i="7"/>
  <c r="Z1056" i="7"/>
  <c r="Y1094" i="7"/>
  <c r="Y1131" i="7"/>
  <c r="Y1166" i="7"/>
  <c r="Z1216" i="7"/>
  <c r="Z1248" i="7"/>
  <c r="Y1294" i="7"/>
  <c r="Z1318" i="7"/>
  <c r="Y1382" i="7"/>
  <c r="V1382" i="7"/>
  <c r="Z1443" i="7"/>
  <c r="Z1482" i="7"/>
  <c r="Y1527" i="7"/>
  <c r="Z1569" i="7"/>
  <c r="Y1607" i="7"/>
  <c r="Y1669" i="7"/>
  <c r="AT83" i="4"/>
  <c r="AU83" i="4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Y1036" i="7"/>
  <c r="Y1204" i="7"/>
  <c r="Y151" i="7"/>
  <c r="Y232" i="7"/>
  <c r="U232" i="7"/>
  <c r="Y296" i="7"/>
  <c r="U296" i="7"/>
  <c r="Y479" i="7"/>
  <c r="Y734" i="7"/>
  <c r="V734" i="7"/>
  <c r="Z835" i="7"/>
  <c r="Y851" i="7"/>
  <c r="Y886" i="7"/>
  <c r="Y918" i="7"/>
  <c r="Y950" i="7"/>
  <c r="Y982" i="7"/>
  <c r="Y1014" i="7"/>
  <c r="Y1035" i="7"/>
  <c r="Z1052" i="7"/>
  <c r="Z1068" i="7"/>
  <c r="Z1088" i="7"/>
  <c r="Y1126" i="7"/>
  <c r="Y1142" i="7"/>
  <c r="Z1158" i="7"/>
  <c r="Y1176" i="7"/>
  <c r="Y1203" i="7"/>
  <c r="Y1212" i="7"/>
  <c r="Y1230" i="7"/>
  <c r="Y1244" i="7"/>
  <c r="Z1280" i="7"/>
  <c r="Y1299" i="7"/>
  <c r="Z1312" i="7"/>
  <c r="Y1326" i="7"/>
  <c r="Y1392" i="7"/>
  <c r="V1392" i="7"/>
  <c r="Z1429" i="7"/>
  <c r="Y1449" i="7"/>
  <c r="Y1495" i="7"/>
  <c r="Y1532" i="7"/>
  <c r="Y1555" i="7"/>
  <c r="Y1576" i="7"/>
  <c r="Y1596" i="7"/>
  <c r="Y1610" i="7"/>
  <c r="Y1701" i="7"/>
  <c r="U1701" i="7"/>
  <c r="Y1836" i="7"/>
  <c r="M125" i="20"/>
  <c r="O125" i="20"/>
  <c r="H34" i="22"/>
  <c r="AN34" i="22"/>
  <c r="H30" i="22"/>
  <c r="AN30" i="22"/>
  <c r="H27" i="22"/>
  <c r="AN27" i="22"/>
  <c r="M112" i="20"/>
  <c r="O112" i="20"/>
  <c r="M129" i="20"/>
  <c r="O129" i="20"/>
  <c r="M131" i="20"/>
  <c r="O131" i="20"/>
  <c r="M133" i="20"/>
  <c r="O133" i="20"/>
  <c r="H33" i="22"/>
  <c r="AN33" i="22"/>
  <c r="H29" i="22"/>
  <c r="AN29" i="22"/>
  <c r="H26" i="22"/>
  <c r="AN26" i="22"/>
  <c r="Y266" i="7"/>
  <c r="Z298" i="7"/>
  <c r="Y543" i="7"/>
  <c r="U543" i="7"/>
  <c r="Y779" i="7"/>
  <c r="U779" i="7"/>
  <c r="Y870" i="7"/>
  <c r="Y902" i="7"/>
  <c r="Y934" i="7"/>
  <c r="Y966" i="7"/>
  <c r="V966" i="7"/>
  <c r="Y998" i="7"/>
  <c r="Z1024" i="7"/>
  <c r="Y1062" i="7"/>
  <c r="V1062" i="7"/>
  <c r="Y1078" i="7"/>
  <c r="V1078" i="7"/>
  <c r="Y1099" i="7"/>
  <c r="Z1116" i="7"/>
  <c r="Z1132" i="7"/>
  <c r="Z1152" i="7"/>
  <c r="U1152" i="7"/>
  <c r="Y1171" i="7"/>
  <c r="Z1184" i="7"/>
  <c r="Y1198" i="7"/>
  <c r="V1198" i="7"/>
  <c r="Z1220" i="7"/>
  <c r="V1220" i="7"/>
  <c r="Z1236" i="7"/>
  <c r="Z1252" i="7"/>
  <c r="Y1264" i="7"/>
  <c r="Y1272" i="7"/>
  <c r="U1272" i="7"/>
  <c r="Z1286" i="7"/>
  <c r="Y1304" i="7"/>
  <c r="Y1331" i="7"/>
  <c r="U1331" i="7"/>
  <c r="Y1366" i="7"/>
  <c r="V1366" i="7"/>
  <c r="Y1408" i="7"/>
  <c r="Z1435" i="7"/>
  <c r="Z1459" i="7"/>
  <c r="V1459" i="7"/>
  <c r="Z1474" i="7"/>
  <c r="U1474" i="7"/>
  <c r="Z1504" i="7"/>
  <c r="Z1521" i="7"/>
  <c r="Y1545" i="7"/>
  <c r="U1545" i="7"/>
  <c r="Z1567" i="7"/>
  <c r="U1567" i="7"/>
  <c r="Y1587" i="7"/>
  <c r="Y1605" i="7"/>
  <c r="V1605" i="7"/>
  <c r="Y1619" i="7"/>
  <c r="V1619" i="7"/>
  <c r="Y1645" i="7"/>
  <c r="V1645" i="7"/>
  <c r="Y1783" i="7"/>
  <c r="C30" i="22"/>
  <c r="H32" i="22"/>
  <c r="AN32" i="22"/>
  <c r="Y386" i="7"/>
  <c r="V386" i="7"/>
  <c r="Y387" i="7"/>
  <c r="U387" i="7"/>
  <c r="Z203" i="7"/>
  <c r="V203" i="7"/>
  <c r="Z390" i="7"/>
  <c r="V390" i="7"/>
  <c r="H31" i="22"/>
  <c r="H28" i="22"/>
  <c r="AN28" i="22"/>
  <c r="K15" i="10"/>
  <c r="K19" i="10"/>
  <c r="K27" i="10"/>
  <c r="K39" i="10"/>
  <c r="K25" i="10"/>
  <c r="K37" i="10"/>
  <c r="K14" i="10"/>
  <c r="K18" i="10"/>
  <c r="K30" i="10"/>
  <c r="K34" i="10"/>
  <c r="K40" i="10"/>
  <c r="K16" i="10"/>
  <c r="K20" i="10"/>
  <c r="K42" i="10"/>
  <c r="Y9" i="7"/>
  <c r="V9" i="7"/>
  <c r="Z234" i="7"/>
  <c r="V234" i="7"/>
  <c r="Y280" i="7"/>
  <c r="U280" i="7"/>
  <c r="Y407" i="7"/>
  <c r="Z461" i="7"/>
  <c r="Y495" i="7"/>
  <c r="V495" i="7"/>
  <c r="Y555" i="7"/>
  <c r="Y748" i="7"/>
  <c r="V748" i="7"/>
  <c r="Y795" i="7"/>
  <c r="U795" i="7"/>
  <c r="Z838" i="7"/>
  <c r="Y856" i="7"/>
  <c r="V856" i="7"/>
  <c r="Y874" i="7"/>
  <c r="Y890" i="7"/>
  <c r="U890" i="7"/>
  <c r="Y906" i="7"/>
  <c r="Y922" i="7"/>
  <c r="V922" i="7"/>
  <c r="Y938" i="7"/>
  <c r="Y954" i="7"/>
  <c r="U954" i="7"/>
  <c r="Y970" i="7"/>
  <c r="V970" i="7"/>
  <c r="Y986" i="7"/>
  <c r="U986" i="7"/>
  <c r="Y1002" i="7"/>
  <c r="Y1019" i="7"/>
  <c r="U1019" i="7"/>
  <c r="Y1028" i="7"/>
  <c r="U1028" i="7"/>
  <c r="Z1040" i="7"/>
  <c r="V1040" i="7"/>
  <c r="Y1055" i="7"/>
  <c r="Y1064" i="7"/>
  <c r="U1064" i="7"/>
  <c r="Y1071" i="7"/>
  <c r="U1071" i="7"/>
  <c r="Y1083" i="7"/>
  <c r="U1083" i="7"/>
  <c r="Y1092" i="7"/>
  <c r="Z1104" i="7"/>
  <c r="U1104" i="7"/>
  <c r="Y1119" i="7"/>
  <c r="U1119" i="7"/>
  <c r="Y1128" i="7"/>
  <c r="U1128" i="7"/>
  <c r="Y1135" i="7"/>
  <c r="Y1147" i="7"/>
  <c r="U1147" i="7"/>
  <c r="Y1155" i="7"/>
  <c r="Y1161" i="7"/>
  <c r="V1161" i="7"/>
  <c r="Z1168" i="7"/>
  <c r="Z1174" i="7"/>
  <c r="U1174" i="7"/>
  <c r="Y1183" i="7"/>
  <c r="V1183" i="7"/>
  <c r="Y1199" i="7"/>
  <c r="U1199" i="7"/>
  <c r="Y1209" i="7"/>
  <c r="V1209" i="7"/>
  <c r="Y1219" i="7"/>
  <c r="U1219" i="7"/>
  <c r="Y1225" i="7"/>
  <c r="V1225" i="7"/>
  <c r="Z1232" i="7"/>
  <c r="U1232" i="7"/>
  <c r="Z1238" i="7"/>
  <c r="Y1247" i="7"/>
  <c r="U1247" i="7"/>
  <c r="Y1263" i="7"/>
  <c r="V1263" i="7"/>
  <c r="Y1273" i="7"/>
  <c r="V1273" i="7"/>
  <c r="Y1283" i="7"/>
  <c r="Y1289" i="7"/>
  <c r="Z1296" i="7"/>
  <c r="U1296" i="7"/>
  <c r="Z1302" i="7"/>
  <c r="U1302" i="7"/>
  <c r="Y1311" i="7"/>
  <c r="Y1327" i="7"/>
  <c r="U1327" i="7"/>
  <c r="Y1361" i="7"/>
  <c r="Y1386" i="7"/>
  <c r="V1386" i="7"/>
  <c r="Y1401" i="7"/>
  <c r="U1401" i="7"/>
  <c r="Y1427" i="7"/>
  <c r="V1427" i="7"/>
  <c r="Z1434" i="7"/>
  <c r="U1434" i="7"/>
  <c r="Z1444" i="7"/>
  <c r="U1444" i="7"/>
  <c r="Z1451" i="7"/>
  <c r="Z1466" i="7"/>
  <c r="U1466" i="7"/>
  <c r="Y1479" i="7"/>
  <c r="V1479" i="7"/>
  <c r="Z1488" i="7"/>
  <c r="V1488" i="7"/>
  <c r="Z1497" i="7"/>
  <c r="Y1516" i="7"/>
  <c r="U1516" i="7"/>
  <c r="Z1530" i="7"/>
  <c r="Y1541" i="7"/>
  <c r="U1541" i="7"/>
  <c r="Z1553" i="7"/>
  <c r="U1553" i="7"/>
  <c r="Y1564" i="7"/>
  <c r="V1564" i="7"/>
  <c r="Y1573" i="7"/>
  <c r="Z1578" i="7"/>
  <c r="U1578" i="7"/>
  <c r="Y1591" i="7"/>
  <c r="Z1599" i="7"/>
  <c r="U1599" i="7"/>
  <c r="Z1606" i="7"/>
  <c r="U1606" i="7"/>
  <c r="Z1613" i="7"/>
  <c r="U1613" i="7"/>
  <c r="Y1633" i="7"/>
  <c r="Y1685" i="7"/>
  <c r="Y1759" i="7"/>
  <c r="V1759" i="7"/>
  <c r="Y1826" i="7"/>
  <c r="U1826" i="7"/>
  <c r="M122" i="20"/>
  <c r="O122" i="20"/>
  <c r="M128" i="20"/>
  <c r="O128" i="20"/>
  <c r="M124" i="20"/>
  <c r="O124" i="20"/>
  <c r="M127" i="20"/>
  <c r="O127" i="20"/>
  <c r="M134" i="20"/>
  <c r="O134" i="20"/>
  <c r="V387" i="7"/>
  <c r="K8" i="10"/>
  <c r="K23" i="10"/>
  <c r="K26" i="10"/>
  <c r="K29" i="10"/>
  <c r="K32" i="10"/>
  <c r="K35" i="10"/>
  <c r="K38" i="10"/>
  <c r="C34" i="22"/>
  <c r="Y108" i="7"/>
  <c r="Y183" i="7"/>
  <c r="V183" i="7"/>
  <c r="Z218" i="7"/>
  <c r="U218" i="7"/>
  <c r="Y258" i="7"/>
  <c r="V258" i="7"/>
  <c r="Y322" i="7"/>
  <c r="V322" i="7"/>
  <c r="Y354" i="7"/>
  <c r="V354" i="7"/>
  <c r="Y527" i="7"/>
  <c r="U527" i="7"/>
  <c r="Y571" i="7"/>
  <c r="U571" i="7"/>
  <c r="Y758" i="7"/>
  <c r="Y833" i="7"/>
  <c r="U833" i="7"/>
  <c r="Z837" i="7"/>
  <c r="Y846" i="7"/>
  <c r="U846" i="7"/>
  <c r="Y866" i="7"/>
  <c r="U866" i="7"/>
  <c r="Y882" i="7"/>
  <c r="U882" i="7"/>
  <c r="Y898" i="7"/>
  <c r="Y914" i="7"/>
  <c r="U914" i="7"/>
  <c r="Y930" i="7"/>
  <c r="Y946" i="7"/>
  <c r="V946" i="7"/>
  <c r="Y962" i="7"/>
  <c r="Y978" i="7"/>
  <c r="Y994" i="7"/>
  <c r="U994" i="7"/>
  <c r="Y1010" i="7"/>
  <c r="U1010" i="7"/>
  <c r="Y1023" i="7"/>
  <c r="Y1032" i="7"/>
  <c r="U1032" i="7"/>
  <c r="Y1039" i="7"/>
  <c r="V1039" i="7"/>
  <c r="Y1051" i="7"/>
  <c r="U1051" i="7"/>
  <c r="Y1060" i="7"/>
  <c r="Y1087" i="7"/>
  <c r="U1087" i="7"/>
  <c r="Y1096" i="7"/>
  <c r="U1096" i="7"/>
  <c r="Y1103" i="7"/>
  <c r="U1103" i="7"/>
  <c r="Y1115" i="7"/>
  <c r="Y1124" i="7"/>
  <c r="U1124" i="7"/>
  <c r="Y1151" i="7"/>
  <c r="Y1167" i="7"/>
  <c r="U1167" i="7"/>
  <c r="Y1177" i="7"/>
  <c r="V1177" i="7"/>
  <c r="Y1187" i="7"/>
  <c r="U1187" i="7"/>
  <c r="Y1193" i="7"/>
  <c r="V1193" i="7"/>
  <c r="Z1206" i="7"/>
  <c r="V1206" i="7"/>
  <c r="Y1215" i="7"/>
  <c r="Y1231" i="7"/>
  <c r="V1231" i="7"/>
  <c r="Y1241" i="7"/>
  <c r="Y1251" i="7"/>
  <c r="U1251" i="7"/>
  <c r="Y1257" i="7"/>
  <c r="V1257" i="7"/>
  <c r="Z1270" i="7"/>
  <c r="Y1279" i="7"/>
  <c r="V1279" i="7"/>
  <c r="Y1295" i="7"/>
  <c r="U1295" i="7"/>
  <c r="Y1305" i="7"/>
  <c r="V1305" i="7"/>
  <c r="Y1315" i="7"/>
  <c r="U1315" i="7"/>
  <c r="Y1321" i="7"/>
  <c r="Y1341" i="7"/>
  <c r="V1341" i="7"/>
  <c r="Y1370" i="7"/>
  <c r="V1370" i="7"/>
  <c r="Z1409" i="7"/>
  <c r="U1409" i="7"/>
  <c r="Y1438" i="7"/>
  <c r="V1438" i="7"/>
  <c r="Z1450" i="7"/>
  <c r="V1450" i="7"/>
  <c r="Y1458" i="7"/>
  <c r="Y1463" i="7"/>
  <c r="V1463" i="7"/>
  <c r="Z1473" i="7"/>
  <c r="V1473" i="7"/>
  <c r="Z1487" i="7"/>
  <c r="Z1496" i="7"/>
  <c r="U1496" i="7"/>
  <c r="Z1503" i="7"/>
  <c r="U1503" i="7"/>
  <c r="Z1512" i="7"/>
  <c r="U1512" i="7"/>
  <c r="Z1522" i="7"/>
  <c r="V1522" i="7"/>
  <c r="U1532" i="7"/>
  <c r="Y1534" i="7"/>
  <c r="U1534" i="7"/>
  <c r="Z1546" i="7"/>
  <c r="U1576" i="7"/>
  <c r="Y1577" i="7"/>
  <c r="Z1585" i="7"/>
  <c r="V1585" i="7"/>
  <c r="Y1602" i="7"/>
  <c r="Y1616" i="7"/>
  <c r="V1616" i="7"/>
  <c r="Z1624" i="7"/>
  <c r="Y1653" i="7"/>
  <c r="U1653" i="7"/>
  <c r="Y1719" i="7"/>
  <c r="V1719" i="7"/>
  <c r="Y1802" i="7"/>
  <c r="U1802" i="7"/>
  <c r="Y1846" i="7"/>
  <c r="M104" i="20"/>
  <c r="O104" i="20"/>
  <c r="M108" i="20"/>
  <c r="O108" i="20"/>
  <c r="M116" i="20"/>
  <c r="O116" i="20"/>
  <c r="M123" i="20"/>
  <c r="O123" i="20"/>
  <c r="M130" i="20"/>
  <c r="O130" i="20"/>
  <c r="M126" i="20"/>
  <c r="O126" i="20"/>
  <c r="M132" i="20"/>
  <c r="O132" i="20"/>
  <c r="AW19" i="1"/>
  <c r="AT33" i="1"/>
  <c r="AT8" i="1"/>
  <c r="AW10" i="1"/>
  <c r="AT24" i="1"/>
  <c r="K41" i="10"/>
  <c r="AE1077" i="4"/>
  <c r="AO1082" i="4"/>
  <c r="AQ1082" i="4"/>
  <c r="AO1074" i="4"/>
  <c r="AO1051" i="4"/>
  <c r="AQ1051" i="4"/>
  <c r="AO1047" i="4"/>
  <c r="AQ1047" i="4"/>
  <c r="AO1043" i="4"/>
  <c r="AQ1043" i="4"/>
  <c r="AO1023" i="4"/>
  <c r="AQ1023" i="4"/>
  <c r="AO979" i="4"/>
  <c r="AQ979" i="4"/>
  <c r="AO963" i="4"/>
  <c r="AQ963" i="4"/>
  <c r="AO959" i="4"/>
  <c r="AQ959" i="4"/>
  <c r="AO955" i="4"/>
  <c r="AQ955" i="4"/>
  <c r="AO947" i="4"/>
  <c r="AQ947" i="4"/>
  <c r="AO943" i="4"/>
  <c r="AQ943" i="4"/>
  <c r="AO935" i="4"/>
  <c r="AQ935" i="4"/>
  <c r="AO927" i="4"/>
  <c r="AQ927" i="4"/>
  <c r="AO923" i="4"/>
  <c r="AQ923" i="4"/>
  <c r="AO919" i="4"/>
  <c r="AQ919" i="4"/>
  <c r="AO911" i="4"/>
  <c r="AQ911" i="4"/>
  <c r="AO903" i="4"/>
  <c r="AQ903" i="4"/>
  <c r="AO895" i="4"/>
  <c r="AQ895" i="4"/>
  <c r="AO891" i="4"/>
  <c r="AQ891" i="4"/>
  <c r="AO883" i="4"/>
  <c r="AQ883" i="4"/>
  <c r="AO879" i="4"/>
  <c r="AQ879" i="4"/>
  <c r="AE1070" i="4"/>
  <c r="AO186" i="4"/>
  <c r="AQ186" i="4"/>
  <c r="AO139" i="4"/>
  <c r="AQ139" i="4"/>
  <c r="AO1078" i="4"/>
  <c r="AQ1078" i="4"/>
  <c r="AO1070" i="4"/>
  <c r="AW1070" i="4"/>
  <c r="AO1065" i="4"/>
  <c r="AQ1065" i="4"/>
  <c r="AO1061" i="4"/>
  <c r="AQ1061" i="4"/>
  <c r="AO1057" i="4"/>
  <c r="AQ1057" i="4"/>
  <c r="AO1053" i="4"/>
  <c r="AQ1053" i="4"/>
  <c r="AO1049" i="4"/>
  <c r="AQ1049" i="4"/>
  <c r="AO1045" i="4"/>
  <c r="AQ1045" i="4"/>
  <c r="AO1041" i="4"/>
  <c r="AQ1041" i="4"/>
  <c r="AO1037" i="4"/>
  <c r="AQ1037" i="4"/>
  <c r="AO1033" i="4"/>
  <c r="AQ1033" i="4"/>
  <c r="AO1029" i="4"/>
  <c r="AQ1029" i="4"/>
  <c r="AO1025" i="4"/>
  <c r="AQ1025" i="4"/>
  <c r="AO1021" i="4"/>
  <c r="AQ1021" i="4"/>
  <c r="AO1017" i="4"/>
  <c r="AQ1017" i="4"/>
  <c r="AO1013" i="4"/>
  <c r="AQ1013" i="4"/>
  <c r="AO1009" i="4"/>
  <c r="AQ1009" i="4"/>
  <c r="AO1005" i="4"/>
  <c r="AQ1005" i="4"/>
  <c r="AO1001" i="4"/>
  <c r="AQ1001" i="4"/>
  <c r="AO997" i="4"/>
  <c r="AQ997" i="4"/>
  <c r="AO993" i="4"/>
  <c r="AQ993" i="4"/>
  <c r="AO989" i="4"/>
  <c r="AQ989" i="4"/>
  <c r="AO985" i="4"/>
  <c r="AQ985" i="4"/>
  <c r="AO981" i="4"/>
  <c r="AQ981" i="4"/>
  <c r="AO977" i="4"/>
  <c r="AQ977" i="4"/>
  <c r="AO973" i="4"/>
  <c r="AQ973" i="4"/>
  <c r="AO969" i="4"/>
  <c r="AQ969" i="4"/>
  <c r="AO965" i="4"/>
  <c r="AQ965" i="4"/>
  <c r="AO961" i="4"/>
  <c r="AQ961" i="4"/>
  <c r="AO957" i="4"/>
  <c r="AQ957" i="4"/>
  <c r="AO953" i="4"/>
  <c r="AQ953" i="4"/>
  <c r="AO949" i="4"/>
  <c r="AQ949" i="4"/>
  <c r="AO945" i="4"/>
  <c r="AQ945" i="4"/>
  <c r="AO941" i="4"/>
  <c r="AQ941" i="4"/>
  <c r="AO937" i="4"/>
  <c r="AQ937" i="4"/>
  <c r="AO933" i="4"/>
  <c r="AQ933" i="4"/>
  <c r="AO929" i="4"/>
  <c r="AQ929" i="4"/>
  <c r="AO925" i="4"/>
  <c r="AQ925" i="4"/>
  <c r="AO921" i="4"/>
  <c r="AQ921" i="4"/>
  <c r="AO917" i="4"/>
  <c r="AQ917" i="4"/>
  <c r="AO913" i="4"/>
  <c r="AQ913" i="4"/>
  <c r="AO909" i="4"/>
  <c r="AQ909" i="4"/>
  <c r="AO905" i="4"/>
  <c r="AQ905" i="4"/>
  <c r="AO901" i="4"/>
  <c r="AQ901" i="4"/>
  <c r="AO897" i="4"/>
  <c r="AQ897" i="4"/>
  <c r="AO893" i="4"/>
  <c r="AQ893" i="4"/>
  <c r="AO889" i="4"/>
  <c r="AQ889" i="4"/>
  <c r="AO885" i="4"/>
  <c r="AQ885" i="4"/>
  <c r="AO881" i="4"/>
  <c r="AQ881" i="4"/>
  <c r="AO877" i="4"/>
  <c r="AQ877" i="4"/>
  <c r="AO873" i="4"/>
  <c r="AQ873" i="4"/>
  <c r="AO869" i="4"/>
  <c r="AQ869" i="4"/>
  <c r="AO865" i="4"/>
  <c r="AQ865" i="4"/>
  <c r="AO861" i="4"/>
  <c r="AQ861" i="4"/>
  <c r="AO857" i="4"/>
  <c r="AQ857" i="4"/>
  <c r="AO853" i="4"/>
  <c r="AQ853" i="4"/>
  <c r="AO849" i="4"/>
  <c r="AQ849" i="4"/>
  <c r="AO845" i="4"/>
  <c r="AQ845" i="4"/>
  <c r="AO841" i="4"/>
  <c r="AQ841" i="4"/>
  <c r="AO837" i="4"/>
  <c r="AQ837" i="4"/>
  <c r="AO833" i="4"/>
  <c r="AQ833" i="4"/>
  <c r="AO829" i="4"/>
  <c r="AQ829" i="4"/>
  <c r="AO825" i="4"/>
  <c r="AQ825" i="4"/>
  <c r="AO821" i="4"/>
  <c r="AQ821" i="4"/>
  <c r="AO817" i="4"/>
  <c r="AQ817" i="4"/>
  <c r="AO813" i="4"/>
  <c r="AQ813" i="4"/>
  <c r="AO809" i="4"/>
  <c r="AQ809" i="4"/>
  <c r="AO805" i="4"/>
  <c r="AQ805" i="4"/>
  <c r="AO801" i="4"/>
  <c r="AQ801" i="4"/>
  <c r="AO797" i="4"/>
  <c r="AQ797" i="4"/>
  <c r="AT26" i="1"/>
  <c r="AT42" i="1"/>
  <c r="AT35" i="1"/>
  <c r="AW38" i="1"/>
  <c r="AW4" i="1"/>
  <c r="AT28" i="1"/>
  <c r="AW29" i="1"/>
  <c r="AT44" i="1"/>
  <c r="AW45" i="1"/>
  <c r="AT15" i="1"/>
  <c r="AW17" i="1"/>
  <c r="AT22" i="1"/>
  <c r="AT12" i="1"/>
  <c r="AW13" i="1"/>
  <c r="AW31" i="1"/>
  <c r="AW40" i="1"/>
  <c r="AW7" i="1"/>
  <c r="AT9" i="1"/>
  <c r="AT11" i="1"/>
  <c r="AW14" i="1"/>
  <c r="AW16" i="1"/>
  <c r="AT18" i="1"/>
  <c r="AT20" i="1"/>
  <c r="AW21" i="1"/>
  <c r="AW23" i="1"/>
  <c r="AT25" i="1"/>
  <c r="AT27" i="1"/>
  <c r="AW30" i="1"/>
  <c r="AW32" i="1"/>
  <c r="AT34" i="1"/>
  <c r="AT36" i="1"/>
  <c r="AW37" i="1"/>
  <c r="AW39" i="1"/>
  <c r="AT41" i="1"/>
  <c r="AT43" i="1"/>
  <c r="AW46" i="1"/>
  <c r="K10" i="10"/>
  <c r="K33" i="10"/>
  <c r="AE1089" i="4"/>
  <c r="AW69" i="4"/>
  <c r="AI1096" i="4"/>
  <c r="AJ1096" i="4"/>
  <c r="AI1097" i="4"/>
  <c r="AJ1097" i="4"/>
  <c r="AI1094" i="4"/>
  <c r="AJ1094" i="4"/>
  <c r="AI1095" i="4"/>
  <c r="AJ1095" i="4"/>
  <c r="AI1102" i="4"/>
  <c r="AJ1102" i="4"/>
  <c r="AI1103" i="4"/>
  <c r="AJ1103" i="4"/>
  <c r="AI1104" i="4"/>
  <c r="AJ1104" i="4"/>
  <c r="AI1105" i="4"/>
  <c r="AJ1105" i="4"/>
  <c r="AL1098" i="4"/>
  <c r="AV1098" i="4"/>
  <c r="AE1098" i="4"/>
  <c r="AM1098" i="4"/>
  <c r="AU1098" i="4"/>
  <c r="AP1098" i="4"/>
  <c r="AO1086" i="4"/>
  <c r="AW1086" i="4"/>
  <c r="AK1086" i="4"/>
  <c r="AL1086" i="4"/>
  <c r="AS1086" i="4"/>
  <c r="AM1086" i="4"/>
  <c r="AN1086" i="4"/>
  <c r="AP1086" i="4"/>
  <c r="AS1085" i="4"/>
  <c r="AM1085" i="4"/>
  <c r="AN1085" i="4"/>
  <c r="AP1085" i="4"/>
  <c r="AK1085" i="4"/>
  <c r="AL1085" i="4"/>
  <c r="AK1084" i="4"/>
  <c r="AO1084" i="4"/>
  <c r="AL1084" i="4"/>
  <c r="AS1084" i="4"/>
  <c r="AM1084" i="4"/>
  <c r="AN1084" i="4"/>
  <c r="AP1084" i="4"/>
  <c r="AK1088" i="4"/>
  <c r="AL1088" i="4"/>
  <c r="AS1088" i="4"/>
  <c r="AM1088" i="4"/>
  <c r="AO1088" i="4"/>
  <c r="AN1088" i="4"/>
  <c r="AP1088" i="4"/>
  <c r="AS1083" i="4"/>
  <c r="AM1083" i="4"/>
  <c r="AN1083" i="4"/>
  <c r="AP1083" i="4"/>
  <c r="AK1083" i="4"/>
  <c r="AV1083" i="4"/>
  <c r="AL1083" i="4"/>
  <c r="AS1087" i="4"/>
  <c r="AM1087" i="4"/>
  <c r="AN1087" i="4"/>
  <c r="AP1087" i="4"/>
  <c r="AK1087" i="4"/>
  <c r="AL1087" i="4"/>
  <c r="AE1079" i="4"/>
  <c r="AE1075" i="4"/>
  <c r="AE1071" i="4"/>
  <c r="AK188" i="4"/>
  <c r="AE188" i="4"/>
  <c r="AL188" i="4"/>
  <c r="AS188" i="4"/>
  <c r="AM188" i="4"/>
  <c r="AO188" i="4"/>
  <c r="AW188" i="4"/>
  <c r="AN188" i="4"/>
  <c r="AP188" i="4"/>
  <c r="AO1087" i="4"/>
  <c r="AO1083" i="4"/>
  <c r="AO1079" i="4"/>
  <c r="AQ1079" i="4"/>
  <c r="AO1075" i="4"/>
  <c r="AQ1075" i="4"/>
  <c r="AO1071" i="4"/>
  <c r="AQ1071" i="4"/>
  <c r="AO1089" i="4"/>
  <c r="AW1089" i="4"/>
  <c r="AO1085" i="4"/>
  <c r="AW1085" i="4"/>
  <c r="AO1081" i="4"/>
  <c r="AQ1081" i="4"/>
  <c r="AO1077" i="4"/>
  <c r="AQ1077" i="4"/>
  <c r="AO1073" i="4"/>
  <c r="AQ1073" i="4"/>
  <c r="AO1069" i="4"/>
  <c r="AQ1069" i="4"/>
  <c r="AW207" i="4"/>
  <c r="AT572" i="4"/>
  <c r="AT814" i="4"/>
  <c r="AX101" i="4"/>
  <c r="AT854" i="4"/>
  <c r="AW998" i="4"/>
  <c r="AW677" i="4"/>
  <c r="AW1056" i="4"/>
  <c r="AW717" i="4"/>
  <c r="AT640" i="4"/>
  <c r="AW495" i="4"/>
  <c r="AW319" i="4"/>
  <c r="AT418" i="4"/>
  <c r="AW415" i="4"/>
  <c r="AT890" i="4"/>
  <c r="AT62" i="4"/>
  <c r="AU62" i="4"/>
  <c r="AX76" i="4"/>
  <c r="AT1081" i="4"/>
  <c r="AX1081" i="4"/>
  <c r="AT954" i="4"/>
  <c r="AT862" i="4"/>
  <c r="AT242" i="4"/>
  <c r="AT237" i="4"/>
  <c r="AX237" i="4"/>
  <c r="AT168" i="4"/>
  <c r="AT349" i="4"/>
  <c r="AX349" i="4"/>
  <c r="AW258" i="4"/>
  <c r="AS84" i="4"/>
  <c r="AM84" i="4"/>
  <c r="AN84" i="4"/>
  <c r="AP84" i="4"/>
  <c r="AK84" i="4"/>
  <c r="AL84" i="4"/>
  <c r="AX77" i="4"/>
  <c r="AT1050" i="4"/>
  <c r="AW855" i="4"/>
  <c r="AW698" i="4"/>
  <c r="AT646" i="4"/>
  <c r="AW613" i="4"/>
  <c r="AW287" i="4"/>
  <c r="AW118" i="4"/>
  <c r="AT964" i="4"/>
  <c r="AX964" i="4"/>
  <c r="AW923" i="4"/>
  <c r="AT920" i="4"/>
  <c r="AW867" i="4"/>
  <c r="AT499" i="4"/>
  <c r="AW652" i="4"/>
  <c r="AT255" i="4"/>
  <c r="AT215" i="4"/>
  <c r="Y7" i="7"/>
  <c r="V7" i="7"/>
  <c r="Z14" i="7"/>
  <c r="U14" i="7"/>
  <c r="Y167" i="7"/>
  <c r="V167" i="7"/>
  <c r="Y226" i="7"/>
  <c r="V226" i="7"/>
  <c r="Y248" i="7"/>
  <c r="U248" i="7"/>
  <c r="Y264" i="7"/>
  <c r="Z313" i="7"/>
  <c r="U313" i="7"/>
  <c r="Y363" i="7"/>
  <c r="U363" i="7"/>
  <c r="Y417" i="7"/>
  <c r="Y503" i="7"/>
  <c r="U503" i="7"/>
  <c r="Y535" i="7"/>
  <c r="Y559" i="7"/>
  <c r="U559" i="7"/>
  <c r="Y732" i="7"/>
  <c r="V732" i="7"/>
  <c r="Y742" i="7"/>
  <c r="V742" i="7"/>
  <c r="Y787" i="7"/>
  <c r="U787" i="7"/>
  <c r="Y819" i="7"/>
  <c r="U819" i="7"/>
  <c r="Z843" i="7"/>
  <c r="Z845" i="7"/>
  <c r="V845" i="7"/>
  <c r="Y847" i="7"/>
  <c r="Y860" i="7"/>
  <c r="U860" i="7"/>
  <c r="Y868" i="7"/>
  <c r="U868" i="7"/>
  <c r="Y876" i="7"/>
  <c r="U876" i="7"/>
  <c r="Y884" i="7"/>
  <c r="Y892" i="7"/>
  <c r="U892" i="7"/>
  <c r="Y900" i="7"/>
  <c r="V900" i="7"/>
  <c r="Y908" i="7"/>
  <c r="V908" i="7"/>
  <c r="Y916" i="7"/>
  <c r="Y924" i="7"/>
  <c r="U924" i="7"/>
  <c r="Y932" i="7"/>
  <c r="U932" i="7"/>
  <c r="Y940" i="7"/>
  <c r="U940" i="7"/>
  <c r="Y948" i="7"/>
  <c r="Y956" i="7"/>
  <c r="U956" i="7"/>
  <c r="Y964" i="7"/>
  <c r="U964" i="7"/>
  <c r="Y972" i="7"/>
  <c r="U972" i="7"/>
  <c r="Y980" i="7"/>
  <c r="Y988" i="7"/>
  <c r="U988" i="7"/>
  <c r="Y996" i="7"/>
  <c r="Y1004" i="7"/>
  <c r="U1004" i="7"/>
  <c r="Y1012" i="7"/>
  <c r="Z1016" i="7"/>
  <c r="U1016" i="7"/>
  <c r="Y1022" i="7"/>
  <c r="Y1027" i="7"/>
  <c r="U1027" i="7"/>
  <c r="Y1031" i="7"/>
  <c r="Z1044" i="7"/>
  <c r="U1044" i="7"/>
  <c r="Z1048" i="7"/>
  <c r="Y1054" i="7"/>
  <c r="V1054" i="7"/>
  <c r="Y1059" i="7"/>
  <c r="Y1063" i="7"/>
  <c r="U1063" i="7"/>
  <c r="Z1076" i="7"/>
  <c r="U1076" i="7"/>
  <c r="Z1080" i="7"/>
  <c r="U1080" i="7"/>
  <c r="Y1086" i="7"/>
  <c r="Y1091" i="7"/>
  <c r="U1091" i="7"/>
  <c r="Y1095" i="7"/>
  <c r="U1095" i="7"/>
  <c r="Z1108" i="7"/>
  <c r="U1108" i="7"/>
  <c r="Z1112" i="7"/>
  <c r="Y1118" i="7"/>
  <c r="U1118" i="7"/>
  <c r="Y1123" i="7"/>
  <c r="Y1127" i="7"/>
  <c r="U1127" i="7"/>
  <c r="Z1140" i="7"/>
  <c r="Z1144" i="7"/>
  <c r="U1144" i="7"/>
  <c r="Y1150" i="7"/>
  <c r="V1150" i="7"/>
  <c r="Y1153" i="7"/>
  <c r="V1153" i="7"/>
  <c r="Z1160" i="7"/>
  <c r="Z1164" i="7"/>
  <c r="U1164" i="7"/>
  <c r="Y1175" i="7"/>
  <c r="U1175" i="7"/>
  <c r="Y1179" i="7"/>
  <c r="V1179" i="7"/>
  <c r="Z1182" i="7"/>
  <c r="Y1185" i="7"/>
  <c r="V1185" i="7"/>
  <c r="Z1192" i="7"/>
  <c r="V1192" i="7"/>
  <c r="Z1196" i="7"/>
  <c r="V1196" i="7"/>
  <c r="Y1207" i="7"/>
  <c r="Y1211" i="7"/>
  <c r="U1211" i="7"/>
  <c r="Z1214" i="7"/>
  <c r="U1214" i="7"/>
  <c r="Y1217" i="7"/>
  <c r="V1217" i="7"/>
  <c r="Z1224" i="7"/>
  <c r="Z1228" i="7"/>
  <c r="U1228" i="7"/>
  <c r="Y1239" i="7"/>
  <c r="Y1243" i="7"/>
  <c r="U1243" i="7"/>
  <c r="Z1246" i="7"/>
  <c r="Y1249" i="7"/>
  <c r="V1249" i="7"/>
  <c r="Z1256" i="7"/>
  <c r="Z1260" i="7"/>
  <c r="U1260" i="7"/>
  <c r="Y1271" i="7"/>
  <c r="Y1275" i="7"/>
  <c r="V1275" i="7"/>
  <c r="Z1278" i="7"/>
  <c r="U1278" i="7"/>
  <c r="Y1281" i="7"/>
  <c r="U1281" i="7"/>
  <c r="Z1288" i="7"/>
  <c r="Z1292" i="7"/>
  <c r="U1292" i="7"/>
  <c r="Y1303" i="7"/>
  <c r="U1303" i="7"/>
  <c r="Y1307" i="7"/>
  <c r="U1307" i="7"/>
  <c r="Z1310" i="7"/>
  <c r="Y1313" i="7"/>
  <c r="Z1320" i="7"/>
  <c r="U1320" i="7"/>
  <c r="Z1324" i="7"/>
  <c r="U1324" i="7"/>
  <c r="Y1345" i="7"/>
  <c r="Y1362" i="7"/>
  <c r="V1362" i="7"/>
  <c r="Y1372" i="7"/>
  <c r="Y1384" i="7"/>
  <c r="V1384" i="7"/>
  <c r="Y1404" i="7"/>
  <c r="Z1410" i="7"/>
  <c r="U1410" i="7"/>
  <c r="Z1417" i="7"/>
  <c r="Z1425" i="7"/>
  <c r="U1425" i="7"/>
  <c r="Z1433" i="7"/>
  <c r="Z1436" i="7"/>
  <c r="V1436" i="7"/>
  <c r="Z1442" i="7"/>
  <c r="U1442" i="7"/>
  <c r="Y1447" i="7"/>
  <c r="V1447" i="7"/>
  <c r="Z1457" i="7"/>
  <c r="Z1468" i="7"/>
  <c r="U1468" i="7"/>
  <c r="Z1472" i="7"/>
  <c r="Y1477" i="7"/>
  <c r="U1477" i="7"/>
  <c r="Z1481" i="7"/>
  <c r="V1481" i="7"/>
  <c r="Z1490" i="7"/>
  <c r="U1490" i="7"/>
  <c r="Y1502" i="7"/>
  <c r="Z1511" i="7"/>
  <c r="Z1514" i="7"/>
  <c r="Z1520" i="7"/>
  <c r="V1520" i="7"/>
  <c r="Y1525" i="7"/>
  <c r="V1525" i="7"/>
  <c r="Y1531" i="7"/>
  <c r="V1531" i="7"/>
  <c r="Y1538" i="7"/>
  <c r="Y1543" i="7"/>
  <c r="V1543" i="7"/>
  <c r="Y1547" i="7"/>
  <c r="V1547" i="7"/>
  <c r="Y1561" i="7"/>
  <c r="Y1575" i="7"/>
  <c r="V1575" i="7"/>
  <c r="Z1583" i="7"/>
  <c r="U1583" i="7"/>
  <c r="Y1586" i="7"/>
  <c r="U1586" i="7"/>
  <c r="Z1594" i="7"/>
  <c r="V1594" i="7"/>
  <c r="Y1600" i="7"/>
  <c r="Y1603" i="7"/>
  <c r="U1603" i="7"/>
  <c r="Y1612" i="7"/>
  <c r="Z1615" i="7"/>
  <c r="V1615" i="7"/>
  <c r="Z1623" i="7"/>
  <c r="Z1629" i="7"/>
  <c r="U1629" i="7"/>
  <c r="Y1649" i="7"/>
  <c r="V1649" i="7"/>
  <c r="Y1677" i="7"/>
  <c r="U1677" i="7"/>
  <c r="Y1709" i="7"/>
  <c r="U1709" i="7"/>
  <c r="Y1751" i="7"/>
  <c r="V1751" i="7"/>
  <c r="Y1790" i="7"/>
  <c r="Y1820" i="7"/>
  <c r="V1820" i="7"/>
  <c r="Y1842" i="7"/>
  <c r="Z12" i="7"/>
  <c r="U12" i="7"/>
  <c r="Y76" i="7"/>
  <c r="Y135" i="7"/>
  <c r="V135" i="7"/>
  <c r="Y199" i="7"/>
  <c r="V199" i="7"/>
  <c r="Y290" i="7"/>
  <c r="U290" i="7"/>
  <c r="Y311" i="7"/>
  <c r="U311" i="7"/>
  <c r="Y327" i="7"/>
  <c r="U327" i="7"/>
  <c r="Y350" i="7"/>
  <c r="V350" i="7"/>
  <c r="Y399" i="7"/>
  <c r="U399" i="7"/>
  <c r="Y439" i="7"/>
  <c r="V439" i="7"/>
  <c r="Z471" i="7"/>
  <c r="U471" i="7"/>
  <c r="Y487" i="7"/>
  <c r="V487" i="7"/>
  <c r="Y519" i="7"/>
  <c r="Y551" i="7"/>
  <c r="U551" i="7"/>
  <c r="Y567" i="7"/>
  <c r="U567" i="7"/>
  <c r="Y740" i="7"/>
  <c r="V740" i="7"/>
  <c r="Y750" i="7"/>
  <c r="Y771" i="7"/>
  <c r="Y803" i="7"/>
  <c r="Y842" i="7"/>
  <c r="U842" i="7"/>
  <c r="U851" i="7"/>
  <c r="Y853" i="7"/>
  <c r="U853" i="7"/>
  <c r="Y864" i="7"/>
  <c r="U864" i="7"/>
  <c r="Y872" i="7"/>
  <c r="U872" i="7"/>
  <c r="Y880" i="7"/>
  <c r="Y888" i="7"/>
  <c r="U888" i="7"/>
  <c r="Y896" i="7"/>
  <c r="U896" i="7"/>
  <c r="Y904" i="7"/>
  <c r="V904" i="7"/>
  <c r="Y912" i="7"/>
  <c r="V912" i="7"/>
  <c r="Y920" i="7"/>
  <c r="U920" i="7"/>
  <c r="Y928" i="7"/>
  <c r="U928" i="7"/>
  <c r="Y936" i="7"/>
  <c r="U936" i="7"/>
  <c r="Y944" i="7"/>
  <c r="U944" i="7"/>
  <c r="Y952" i="7"/>
  <c r="U952" i="7"/>
  <c r="Y960" i="7"/>
  <c r="U960" i="7"/>
  <c r="Y968" i="7"/>
  <c r="V968" i="7"/>
  <c r="Y976" i="7"/>
  <c r="U976" i="7"/>
  <c r="Y984" i="7"/>
  <c r="V984" i="7"/>
  <c r="Y992" i="7"/>
  <c r="U992" i="7"/>
  <c r="Y1000" i="7"/>
  <c r="U1000" i="7"/>
  <c r="Y1008" i="7"/>
  <c r="U1008" i="7"/>
  <c r="Y1015" i="7"/>
  <c r="U1015" i="7"/>
  <c r="Y1038" i="7"/>
  <c r="U1038" i="7"/>
  <c r="Y1043" i="7"/>
  <c r="V1043" i="7"/>
  <c r="Y1047" i="7"/>
  <c r="U1047" i="7"/>
  <c r="Y1070" i="7"/>
  <c r="U1070" i="7"/>
  <c r="Y1075" i="7"/>
  <c r="V1075" i="7"/>
  <c r="Y1079" i="7"/>
  <c r="V1079" i="7"/>
  <c r="Y1102" i="7"/>
  <c r="Y1107" i="7"/>
  <c r="V1107" i="7"/>
  <c r="Y1111" i="7"/>
  <c r="U1111" i="7"/>
  <c r="Y1134" i="7"/>
  <c r="U1134" i="7"/>
  <c r="Y1139" i="7"/>
  <c r="U1139" i="7"/>
  <c r="Y1143" i="7"/>
  <c r="V1143" i="7"/>
  <c r="Y1159" i="7"/>
  <c r="U1159" i="7"/>
  <c r="Y1163" i="7"/>
  <c r="U1163" i="7"/>
  <c r="Y1169" i="7"/>
  <c r="V1169" i="7"/>
  <c r="Y1191" i="7"/>
  <c r="V1191" i="7"/>
  <c r="Y1195" i="7"/>
  <c r="V1195" i="7"/>
  <c r="Y1201" i="7"/>
  <c r="V1201" i="7"/>
  <c r="Y1223" i="7"/>
  <c r="U1223" i="7"/>
  <c r="Y1227" i="7"/>
  <c r="U1227" i="7"/>
  <c r="Y1233" i="7"/>
  <c r="V1233" i="7"/>
  <c r="Y1255" i="7"/>
  <c r="V1255" i="7"/>
  <c r="Y1259" i="7"/>
  <c r="V1259" i="7"/>
  <c r="Y1265" i="7"/>
  <c r="V1265" i="7"/>
  <c r="Y1287" i="7"/>
  <c r="U1287" i="7"/>
  <c r="Y1291" i="7"/>
  <c r="U1291" i="7"/>
  <c r="Y1297" i="7"/>
  <c r="V1297" i="7"/>
  <c r="Y1319" i="7"/>
  <c r="U1319" i="7"/>
  <c r="Y1323" i="7"/>
  <c r="U1323" i="7"/>
  <c r="Y1329" i="7"/>
  <c r="U1329" i="7"/>
  <c r="Y1337" i="7"/>
  <c r="Y1357" i="7"/>
  <c r="U1357" i="7"/>
  <c r="Y1368" i="7"/>
  <c r="V1368" i="7"/>
  <c r="Y1378" i="7"/>
  <c r="V1378" i="7"/>
  <c r="Y1388" i="7"/>
  <c r="Y1399" i="7"/>
  <c r="V1399" i="7"/>
  <c r="Y1411" i="7"/>
  <c r="Y1422" i="7"/>
  <c r="U1422" i="7"/>
  <c r="Z1432" i="7"/>
  <c r="U1432" i="7"/>
  <c r="Y1440" i="7"/>
  <c r="Y1454" i="7"/>
  <c r="U1454" i="7"/>
  <c r="Y1461" i="7"/>
  <c r="V1461" i="7"/>
  <c r="Y1467" i="7"/>
  <c r="Z1471" i="7"/>
  <c r="U1471" i="7"/>
  <c r="Y1486" i="7"/>
  <c r="U1486" i="7"/>
  <c r="Z1489" i="7"/>
  <c r="U1489" i="7"/>
  <c r="Z1498" i="7"/>
  <c r="Y1509" i="7"/>
  <c r="V1509" i="7"/>
  <c r="Y1518" i="7"/>
  <c r="U1518" i="7"/>
  <c r="Y1556" i="7"/>
  <c r="V1556" i="7"/>
  <c r="Y1570" i="7"/>
  <c r="Y1580" i="7"/>
  <c r="V1580" i="7"/>
  <c r="Y1589" i="7"/>
  <c r="U1589" i="7"/>
  <c r="Y1593" i="7"/>
  <c r="V1593" i="7"/>
  <c r="Z1608" i="7"/>
  <c r="U1608" i="7"/>
  <c r="Z1622" i="7"/>
  <c r="U1622" i="7"/>
  <c r="Y1626" i="7"/>
  <c r="U1626" i="7"/>
  <c r="Y1637" i="7"/>
  <c r="V1637" i="7"/>
  <c r="Y1661" i="7"/>
  <c r="U1661" i="7"/>
  <c r="Y1693" i="7"/>
  <c r="V1693" i="7"/>
  <c r="Y1727" i="7"/>
  <c r="V1727" i="7"/>
  <c r="Y1771" i="7"/>
  <c r="Y1810" i="7"/>
  <c r="Y1830" i="7"/>
  <c r="U1830" i="7"/>
  <c r="Y1852" i="7"/>
  <c r="U1852" i="7"/>
  <c r="AW3" i="1"/>
  <c r="D46" i="22"/>
  <c r="S3" i="20"/>
  <c r="C3" i="10"/>
  <c r="C4" i="10"/>
  <c r="B6" i="10"/>
  <c r="AV4" i="1"/>
  <c r="AM8" i="1"/>
  <c r="AN8" i="1"/>
  <c r="AY9" i="1"/>
  <c r="AV10" i="1"/>
  <c r="AM12" i="1"/>
  <c r="AN12" i="1"/>
  <c r="AY13" i="1"/>
  <c r="AV14" i="1"/>
  <c r="AM16" i="1"/>
  <c r="AN16" i="1"/>
  <c r="AY17" i="1"/>
  <c r="AV18" i="1"/>
  <c r="AM20" i="1"/>
  <c r="AN20" i="1"/>
  <c r="AY21" i="1"/>
  <c r="AV22" i="1"/>
  <c r="AM24" i="1"/>
  <c r="AN24" i="1"/>
  <c r="AY25" i="1"/>
  <c r="AV26" i="1"/>
  <c r="AM28" i="1"/>
  <c r="AN28" i="1"/>
  <c r="AY29" i="1"/>
  <c r="AV30" i="1"/>
  <c r="AM32" i="1"/>
  <c r="AN32" i="1"/>
  <c r="AY33" i="1"/>
  <c r="AV34" i="1"/>
  <c r="AM36" i="1"/>
  <c r="AN36" i="1"/>
  <c r="AY37" i="1"/>
  <c r="AV38" i="1"/>
  <c r="AM40" i="1"/>
  <c r="AN40" i="1"/>
  <c r="AY41" i="1"/>
  <c r="AV42" i="1"/>
  <c r="AM44" i="1"/>
  <c r="AN44" i="1"/>
  <c r="AY45" i="1"/>
  <c r="AV46" i="1"/>
  <c r="B3" i="10"/>
  <c r="B4" i="10"/>
  <c r="C5" i="10"/>
  <c r="C3" i="11"/>
  <c r="C4" i="11"/>
  <c r="C5" i="11"/>
  <c r="C6" i="11"/>
  <c r="C9" i="11"/>
  <c r="C10" i="11"/>
  <c r="C11" i="11"/>
  <c r="C12" i="11"/>
  <c r="C13" i="11"/>
  <c r="C14" i="11"/>
  <c r="C15" i="11"/>
  <c r="C16" i="11"/>
  <c r="C17" i="11"/>
  <c r="AM7" i="1"/>
  <c r="AN7" i="1"/>
  <c r="AV9" i="1"/>
  <c r="AM11" i="1"/>
  <c r="AN11" i="1"/>
  <c r="AV13" i="1"/>
  <c r="AM15" i="1"/>
  <c r="AN15" i="1"/>
  <c r="AV17" i="1"/>
  <c r="AM19" i="1"/>
  <c r="AN19" i="1"/>
  <c r="AV21" i="1"/>
  <c r="AM23" i="1"/>
  <c r="AN23" i="1"/>
  <c r="AV25" i="1"/>
  <c r="AM27" i="1"/>
  <c r="AN27" i="1"/>
  <c r="AV29" i="1"/>
  <c r="AM31" i="1"/>
  <c r="AN31" i="1"/>
  <c r="AV33" i="1"/>
  <c r="AM35" i="1"/>
  <c r="AN35" i="1"/>
  <c r="AV37" i="1"/>
  <c r="AM39" i="1"/>
  <c r="AN39" i="1"/>
  <c r="AV41" i="1"/>
  <c r="AM43" i="1"/>
  <c r="AN43" i="1"/>
  <c r="AV45" i="1"/>
  <c r="B5" i="10"/>
  <c r="C7" i="10"/>
  <c r="B3" i="11"/>
  <c r="B4" i="11"/>
  <c r="B5" i="11"/>
  <c r="B6" i="11"/>
  <c r="C7" i="11"/>
  <c r="B9" i="11"/>
  <c r="B10" i="11"/>
  <c r="B11" i="11"/>
  <c r="B12" i="11"/>
  <c r="B13" i="11"/>
  <c r="B14" i="11"/>
  <c r="B15" i="11"/>
  <c r="B16" i="11"/>
  <c r="B17" i="11"/>
  <c r="B7" i="11"/>
  <c r="AW1107" i="4"/>
  <c r="AT1107" i="4"/>
  <c r="AW1111" i="4"/>
  <c r="AT1111" i="4"/>
  <c r="AW1115" i="4"/>
  <c r="AT1115" i="4"/>
  <c r="AW1119" i="4"/>
  <c r="AT1119" i="4"/>
  <c r="AW1123" i="4"/>
  <c r="AT1123" i="4"/>
  <c r="AW1127" i="4"/>
  <c r="AT1127" i="4"/>
  <c r="AW1131" i="4"/>
  <c r="AT1131" i="4"/>
  <c r="AW1136" i="4"/>
  <c r="AT1136" i="4"/>
  <c r="AS1136" i="4"/>
  <c r="AO1136" i="4"/>
  <c r="AQ1136" i="4"/>
  <c r="AK1136" i="4"/>
  <c r="AW1137" i="4"/>
  <c r="AT1137" i="4"/>
  <c r="AU1137" i="4"/>
  <c r="AP1137" i="4"/>
  <c r="AL1137" i="4"/>
  <c r="AW1140" i="4"/>
  <c r="AT1140" i="4"/>
  <c r="AS1140" i="4"/>
  <c r="AO1140" i="4"/>
  <c r="AQ1140" i="4"/>
  <c r="AK1140" i="4"/>
  <c r="AW1141" i="4"/>
  <c r="AT1141" i="4"/>
  <c r="AU1141" i="4"/>
  <c r="AP1141" i="4"/>
  <c r="AL1141" i="4"/>
  <c r="AW1144" i="4"/>
  <c r="AT1144" i="4"/>
  <c r="AS1144" i="4"/>
  <c r="AO1144" i="4"/>
  <c r="AQ1144" i="4"/>
  <c r="AK1144" i="4"/>
  <c r="AW1145" i="4"/>
  <c r="AT1145" i="4"/>
  <c r="AU1145" i="4"/>
  <c r="AP1145" i="4"/>
  <c r="AL1145" i="4"/>
  <c r="AW1148" i="4"/>
  <c r="AT1148" i="4"/>
  <c r="AS1148" i="4"/>
  <c r="AO1148" i="4"/>
  <c r="AQ1148" i="4"/>
  <c r="AK1148" i="4"/>
  <c r="AW1149" i="4"/>
  <c r="AT1149" i="4"/>
  <c r="AU1149" i="4"/>
  <c r="AP1149" i="4"/>
  <c r="AL1149" i="4"/>
  <c r="AW1152" i="4"/>
  <c r="AT1152" i="4"/>
  <c r="AS1152" i="4"/>
  <c r="AO1152" i="4"/>
  <c r="AQ1152" i="4"/>
  <c r="AK1152" i="4"/>
  <c r="AW1153" i="4"/>
  <c r="AT1153" i="4"/>
  <c r="AU1153" i="4"/>
  <c r="AP1153" i="4"/>
  <c r="AL1153" i="4"/>
  <c r="AW1156" i="4"/>
  <c r="AT1156" i="4"/>
  <c r="AS1156" i="4"/>
  <c r="AO1156" i="4"/>
  <c r="AQ1156" i="4"/>
  <c r="AK1156" i="4"/>
  <c r="AW1157" i="4"/>
  <c r="AT1157" i="4"/>
  <c r="AU1157" i="4"/>
  <c r="AP1157" i="4"/>
  <c r="AL1157" i="4"/>
  <c r="AW1160" i="4"/>
  <c r="AT1160" i="4"/>
  <c r="AS1160" i="4"/>
  <c r="AO1160" i="4"/>
  <c r="AQ1160" i="4"/>
  <c r="AK1160" i="4"/>
  <c r="AW1161" i="4"/>
  <c r="AT1161" i="4"/>
  <c r="AU1161" i="4"/>
  <c r="AP1161" i="4"/>
  <c r="AL1161" i="4"/>
  <c r="AW1164" i="4"/>
  <c r="AT1164" i="4"/>
  <c r="AS1164" i="4"/>
  <c r="AO1164" i="4"/>
  <c r="AQ1164" i="4"/>
  <c r="AK1164" i="4"/>
  <c r="AW1165" i="4"/>
  <c r="AT1165" i="4"/>
  <c r="AU1165" i="4"/>
  <c r="AP1165" i="4"/>
  <c r="AL1165" i="4"/>
  <c r="AW1168" i="4"/>
  <c r="AT1168" i="4"/>
  <c r="AS1168" i="4"/>
  <c r="AO1168" i="4"/>
  <c r="AQ1168" i="4"/>
  <c r="AK1168" i="4"/>
  <c r="AW1169" i="4"/>
  <c r="AT1169" i="4"/>
  <c r="AU1169" i="4"/>
  <c r="AP1169" i="4"/>
  <c r="AL1169" i="4"/>
  <c r="AW1172" i="4"/>
  <c r="AT1172" i="4"/>
  <c r="AS1172" i="4"/>
  <c r="AO1172" i="4"/>
  <c r="AQ1172" i="4"/>
  <c r="AK1172" i="4"/>
  <c r="AW1173" i="4"/>
  <c r="AT1173" i="4"/>
  <c r="AU1173" i="4"/>
  <c r="AP1173" i="4"/>
  <c r="AL1173" i="4"/>
  <c r="AW1176" i="4"/>
  <c r="AT1176" i="4"/>
  <c r="AS1176" i="4"/>
  <c r="AO1176" i="4"/>
  <c r="AQ1176" i="4"/>
  <c r="AK1176" i="4"/>
  <c r="AW1177" i="4"/>
  <c r="AT1177" i="4"/>
  <c r="AU1177" i="4"/>
  <c r="AP1177" i="4"/>
  <c r="AL1177" i="4"/>
  <c r="AW1180" i="4"/>
  <c r="AT1180" i="4"/>
  <c r="AS1180" i="4"/>
  <c r="AO1180" i="4"/>
  <c r="AQ1180" i="4"/>
  <c r="AK1180" i="4"/>
  <c r="AW1181" i="4"/>
  <c r="AT1181" i="4"/>
  <c r="AU1181" i="4"/>
  <c r="AP1181" i="4"/>
  <c r="AL1181" i="4"/>
  <c r="AW1184" i="4"/>
  <c r="AT1184" i="4"/>
  <c r="AS1184" i="4"/>
  <c r="AO1184" i="4"/>
  <c r="AQ1184" i="4"/>
  <c r="AK1184" i="4"/>
  <c r="AW1185" i="4"/>
  <c r="AT1185" i="4"/>
  <c r="AU1185" i="4"/>
  <c r="AP1185" i="4"/>
  <c r="AL1185" i="4"/>
  <c r="AW1188" i="4"/>
  <c r="AT1188" i="4"/>
  <c r="AS1188" i="4"/>
  <c r="AO1188" i="4"/>
  <c r="AQ1188" i="4"/>
  <c r="AK1188" i="4"/>
  <c r="AW1189" i="4"/>
  <c r="AT1189" i="4"/>
  <c r="AU1189" i="4"/>
  <c r="AP1189" i="4"/>
  <c r="AL1189" i="4"/>
  <c r="AW1192" i="4"/>
  <c r="AT1192" i="4"/>
  <c r="AS1192" i="4"/>
  <c r="AO1192" i="4"/>
  <c r="AQ1192" i="4"/>
  <c r="AK1192" i="4"/>
  <c r="AW1193" i="4"/>
  <c r="AT1193" i="4"/>
  <c r="AU1193" i="4"/>
  <c r="AP1193" i="4"/>
  <c r="AL1193" i="4"/>
  <c r="AW1196" i="4"/>
  <c r="AT1196" i="4"/>
  <c r="AS1196" i="4"/>
  <c r="AO1196" i="4"/>
  <c r="AQ1196" i="4"/>
  <c r="AK1196" i="4"/>
  <c r="AW1197" i="4"/>
  <c r="AT1197" i="4"/>
  <c r="AU1197" i="4"/>
  <c r="AP1197" i="4"/>
  <c r="AL1197" i="4"/>
  <c r="AN1091" i="4"/>
  <c r="AN1099" i="4"/>
  <c r="AN1107" i="4"/>
  <c r="AR1107" i="4"/>
  <c r="AN1111" i="4"/>
  <c r="AR1111" i="4"/>
  <c r="AN1115" i="4"/>
  <c r="AR1115" i="4"/>
  <c r="AN1119" i="4"/>
  <c r="AR1119" i="4"/>
  <c r="AN1123" i="4"/>
  <c r="AR1123" i="4"/>
  <c r="AN1127" i="4"/>
  <c r="AR1127" i="4"/>
  <c r="AN1131" i="4"/>
  <c r="AR1131" i="4"/>
  <c r="AP1136" i="4"/>
  <c r="AV1136" i="4"/>
  <c r="AO1137" i="4"/>
  <c r="AQ1137" i="4"/>
  <c r="AV1137" i="4"/>
  <c r="AP1140" i="4"/>
  <c r="AV1140" i="4"/>
  <c r="AO1141" i="4"/>
  <c r="AQ1141" i="4"/>
  <c r="AV1141" i="4"/>
  <c r="AP1144" i="4"/>
  <c r="AV1144" i="4"/>
  <c r="AO1145" i="4"/>
  <c r="AQ1145" i="4"/>
  <c r="AV1145" i="4"/>
  <c r="AP1148" i="4"/>
  <c r="AV1148" i="4"/>
  <c r="AO1149" i="4"/>
  <c r="AQ1149" i="4"/>
  <c r="AV1149" i="4"/>
  <c r="AP1152" i="4"/>
  <c r="AV1152" i="4"/>
  <c r="AO1153" i="4"/>
  <c r="AQ1153" i="4"/>
  <c r="AV1153" i="4"/>
  <c r="AP1156" i="4"/>
  <c r="AV1156" i="4"/>
  <c r="AO1157" i="4"/>
  <c r="AQ1157" i="4"/>
  <c r="AV1157" i="4"/>
  <c r="AP1160" i="4"/>
  <c r="AV1160" i="4"/>
  <c r="AO1161" i="4"/>
  <c r="AQ1161" i="4"/>
  <c r="AV1161" i="4"/>
  <c r="AP1164" i="4"/>
  <c r="AV1164" i="4"/>
  <c r="AO1165" i="4"/>
  <c r="AQ1165" i="4"/>
  <c r="AV1165" i="4"/>
  <c r="AP1168" i="4"/>
  <c r="AV1168" i="4"/>
  <c r="AO1169" i="4"/>
  <c r="AQ1169" i="4"/>
  <c r="AV1169" i="4"/>
  <c r="AP1172" i="4"/>
  <c r="AV1172" i="4"/>
  <c r="AO1173" i="4"/>
  <c r="AQ1173" i="4"/>
  <c r="AV1173" i="4"/>
  <c r="AP1176" i="4"/>
  <c r="AV1176" i="4"/>
  <c r="AO1177" i="4"/>
  <c r="AQ1177" i="4"/>
  <c r="AV1177" i="4"/>
  <c r="AP1180" i="4"/>
  <c r="AV1180" i="4"/>
  <c r="AO1181" i="4"/>
  <c r="AQ1181" i="4"/>
  <c r="AV1181" i="4"/>
  <c r="AP1184" i="4"/>
  <c r="AV1184" i="4"/>
  <c r="AO1185" i="4"/>
  <c r="AQ1185" i="4"/>
  <c r="AV1185" i="4"/>
  <c r="AP1188" i="4"/>
  <c r="AV1188" i="4"/>
  <c r="AO1189" i="4"/>
  <c r="AQ1189" i="4"/>
  <c r="AV1189" i="4"/>
  <c r="AP1192" i="4"/>
  <c r="AV1192" i="4"/>
  <c r="AO1193" i="4"/>
  <c r="AQ1193" i="4"/>
  <c r="AV1193" i="4"/>
  <c r="AP1196" i="4"/>
  <c r="AV1196" i="4"/>
  <c r="AO1197" i="4"/>
  <c r="AQ1197" i="4"/>
  <c r="AV1197" i="4"/>
  <c r="N31" i="19"/>
  <c r="AW1108" i="4"/>
  <c r="AT1108" i="4"/>
  <c r="AW1112" i="4"/>
  <c r="AT1112" i="4"/>
  <c r="AW1116" i="4"/>
  <c r="AT1116" i="4"/>
  <c r="AW1120" i="4"/>
  <c r="AT1120" i="4"/>
  <c r="AW1124" i="4"/>
  <c r="AT1124" i="4"/>
  <c r="AW1128" i="4"/>
  <c r="AT1128" i="4"/>
  <c r="AW1132" i="4"/>
  <c r="AT1132" i="4"/>
  <c r="AT1138" i="4"/>
  <c r="AW1138" i="4"/>
  <c r="AV1138" i="4"/>
  <c r="AM1138" i="4"/>
  <c r="AT1142" i="4"/>
  <c r="AW1142" i="4"/>
  <c r="AV1142" i="4"/>
  <c r="AM1142" i="4"/>
  <c r="AT1146" i="4"/>
  <c r="AW1146" i="4"/>
  <c r="AV1146" i="4"/>
  <c r="AM1146" i="4"/>
  <c r="AT1150" i="4"/>
  <c r="AW1150" i="4"/>
  <c r="AV1150" i="4"/>
  <c r="AM1150" i="4"/>
  <c r="AT1154" i="4"/>
  <c r="AW1154" i="4"/>
  <c r="AV1154" i="4"/>
  <c r="AM1154" i="4"/>
  <c r="AT1158" i="4"/>
  <c r="AW1158" i="4"/>
  <c r="AV1158" i="4"/>
  <c r="AM1158" i="4"/>
  <c r="AT1162" i="4"/>
  <c r="AW1162" i="4"/>
  <c r="AV1162" i="4"/>
  <c r="AM1162" i="4"/>
  <c r="AT1166" i="4"/>
  <c r="AW1166" i="4"/>
  <c r="AV1166" i="4"/>
  <c r="AM1166" i="4"/>
  <c r="AT1170" i="4"/>
  <c r="AW1170" i="4"/>
  <c r="AV1170" i="4"/>
  <c r="AM1170" i="4"/>
  <c r="AT1174" i="4"/>
  <c r="AW1174" i="4"/>
  <c r="AV1174" i="4"/>
  <c r="AM1174" i="4"/>
  <c r="AT1178" i="4"/>
  <c r="AW1178" i="4"/>
  <c r="AV1178" i="4"/>
  <c r="AM1178" i="4"/>
  <c r="AT1182" i="4"/>
  <c r="AW1182" i="4"/>
  <c r="AV1182" i="4"/>
  <c r="AM1182" i="4"/>
  <c r="AT1186" i="4"/>
  <c r="AW1186" i="4"/>
  <c r="AV1186" i="4"/>
  <c r="AM1186" i="4"/>
  <c r="AT1190" i="4"/>
  <c r="AW1190" i="4"/>
  <c r="AV1190" i="4"/>
  <c r="AM1190" i="4"/>
  <c r="AT1194" i="4"/>
  <c r="AW1194" i="4"/>
  <c r="AV1194" i="4"/>
  <c r="AM1194" i="4"/>
  <c r="AT1198" i="4"/>
  <c r="AW1198" i="4"/>
  <c r="AV1198" i="4"/>
  <c r="AM1198" i="4"/>
  <c r="AM1091" i="4"/>
  <c r="AM1099" i="4"/>
  <c r="AM1107" i="4"/>
  <c r="AV1107" i="4"/>
  <c r="AN1108" i="4"/>
  <c r="AR1108" i="4"/>
  <c r="AM1111" i="4"/>
  <c r="AV1111" i="4"/>
  <c r="AN1112" i="4"/>
  <c r="AR1112" i="4"/>
  <c r="AM1115" i="4"/>
  <c r="AV1115" i="4"/>
  <c r="AN1116" i="4"/>
  <c r="AR1116" i="4"/>
  <c r="AM1119" i="4"/>
  <c r="AV1119" i="4"/>
  <c r="AN1120" i="4"/>
  <c r="AR1120" i="4"/>
  <c r="AM1123" i="4"/>
  <c r="AV1123" i="4"/>
  <c r="AN1124" i="4"/>
  <c r="AR1124" i="4"/>
  <c r="AM1127" i="4"/>
  <c r="AV1127" i="4"/>
  <c r="AN1128" i="4"/>
  <c r="AR1128" i="4"/>
  <c r="AM1131" i="4"/>
  <c r="AV1131" i="4"/>
  <c r="AN1132" i="4"/>
  <c r="AR1132" i="4"/>
  <c r="AN1136" i="4"/>
  <c r="AU1136" i="4"/>
  <c r="AN1137" i="4"/>
  <c r="AS1137" i="4"/>
  <c r="AO1138" i="4"/>
  <c r="AQ1138" i="4"/>
  <c r="AU1138" i="4"/>
  <c r="AN1140" i="4"/>
  <c r="AU1140" i="4"/>
  <c r="AN1141" i="4"/>
  <c r="AS1141" i="4"/>
  <c r="AO1142" i="4"/>
  <c r="AQ1142" i="4"/>
  <c r="AU1142" i="4"/>
  <c r="AN1144" i="4"/>
  <c r="AU1144" i="4"/>
  <c r="AN1145" i="4"/>
  <c r="AS1145" i="4"/>
  <c r="AO1146" i="4"/>
  <c r="AQ1146" i="4"/>
  <c r="AU1146" i="4"/>
  <c r="AN1148" i="4"/>
  <c r="AU1148" i="4"/>
  <c r="AN1149" i="4"/>
  <c r="AS1149" i="4"/>
  <c r="AO1150" i="4"/>
  <c r="AQ1150" i="4"/>
  <c r="AU1150" i="4"/>
  <c r="AN1152" i="4"/>
  <c r="AU1152" i="4"/>
  <c r="AN1153" i="4"/>
  <c r="AS1153" i="4"/>
  <c r="AO1154" i="4"/>
  <c r="AQ1154" i="4"/>
  <c r="AU1154" i="4"/>
  <c r="AN1156" i="4"/>
  <c r="AU1156" i="4"/>
  <c r="AN1157" i="4"/>
  <c r="AS1157" i="4"/>
  <c r="AO1158" i="4"/>
  <c r="AQ1158" i="4"/>
  <c r="AU1158" i="4"/>
  <c r="AN1160" i="4"/>
  <c r="AU1160" i="4"/>
  <c r="AN1161" i="4"/>
  <c r="AS1161" i="4"/>
  <c r="AO1162" i="4"/>
  <c r="AQ1162" i="4"/>
  <c r="AU1162" i="4"/>
  <c r="AN1164" i="4"/>
  <c r="AU1164" i="4"/>
  <c r="AN1165" i="4"/>
  <c r="AS1165" i="4"/>
  <c r="AO1166" i="4"/>
  <c r="AQ1166" i="4"/>
  <c r="AU1166" i="4"/>
  <c r="AN1168" i="4"/>
  <c r="AU1168" i="4"/>
  <c r="AN1169" i="4"/>
  <c r="AS1169" i="4"/>
  <c r="AO1170" i="4"/>
  <c r="AQ1170" i="4"/>
  <c r="AU1170" i="4"/>
  <c r="AN1172" i="4"/>
  <c r="AU1172" i="4"/>
  <c r="AN1173" i="4"/>
  <c r="AS1173" i="4"/>
  <c r="AO1174" i="4"/>
  <c r="AQ1174" i="4"/>
  <c r="AU1174" i="4"/>
  <c r="AN1176" i="4"/>
  <c r="AU1176" i="4"/>
  <c r="AN1177" i="4"/>
  <c r="AS1177" i="4"/>
  <c r="AO1178" i="4"/>
  <c r="AQ1178" i="4"/>
  <c r="AU1178" i="4"/>
  <c r="AN1180" i="4"/>
  <c r="AU1180" i="4"/>
  <c r="AN1181" i="4"/>
  <c r="AS1181" i="4"/>
  <c r="AO1182" i="4"/>
  <c r="AQ1182" i="4"/>
  <c r="AU1182" i="4"/>
  <c r="AN1184" i="4"/>
  <c r="AU1184" i="4"/>
  <c r="AN1185" i="4"/>
  <c r="AS1185" i="4"/>
  <c r="AO1186" i="4"/>
  <c r="AQ1186" i="4"/>
  <c r="AU1186" i="4"/>
  <c r="AN1188" i="4"/>
  <c r="AU1188" i="4"/>
  <c r="AN1189" i="4"/>
  <c r="AS1189" i="4"/>
  <c r="AO1190" i="4"/>
  <c r="AQ1190" i="4"/>
  <c r="AU1190" i="4"/>
  <c r="AN1192" i="4"/>
  <c r="AU1192" i="4"/>
  <c r="AN1193" i="4"/>
  <c r="AS1193" i="4"/>
  <c r="AO1194" i="4"/>
  <c r="AQ1194" i="4"/>
  <c r="AU1194" i="4"/>
  <c r="AN1196" i="4"/>
  <c r="AU1196" i="4"/>
  <c r="AN1197" i="4"/>
  <c r="AS1197" i="4"/>
  <c r="AO1198" i="4"/>
  <c r="AQ1198" i="4"/>
  <c r="AU1198" i="4"/>
  <c r="N35" i="19"/>
  <c r="U15" i="19"/>
  <c r="P15" i="19"/>
  <c r="AT15" i="19"/>
  <c r="U16" i="19"/>
  <c r="P16" i="19"/>
  <c r="AT16" i="19"/>
  <c r="U17" i="19"/>
  <c r="P17" i="19"/>
  <c r="AT17" i="19"/>
  <c r="U18" i="19"/>
  <c r="P18" i="19"/>
  <c r="AT18" i="19"/>
  <c r="U19" i="19"/>
  <c r="P19" i="19"/>
  <c r="AT19" i="19"/>
  <c r="U20" i="19"/>
  <c r="P20" i="19"/>
  <c r="AT20" i="19"/>
  <c r="U21" i="19"/>
  <c r="P21" i="19"/>
  <c r="AT21" i="19"/>
  <c r="U22" i="19"/>
  <c r="P22" i="19"/>
  <c r="AT22" i="19"/>
  <c r="U23" i="19"/>
  <c r="P23" i="19"/>
  <c r="AT23" i="19"/>
  <c r="U24" i="19"/>
  <c r="P24" i="19"/>
  <c r="AT24" i="19"/>
  <c r="U25" i="19"/>
  <c r="P25" i="19"/>
  <c r="AT25" i="19"/>
  <c r="U26" i="19"/>
  <c r="P26" i="19"/>
  <c r="AT26" i="19"/>
  <c r="U27" i="19"/>
  <c r="P27" i="19"/>
  <c r="AT27" i="19"/>
  <c r="U28" i="19"/>
  <c r="P28" i="19"/>
  <c r="AT28" i="19"/>
  <c r="U29" i="19"/>
  <c r="P29" i="19"/>
  <c r="AT29" i="19"/>
  <c r="U30" i="19"/>
  <c r="P30" i="19"/>
  <c r="AT30" i="19"/>
  <c r="U31" i="19"/>
  <c r="P31" i="19"/>
  <c r="AT31" i="19"/>
  <c r="U32" i="19"/>
  <c r="P32" i="19"/>
  <c r="AT32" i="19"/>
  <c r="U33" i="19"/>
  <c r="P33" i="19"/>
  <c r="AT33" i="19"/>
  <c r="U34" i="19"/>
  <c r="P34" i="19"/>
  <c r="AT34" i="19"/>
  <c r="U35" i="19"/>
  <c r="P35" i="19"/>
  <c r="AT35" i="19"/>
  <c r="AB15" i="19"/>
  <c r="AG15" i="19"/>
  <c r="Y15" i="19"/>
  <c r="AD16" i="19"/>
  <c r="AI16" i="19"/>
  <c r="AB17" i="19"/>
  <c r="AG17" i="19"/>
  <c r="Y17" i="19"/>
  <c r="AD18" i="19"/>
  <c r="AI18" i="19"/>
  <c r="AB19" i="19"/>
  <c r="AG19" i="19"/>
  <c r="Y19" i="19"/>
  <c r="AY1069" i="4"/>
  <c r="R15" i="19"/>
  <c r="AR15" i="19"/>
  <c r="AV15" i="19"/>
  <c r="V15" i="19"/>
  <c r="R16" i="19"/>
  <c r="AR16" i="19"/>
  <c r="AV16" i="19"/>
  <c r="V16" i="19"/>
  <c r="R17" i="19"/>
  <c r="V17" i="19"/>
  <c r="R18" i="19"/>
  <c r="V18" i="19"/>
  <c r="R19" i="19"/>
  <c r="V19" i="19"/>
  <c r="R20" i="19"/>
  <c r="V20" i="19"/>
  <c r="R21" i="19"/>
  <c r="V21" i="19"/>
  <c r="R22" i="19"/>
  <c r="V22" i="19"/>
  <c r="R23" i="19"/>
  <c r="V23" i="19"/>
  <c r="R24" i="19"/>
  <c r="V24" i="19"/>
  <c r="R25" i="19"/>
  <c r="V25" i="19"/>
  <c r="R26" i="19"/>
  <c r="V26" i="19"/>
  <c r="R27" i="19"/>
  <c r="V27" i="19"/>
  <c r="R28" i="19"/>
  <c r="V28" i="19"/>
  <c r="R29" i="19"/>
  <c r="V29" i="19"/>
  <c r="R30" i="19"/>
  <c r="V30" i="19"/>
  <c r="R31" i="19"/>
  <c r="V31" i="19"/>
  <c r="R32" i="19"/>
  <c r="V32" i="19"/>
  <c r="R33" i="19"/>
  <c r="V33" i="19"/>
  <c r="R34" i="19"/>
  <c r="V34" i="19"/>
  <c r="R35" i="19"/>
  <c r="V35" i="19"/>
  <c r="AF15" i="19"/>
  <c r="W15" i="19"/>
  <c r="AC16" i="19"/>
  <c r="AH16" i="19"/>
  <c r="Z16" i="19"/>
  <c r="AF17" i="19"/>
  <c r="W17" i="19"/>
  <c r="AC18" i="19"/>
  <c r="AH18" i="19"/>
  <c r="Z18" i="19"/>
  <c r="AF19" i="19"/>
  <c r="T15" i="19"/>
  <c r="X15" i="19"/>
  <c r="T16" i="19"/>
  <c r="X16" i="19"/>
  <c r="T17" i="19"/>
  <c r="X17" i="19"/>
  <c r="T18" i="19"/>
  <c r="X18" i="19"/>
  <c r="T19" i="19"/>
  <c r="X19" i="19"/>
  <c r="T20" i="19"/>
  <c r="X20" i="19"/>
  <c r="T21" i="19"/>
  <c r="X21" i="19"/>
  <c r="T22" i="19"/>
  <c r="X22" i="19"/>
  <c r="T23" i="19"/>
  <c r="X23" i="19"/>
  <c r="T24" i="19"/>
  <c r="X24" i="19"/>
  <c r="T25" i="19"/>
  <c r="X25" i="19"/>
  <c r="T26" i="19"/>
  <c r="X26" i="19"/>
  <c r="T27" i="19"/>
  <c r="X27" i="19"/>
  <c r="T28" i="19"/>
  <c r="X28" i="19"/>
  <c r="T29" i="19"/>
  <c r="X29" i="19"/>
  <c r="T30" i="19"/>
  <c r="X30" i="19"/>
  <c r="T31" i="19"/>
  <c r="X31" i="19"/>
  <c r="T32" i="19"/>
  <c r="X32" i="19"/>
  <c r="T33" i="19"/>
  <c r="X33" i="19"/>
  <c r="T34" i="19"/>
  <c r="X34" i="19"/>
  <c r="T35" i="19"/>
  <c r="X35" i="19"/>
  <c r="AD15" i="19"/>
  <c r="AI15" i="19"/>
  <c r="AB16" i="19"/>
  <c r="AG16" i="19"/>
  <c r="Y16" i="19"/>
  <c r="AD17" i="19"/>
  <c r="AI17" i="19"/>
  <c r="AB18" i="19"/>
  <c r="AG18" i="19"/>
  <c r="Y18" i="19"/>
  <c r="AD19" i="19"/>
  <c r="Q15" i="19"/>
  <c r="S15" i="19"/>
  <c r="Q16" i="19"/>
  <c r="S16" i="19"/>
  <c r="Q17" i="19"/>
  <c r="S17" i="19"/>
  <c r="Q18" i="19"/>
  <c r="S18" i="19"/>
  <c r="Q19" i="19"/>
  <c r="S19" i="19"/>
  <c r="Q20" i="19"/>
  <c r="S20" i="19"/>
  <c r="Q21" i="19"/>
  <c r="S21" i="19"/>
  <c r="Q22" i="19"/>
  <c r="S22" i="19"/>
  <c r="Q23" i="19"/>
  <c r="S23" i="19"/>
  <c r="Q24" i="19"/>
  <c r="S24" i="19"/>
  <c r="Q25" i="19"/>
  <c r="S25" i="19"/>
  <c r="Q26" i="19"/>
  <c r="S26" i="19"/>
  <c r="Q27" i="19"/>
  <c r="S27" i="19"/>
  <c r="Q28" i="19"/>
  <c r="S28" i="19"/>
  <c r="Q29" i="19"/>
  <c r="S29" i="19"/>
  <c r="Q30" i="19"/>
  <c r="S30" i="19"/>
  <c r="Q31" i="19"/>
  <c r="S31" i="19"/>
  <c r="Q32" i="19"/>
  <c r="S32" i="19"/>
  <c r="Q33" i="19"/>
  <c r="S33" i="19"/>
  <c r="Q34" i="19"/>
  <c r="S34" i="19"/>
  <c r="Q35" i="19"/>
  <c r="S35" i="19"/>
  <c r="AC15" i="19"/>
  <c r="AH15" i="19"/>
  <c r="Z15" i="19"/>
  <c r="AF16" i="19"/>
  <c r="W16" i="19"/>
  <c r="AC17" i="19"/>
  <c r="AH17" i="19"/>
  <c r="Z17" i="19"/>
  <c r="AF18" i="19"/>
  <c r="W18" i="19"/>
  <c r="AC19" i="19"/>
  <c r="AH19" i="19"/>
  <c r="Z19" i="19"/>
  <c r="AF20" i="19"/>
  <c r="W20" i="19"/>
  <c r="AC21" i="19"/>
  <c r="AH21" i="19"/>
  <c r="Z21" i="19"/>
  <c r="AF22" i="19"/>
  <c r="W22" i="19"/>
  <c r="AC23" i="19"/>
  <c r="AH23" i="19"/>
  <c r="Z23" i="19"/>
  <c r="AF24" i="19"/>
  <c r="W24" i="19"/>
  <c r="AC25" i="19"/>
  <c r="AH25" i="19"/>
  <c r="Z25" i="19"/>
  <c r="AF26" i="19"/>
  <c r="W26" i="19"/>
  <c r="AC27" i="19"/>
  <c r="AH27" i="19"/>
  <c r="Z27" i="19"/>
  <c r="AF28" i="19"/>
  <c r="W28" i="19"/>
  <c r="AC29" i="19"/>
  <c r="AH29" i="19"/>
  <c r="Z29" i="19"/>
  <c r="AF30" i="19"/>
  <c r="W30" i="19"/>
  <c r="AC31" i="19"/>
  <c r="AH31" i="19"/>
  <c r="Z31" i="19"/>
  <c r="AF32" i="19"/>
  <c r="W32" i="19"/>
  <c r="AC33" i="19"/>
  <c r="AH33" i="19"/>
  <c r="Z33" i="19"/>
  <c r="AF34" i="19"/>
  <c r="W34" i="19"/>
  <c r="AC35" i="19"/>
  <c r="AH35" i="19"/>
  <c r="Z35" i="19"/>
  <c r="AA17" i="19"/>
  <c r="AA21" i="19"/>
  <c r="AA25" i="19"/>
  <c r="AA29" i="19"/>
  <c r="AA33" i="19"/>
  <c r="O12" i="19"/>
  <c r="O16" i="19"/>
  <c r="O20" i="19"/>
  <c r="O24" i="19"/>
  <c r="O28" i="19"/>
  <c r="O32" i="19"/>
  <c r="N9" i="19"/>
  <c r="N7" i="19"/>
  <c r="N13" i="19"/>
  <c r="N17" i="19"/>
  <c r="N21" i="19"/>
  <c r="N25" i="19"/>
  <c r="N29" i="19"/>
  <c r="N33" i="19"/>
  <c r="W19" i="19"/>
  <c r="AD20" i="19"/>
  <c r="AI20" i="19"/>
  <c r="AB21" i="19"/>
  <c r="AG21" i="19"/>
  <c r="Y21" i="19"/>
  <c r="AD22" i="19"/>
  <c r="AI22" i="19"/>
  <c r="AB23" i="19"/>
  <c r="AG23" i="19"/>
  <c r="Y23" i="19"/>
  <c r="AD24" i="19"/>
  <c r="AI24" i="19"/>
  <c r="AB25" i="19"/>
  <c r="AG25" i="19"/>
  <c r="Y25" i="19"/>
  <c r="AD26" i="19"/>
  <c r="AI26" i="19"/>
  <c r="AB27" i="19"/>
  <c r="AG27" i="19"/>
  <c r="Y27" i="19"/>
  <c r="AD28" i="19"/>
  <c r="AI28" i="19"/>
  <c r="AB29" i="19"/>
  <c r="AG29" i="19"/>
  <c r="Y29" i="19"/>
  <c r="AD30" i="19"/>
  <c r="AI30" i="19"/>
  <c r="AB31" i="19"/>
  <c r="AG31" i="19"/>
  <c r="Y31" i="19"/>
  <c r="AD32" i="19"/>
  <c r="AI32" i="19"/>
  <c r="AB33" i="19"/>
  <c r="AG33" i="19"/>
  <c r="Y33" i="19"/>
  <c r="AD34" i="19"/>
  <c r="AI34" i="19"/>
  <c r="AB35" i="19"/>
  <c r="AG35" i="19"/>
  <c r="Y35" i="19"/>
  <c r="AA16" i="19"/>
  <c r="AA20" i="19"/>
  <c r="AA24" i="19"/>
  <c r="AA28" i="19"/>
  <c r="AA32" i="19"/>
  <c r="O11" i="19"/>
  <c r="O15" i="19"/>
  <c r="O19" i="19"/>
  <c r="O23" i="19"/>
  <c r="O27" i="19"/>
  <c r="O31" i="19"/>
  <c r="O35" i="19"/>
  <c r="N6" i="19"/>
  <c r="N12" i="19"/>
  <c r="N16" i="19"/>
  <c r="N20" i="19"/>
  <c r="N24" i="19"/>
  <c r="N28" i="19"/>
  <c r="N32" i="19"/>
  <c r="AI19" i="19"/>
  <c r="AC20" i="19"/>
  <c r="AH20" i="19"/>
  <c r="Z20" i="19"/>
  <c r="AF21" i="19"/>
  <c r="W21" i="19"/>
  <c r="AC22" i="19"/>
  <c r="AH22" i="19"/>
  <c r="Z22" i="19"/>
  <c r="AF23" i="19"/>
  <c r="W23" i="19"/>
  <c r="AC24" i="19"/>
  <c r="AH24" i="19"/>
  <c r="Z24" i="19"/>
  <c r="AF25" i="19"/>
  <c r="W25" i="19"/>
  <c r="AC26" i="19"/>
  <c r="AH26" i="19"/>
  <c r="Z26" i="19"/>
  <c r="AF27" i="19"/>
  <c r="W27" i="19"/>
  <c r="AC28" i="19"/>
  <c r="AH28" i="19"/>
  <c r="Z28" i="19"/>
  <c r="AF29" i="19"/>
  <c r="W29" i="19"/>
  <c r="AC30" i="19"/>
  <c r="AH30" i="19"/>
  <c r="Z30" i="19"/>
  <c r="AF31" i="19"/>
  <c r="W31" i="19"/>
  <c r="AC32" i="19"/>
  <c r="AH32" i="19"/>
  <c r="Z32" i="19"/>
  <c r="AF33" i="19"/>
  <c r="W33" i="19"/>
  <c r="AC34" i="19"/>
  <c r="AH34" i="19"/>
  <c r="Z34" i="19"/>
  <c r="AF35" i="19"/>
  <c r="W35" i="19"/>
  <c r="AA15" i="19"/>
  <c r="AA19" i="19"/>
  <c r="AA23" i="19"/>
  <c r="AA27" i="19"/>
  <c r="AA31" i="19"/>
  <c r="AA35" i="19"/>
  <c r="O10" i="19"/>
  <c r="O14" i="19"/>
  <c r="O18" i="19"/>
  <c r="O22" i="19"/>
  <c r="O26" i="19"/>
  <c r="O30" i="19"/>
  <c r="O34" i="19"/>
  <c r="N5" i="19"/>
  <c r="N11" i="19"/>
  <c r="N15" i="19"/>
  <c r="N19" i="19"/>
  <c r="N23" i="19"/>
  <c r="N27" i="19"/>
  <c r="AB20" i="19"/>
  <c r="AG20" i="19"/>
  <c r="Y20" i="19"/>
  <c r="AD21" i="19"/>
  <c r="AE21" i="19"/>
  <c r="AI21" i="19"/>
  <c r="AB22" i="19"/>
  <c r="AG22" i="19"/>
  <c r="Y22" i="19"/>
  <c r="AD23" i="19"/>
  <c r="AE23" i="19"/>
  <c r="AI23" i="19"/>
  <c r="AB24" i="19"/>
  <c r="AG24" i="19"/>
  <c r="Y24" i="19"/>
  <c r="AD25" i="19"/>
  <c r="AE25" i="19"/>
  <c r="AI25" i="19"/>
  <c r="AB26" i="19"/>
  <c r="AG26" i="19"/>
  <c r="Y26" i="19"/>
  <c r="AD27" i="19"/>
  <c r="AE27" i="19"/>
  <c r="AI27" i="19"/>
  <c r="AB28" i="19"/>
  <c r="AG28" i="19"/>
  <c r="Y28" i="19"/>
  <c r="AD29" i="19"/>
  <c r="AE29" i="19"/>
  <c r="AI29" i="19"/>
  <c r="AB30" i="19"/>
  <c r="AG30" i="19"/>
  <c r="Y30" i="19"/>
  <c r="AD31" i="19"/>
  <c r="AE31" i="19"/>
  <c r="AI31" i="19"/>
  <c r="AB32" i="19"/>
  <c r="AG32" i="19"/>
  <c r="Y32" i="19"/>
  <c r="AD33" i="19"/>
  <c r="AE33" i="19"/>
  <c r="AI33" i="19"/>
  <c r="AB34" i="19"/>
  <c r="AG34" i="19"/>
  <c r="Y34" i="19"/>
  <c r="AD35" i="19"/>
  <c r="AE35" i="19"/>
  <c r="AI35" i="19"/>
  <c r="AA18" i="19"/>
  <c r="AA22" i="19"/>
  <c r="AA26" i="19"/>
  <c r="AA30" i="19"/>
  <c r="AA34" i="19"/>
  <c r="O13" i="19"/>
  <c r="O17" i="19"/>
  <c r="O21" i="19"/>
  <c r="O25" i="19"/>
  <c r="O29" i="19"/>
  <c r="O33" i="19"/>
  <c r="N8" i="19"/>
  <c r="N10" i="19"/>
  <c r="N14" i="19"/>
  <c r="N18" i="19"/>
  <c r="N22" i="19"/>
  <c r="N26" i="19"/>
  <c r="N30" i="19"/>
  <c r="N34" i="19"/>
  <c r="AW1109" i="4"/>
  <c r="AT1109" i="4"/>
  <c r="AW1113" i="4"/>
  <c r="AT1113" i="4"/>
  <c r="AW1117" i="4"/>
  <c r="AT1117" i="4"/>
  <c r="AW1121" i="4"/>
  <c r="AT1121" i="4"/>
  <c r="AW1125" i="4"/>
  <c r="AT1125" i="4"/>
  <c r="AW1129" i="4"/>
  <c r="AT1129" i="4"/>
  <c r="AW1133" i="4"/>
  <c r="AT1133" i="4"/>
  <c r="AU76" i="4"/>
  <c r="AX109" i="4"/>
  <c r="AZ109" i="4"/>
  <c r="AL1091" i="4"/>
  <c r="AP1091" i="4"/>
  <c r="AK1098" i="4"/>
  <c r="AO1098" i="4"/>
  <c r="AQ1098" i="4"/>
  <c r="AL1099" i="4"/>
  <c r="AP1099" i="4"/>
  <c r="AK1106" i="4"/>
  <c r="AO1106" i="4"/>
  <c r="AQ1106" i="4"/>
  <c r="AL1107" i="4"/>
  <c r="AP1107" i="4"/>
  <c r="AU1107" i="4"/>
  <c r="AM1108" i="4"/>
  <c r="AV1108" i="4"/>
  <c r="AN1109" i="4"/>
  <c r="AR1109" i="4"/>
  <c r="AK1110" i="4"/>
  <c r="AO1110" i="4"/>
  <c r="AQ1110" i="4"/>
  <c r="AL1111" i="4"/>
  <c r="AP1111" i="4"/>
  <c r="AU1111" i="4"/>
  <c r="AM1112" i="4"/>
  <c r="AV1112" i="4"/>
  <c r="AN1113" i="4"/>
  <c r="AR1113" i="4"/>
  <c r="AK1114" i="4"/>
  <c r="AO1114" i="4"/>
  <c r="AQ1114" i="4"/>
  <c r="AL1115" i="4"/>
  <c r="AP1115" i="4"/>
  <c r="AU1115" i="4"/>
  <c r="AM1116" i="4"/>
  <c r="AV1116" i="4"/>
  <c r="AN1117" i="4"/>
  <c r="AR1117" i="4"/>
  <c r="AK1118" i="4"/>
  <c r="AO1118" i="4"/>
  <c r="AQ1118" i="4"/>
  <c r="AL1119" i="4"/>
  <c r="AP1119" i="4"/>
  <c r="AU1119" i="4"/>
  <c r="AM1120" i="4"/>
  <c r="AV1120" i="4"/>
  <c r="AN1121" i="4"/>
  <c r="AR1121" i="4"/>
  <c r="AK1122" i="4"/>
  <c r="AO1122" i="4"/>
  <c r="AQ1122" i="4"/>
  <c r="AL1123" i="4"/>
  <c r="AP1123" i="4"/>
  <c r="AU1123" i="4"/>
  <c r="AM1124" i="4"/>
  <c r="AV1124" i="4"/>
  <c r="AN1125" i="4"/>
  <c r="AR1125" i="4"/>
  <c r="AK1126" i="4"/>
  <c r="AO1126" i="4"/>
  <c r="AQ1126" i="4"/>
  <c r="AL1127" i="4"/>
  <c r="AP1127" i="4"/>
  <c r="AU1127" i="4"/>
  <c r="AM1128" i="4"/>
  <c r="AV1128" i="4"/>
  <c r="AN1129" i="4"/>
  <c r="AR1129" i="4"/>
  <c r="AK1130" i="4"/>
  <c r="AO1130" i="4"/>
  <c r="AQ1130" i="4"/>
  <c r="AL1131" i="4"/>
  <c r="AP1131" i="4"/>
  <c r="AU1131" i="4"/>
  <c r="AM1132" i="4"/>
  <c r="AV1132" i="4"/>
  <c r="AN1133" i="4"/>
  <c r="AR1133" i="4"/>
  <c r="AK1134" i="4"/>
  <c r="AO1134" i="4"/>
  <c r="AQ1134" i="4"/>
  <c r="AM1136" i="4"/>
  <c r="AR1136" i="4"/>
  <c r="AM1137" i="4"/>
  <c r="AR1137" i="4"/>
  <c r="AN1138" i="4"/>
  <c r="AS1138" i="4"/>
  <c r="AM1140" i="4"/>
  <c r="AR1140" i="4"/>
  <c r="AM1141" i="4"/>
  <c r="AR1141" i="4"/>
  <c r="AN1142" i="4"/>
  <c r="AS1142" i="4"/>
  <c r="AM1144" i="4"/>
  <c r="AR1144" i="4"/>
  <c r="AM1145" i="4"/>
  <c r="AR1145" i="4"/>
  <c r="AN1146" i="4"/>
  <c r="AS1146" i="4"/>
  <c r="AM1148" i="4"/>
  <c r="AR1148" i="4"/>
  <c r="AM1149" i="4"/>
  <c r="AR1149" i="4"/>
  <c r="AN1150" i="4"/>
  <c r="AS1150" i="4"/>
  <c r="AM1152" i="4"/>
  <c r="AR1152" i="4"/>
  <c r="AM1153" i="4"/>
  <c r="AR1153" i="4"/>
  <c r="AN1154" i="4"/>
  <c r="AS1154" i="4"/>
  <c r="AM1156" i="4"/>
  <c r="AR1156" i="4"/>
  <c r="AM1157" i="4"/>
  <c r="AR1157" i="4"/>
  <c r="AN1158" i="4"/>
  <c r="AS1158" i="4"/>
  <c r="AM1160" i="4"/>
  <c r="AR1160" i="4"/>
  <c r="AM1161" i="4"/>
  <c r="AR1161" i="4"/>
  <c r="AN1162" i="4"/>
  <c r="AS1162" i="4"/>
  <c r="AM1164" i="4"/>
  <c r="AR1164" i="4"/>
  <c r="AM1165" i="4"/>
  <c r="AR1165" i="4"/>
  <c r="AN1166" i="4"/>
  <c r="AS1166" i="4"/>
  <c r="AM1168" i="4"/>
  <c r="AR1168" i="4"/>
  <c r="AM1169" i="4"/>
  <c r="AR1169" i="4"/>
  <c r="AN1170" i="4"/>
  <c r="AS1170" i="4"/>
  <c r="AM1172" i="4"/>
  <c r="AR1172" i="4"/>
  <c r="AM1173" i="4"/>
  <c r="AR1173" i="4"/>
  <c r="AN1174" i="4"/>
  <c r="AS1174" i="4"/>
  <c r="AM1176" i="4"/>
  <c r="AR1176" i="4"/>
  <c r="AM1177" i="4"/>
  <c r="AR1177" i="4"/>
  <c r="AN1178" i="4"/>
  <c r="AS1178" i="4"/>
  <c r="AM1180" i="4"/>
  <c r="AR1180" i="4"/>
  <c r="AM1181" i="4"/>
  <c r="AR1181" i="4"/>
  <c r="AN1182" i="4"/>
  <c r="AS1182" i="4"/>
  <c r="AM1184" i="4"/>
  <c r="AR1184" i="4"/>
  <c r="AM1185" i="4"/>
  <c r="AR1185" i="4"/>
  <c r="AN1186" i="4"/>
  <c r="AS1186" i="4"/>
  <c r="AM1188" i="4"/>
  <c r="AR1188" i="4"/>
  <c r="AM1189" i="4"/>
  <c r="AR1189" i="4"/>
  <c r="AN1190" i="4"/>
  <c r="AS1190" i="4"/>
  <c r="AM1192" i="4"/>
  <c r="AR1192" i="4"/>
  <c r="AM1193" i="4"/>
  <c r="AR1193" i="4"/>
  <c r="AN1194" i="4"/>
  <c r="AS1194" i="4"/>
  <c r="AM1196" i="4"/>
  <c r="AR1196" i="4"/>
  <c r="AM1197" i="4"/>
  <c r="AR1197" i="4"/>
  <c r="AN1198" i="4"/>
  <c r="AS1198" i="4"/>
  <c r="AT1098" i="4"/>
  <c r="AW1098" i="4"/>
  <c r="AT1106" i="4"/>
  <c r="AW1106" i="4"/>
  <c r="AT1110" i="4"/>
  <c r="AW1110" i="4"/>
  <c r="AT1114" i="4"/>
  <c r="AW1114" i="4"/>
  <c r="AT1118" i="4"/>
  <c r="AW1118" i="4"/>
  <c r="AT1122" i="4"/>
  <c r="AW1122" i="4"/>
  <c r="AT1126" i="4"/>
  <c r="AW1126" i="4"/>
  <c r="AT1130" i="4"/>
  <c r="AW1130" i="4"/>
  <c r="AT1134" i="4"/>
  <c r="AW1134" i="4"/>
  <c r="AV1134" i="4"/>
  <c r="AK1091" i="4"/>
  <c r="AT1091" i="4"/>
  <c r="AO1091" i="4"/>
  <c r="AS1091" i="4"/>
  <c r="AN1098" i="4"/>
  <c r="AR1098" i="4"/>
  <c r="AK1099" i="4"/>
  <c r="AT1099" i="4"/>
  <c r="AO1099" i="4"/>
  <c r="AR1099" i="4"/>
  <c r="AS1099" i="4"/>
  <c r="AN1106" i="4"/>
  <c r="AR1106" i="4"/>
  <c r="AK1107" i="4"/>
  <c r="AO1107" i="4"/>
  <c r="AQ1107" i="4"/>
  <c r="AS1107" i="4"/>
  <c r="AL1108" i="4"/>
  <c r="AP1108" i="4"/>
  <c r="AU1108" i="4"/>
  <c r="AN1110" i="4"/>
  <c r="AR1110" i="4"/>
  <c r="AK1111" i="4"/>
  <c r="AO1111" i="4"/>
  <c r="AQ1111" i="4"/>
  <c r="AS1111" i="4"/>
  <c r="AL1112" i="4"/>
  <c r="AP1112" i="4"/>
  <c r="AU1112" i="4"/>
  <c r="AN1114" i="4"/>
  <c r="AR1114" i="4"/>
  <c r="AK1115" i="4"/>
  <c r="AO1115" i="4"/>
  <c r="AQ1115" i="4"/>
  <c r="AS1115" i="4"/>
  <c r="AL1116" i="4"/>
  <c r="AP1116" i="4"/>
  <c r="AU1116" i="4"/>
  <c r="AN1118" i="4"/>
  <c r="AR1118" i="4"/>
  <c r="AK1119" i="4"/>
  <c r="AO1119" i="4"/>
  <c r="AQ1119" i="4"/>
  <c r="AS1119" i="4"/>
  <c r="AL1120" i="4"/>
  <c r="AP1120" i="4"/>
  <c r="AU1120" i="4"/>
  <c r="AN1122" i="4"/>
  <c r="AR1122" i="4"/>
  <c r="AK1123" i="4"/>
  <c r="AO1123" i="4"/>
  <c r="AQ1123" i="4"/>
  <c r="AS1123" i="4"/>
  <c r="AL1124" i="4"/>
  <c r="AP1124" i="4"/>
  <c r="AU1124" i="4"/>
  <c r="AN1126" i="4"/>
  <c r="AR1126" i="4"/>
  <c r="AK1127" i="4"/>
  <c r="AO1127" i="4"/>
  <c r="AQ1127" i="4"/>
  <c r="AS1127" i="4"/>
  <c r="AL1128" i="4"/>
  <c r="AP1128" i="4"/>
  <c r="AU1128" i="4"/>
  <c r="AN1130" i="4"/>
  <c r="AR1130" i="4"/>
  <c r="AK1131" i="4"/>
  <c r="AO1131" i="4"/>
  <c r="AQ1131" i="4"/>
  <c r="AS1131" i="4"/>
  <c r="AL1132" i="4"/>
  <c r="AP1132" i="4"/>
  <c r="AU1132" i="4"/>
  <c r="AN1134" i="4"/>
  <c r="AR1134" i="4"/>
  <c r="AL1136" i="4"/>
  <c r="AK1137" i="4"/>
  <c r="AL1138" i="4"/>
  <c r="AR1138" i="4"/>
  <c r="AL1140" i="4"/>
  <c r="AK1141" i="4"/>
  <c r="AL1142" i="4"/>
  <c r="AR1142" i="4"/>
  <c r="AL1144" i="4"/>
  <c r="AK1145" i="4"/>
  <c r="AL1146" i="4"/>
  <c r="AR1146" i="4"/>
  <c r="AL1148" i="4"/>
  <c r="AK1149" i="4"/>
  <c r="AL1150" i="4"/>
  <c r="AR1150" i="4"/>
  <c r="AL1152" i="4"/>
  <c r="AK1153" i="4"/>
  <c r="AL1154" i="4"/>
  <c r="AR1154" i="4"/>
  <c r="AL1156" i="4"/>
  <c r="AK1157" i="4"/>
  <c r="AL1158" i="4"/>
  <c r="AR1158" i="4"/>
  <c r="AL1160" i="4"/>
  <c r="AK1161" i="4"/>
  <c r="AL1162" i="4"/>
  <c r="AR1162" i="4"/>
  <c r="AL1164" i="4"/>
  <c r="AK1165" i="4"/>
  <c r="AL1166" i="4"/>
  <c r="AR1166" i="4"/>
  <c r="AL1168" i="4"/>
  <c r="AK1169" i="4"/>
  <c r="AL1170" i="4"/>
  <c r="AR1170" i="4"/>
  <c r="AL1172" i="4"/>
  <c r="AK1173" i="4"/>
  <c r="AL1174" i="4"/>
  <c r="AR1174" i="4"/>
  <c r="AL1176" i="4"/>
  <c r="AK1177" i="4"/>
  <c r="AL1178" i="4"/>
  <c r="AR1178" i="4"/>
  <c r="AL1180" i="4"/>
  <c r="AK1181" i="4"/>
  <c r="AL1182" i="4"/>
  <c r="AR1182" i="4"/>
  <c r="AL1184" i="4"/>
  <c r="AK1185" i="4"/>
  <c r="AL1186" i="4"/>
  <c r="AR1186" i="4"/>
  <c r="AL1188" i="4"/>
  <c r="AK1189" i="4"/>
  <c r="AL1190" i="4"/>
  <c r="AR1190" i="4"/>
  <c r="AL1192" i="4"/>
  <c r="AK1193" i="4"/>
  <c r="AL1194" i="4"/>
  <c r="AR1194" i="4"/>
  <c r="AL1196" i="4"/>
  <c r="AK1197" i="4"/>
  <c r="AL1198" i="4"/>
  <c r="AR1198" i="4"/>
  <c r="AE184" i="4"/>
  <c r="AO184" i="4"/>
  <c r="AW184" i="4"/>
  <c r="AO90" i="4"/>
  <c r="AW90" i="4"/>
  <c r="AE90" i="4"/>
  <c r="AO86" i="4"/>
  <c r="AW86" i="4"/>
  <c r="AE86" i="4"/>
  <c r="AO83" i="4"/>
  <c r="AE83" i="4"/>
  <c r="AV79" i="4"/>
  <c r="AO79" i="4"/>
  <c r="AQ79" i="4"/>
  <c r="AE79" i="4"/>
  <c r="AT64" i="4"/>
  <c r="AU64" i="4"/>
  <c r="AO64" i="4"/>
  <c r="AW64" i="4"/>
  <c r="AE64" i="4"/>
  <c r="AO49" i="4"/>
  <c r="AW49" i="4"/>
  <c r="AE49" i="4"/>
  <c r="AO45" i="4"/>
  <c r="AW45" i="4"/>
  <c r="AE45" i="4"/>
  <c r="AT41" i="4"/>
  <c r="AU41" i="4"/>
  <c r="AO41" i="4"/>
  <c r="AW41" i="4"/>
  <c r="AE41" i="4"/>
  <c r="AT37" i="4"/>
  <c r="AU37" i="4"/>
  <c r="AO37" i="4"/>
  <c r="AW37" i="4"/>
  <c r="AE37" i="4"/>
  <c r="AT29" i="4"/>
  <c r="AU29" i="4"/>
  <c r="AO29" i="4"/>
  <c r="AW29" i="4"/>
  <c r="AE29" i="4"/>
  <c r="AO25" i="4"/>
  <c r="AQ25" i="4"/>
  <c r="AE25" i="4"/>
  <c r="AV109" i="4"/>
  <c r="AE109" i="4"/>
  <c r="AO109" i="4"/>
  <c r="AQ109" i="4"/>
  <c r="AT185" i="4"/>
  <c r="AU185" i="4"/>
  <c r="AE185" i="4"/>
  <c r="AO185" i="4"/>
  <c r="AW185" i="4"/>
  <c r="AO95" i="4"/>
  <c r="AE95" i="4"/>
  <c r="AO91" i="4"/>
  <c r="AE91" i="4"/>
  <c r="AO87" i="4"/>
  <c r="AE87" i="4"/>
  <c r="AT80" i="4"/>
  <c r="AU80" i="4"/>
  <c r="AO80" i="4"/>
  <c r="AW80" i="4"/>
  <c r="AE80" i="4"/>
  <c r="AO54" i="4"/>
  <c r="AW54" i="4"/>
  <c r="AE54" i="4"/>
  <c r="AT46" i="4"/>
  <c r="AO46" i="4"/>
  <c r="AQ46" i="4"/>
  <c r="AE46" i="4"/>
  <c r="AW46" i="4"/>
  <c r="AT42" i="4"/>
  <c r="AU42" i="4"/>
  <c r="AO42" i="4"/>
  <c r="AW42" i="4"/>
  <c r="AE42" i="4"/>
  <c r="AT38" i="4"/>
  <c r="AU38" i="4"/>
  <c r="AO38" i="4"/>
  <c r="AW38" i="4"/>
  <c r="AE38" i="4"/>
  <c r="AT30" i="4"/>
  <c r="AU30" i="4"/>
  <c r="AO30" i="4"/>
  <c r="AW30" i="4"/>
  <c r="AE30" i="4"/>
  <c r="AO26" i="4"/>
  <c r="AE26" i="4"/>
  <c r="AO22" i="4"/>
  <c r="AW22" i="4"/>
  <c r="AE22" i="4"/>
  <c r="AT2" i="4"/>
  <c r="AU2" i="4"/>
  <c r="AE2" i="4"/>
  <c r="AO2" i="4"/>
  <c r="AO182" i="4"/>
  <c r="AW182" i="4"/>
  <c r="AE182" i="4"/>
  <c r="AO96" i="4"/>
  <c r="AW96" i="4"/>
  <c r="AE96" i="4"/>
  <c r="AO92" i="4"/>
  <c r="AW92" i="4"/>
  <c r="AE92" i="4"/>
  <c r="AO88" i="4"/>
  <c r="AE88" i="4"/>
  <c r="AO84" i="4"/>
  <c r="AW84" i="4"/>
  <c r="AE84" i="4"/>
  <c r="AO55" i="4"/>
  <c r="AE55" i="4"/>
  <c r="AT47" i="4"/>
  <c r="AU47" i="4"/>
  <c r="AO47" i="4"/>
  <c r="AW47" i="4"/>
  <c r="AE47" i="4"/>
  <c r="AO43" i="4"/>
  <c r="AW43" i="4"/>
  <c r="AE43" i="4"/>
  <c r="AO39" i="4"/>
  <c r="AW39" i="4"/>
  <c r="AE39" i="4"/>
  <c r="AO35" i="4"/>
  <c r="AE35" i="4"/>
  <c r="AO31" i="4"/>
  <c r="AW31" i="4"/>
  <c r="AE31" i="4"/>
  <c r="AV27" i="4"/>
  <c r="AO27" i="4"/>
  <c r="AE27" i="4"/>
  <c r="AT23" i="4"/>
  <c r="AU23" i="4"/>
  <c r="AO23" i="4"/>
  <c r="AW23" i="4"/>
  <c r="AE23" i="4"/>
  <c r="AO99" i="4"/>
  <c r="AE99" i="4"/>
  <c r="AW1135" i="4"/>
  <c r="AT1135" i="4"/>
  <c r="AW1139" i="4"/>
  <c r="AT1139" i="4"/>
  <c r="AW1143" i="4"/>
  <c r="AT1143" i="4"/>
  <c r="AW1147" i="4"/>
  <c r="AT1147" i="4"/>
  <c r="AW1151" i="4"/>
  <c r="AT1151" i="4"/>
  <c r="AW1155" i="4"/>
  <c r="AT1155" i="4"/>
  <c r="AW1159" i="4"/>
  <c r="AT1159" i="4"/>
  <c r="AW1163" i="4"/>
  <c r="AT1163" i="4"/>
  <c r="AW1167" i="4"/>
  <c r="AT1167" i="4"/>
  <c r="AW1171" i="4"/>
  <c r="AT1171" i="4"/>
  <c r="AW1175" i="4"/>
  <c r="AT1175" i="4"/>
  <c r="AW1179" i="4"/>
  <c r="AT1179" i="4"/>
  <c r="AW1183" i="4"/>
  <c r="AT1183" i="4"/>
  <c r="AW1187" i="4"/>
  <c r="AT1187" i="4"/>
  <c r="AW1191" i="4"/>
  <c r="AT1191" i="4"/>
  <c r="AW1195" i="4"/>
  <c r="AT1195" i="4"/>
  <c r="AW1199" i="4"/>
  <c r="AT1199" i="4"/>
  <c r="AE187" i="4"/>
  <c r="AO187" i="4"/>
  <c r="AW187" i="4"/>
  <c r="AO97" i="4"/>
  <c r="AE97" i="4"/>
  <c r="AO93" i="4"/>
  <c r="AE93" i="4"/>
  <c r="AO89" i="4"/>
  <c r="AE89" i="4"/>
  <c r="AO82" i="4"/>
  <c r="AW82" i="4"/>
  <c r="AE82" i="4"/>
  <c r="AT78" i="4"/>
  <c r="AU78" i="4"/>
  <c r="AO78" i="4"/>
  <c r="AW78" i="4"/>
  <c r="AE78" i="4"/>
  <c r="AE56" i="4"/>
  <c r="AO56" i="4"/>
  <c r="AW56" i="4"/>
  <c r="AT48" i="4"/>
  <c r="AU48" i="4"/>
  <c r="AE48" i="4"/>
  <c r="AO48" i="4"/>
  <c r="AW48" i="4"/>
  <c r="AV44" i="4"/>
  <c r="AE44" i="4"/>
  <c r="AO44" i="4"/>
  <c r="AQ44" i="4"/>
  <c r="AW40" i="4"/>
  <c r="AO40" i="4"/>
  <c r="AQ40" i="4"/>
  <c r="AE40" i="4"/>
  <c r="AO36" i="4"/>
  <c r="AW36" i="4"/>
  <c r="AE36" i="4"/>
  <c r="AO32" i="4"/>
  <c r="AW32" i="4"/>
  <c r="AE32" i="4"/>
  <c r="AO28" i="4"/>
  <c r="AE28" i="4"/>
  <c r="AT24" i="4"/>
  <c r="AU24" i="4"/>
  <c r="AO24" i="4"/>
  <c r="AW24" i="4"/>
  <c r="AE24" i="4"/>
  <c r="AT20" i="4"/>
  <c r="AU20" i="4"/>
  <c r="AE20" i="4"/>
  <c r="AO20" i="4"/>
  <c r="AW20" i="4"/>
  <c r="AN1135" i="4"/>
  <c r="AR1135" i="4"/>
  <c r="AN1139" i="4"/>
  <c r="AR1139" i="4"/>
  <c r="AN1143" i="4"/>
  <c r="AR1143" i="4"/>
  <c r="AN1147" i="4"/>
  <c r="AR1147" i="4"/>
  <c r="AN1151" i="4"/>
  <c r="AR1151" i="4"/>
  <c r="AN1155" i="4"/>
  <c r="AR1155" i="4"/>
  <c r="AN1159" i="4"/>
  <c r="AR1159" i="4"/>
  <c r="AN1163" i="4"/>
  <c r="AR1163" i="4"/>
  <c r="AN1167" i="4"/>
  <c r="AR1167" i="4"/>
  <c r="AN1171" i="4"/>
  <c r="AR1171" i="4"/>
  <c r="AN1175" i="4"/>
  <c r="AR1175" i="4"/>
  <c r="AN1179" i="4"/>
  <c r="AR1179" i="4"/>
  <c r="AN1183" i="4"/>
  <c r="AR1183" i="4"/>
  <c r="AN1187" i="4"/>
  <c r="AR1187" i="4"/>
  <c r="AN1191" i="4"/>
  <c r="AR1191" i="4"/>
  <c r="AN1195" i="4"/>
  <c r="AR1195" i="4"/>
  <c r="AN1199" i="4"/>
  <c r="AR1199" i="4"/>
  <c r="AQ75" i="4"/>
  <c r="AQ61" i="4"/>
  <c r="AQ76" i="4"/>
  <c r="AQ62" i="4"/>
  <c r="AV62" i="4"/>
  <c r="AZ1081" i="4"/>
  <c r="AV61" i="4"/>
  <c r="AQ73" i="4"/>
  <c r="AV73" i="4"/>
  <c r="AQ59" i="4"/>
  <c r="AV59" i="4"/>
  <c r="AT1089" i="4"/>
  <c r="AT1076" i="4"/>
  <c r="AT1044" i="4"/>
  <c r="AX1044" i="4"/>
  <c r="AZ1044" i="4"/>
  <c r="AW896" i="4"/>
  <c r="AX896" i="4"/>
  <c r="AZ896" i="4"/>
  <c r="AW875" i="4"/>
  <c r="AX875" i="4"/>
  <c r="AZ875" i="4"/>
  <c r="AT874" i="4"/>
  <c r="AX874" i="4"/>
  <c r="AZ874" i="4"/>
  <c r="AW475" i="4"/>
  <c r="AX475" i="4"/>
  <c r="AZ475" i="4"/>
  <c r="AT386" i="4"/>
  <c r="AX386" i="4"/>
  <c r="AZ386" i="4"/>
  <c r="AW383" i="4"/>
  <c r="AX383" i="4"/>
  <c r="AZ383" i="4"/>
  <c r="AW278" i="4"/>
  <c r="AX278" i="4"/>
  <c r="AZ278" i="4"/>
  <c r="AW275" i="4"/>
  <c r="AX275" i="4"/>
  <c r="AZ275" i="4"/>
  <c r="AQ60" i="4"/>
  <c r="AT678" i="4"/>
  <c r="AX678" i="4"/>
  <c r="AZ678" i="4"/>
  <c r="AW653" i="4"/>
  <c r="AX653" i="4"/>
  <c r="AZ653" i="4"/>
  <c r="AW620" i="4"/>
  <c r="AX620" i="4"/>
  <c r="AZ620" i="4"/>
  <c r="AW470" i="4"/>
  <c r="AX470" i="4"/>
  <c r="AZ470" i="4"/>
  <c r="AW164" i="4"/>
  <c r="AX164" i="4"/>
  <c r="AZ164" i="4"/>
  <c r="AV60" i="4"/>
  <c r="AS57" i="4"/>
  <c r="AM57" i="4"/>
  <c r="AE57" i="4"/>
  <c r="AN57" i="4"/>
  <c r="AP57" i="4"/>
  <c r="AK57" i="4"/>
  <c r="AO57" i="4"/>
  <c r="AW57" i="4"/>
  <c r="AL57" i="4"/>
  <c r="AV137" i="4"/>
  <c r="AW137" i="4"/>
  <c r="AP137" i="4"/>
  <c r="AK137" i="4"/>
  <c r="AO137" i="4"/>
  <c r="AQ137" i="4"/>
  <c r="AT137" i="4"/>
  <c r="AR137" i="4"/>
  <c r="AL137" i="4"/>
  <c r="AS137" i="4"/>
  <c r="AM137" i="4"/>
  <c r="AE137" i="4"/>
  <c r="AU137" i="4"/>
  <c r="AN137" i="4"/>
  <c r="AS29" i="19"/>
  <c r="AX62" i="4"/>
  <c r="AX68" i="4"/>
  <c r="AZ68" i="4"/>
  <c r="AX85" i="4"/>
  <c r="AZ85" i="4"/>
  <c r="AX12" i="4"/>
  <c r="AZ12" i="4"/>
  <c r="AO53" i="4"/>
  <c r="AR53" i="4"/>
  <c r="AS53" i="4"/>
  <c r="AM53" i="4"/>
  <c r="AN53" i="4"/>
  <c r="AP53" i="4"/>
  <c r="AK53" i="4"/>
  <c r="AL53" i="4"/>
  <c r="AE53" i="4"/>
  <c r="AV112" i="4"/>
  <c r="AO112" i="4"/>
  <c r="AQ112" i="4"/>
  <c r="AE112" i="4"/>
  <c r="AS112" i="4"/>
  <c r="AM112" i="4"/>
  <c r="AW112" i="4"/>
  <c r="AP112" i="4"/>
  <c r="AK112" i="4"/>
  <c r="AT112" i="4"/>
  <c r="AR112" i="4"/>
  <c r="AL112" i="4"/>
  <c r="AU112" i="4"/>
  <c r="AN112" i="4"/>
  <c r="AW134" i="4"/>
  <c r="AS134" i="4"/>
  <c r="AM134" i="4"/>
  <c r="AU134" i="4"/>
  <c r="AN134" i="4"/>
  <c r="AE134" i="4"/>
  <c r="AV134" i="4"/>
  <c r="AP134" i="4"/>
  <c r="AK134" i="4"/>
  <c r="AR134" i="4"/>
  <c r="AL134" i="4"/>
  <c r="AO134" i="4"/>
  <c r="AQ134" i="4"/>
  <c r="AX1154" i="4"/>
  <c r="AZ1154" i="4"/>
  <c r="AT1083" i="4"/>
  <c r="AT1080" i="4"/>
  <c r="AX1080" i="4"/>
  <c r="AZ1080" i="4"/>
  <c r="AT1077" i="4"/>
  <c r="AX1077" i="4"/>
  <c r="AZ1077" i="4"/>
  <c r="AW1051" i="4"/>
  <c r="AX1051" i="4"/>
  <c r="AZ1051" i="4"/>
  <c r="AW1002" i="4"/>
  <c r="AX1002" i="4"/>
  <c r="AZ1002" i="4"/>
  <c r="AT960" i="4"/>
  <c r="AX960" i="4"/>
  <c r="AZ960" i="4"/>
  <c r="AT844" i="4"/>
  <c r="AX844" i="4"/>
  <c r="AZ844" i="4"/>
  <c r="AT748" i="4"/>
  <c r="AX748" i="4"/>
  <c r="AZ748" i="4"/>
  <c r="AW730" i="4"/>
  <c r="AX730" i="4"/>
  <c r="AZ730" i="4"/>
  <c r="AT704" i="4"/>
  <c r="AX704" i="4"/>
  <c r="AZ704" i="4"/>
  <c r="AW685" i="4"/>
  <c r="AX685" i="4"/>
  <c r="AZ685" i="4"/>
  <c r="AT684" i="4"/>
  <c r="AX684" i="4"/>
  <c r="AZ684" i="4"/>
  <c r="AT672" i="4"/>
  <c r="AX672" i="4"/>
  <c r="AZ672" i="4"/>
  <c r="AW645" i="4"/>
  <c r="AX645" i="4"/>
  <c r="AZ645" i="4"/>
  <c r="AT614" i="4"/>
  <c r="AX614" i="4"/>
  <c r="AZ614" i="4"/>
  <c r="AW584" i="4"/>
  <c r="AX584" i="4"/>
  <c r="AZ584" i="4"/>
  <c r="AW555" i="4"/>
  <c r="AX555" i="4"/>
  <c r="AZ555" i="4"/>
  <c r="AT498" i="4"/>
  <c r="AX498" i="4"/>
  <c r="AZ498" i="4"/>
  <c r="AT414" i="4"/>
  <c r="AX414" i="4"/>
  <c r="AZ414" i="4"/>
  <c r="AW323" i="4"/>
  <c r="AX323" i="4"/>
  <c r="AZ323" i="4"/>
  <c r="AW315" i="4"/>
  <c r="AX315" i="4"/>
  <c r="AZ315" i="4"/>
  <c r="AT314" i="4"/>
  <c r="AX314" i="4"/>
  <c r="AZ314" i="4"/>
  <c r="AT309" i="4"/>
  <c r="AX309" i="4"/>
  <c r="AZ309" i="4"/>
  <c r="AT263" i="4"/>
  <c r="AX263" i="4"/>
  <c r="AZ263" i="4"/>
  <c r="AW234" i="4"/>
  <c r="AX234" i="4"/>
  <c r="AZ234" i="4"/>
  <c r="AT229" i="4"/>
  <c r="AX229" i="4"/>
  <c r="AZ229" i="4"/>
  <c r="AW214" i="4"/>
  <c r="AX214" i="4"/>
  <c r="AZ214" i="4"/>
  <c r="AW211" i="4"/>
  <c r="AX211" i="4"/>
  <c r="AZ211" i="4"/>
  <c r="AX108" i="4"/>
  <c r="AZ108" i="4"/>
  <c r="AW959" i="4"/>
  <c r="AX959" i="4"/>
  <c r="AZ959" i="4"/>
  <c r="AT912" i="4"/>
  <c r="AX912" i="4"/>
  <c r="AZ912" i="4"/>
  <c r="AT868" i="4"/>
  <c r="AX868" i="4"/>
  <c r="AZ868" i="4"/>
  <c r="AT856" i="4"/>
  <c r="AX856" i="4"/>
  <c r="AZ856" i="4"/>
  <c r="AW843" i="4"/>
  <c r="AX843" i="4"/>
  <c r="AZ843" i="4"/>
  <c r="AT822" i="4"/>
  <c r="AX822" i="4"/>
  <c r="AZ822" i="4"/>
  <c r="AW747" i="4"/>
  <c r="AX747" i="4"/>
  <c r="AZ747" i="4"/>
  <c r="AW740" i="4"/>
  <c r="AX740" i="4"/>
  <c r="AZ740" i="4"/>
  <c r="AT519" i="4"/>
  <c r="AX519" i="4"/>
  <c r="AZ519" i="4"/>
  <c r="AT501" i="4"/>
  <c r="AX501" i="4"/>
  <c r="AZ501" i="4"/>
  <c r="AT477" i="4"/>
  <c r="AX477" i="4"/>
  <c r="AZ477" i="4"/>
  <c r="AW431" i="4"/>
  <c r="AX431" i="4"/>
  <c r="AZ431" i="4"/>
  <c r="AT367" i="4"/>
  <c r="AX367" i="4"/>
  <c r="AZ367" i="4"/>
  <c r="AT303" i="4"/>
  <c r="AX303" i="4"/>
  <c r="AZ303" i="4"/>
  <c r="AW231" i="4"/>
  <c r="AX231" i="4"/>
  <c r="AZ231" i="4"/>
  <c r="AT198" i="4"/>
  <c r="AX198" i="4"/>
  <c r="AZ198" i="4"/>
  <c r="AT36" i="4"/>
  <c r="AU36" i="4"/>
  <c r="AT1073" i="4"/>
  <c r="AX1073" i="4"/>
  <c r="AZ1073" i="4"/>
  <c r="AT1026" i="4"/>
  <c r="AX1026" i="4"/>
  <c r="AZ1026" i="4"/>
  <c r="AW935" i="4"/>
  <c r="AX935" i="4"/>
  <c r="AZ935" i="4"/>
  <c r="AT924" i="4"/>
  <c r="AX924" i="4"/>
  <c r="AZ924" i="4"/>
  <c r="AT718" i="4"/>
  <c r="AX718" i="4"/>
  <c r="AZ718" i="4"/>
  <c r="AW621" i="4"/>
  <c r="AX621" i="4"/>
  <c r="AZ621" i="4"/>
  <c r="AT608" i="4"/>
  <c r="AX608" i="4"/>
  <c r="AZ608" i="4"/>
  <c r="AT533" i="4"/>
  <c r="AX533" i="4"/>
  <c r="AZ533" i="4"/>
  <c r="AW500" i="4"/>
  <c r="AX500" i="4"/>
  <c r="AZ500" i="4"/>
  <c r="AW476" i="4"/>
  <c r="AX476" i="4"/>
  <c r="AZ476" i="4"/>
  <c r="AT471" i="4"/>
  <c r="AX471" i="4"/>
  <c r="AZ471" i="4"/>
  <c r="AT465" i="4"/>
  <c r="AX465" i="4"/>
  <c r="AZ465" i="4"/>
  <c r="AW442" i="4"/>
  <c r="AX442" i="4"/>
  <c r="AZ442" i="4"/>
  <c r="AT426" i="4"/>
  <c r="AX426" i="4"/>
  <c r="AZ426" i="4"/>
  <c r="AW423" i="4"/>
  <c r="AX423" i="4"/>
  <c r="AZ423" i="4"/>
  <c r="AT402" i="4"/>
  <c r="AX402" i="4"/>
  <c r="AZ402" i="4"/>
  <c r="AW399" i="4"/>
  <c r="AX399" i="4"/>
  <c r="AZ399" i="4"/>
  <c r="AW366" i="4"/>
  <c r="AX366" i="4"/>
  <c r="AZ366" i="4"/>
  <c r="AT357" i="4"/>
  <c r="AX357" i="4"/>
  <c r="AZ357" i="4"/>
  <c r="AT327" i="4"/>
  <c r="AX327" i="4"/>
  <c r="AZ327" i="4"/>
  <c r="AX287" i="4"/>
  <c r="AZ287" i="4"/>
  <c r="AT279" i="4"/>
  <c r="AX279" i="4"/>
  <c r="AZ279" i="4"/>
  <c r="AW271" i="4"/>
  <c r="AX271" i="4"/>
  <c r="AZ271" i="4"/>
  <c r="AW259" i="4"/>
  <c r="AX259" i="4"/>
  <c r="AZ259" i="4"/>
  <c r="AX207" i="4"/>
  <c r="AZ207" i="4"/>
  <c r="AT203" i="4"/>
  <c r="AX203" i="4"/>
  <c r="AZ203" i="4"/>
  <c r="AW197" i="4"/>
  <c r="AX197" i="4"/>
  <c r="AZ197" i="4"/>
  <c r="AT194" i="4"/>
  <c r="AX194" i="4"/>
  <c r="AZ194" i="4"/>
  <c r="AW165" i="4"/>
  <c r="AX165" i="4"/>
  <c r="AZ165" i="4"/>
  <c r="AW33" i="4"/>
  <c r="AX103" i="4"/>
  <c r="AZ103" i="4"/>
  <c r="AR35" i="19"/>
  <c r="AR31" i="19"/>
  <c r="AV31" i="19"/>
  <c r="AR30" i="19"/>
  <c r="AV30" i="19"/>
  <c r="AR26" i="19"/>
  <c r="Y379" i="7"/>
  <c r="V379" i="7"/>
  <c r="U838" i="7"/>
  <c r="Y854" i="7"/>
  <c r="V854" i="7"/>
  <c r="Y859" i="7"/>
  <c r="V859" i="7"/>
  <c r="Y863" i="7"/>
  <c r="Y867" i="7"/>
  <c r="Y871" i="7"/>
  <c r="V871" i="7"/>
  <c r="Y875" i="7"/>
  <c r="V875" i="7"/>
  <c r="Y879" i="7"/>
  <c r="U879" i="7"/>
  <c r="Y883" i="7"/>
  <c r="U883" i="7"/>
  <c r="Y887" i="7"/>
  <c r="V887" i="7"/>
  <c r="Y891" i="7"/>
  <c r="U891" i="7"/>
  <c r="Y895" i="7"/>
  <c r="Y901" i="7"/>
  <c r="V901" i="7"/>
  <c r="Y903" i="7"/>
  <c r="V903" i="7"/>
  <c r="Y905" i="7"/>
  <c r="V905" i="7"/>
  <c r="Y909" i="7"/>
  <c r="Y913" i="7"/>
  <c r="V913" i="7"/>
  <c r="Y917" i="7"/>
  <c r="Y921" i="7"/>
  <c r="V921" i="7"/>
  <c r="Y925" i="7"/>
  <c r="Y929" i="7"/>
  <c r="V929" i="7"/>
  <c r="Y933" i="7"/>
  <c r="Y935" i="7"/>
  <c r="U935" i="7"/>
  <c r="Y937" i="7"/>
  <c r="V937" i="7"/>
  <c r="Y939" i="7"/>
  <c r="V939" i="7"/>
  <c r="Y941" i="7"/>
  <c r="V941" i="7"/>
  <c r="Y953" i="7"/>
  <c r="V953" i="7"/>
  <c r="Y957" i="7"/>
  <c r="U957" i="7"/>
  <c r="Y959" i="7"/>
  <c r="Y963" i="7"/>
  <c r="V963" i="7"/>
  <c r="Y967" i="7"/>
  <c r="U967" i="7"/>
  <c r="Y971" i="7"/>
  <c r="V971" i="7"/>
  <c r="Y975" i="7"/>
  <c r="Y979" i="7"/>
  <c r="Y981" i="7"/>
  <c r="V981" i="7"/>
  <c r="Y985" i="7"/>
  <c r="V985" i="7"/>
  <c r="Y989" i="7"/>
  <c r="Y993" i="7"/>
  <c r="Y997" i="7"/>
  <c r="V997" i="7"/>
  <c r="Y1001" i="7"/>
  <c r="V1001" i="7"/>
  <c r="Y1005" i="7"/>
  <c r="V1005" i="7"/>
  <c r="Y1009" i="7"/>
  <c r="Y1013" i="7"/>
  <c r="V1013" i="7"/>
  <c r="Y1026" i="7"/>
  <c r="Y1042" i="7"/>
  <c r="Y1058" i="7"/>
  <c r="V1058" i="7"/>
  <c r="Y1074" i="7"/>
  <c r="U1074" i="7"/>
  <c r="Y1090" i="7"/>
  <c r="V1090" i="7"/>
  <c r="Y1106" i="7"/>
  <c r="U1106" i="7"/>
  <c r="Y1114" i="7"/>
  <c r="U1114" i="7"/>
  <c r="Y1130" i="7"/>
  <c r="U1130" i="7"/>
  <c r="Y1146" i="7"/>
  <c r="Z22" i="7"/>
  <c r="U22" i="7"/>
  <c r="Y92" i="7"/>
  <c r="U92" i="7"/>
  <c r="Y159" i="7"/>
  <c r="V159" i="7"/>
  <c r="Y191" i="7"/>
  <c r="Y208" i="7"/>
  <c r="Y240" i="7"/>
  <c r="U240" i="7"/>
  <c r="Y272" i="7"/>
  <c r="U272" i="7"/>
  <c r="Y304" i="7"/>
  <c r="U304" i="7"/>
  <c r="Z375" i="7"/>
  <c r="Y395" i="7"/>
  <c r="V395" i="7"/>
  <c r="Y412" i="7"/>
  <c r="U412" i="7"/>
  <c r="Z421" i="7"/>
  <c r="U421" i="7"/>
  <c r="Y432" i="7"/>
  <c r="Z451" i="7"/>
  <c r="Y465" i="7"/>
  <c r="V465" i="7"/>
  <c r="Y483" i="7"/>
  <c r="V483" i="7"/>
  <c r="Y499" i="7"/>
  <c r="V499" i="7"/>
  <c r="Y515" i="7"/>
  <c r="V515" i="7"/>
  <c r="Y531" i="7"/>
  <c r="U531" i="7"/>
  <c r="Y547" i="7"/>
  <c r="Y557" i="7"/>
  <c r="Y565" i="7"/>
  <c r="V565" i="7"/>
  <c r="Y573" i="7"/>
  <c r="Y736" i="7"/>
  <c r="Y746" i="7"/>
  <c r="V746" i="7"/>
  <c r="Y752" i="7"/>
  <c r="V752" i="7"/>
  <c r="Y775" i="7"/>
  <c r="Y791" i="7"/>
  <c r="U791" i="7"/>
  <c r="Y807" i="7"/>
  <c r="Y826" i="7"/>
  <c r="V826" i="7"/>
  <c r="Y858" i="7"/>
  <c r="U858" i="7"/>
  <c r="Y1017" i="7"/>
  <c r="Y1025" i="7"/>
  <c r="V1025" i="7"/>
  <c r="Y1033" i="7"/>
  <c r="Y1041" i="7"/>
  <c r="V1041" i="7"/>
  <c r="Y1049" i="7"/>
  <c r="V1049" i="7"/>
  <c r="Y1057" i="7"/>
  <c r="Y1065" i="7"/>
  <c r="V1065" i="7"/>
  <c r="Y1073" i="7"/>
  <c r="V1073" i="7"/>
  <c r="Y1081" i="7"/>
  <c r="U1081" i="7"/>
  <c r="Y1089" i="7"/>
  <c r="Y1097" i="7"/>
  <c r="V1097" i="7"/>
  <c r="Y1105" i="7"/>
  <c r="V1105" i="7"/>
  <c r="Y1113" i="7"/>
  <c r="V1113" i="7"/>
  <c r="Y1121" i="7"/>
  <c r="Y1129" i="7"/>
  <c r="V1129" i="7"/>
  <c r="Y1137" i="7"/>
  <c r="V1137" i="7"/>
  <c r="Y1145" i="7"/>
  <c r="U1438" i="7"/>
  <c r="Y60" i="7"/>
  <c r="V60" i="7"/>
  <c r="Y124" i="7"/>
  <c r="Y143" i="7"/>
  <c r="Y175" i="7"/>
  <c r="Z210" i="7"/>
  <c r="V210" i="7"/>
  <c r="Y224" i="7"/>
  <c r="U224" i="7"/>
  <c r="Z242" i="7"/>
  <c r="V242" i="7"/>
  <c r="Y256" i="7"/>
  <c r="U256" i="7"/>
  <c r="Z274" i="7"/>
  <c r="V274" i="7"/>
  <c r="Y288" i="7"/>
  <c r="U288" i="7"/>
  <c r="Z306" i="7"/>
  <c r="V306" i="7"/>
  <c r="Y319" i="7"/>
  <c r="U319" i="7"/>
  <c r="Y334" i="7"/>
  <c r="U334" i="7"/>
  <c r="Y348" i="7"/>
  <c r="Z359" i="7"/>
  <c r="U359" i="7"/>
  <c r="Y403" i="7"/>
  <c r="V403" i="7"/>
  <c r="Y475" i="7"/>
  <c r="V475" i="7"/>
  <c r="Y491" i="7"/>
  <c r="V491" i="7"/>
  <c r="Y507" i="7"/>
  <c r="Y523" i="7"/>
  <c r="Y539" i="7"/>
  <c r="Y553" i="7"/>
  <c r="U553" i="7"/>
  <c r="Y561" i="7"/>
  <c r="Y569" i="7"/>
  <c r="Y738" i="7"/>
  <c r="V738" i="7"/>
  <c r="Y744" i="7"/>
  <c r="Y754" i="7"/>
  <c r="Y767" i="7"/>
  <c r="U767" i="7"/>
  <c r="Y783" i="7"/>
  <c r="U783" i="7"/>
  <c r="Y799" i="7"/>
  <c r="U799" i="7"/>
  <c r="Y815" i="7"/>
  <c r="U815" i="7"/>
  <c r="Y840" i="7"/>
  <c r="V840" i="7"/>
  <c r="Y849" i="7"/>
  <c r="U849" i="7"/>
  <c r="Z852" i="7"/>
  <c r="V852" i="7"/>
  <c r="Z861" i="7"/>
  <c r="U861" i="7"/>
  <c r="Z865" i="7"/>
  <c r="U865" i="7"/>
  <c r="Z869" i="7"/>
  <c r="Z873" i="7"/>
  <c r="V873" i="7"/>
  <c r="Z877" i="7"/>
  <c r="Z881" i="7"/>
  <c r="Z885" i="7"/>
  <c r="V885" i="7"/>
  <c r="Z889" i="7"/>
  <c r="V889" i="7"/>
  <c r="Z893" i="7"/>
  <c r="Z897" i="7"/>
  <c r="Z899" i="7"/>
  <c r="V899" i="7"/>
  <c r="Z907" i="7"/>
  <c r="U907" i="7"/>
  <c r="Z911" i="7"/>
  <c r="U911" i="7"/>
  <c r="Z915" i="7"/>
  <c r="Z919" i="7"/>
  <c r="Z923" i="7"/>
  <c r="U923" i="7"/>
  <c r="Z927" i="7"/>
  <c r="U927" i="7"/>
  <c r="Z931" i="7"/>
  <c r="U931" i="7"/>
  <c r="Z943" i="7"/>
  <c r="Z945" i="7"/>
  <c r="V945" i="7"/>
  <c r="Z947" i="7"/>
  <c r="Z949" i="7"/>
  <c r="Z951" i="7"/>
  <c r="U951" i="7"/>
  <c r="Z955" i="7"/>
  <c r="Z961" i="7"/>
  <c r="V961" i="7"/>
  <c r="Z965" i="7"/>
  <c r="V965" i="7"/>
  <c r="Z969" i="7"/>
  <c r="Z973" i="7"/>
  <c r="Z977" i="7"/>
  <c r="V977" i="7"/>
  <c r="Z983" i="7"/>
  <c r="Z987" i="7"/>
  <c r="U987" i="7"/>
  <c r="Z991" i="7"/>
  <c r="Z995" i="7"/>
  <c r="V995" i="7"/>
  <c r="Z999" i="7"/>
  <c r="V999" i="7"/>
  <c r="Z1003" i="7"/>
  <c r="U1003" i="7"/>
  <c r="Z1007" i="7"/>
  <c r="Z1011" i="7"/>
  <c r="V1011" i="7"/>
  <c r="Z1018" i="7"/>
  <c r="Y1021" i="7"/>
  <c r="V1021" i="7"/>
  <c r="Y1029" i="7"/>
  <c r="V1029" i="7"/>
  <c r="Z1034" i="7"/>
  <c r="U1034" i="7"/>
  <c r="Y1037" i="7"/>
  <c r="Y1045" i="7"/>
  <c r="V1045" i="7"/>
  <c r="Z1050" i="7"/>
  <c r="V1050" i="7"/>
  <c r="Y1053" i="7"/>
  <c r="Y1061" i="7"/>
  <c r="Z1066" i="7"/>
  <c r="V1066" i="7"/>
  <c r="Y1069" i="7"/>
  <c r="Y1077" i="7"/>
  <c r="Z1082" i="7"/>
  <c r="Y1085" i="7"/>
  <c r="Y1093" i="7"/>
  <c r="V1093" i="7"/>
  <c r="Z1098" i="7"/>
  <c r="Y1101" i="7"/>
  <c r="U1101" i="7"/>
  <c r="Y1109" i="7"/>
  <c r="V1109" i="7"/>
  <c r="Y1117" i="7"/>
  <c r="V1117" i="7"/>
  <c r="Z1122" i="7"/>
  <c r="U1122" i="7"/>
  <c r="Y1125" i="7"/>
  <c r="U1125" i="7"/>
  <c r="Y1133" i="7"/>
  <c r="V1133" i="7"/>
  <c r="Z1138" i="7"/>
  <c r="U1138" i="7"/>
  <c r="Y1141" i="7"/>
  <c r="V1141" i="7"/>
  <c r="Y1149" i="7"/>
  <c r="V1149" i="7"/>
  <c r="Z1154" i="7"/>
  <c r="U1154" i="7"/>
  <c r="Y1157" i="7"/>
  <c r="Z1162" i="7"/>
  <c r="Y1165" i="7"/>
  <c r="Z1170" i="7"/>
  <c r="U1170" i="7"/>
  <c r="Y1173" i="7"/>
  <c r="Z1178" i="7"/>
  <c r="Y1181" i="7"/>
  <c r="Z1186" i="7"/>
  <c r="U1186" i="7"/>
  <c r="Y1189" i="7"/>
  <c r="V1189" i="7"/>
  <c r="Z1194" i="7"/>
  <c r="V1194" i="7"/>
  <c r="Y1197" i="7"/>
  <c r="Z1202" i="7"/>
  <c r="V1202" i="7"/>
  <c r="Y1205" i="7"/>
  <c r="Z1210" i="7"/>
  <c r="Y1213" i="7"/>
  <c r="Z1218" i="7"/>
  <c r="Y1221" i="7"/>
  <c r="V1221" i="7"/>
  <c r="Z1226" i="7"/>
  <c r="Y1229" i="7"/>
  <c r="V1229" i="7"/>
  <c r="Z1234" i="7"/>
  <c r="V1234" i="7"/>
  <c r="Y1237" i="7"/>
  <c r="V1237" i="7"/>
  <c r="Z1242" i="7"/>
  <c r="V1242" i="7"/>
  <c r="Y1245" i="7"/>
  <c r="Z1250" i="7"/>
  <c r="V1250" i="7"/>
  <c r="Y1253" i="7"/>
  <c r="Z1258" i="7"/>
  <c r="Y1261" i="7"/>
  <c r="V1261" i="7"/>
  <c r="Z1266" i="7"/>
  <c r="V1266" i="7"/>
  <c r="Y1269" i="7"/>
  <c r="V1269" i="7"/>
  <c r="Z1274" i="7"/>
  <c r="Y1277" i="7"/>
  <c r="Z1282" i="7"/>
  <c r="U1282" i="7"/>
  <c r="Y1285" i="7"/>
  <c r="V1285" i="7"/>
  <c r="Z1290" i="7"/>
  <c r="U1290" i="7"/>
  <c r="Y1293" i="7"/>
  <c r="U1293" i="7"/>
  <c r="Z1298" i="7"/>
  <c r="V1298" i="7"/>
  <c r="Y1301" i="7"/>
  <c r="V1301" i="7"/>
  <c r="Z1306" i="7"/>
  <c r="Y1309" i="7"/>
  <c r="U1309" i="7"/>
  <c r="Z1314" i="7"/>
  <c r="V1314" i="7"/>
  <c r="Y1317" i="7"/>
  <c r="Z1322" i="7"/>
  <c r="U1322" i="7"/>
  <c r="Y1325" i="7"/>
  <c r="U1325" i="7"/>
  <c r="Z1330" i="7"/>
  <c r="Y1333" i="7"/>
  <c r="Y1353" i="7"/>
  <c r="V1353" i="7"/>
  <c r="Y1376" i="7"/>
  <c r="V1376" i="7"/>
  <c r="Y1397" i="7"/>
  <c r="V1397" i="7"/>
  <c r="Z1402" i="7"/>
  <c r="Y1415" i="7"/>
  <c r="V1415" i="7"/>
  <c r="Y1420" i="7"/>
  <c r="Y1426" i="7"/>
  <c r="U1426" i="7"/>
  <c r="Z1430" i="7"/>
  <c r="Z1441" i="7"/>
  <c r="U1441" i="7"/>
  <c r="Z1452" i="7"/>
  <c r="U1452" i="7"/>
  <c r="U1461" i="7"/>
  <c r="Y1465" i="7"/>
  <c r="Z1480" i="7"/>
  <c r="U1480" i="7"/>
  <c r="Y1484" i="7"/>
  <c r="U1484" i="7"/>
  <c r="Y1493" i="7"/>
  <c r="V1493" i="7"/>
  <c r="Z1505" i="7"/>
  <c r="Z1519" i="7"/>
  <c r="U1519" i="7"/>
  <c r="Y1529" i="7"/>
  <c r="Z1537" i="7"/>
  <c r="U1537" i="7"/>
  <c r="Y1540" i="7"/>
  <c r="U1540" i="7"/>
  <c r="Z1548" i="7"/>
  <c r="U1548" i="7"/>
  <c r="Y1554" i="7"/>
  <c r="Y1557" i="7"/>
  <c r="U1557" i="7"/>
  <c r="Z1562" i="7"/>
  <c r="Y1568" i="7"/>
  <c r="U1568" i="7"/>
  <c r="Y1571" i="7"/>
  <c r="U1571" i="7"/>
  <c r="Z1349" i="7"/>
  <c r="Y1349" i="7"/>
  <c r="Z1358" i="7"/>
  <c r="Y1358" i="7"/>
  <c r="Z1364" i="7"/>
  <c r="Y1364" i="7"/>
  <c r="U1364" i="7"/>
  <c r="Z1374" i="7"/>
  <c r="Y1374" i="7"/>
  <c r="U1374" i="7"/>
  <c r="Z1380" i="7"/>
  <c r="Y1380" i="7"/>
  <c r="Z1390" i="7"/>
  <c r="Y1390" i="7"/>
  <c r="U1390" i="7"/>
  <c r="Z1395" i="7"/>
  <c r="Y1395" i="7"/>
  <c r="Z1406" i="7"/>
  <c r="Y1406" i="7"/>
  <c r="Z1413" i="7"/>
  <c r="Y1413" i="7"/>
  <c r="Z1424" i="7"/>
  <c r="Y1424" i="7"/>
  <c r="U1424" i="7"/>
  <c r="Z1445" i="7"/>
  <c r="Y1445" i="7"/>
  <c r="Z1475" i="7"/>
  <c r="Y1475" i="7"/>
  <c r="Z1491" i="7"/>
  <c r="Y1491" i="7"/>
  <c r="V1491" i="7"/>
  <c r="Z1507" i="7"/>
  <c r="Y1507" i="7"/>
  <c r="Z1523" i="7"/>
  <c r="Y1523" i="7"/>
  <c r="U1523" i="7"/>
  <c r="Z1536" i="7"/>
  <c r="Y1536" i="7"/>
  <c r="Z1552" i="7"/>
  <c r="Y1552" i="7"/>
  <c r="V1552" i="7"/>
  <c r="Z1566" i="7"/>
  <c r="Y1566" i="7"/>
  <c r="V1566" i="7"/>
  <c r="Z1582" i="7"/>
  <c r="Y1582" i="7"/>
  <c r="U1582" i="7"/>
  <c r="Z1598" i="7"/>
  <c r="Y1598" i="7"/>
  <c r="Z1617" i="7"/>
  <c r="Y1617" i="7"/>
  <c r="V1617" i="7"/>
  <c r="Z1641" i="7"/>
  <c r="Y1641" i="7"/>
  <c r="V1641" i="7"/>
  <c r="Z1657" i="7"/>
  <c r="Y1657" i="7"/>
  <c r="Z1665" i="7"/>
  <c r="Y1665" i="7"/>
  <c r="Z1673" i="7"/>
  <c r="Y1673" i="7"/>
  <c r="U1673" i="7"/>
  <c r="Z1681" i="7"/>
  <c r="Y1681" i="7"/>
  <c r="V1681" i="7"/>
  <c r="Z1689" i="7"/>
  <c r="Y1689" i="7"/>
  <c r="U1689" i="7"/>
  <c r="Z1697" i="7"/>
  <c r="Y1697" i="7"/>
  <c r="V1697" i="7"/>
  <c r="Z1705" i="7"/>
  <c r="Y1705" i="7"/>
  <c r="V1705" i="7"/>
  <c r="Z1713" i="7"/>
  <c r="Y1713" i="7"/>
  <c r="V1713" i="7"/>
  <c r="Z1723" i="7"/>
  <c r="Y1723" i="7"/>
  <c r="V1723" i="7"/>
  <c r="Z1735" i="7"/>
  <c r="Y1735" i="7"/>
  <c r="V1735" i="7"/>
  <c r="Z1743" i="7"/>
  <c r="Y1743" i="7"/>
  <c r="V1743" i="7"/>
  <c r="Z1755" i="7"/>
  <c r="Y1755" i="7"/>
  <c r="U1755" i="7"/>
  <c r="Z1767" i="7"/>
  <c r="Y1767" i="7"/>
  <c r="V1767" i="7"/>
  <c r="Z1775" i="7"/>
  <c r="Y1775" i="7"/>
  <c r="V1775" i="7"/>
  <c r="Z1787" i="7"/>
  <c r="Y1787" i="7"/>
  <c r="V1787" i="7"/>
  <c r="Z1798" i="7"/>
  <c r="Y1798" i="7"/>
  <c r="U1798" i="7"/>
  <c r="Z1806" i="7"/>
  <c r="Y1806" i="7"/>
  <c r="V1806" i="7"/>
  <c r="Z1812" i="7"/>
  <c r="Y1812" i="7"/>
  <c r="U1812" i="7"/>
  <c r="Z1818" i="7"/>
  <c r="Y1818" i="7"/>
  <c r="V1818" i="7"/>
  <c r="Z1822" i="7"/>
  <c r="Y1822" i="7"/>
  <c r="V1822" i="7"/>
  <c r="Z1828" i="7"/>
  <c r="Y1828" i="7"/>
  <c r="V1828" i="7"/>
  <c r="Z1834" i="7"/>
  <c r="Y1834" i="7"/>
  <c r="Z1838" i="7"/>
  <c r="Y1838" i="7"/>
  <c r="V1838" i="7"/>
  <c r="Z1844" i="7"/>
  <c r="Y1844" i="7"/>
  <c r="V1844" i="7"/>
  <c r="Z1850" i="7"/>
  <c r="Y1850" i="7"/>
  <c r="V1850" i="7"/>
  <c r="Z1854" i="7"/>
  <c r="Y1854" i="7"/>
  <c r="U1854" i="7"/>
  <c r="U1596" i="7"/>
  <c r="Z24" i="7"/>
  <c r="Y24" i="7"/>
  <c r="Y353" i="7"/>
  <c r="Z353" i="7"/>
  <c r="Z405" i="7"/>
  <c r="Y405" i="7"/>
  <c r="U405" i="7"/>
  <c r="Z424" i="7"/>
  <c r="Y424" i="7"/>
  <c r="V424" i="7"/>
  <c r="Y434" i="7"/>
  <c r="Z434" i="7"/>
  <c r="V434" i="7"/>
  <c r="Z457" i="7"/>
  <c r="Y457" i="7"/>
  <c r="Z477" i="7"/>
  <c r="Y477" i="7"/>
  <c r="V477" i="7"/>
  <c r="Z493" i="7"/>
  <c r="Y493" i="7"/>
  <c r="V493" i="7"/>
  <c r="Z509" i="7"/>
  <c r="Y509" i="7"/>
  <c r="Z525" i="7"/>
  <c r="Y525" i="7"/>
  <c r="Z541" i="7"/>
  <c r="Y541" i="7"/>
  <c r="Z554" i="7"/>
  <c r="Y554" i="7"/>
  <c r="U554" i="7"/>
  <c r="Z562" i="7"/>
  <c r="Y562" i="7"/>
  <c r="U562" i="7"/>
  <c r="Z570" i="7"/>
  <c r="Y570" i="7"/>
  <c r="U570" i="7"/>
  <c r="Z773" i="7"/>
  <c r="Y773" i="7"/>
  <c r="U773" i="7"/>
  <c r="Z789" i="7"/>
  <c r="Y789" i="7"/>
  <c r="Z805" i="7"/>
  <c r="Y805" i="7"/>
  <c r="U805" i="7"/>
  <c r="Z821" i="7"/>
  <c r="Y821" i="7"/>
  <c r="Z824" i="7"/>
  <c r="Y824" i="7"/>
  <c r="Z1347" i="7"/>
  <c r="Y1347" i="7"/>
  <c r="Z1355" i="7"/>
  <c r="Y1355" i="7"/>
  <c r="Z1356" i="7"/>
  <c r="Y1356" i="7"/>
  <c r="Z1469" i="7"/>
  <c r="Y1469" i="7"/>
  <c r="Z1483" i="7"/>
  <c r="Y1483" i="7"/>
  <c r="Z1494" i="7"/>
  <c r="Y1494" i="7"/>
  <c r="U1494" i="7"/>
  <c r="Z1508" i="7"/>
  <c r="Y1508" i="7"/>
  <c r="V1508" i="7"/>
  <c r="Z1533" i="7"/>
  <c r="Y1533" i="7"/>
  <c r="Z1544" i="7"/>
  <c r="Y1544" i="7"/>
  <c r="Z1558" i="7"/>
  <c r="Y1558" i="7"/>
  <c r="V1558" i="7"/>
  <c r="V1571" i="7"/>
  <c r="Z1581" i="7"/>
  <c r="Y1581" i="7"/>
  <c r="Z1595" i="7"/>
  <c r="Y1595" i="7"/>
  <c r="Z1609" i="7"/>
  <c r="Y1609" i="7"/>
  <c r="Z1620" i="7"/>
  <c r="Y1620" i="7"/>
  <c r="U1620" i="7"/>
  <c r="Z1643" i="7"/>
  <c r="Y1643" i="7"/>
  <c r="V1643" i="7"/>
  <c r="Z1659" i="7"/>
  <c r="Y1659" i="7"/>
  <c r="U1659" i="7"/>
  <c r="Z1675" i="7"/>
  <c r="Y1675" i="7"/>
  <c r="Z1691" i="7"/>
  <c r="Y1691" i="7"/>
  <c r="Z1707" i="7"/>
  <c r="Y1707" i="7"/>
  <c r="Z1747" i="7"/>
  <c r="Y1747" i="7"/>
  <c r="Y1396" i="7"/>
  <c r="Y1400" i="7"/>
  <c r="Y1405" i="7"/>
  <c r="V1405" i="7"/>
  <c r="Y1414" i="7"/>
  <c r="U1414" i="7"/>
  <c r="Y1419" i="7"/>
  <c r="Y1423" i="7"/>
  <c r="V1423" i="7"/>
  <c r="Y1428" i="7"/>
  <c r="U1428" i="7"/>
  <c r="Y1439" i="7"/>
  <c r="V1439" i="7"/>
  <c r="Y1446" i="7"/>
  <c r="U1446" i="7"/>
  <c r="Y1453" i="7"/>
  <c r="U1456" i="7"/>
  <c r="U1470" i="7"/>
  <c r="V1559" i="7"/>
  <c r="U1610" i="7"/>
  <c r="Z100" i="7"/>
  <c r="Y100" i="7"/>
  <c r="Z131" i="7"/>
  <c r="Y131" i="7"/>
  <c r="Z163" i="7"/>
  <c r="Y163" i="7"/>
  <c r="Z195" i="7"/>
  <c r="Y195" i="7"/>
  <c r="Y325" i="7"/>
  <c r="Z325" i="7"/>
  <c r="Z31" i="7"/>
  <c r="Y31" i="7"/>
  <c r="U31" i="7"/>
  <c r="Z84" i="7"/>
  <c r="Y84" i="7"/>
  <c r="Y270" i="7"/>
  <c r="Z270" i="7"/>
  <c r="Y382" i="7"/>
  <c r="Z382" i="7"/>
  <c r="Z419" i="7"/>
  <c r="Y419" i="7"/>
  <c r="U419" i="7"/>
  <c r="Z473" i="7"/>
  <c r="Y473" i="7"/>
  <c r="Z489" i="7"/>
  <c r="Y489" i="7"/>
  <c r="Z505" i="7"/>
  <c r="Y505" i="7"/>
  <c r="Z521" i="7"/>
  <c r="Y521" i="7"/>
  <c r="Z537" i="7"/>
  <c r="Y537" i="7"/>
  <c r="Z552" i="7"/>
  <c r="Y552" i="7"/>
  <c r="Z560" i="7"/>
  <c r="Y560" i="7"/>
  <c r="Z568" i="7"/>
  <c r="Y568" i="7"/>
  <c r="Z769" i="7"/>
  <c r="Y769" i="7"/>
  <c r="Z785" i="7"/>
  <c r="Y785" i="7"/>
  <c r="Z801" i="7"/>
  <c r="Y801" i="7"/>
  <c r="Z817" i="7"/>
  <c r="Y817" i="7"/>
  <c r="Z1343" i="7"/>
  <c r="Y1343" i="7"/>
  <c r="Z1359" i="7"/>
  <c r="Y1359" i="7"/>
  <c r="Z1360" i="7"/>
  <c r="Y1360" i="7"/>
  <c r="Z1464" i="7"/>
  <c r="Y1464" i="7"/>
  <c r="Z1478" i="7"/>
  <c r="Y1478" i="7"/>
  <c r="Z1492" i="7"/>
  <c r="Y1492" i="7"/>
  <c r="Z1517" i="7"/>
  <c r="Y1517" i="7"/>
  <c r="U1517" i="7"/>
  <c r="Z1528" i="7"/>
  <c r="Y1528" i="7"/>
  <c r="Z1542" i="7"/>
  <c r="Y1542" i="7"/>
  <c r="V1542" i="7"/>
  <c r="Z1565" i="7"/>
  <c r="Y1565" i="7"/>
  <c r="U1565" i="7"/>
  <c r="Z1579" i="7"/>
  <c r="Y1579" i="7"/>
  <c r="Z1590" i="7"/>
  <c r="Y1590" i="7"/>
  <c r="Z1604" i="7"/>
  <c r="Y1604" i="7"/>
  <c r="Z1618" i="7"/>
  <c r="Y1618" i="7"/>
  <c r="V1618" i="7"/>
  <c r="Z1763" i="7"/>
  <c r="Y1763" i="7"/>
  <c r="U1763" i="7"/>
  <c r="Y371" i="7"/>
  <c r="U371" i="7"/>
  <c r="Y834" i="7"/>
  <c r="U834" i="7"/>
  <c r="Y841" i="7"/>
  <c r="V841" i="7"/>
  <c r="Y848" i="7"/>
  <c r="V848" i="7"/>
  <c r="Y855" i="7"/>
  <c r="Z35" i="7"/>
  <c r="Y35" i="7"/>
  <c r="Y230" i="7"/>
  <c r="Z230" i="7"/>
  <c r="Y262" i="7"/>
  <c r="Z262" i="7"/>
  <c r="V262" i="7"/>
  <c r="Y294" i="7"/>
  <c r="Z294" i="7"/>
  <c r="Z187" i="7"/>
  <c r="Y187" i="7"/>
  <c r="V187" i="7"/>
  <c r="Y238" i="7"/>
  <c r="Z238" i="7"/>
  <c r="Z368" i="7"/>
  <c r="Y368" i="7"/>
  <c r="V368" i="7"/>
  <c r="Y391" i="7"/>
  <c r="Z391" i="7"/>
  <c r="Z16" i="7"/>
  <c r="Y16" i="7"/>
  <c r="U16" i="7"/>
  <c r="Z147" i="7"/>
  <c r="Y147" i="7"/>
  <c r="Z179" i="7"/>
  <c r="Y179" i="7"/>
  <c r="U179" i="7"/>
  <c r="Z337" i="7"/>
  <c r="Y337" i="7"/>
  <c r="Z485" i="7"/>
  <c r="Y485" i="7"/>
  <c r="V485" i="7"/>
  <c r="Z501" i="7"/>
  <c r="Y501" i="7"/>
  <c r="Z533" i="7"/>
  <c r="Y533" i="7"/>
  <c r="Z558" i="7"/>
  <c r="Y558" i="7"/>
  <c r="Z1339" i="7"/>
  <c r="Y1339" i="7"/>
  <c r="U1339" i="7"/>
  <c r="Z1462" i="7"/>
  <c r="Y1462" i="7"/>
  <c r="Z1476" i="7"/>
  <c r="Y1476" i="7"/>
  <c r="V1476" i="7"/>
  <c r="Z1501" i="7"/>
  <c r="Y1501" i="7"/>
  <c r="Z1515" i="7"/>
  <c r="Y1515" i="7"/>
  <c r="Z1526" i="7"/>
  <c r="Y1526" i="7"/>
  <c r="V1526" i="7"/>
  <c r="Z1551" i="7"/>
  <c r="Y1551" i="7"/>
  <c r="Z1563" i="7"/>
  <c r="Y1563" i="7"/>
  <c r="Z1574" i="7"/>
  <c r="Y1574" i="7"/>
  <c r="V1574" i="7"/>
  <c r="Z1588" i="7"/>
  <c r="Y1588" i="7"/>
  <c r="Z1627" i="7"/>
  <c r="Y1627" i="7"/>
  <c r="Z1635" i="7"/>
  <c r="Y1635" i="7"/>
  <c r="Z1651" i="7"/>
  <c r="Y1651" i="7"/>
  <c r="Z1667" i="7"/>
  <c r="Y1667" i="7"/>
  <c r="U1667" i="7"/>
  <c r="Z1683" i="7"/>
  <c r="Y1683" i="7"/>
  <c r="Z1699" i="7"/>
  <c r="Y1699" i="7"/>
  <c r="V1699" i="7"/>
  <c r="Z1715" i="7"/>
  <c r="Y1715" i="7"/>
  <c r="Y384" i="7"/>
  <c r="V384" i="7"/>
  <c r="Y18" i="7"/>
  <c r="U18" i="7"/>
  <c r="U862" i="7"/>
  <c r="Y1398" i="7"/>
  <c r="Y1403" i="7"/>
  <c r="Y1407" i="7"/>
  <c r="V1407" i="7"/>
  <c r="Y1412" i="7"/>
  <c r="V1412" i="7"/>
  <c r="Y1416" i="7"/>
  <c r="U1416" i="7"/>
  <c r="Y1421" i="7"/>
  <c r="V1421" i="7"/>
  <c r="Y1437" i="7"/>
  <c r="Y1448" i="7"/>
  <c r="U1448" i="7"/>
  <c r="Y1455" i="7"/>
  <c r="V1455" i="7"/>
  <c r="U1500" i="7"/>
  <c r="U1502" i="7"/>
  <c r="V1527" i="7"/>
  <c r="V1589" i="7"/>
  <c r="U1612" i="7"/>
  <c r="Z155" i="7"/>
  <c r="Y155" i="7"/>
  <c r="V155" i="7"/>
  <c r="Y206" i="7"/>
  <c r="Z206" i="7"/>
  <c r="Y302" i="7"/>
  <c r="Z302" i="7"/>
  <c r="Z68" i="7"/>
  <c r="Y68" i="7"/>
  <c r="Y214" i="7"/>
  <c r="Z214" i="7"/>
  <c r="V214" i="7"/>
  <c r="Y246" i="7"/>
  <c r="Z246" i="7"/>
  <c r="Y278" i="7"/>
  <c r="Z278" i="7"/>
  <c r="V278" i="7"/>
  <c r="Y309" i="7"/>
  <c r="Z309" i="7"/>
  <c r="Z361" i="7"/>
  <c r="Y361" i="7"/>
  <c r="Z397" i="7"/>
  <c r="Y397" i="7"/>
  <c r="Z415" i="7"/>
  <c r="Y415" i="7"/>
  <c r="U415" i="7"/>
  <c r="Z467" i="7"/>
  <c r="Y467" i="7"/>
  <c r="Z517" i="7"/>
  <c r="Y517" i="7"/>
  <c r="U517" i="7"/>
  <c r="Z549" i="7"/>
  <c r="Y549" i="7"/>
  <c r="Z566" i="7"/>
  <c r="Y566" i="7"/>
  <c r="V566" i="7"/>
  <c r="Z765" i="7"/>
  <c r="Y765" i="7"/>
  <c r="Z781" i="7"/>
  <c r="Y781" i="7"/>
  <c r="Z797" i="7"/>
  <c r="Y797" i="7"/>
  <c r="Z813" i="7"/>
  <c r="Y813" i="7"/>
  <c r="Y5" i="7"/>
  <c r="Z5" i="7"/>
  <c r="Z52" i="7"/>
  <c r="Y52" i="7"/>
  <c r="V52" i="7"/>
  <c r="Z116" i="7"/>
  <c r="Y116" i="7"/>
  <c r="Z139" i="7"/>
  <c r="Y139" i="7"/>
  <c r="V139" i="7"/>
  <c r="Z171" i="7"/>
  <c r="Y171" i="7"/>
  <c r="Y222" i="7"/>
  <c r="Z222" i="7"/>
  <c r="V222" i="7"/>
  <c r="Y254" i="7"/>
  <c r="Z254" i="7"/>
  <c r="V254" i="7"/>
  <c r="Y286" i="7"/>
  <c r="Z286" i="7"/>
  <c r="Y317" i="7"/>
  <c r="Z317" i="7"/>
  <c r="Z330" i="7"/>
  <c r="Y330" i="7"/>
  <c r="U330" i="7"/>
  <c r="Y346" i="7"/>
  <c r="Z346" i="7"/>
  <c r="Y401" i="7"/>
  <c r="Z401" i="7"/>
  <c r="V401" i="7"/>
  <c r="Z409" i="7"/>
  <c r="Y409" i="7"/>
  <c r="Z430" i="7"/>
  <c r="Y430" i="7"/>
  <c r="U430" i="7"/>
  <c r="Y443" i="7"/>
  <c r="Z443" i="7"/>
  <c r="Z463" i="7"/>
  <c r="Y463" i="7"/>
  <c r="V463" i="7"/>
  <c r="Z481" i="7"/>
  <c r="Y481" i="7"/>
  <c r="Z497" i="7"/>
  <c r="Y497" i="7"/>
  <c r="U497" i="7"/>
  <c r="Z513" i="7"/>
  <c r="Y513" i="7"/>
  <c r="Z529" i="7"/>
  <c r="Y529" i="7"/>
  <c r="U529" i="7"/>
  <c r="Z545" i="7"/>
  <c r="Y545" i="7"/>
  <c r="Z556" i="7"/>
  <c r="Y556" i="7"/>
  <c r="V556" i="7"/>
  <c r="Z564" i="7"/>
  <c r="Y564" i="7"/>
  <c r="Z572" i="7"/>
  <c r="Y572" i="7"/>
  <c r="U572" i="7"/>
  <c r="Z777" i="7"/>
  <c r="Y777" i="7"/>
  <c r="Z793" i="7"/>
  <c r="Y793" i="7"/>
  <c r="Z809" i="7"/>
  <c r="Y809" i="7"/>
  <c r="Z828" i="7"/>
  <c r="Y828" i="7"/>
  <c r="V828" i="7"/>
  <c r="Z830" i="7"/>
  <c r="Y830" i="7"/>
  <c r="Z1335" i="7"/>
  <c r="Y1335" i="7"/>
  <c r="V1335" i="7"/>
  <c r="Z1351" i="7"/>
  <c r="Y1351" i="7"/>
  <c r="V1475" i="7"/>
  <c r="Z1485" i="7"/>
  <c r="Y1485" i="7"/>
  <c r="Z1499" i="7"/>
  <c r="Y1499" i="7"/>
  <c r="Z1510" i="7"/>
  <c r="Y1510" i="7"/>
  <c r="Z1524" i="7"/>
  <c r="Y1524" i="7"/>
  <c r="Z1535" i="7"/>
  <c r="Y1535" i="7"/>
  <c r="Z1549" i="7"/>
  <c r="Y1549" i="7"/>
  <c r="Z1560" i="7"/>
  <c r="Y1560" i="7"/>
  <c r="Z1572" i="7"/>
  <c r="Y1572" i="7"/>
  <c r="V1587" i="7"/>
  <c r="U1587" i="7"/>
  <c r="Z1597" i="7"/>
  <c r="Y1597" i="7"/>
  <c r="U1597" i="7"/>
  <c r="Z1611" i="7"/>
  <c r="Y1611" i="7"/>
  <c r="Z1625" i="7"/>
  <c r="Y1625" i="7"/>
  <c r="Z1731" i="7"/>
  <c r="Y1731" i="7"/>
  <c r="Y832" i="7"/>
  <c r="U832" i="7"/>
  <c r="U835" i="7"/>
  <c r="Y839" i="7"/>
  <c r="Y850" i="7"/>
  <c r="U850" i="7"/>
  <c r="Y857" i="7"/>
  <c r="V857" i="7"/>
  <c r="U1457" i="7"/>
  <c r="U1472" i="7"/>
  <c r="U1504" i="7"/>
  <c r="U1600" i="7"/>
  <c r="U1584" i="7"/>
  <c r="U234" i="7"/>
  <c r="U250" i="7"/>
  <c r="U266" i="7"/>
  <c r="U282" i="7"/>
  <c r="U298" i="7"/>
  <c r="U322" i="7"/>
  <c r="U342" i="7"/>
  <c r="U350" i="7"/>
  <c r="V836" i="7"/>
  <c r="V843" i="7"/>
  <c r="V1401" i="7"/>
  <c r="V1417" i="7"/>
  <c r="V1429" i="7"/>
  <c r="V1431" i="7"/>
  <c r="V1433" i="7"/>
  <c r="V1435" i="7"/>
  <c r="V1449" i="7"/>
  <c r="V1451" i="7"/>
  <c r="U1458" i="7"/>
  <c r="V1467" i="7"/>
  <c r="V1495" i="7"/>
  <c r="V1497" i="7"/>
  <c r="U1506" i="7"/>
  <c r="V1513" i="7"/>
  <c r="V1529" i="7"/>
  <c r="U1538" i="7"/>
  <c r="U1554" i="7"/>
  <c r="U1570" i="7"/>
  <c r="V1577" i="7"/>
  <c r="V1591" i="7"/>
  <c r="U1602" i="7"/>
  <c r="V1607" i="7"/>
  <c r="U1614" i="7"/>
  <c r="V1621" i="7"/>
  <c r="V1623" i="7"/>
  <c r="Y1631" i="7"/>
  <c r="V1631" i="7"/>
  <c r="Y1639" i="7"/>
  <c r="Y1647" i="7"/>
  <c r="U1647" i="7"/>
  <c r="Y1655" i="7"/>
  <c r="Y1663" i="7"/>
  <c r="V1663" i="7"/>
  <c r="Y1671" i="7"/>
  <c r="U1671" i="7"/>
  <c r="Y1679" i="7"/>
  <c r="U1679" i="7"/>
  <c r="Y1687" i="7"/>
  <c r="Y1695" i="7"/>
  <c r="V1695" i="7"/>
  <c r="Y1703" i="7"/>
  <c r="U1703" i="7"/>
  <c r="Y1711" i="7"/>
  <c r="U1711" i="7"/>
  <c r="V835" i="7"/>
  <c r="U843" i="7"/>
  <c r="V844" i="7"/>
  <c r="V851" i="7"/>
  <c r="U1402" i="7"/>
  <c r="V1409" i="7"/>
  <c r="U1417" i="7"/>
  <c r="U1418" i="7"/>
  <c r="U1429" i="7"/>
  <c r="V1443" i="7"/>
  <c r="U1449" i="7"/>
  <c r="V1457" i="7"/>
  <c r="U1479" i="7"/>
  <c r="U1482" i="7"/>
  <c r="U1495" i="7"/>
  <c r="U1498" i="7"/>
  <c r="U1514" i="7"/>
  <c r="V1521" i="7"/>
  <c r="U1529" i="7"/>
  <c r="U1530" i="7"/>
  <c r="V1539" i="7"/>
  <c r="U1546" i="7"/>
  <c r="V1553" i="7"/>
  <c r="V1555" i="7"/>
  <c r="U1562" i="7"/>
  <c r="V1567" i="7"/>
  <c r="V1569" i="7"/>
  <c r="U1575" i="7"/>
  <c r="U1591" i="7"/>
  <c r="V1601" i="7"/>
  <c r="U1605" i="7"/>
  <c r="U1621" i="7"/>
  <c r="Y1779" i="7"/>
  <c r="V1779" i="7"/>
  <c r="Y1794" i="7"/>
  <c r="U1794" i="7"/>
  <c r="Y1808" i="7"/>
  <c r="V1808" i="7"/>
  <c r="Y1816" i="7"/>
  <c r="V1816" i="7"/>
  <c r="Y1824" i="7"/>
  <c r="V1824" i="7"/>
  <c r="Y1832" i="7"/>
  <c r="U1832" i="7"/>
  <c r="Y1840" i="7"/>
  <c r="V1840" i="7"/>
  <c r="Y1848" i="7"/>
  <c r="U1848" i="7"/>
  <c r="Y1856" i="7"/>
  <c r="V1856" i="7"/>
  <c r="Z385" i="7"/>
  <c r="Y385" i="7"/>
  <c r="C27" i="22"/>
  <c r="D36" i="22"/>
  <c r="C33" i="22"/>
  <c r="AG45" i="7"/>
  <c r="AG301" i="7"/>
  <c r="AG300" i="7"/>
  <c r="AG49" i="7"/>
  <c r="AG42" i="7"/>
  <c r="AG357" i="7"/>
  <c r="AG287" i="7"/>
  <c r="V12" i="7"/>
  <c r="Y3" i="7"/>
  <c r="Y20" i="7"/>
  <c r="V20" i="7"/>
  <c r="Y37" i="7"/>
  <c r="Y204" i="7"/>
  <c r="U204" i="7"/>
  <c r="Y212" i="7"/>
  <c r="U212" i="7"/>
  <c r="Y220" i="7"/>
  <c r="U220" i="7"/>
  <c r="Y228" i="7"/>
  <c r="U228" i="7"/>
  <c r="Y236" i="7"/>
  <c r="U236" i="7"/>
  <c r="Y244" i="7"/>
  <c r="U244" i="7"/>
  <c r="Y252" i="7"/>
  <c r="U252" i="7"/>
  <c r="Y260" i="7"/>
  <c r="Y268" i="7"/>
  <c r="Y276" i="7"/>
  <c r="Y284" i="7"/>
  <c r="U284" i="7"/>
  <c r="Y292" i="7"/>
  <c r="U292" i="7"/>
  <c r="Y300" i="7"/>
  <c r="Y308" i="7"/>
  <c r="U308" i="7"/>
  <c r="Y315" i="7"/>
  <c r="U315" i="7"/>
  <c r="Y323" i="7"/>
  <c r="Y328" i="7"/>
  <c r="V328" i="7"/>
  <c r="Y332" i="7"/>
  <c r="V332" i="7"/>
  <c r="Y336" i="7"/>
  <c r="V336" i="7"/>
  <c r="Y339" i="7"/>
  <c r="Y344" i="7"/>
  <c r="U344" i="7"/>
  <c r="Y352" i="7"/>
  <c r="U352" i="7"/>
  <c r="Y358" i="7"/>
  <c r="U358" i="7"/>
  <c r="Y362" i="7"/>
  <c r="Y366" i="7"/>
  <c r="Y373" i="7"/>
  <c r="U373" i="7"/>
  <c r="M106" i="20"/>
  <c r="O106" i="20"/>
  <c r="M111" i="20"/>
  <c r="O111" i="20"/>
  <c r="M117" i="20"/>
  <c r="O117" i="20"/>
  <c r="M119" i="20"/>
  <c r="O119" i="20"/>
  <c r="Z388" i="7"/>
  <c r="U388" i="7"/>
  <c r="F36" i="22"/>
  <c r="U341" i="7"/>
  <c r="D6" i="20"/>
  <c r="Z6" i="7"/>
  <c r="U6" i="7"/>
  <c r="Z15" i="7"/>
  <c r="Z23" i="7"/>
  <c r="U23" i="7"/>
  <c r="Y27" i="7"/>
  <c r="V27" i="7"/>
  <c r="Y40" i="7"/>
  <c r="U40" i="7"/>
  <c r="Y56" i="7"/>
  <c r="V56" i="7"/>
  <c r="Y72" i="7"/>
  <c r="U72" i="7"/>
  <c r="Y88" i="7"/>
  <c r="U88" i="7"/>
  <c r="Y104" i="7"/>
  <c r="U104" i="7"/>
  <c r="Y120" i="7"/>
  <c r="U120" i="7"/>
  <c r="Y137" i="7"/>
  <c r="Y145" i="7"/>
  <c r="V145" i="7"/>
  <c r="Y153" i="7"/>
  <c r="U153" i="7"/>
  <c r="Z194" i="7"/>
  <c r="U194" i="7"/>
  <c r="J8" i="10"/>
  <c r="Y161" i="7"/>
  <c r="V161" i="7"/>
  <c r="Y169" i="7"/>
  <c r="U169" i="7"/>
  <c r="Y177" i="7"/>
  <c r="V177" i="7"/>
  <c r="Y185" i="7"/>
  <c r="U185" i="7"/>
  <c r="Y193" i="7"/>
  <c r="V193" i="7"/>
  <c r="Y201" i="7"/>
  <c r="V201" i="7"/>
  <c r="Y396" i="7"/>
  <c r="U396" i="7"/>
  <c r="Y400" i="7"/>
  <c r="V400" i="7"/>
  <c r="Y404" i="7"/>
  <c r="U404" i="7"/>
  <c r="Z406" i="7"/>
  <c r="U406" i="7"/>
  <c r="Y408" i="7"/>
  <c r="V408" i="7"/>
  <c r="Y414" i="7"/>
  <c r="V414" i="7"/>
  <c r="Y418" i="7"/>
  <c r="U418" i="7"/>
  <c r="Z427" i="7"/>
  <c r="U427" i="7"/>
  <c r="Y429" i="7"/>
  <c r="Y433" i="7"/>
  <c r="V433" i="7"/>
  <c r="Y441" i="7"/>
  <c r="U441" i="7"/>
  <c r="Z447" i="7"/>
  <c r="Z458" i="7"/>
  <c r="U458" i="7"/>
  <c r="Y462" i="7"/>
  <c r="V462" i="7"/>
  <c r="Z468" i="7"/>
  <c r="U468" i="7"/>
  <c r="Y472" i="7"/>
  <c r="V472" i="7"/>
  <c r="Y476" i="7"/>
  <c r="V476" i="7"/>
  <c r="Y480" i="7"/>
  <c r="V480" i="7"/>
  <c r="Y484" i="7"/>
  <c r="V484" i="7"/>
  <c r="Y488" i="7"/>
  <c r="V488" i="7"/>
  <c r="Y492" i="7"/>
  <c r="U492" i="7"/>
  <c r="Y496" i="7"/>
  <c r="V496" i="7"/>
  <c r="Y500" i="7"/>
  <c r="V500" i="7"/>
  <c r="Y504" i="7"/>
  <c r="U504" i="7"/>
  <c r="Y508" i="7"/>
  <c r="Y512" i="7"/>
  <c r="Y516" i="7"/>
  <c r="V516" i="7"/>
  <c r="Y520" i="7"/>
  <c r="V520" i="7"/>
  <c r="Y524" i="7"/>
  <c r="V524" i="7"/>
  <c r="Y528" i="7"/>
  <c r="V528" i="7"/>
  <c r="Y532" i="7"/>
  <c r="U532" i="7"/>
  <c r="Y536" i="7"/>
  <c r="Y540" i="7"/>
  <c r="Y544" i="7"/>
  <c r="V544" i="7"/>
  <c r="Y548" i="7"/>
  <c r="U548" i="7"/>
  <c r="I6" i="20"/>
  <c r="K6" i="20"/>
  <c r="C6" i="20"/>
  <c r="M107" i="20"/>
  <c r="O107" i="20"/>
  <c r="M113" i="20"/>
  <c r="O113" i="20"/>
  <c r="H35" i="22"/>
  <c r="M103" i="20"/>
  <c r="O103" i="20"/>
  <c r="M105" i="20"/>
  <c r="O105" i="20"/>
  <c r="M109" i="20"/>
  <c r="O109" i="20"/>
  <c r="M114" i="20"/>
  <c r="O114" i="20"/>
  <c r="M118" i="20"/>
  <c r="O118" i="20"/>
  <c r="M120" i="20"/>
  <c r="O120" i="20"/>
  <c r="Z2" i="7"/>
  <c r="Z19" i="7"/>
  <c r="U19" i="7"/>
  <c r="U39" i="7"/>
  <c r="Y48" i="7"/>
  <c r="U48" i="7"/>
  <c r="Y64" i="7"/>
  <c r="V64" i="7"/>
  <c r="Y80" i="7"/>
  <c r="V80" i="7"/>
  <c r="Y96" i="7"/>
  <c r="V96" i="7"/>
  <c r="Y112" i="7"/>
  <c r="U112" i="7"/>
  <c r="Y128" i="7"/>
  <c r="U128" i="7"/>
  <c r="Y133" i="7"/>
  <c r="V133" i="7"/>
  <c r="Y141" i="7"/>
  <c r="V141" i="7"/>
  <c r="Y149" i="7"/>
  <c r="U149" i="7"/>
  <c r="Y157" i="7"/>
  <c r="Y165" i="7"/>
  <c r="V165" i="7"/>
  <c r="Y173" i="7"/>
  <c r="V173" i="7"/>
  <c r="Y181" i="7"/>
  <c r="V181" i="7"/>
  <c r="Y189" i="7"/>
  <c r="Y197" i="7"/>
  <c r="V197" i="7"/>
  <c r="Y394" i="7"/>
  <c r="Y398" i="7"/>
  <c r="V398" i="7"/>
  <c r="Y402" i="7"/>
  <c r="Y410" i="7"/>
  <c r="Y416" i="7"/>
  <c r="U416" i="7"/>
  <c r="Y420" i="7"/>
  <c r="Z422" i="7"/>
  <c r="U422" i="7"/>
  <c r="V428" i="7"/>
  <c r="Y431" i="7"/>
  <c r="Y437" i="7"/>
  <c r="Z455" i="7"/>
  <c r="U455" i="7"/>
  <c r="Y464" i="7"/>
  <c r="U464" i="7"/>
  <c r="Z466" i="7"/>
  <c r="U466" i="7"/>
  <c r="Y474" i="7"/>
  <c r="Y478" i="7"/>
  <c r="U478" i="7"/>
  <c r="Y482" i="7"/>
  <c r="U482" i="7"/>
  <c r="Y486" i="7"/>
  <c r="V486" i="7"/>
  <c r="Y490" i="7"/>
  <c r="U490" i="7"/>
  <c r="Y494" i="7"/>
  <c r="U494" i="7"/>
  <c r="Y498" i="7"/>
  <c r="U498" i="7"/>
  <c r="Y502" i="7"/>
  <c r="U502" i="7"/>
  <c r="Y506" i="7"/>
  <c r="V506" i="7"/>
  <c r="Y510" i="7"/>
  <c r="U510" i="7"/>
  <c r="Y514" i="7"/>
  <c r="U514" i="7"/>
  <c r="Y518" i="7"/>
  <c r="V518" i="7"/>
  <c r="Y522" i="7"/>
  <c r="Y526" i="7"/>
  <c r="U526" i="7"/>
  <c r="Y530" i="7"/>
  <c r="V530" i="7"/>
  <c r="Y534" i="7"/>
  <c r="U534" i="7"/>
  <c r="Y538" i="7"/>
  <c r="U538" i="7"/>
  <c r="Y542" i="7"/>
  <c r="V542" i="7"/>
  <c r="Y546" i="7"/>
  <c r="V546" i="7"/>
  <c r="Y550" i="7"/>
  <c r="V550" i="7"/>
  <c r="M110" i="20"/>
  <c r="O110" i="20"/>
  <c r="M115" i="20"/>
  <c r="O115" i="20"/>
  <c r="AG292" i="7"/>
  <c r="AG27" i="1"/>
  <c r="AJ27" i="1"/>
  <c r="AK27" i="1"/>
  <c r="AG30" i="1"/>
  <c r="AJ30" i="1"/>
  <c r="AK30" i="1"/>
  <c r="AG242" i="7"/>
  <c r="AB35" i="1"/>
  <c r="AG359" i="7"/>
  <c r="AG332" i="7"/>
  <c r="AB135" i="27"/>
  <c r="AC127" i="27"/>
  <c r="AB127" i="27"/>
  <c r="AC148" i="27"/>
  <c r="AB148" i="27"/>
  <c r="AG115" i="27"/>
  <c r="AC115" i="27"/>
  <c r="AC120" i="27"/>
  <c r="AB120" i="27"/>
  <c r="AB128" i="27"/>
  <c r="AB147" i="27"/>
  <c r="AG27" i="27"/>
  <c r="AB27" i="27"/>
  <c r="AC136" i="27"/>
  <c r="AB136" i="27"/>
  <c r="AC47" i="27"/>
  <c r="AF36" i="27"/>
  <c r="AI153" i="27"/>
  <c r="AI146" i="27"/>
  <c r="AI137" i="27"/>
  <c r="AI130" i="27"/>
  <c r="AI121" i="27"/>
  <c r="AI114" i="27"/>
  <c r="AI105" i="27"/>
  <c r="AI96" i="27"/>
  <c r="AI89" i="27"/>
  <c r="AI73" i="27"/>
  <c r="AI57" i="27"/>
  <c r="AI41" i="27"/>
  <c r="AI32" i="27"/>
  <c r="AI13" i="27"/>
  <c r="AI8" i="27"/>
  <c r="AI2" i="27"/>
  <c r="AG10" i="27"/>
  <c r="AG16" i="27"/>
  <c r="AC16" i="27"/>
  <c r="AC116" i="27"/>
  <c r="AG2" i="27"/>
  <c r="AC2" i="27"/>
  <c r="AG21" i="27"/>
  <c r="AC21" i="27"/>
  <c r="AG23" i="27"/>
  <c r="AG25" i="27"/>
  <c r="AC25" i="27"/>
  <c r="AC27" i="27"/>
  <c r="AG29" i="27"/>
  <c r="AC29" i="27"/>
  <c r="AG31" i="27"/>
  <c r="AF34" i="27"/>
  <c r="AB34" i="27"/>
  <c r="Z37" i="27"/>
  <c r="AF42" i="27"/>
  <c r="AB42" i="27"/>
  <c r="AG44" i="27"/>
  <c r="AC44" i="27"/>
  <c r="AB115" i="27"/>
  <c r="AG124" i="27"/>
  <c r="AB124" i="27"/>
  <c r="AG125" i="27"/>
  <c r="AB125" i="27"/>
  <c r="AG131" i="27"/>
  <c r="AB131" i="27"/>
  <c r="AG143" i="27"/>
  <c r="AC143" i="27"/>
  <c r="AB24" i="1"/>
  <c r="AB10" i="27"/>
  <c r="AB13" i="27"/>
  <c r="AF15" i="27"/>
  <c r="AB15" i="27"/>
  <c r="AB47" i="27"/>
  <c r="AG19" i="27"/>
  <c r="AB19" i="27"/>
  <c r="AG20" i="27"/>
  <c r="AC20" i="27"/>
  <c r="AG22" i="27"/>
  <c r="AG24" i="27"/>
  <c r="AC24" i="27"/>
  <c r="AG26" i="27"/>
  <c r="AC26" i="27"/>
  <c r="AG28" i="27"/>
  <c r="AB28" i="27"/>
  <c r="AG30" i="27"/>
  <c r="AF32" i="27"/>
  <c r="AC32" i="27"/>
  <c r="AF40" i="27"/>
  <c r="AC40" i="27"/>
  <c r="Z45" i="27"/>
  <c r="AG45" i="27"/>
  <c r="AF48" i="27"/>
  <c r="AG49" i="27"/>
  <c r="AB49" i="27"/>
  <c r="AG50" i="27"/>
  <c r="AB50" i="27"/>
  <c r="AG51" i="27"/>
  <c r="AG52" i="27"/>
  <c r="AC52" i="27"/>
  <c r="AG53" i="27"/>
  <c r="AB53" i="27"/>
  <c r="AG54" i="27"/>
  <c r="AB54" i="27"/>
  <c r="AG55" i="27"/>
  <c r="AG56" i="27"/>
  <c r="AB56" i="27"/>
  <c r="AG57" i="27"/>
  <c r="AB57" i="27"/>
  <c r="AG58" i="27"/>
  <c r="AB58" i="27"/>
  <c r="AG59" i="27"/>
  <c r="AG60" i="27"/>
  <c r="AB60" i="27"/>
  <c r="AG61" i="27"/>
  <c r="AB61" i="27"/>
  <c r="AG62" i="27"/>
  <c r="AB62" i="27"/>
  <c r="AG63" i="27"/>
  <c r="AG64" i="27"/>
  <c r="AB64" i="27"/>
  <c r="AG65" i="27"/>
  <c r="AB65" i="27"/>
  <c r="AG66" i="27"/>
  <c r="AB66" i="27"/>
  <c r="AG67" i="27"/>
  <c r="AG68" i="27"/>
  <c r="AB68" i="27"/>
  <c r="AG69" i="27"/>
  <c r="AB69" i="27"/>
  <c r="AG70" i="27"/>
  <c r="AB70" i="27"/>
  <c r="AG71" i="27"/>
  <c r="AG72" i="27"/>
  <c r="AB72" i="27"/>
  <c r="AG73" i="27"/>
  <c r="AB73" i="27"/>
  <c r="AG74" i="27"/>
  <c r="AB74" i="27"/>
  <c r="AG75" i="27"/>
  <c r="AG76" i="27"/>
  <c r="AB76" i="27"/>
  <c r="AG77" i="27"/>
  <c r="AB77" i="27"/>
  <c r="AG78" i="27"/>
  <c r="AB78" i="27"/>
  <c r="AG79" i="27"/>
  <c r="AB113" i="27"/>
  <c r="AB116" i="27"/>
  <c r="AB123" i="27"/>
  <c r="AB129" i="27"/>
  <c r="AB132" i="27"/>
  <c r="AB139" i="27"/>
  <c r="AB141" i="27"/>
  <c r="AB144" i="27"/>
  <c r="AI148" i="27"/>
  <c r="AI132" i="27"/>
  <c r="AI116" i="27"/>
  <c r="AI102" i="27"/>
  <c r="AI86" i="27"/>
  <c r="AI68" i="27"/>
  <c r="AI54" i="27"/>
  <c r="AI52" i="27"/>
  <c r="AI38" i="27"/>
  <c r="AI26" i="27"/>
  <c r="AI24" i="27"/>
  <c r="AG172" i="7"/>
  <c r="AC119" i="27"/>
  <c r="AC128" i="27"/>
  <c r="AB133" i="27"/>
  <c r="AC135" i="27"/>
  <c r="AC140" i="27"/>
  <c r="AB145" i="27"/>
  <c r="AC147" i="27"/>
  <c r="AI152" i="27"/>
  <c r="AI149" i="27"/>
  <c r="AI142" i="27"/>
  <c r="AI136" i="27"/>
  <c r="AI133" i="27"/>
  <c r="AI126" i="27"/>
  <c r="AI122" i="27"/>
  <c r="AI120" i="27"/>
  <c r="AI117" i="27"/>
  <c r="AI110" i="27"/>
  <c r="AI106" i="27"/>
  <c r="AI104" i="27"/>
  <c r="AI101" i="27"/>
  <c r="AI92" i="27"/>
  <c r="AI90" i="27"/>
  <c r="AI85" i="27"/>
  <c r="AI78" i="27"/>
  <c r="AI72" i="27"/>
  <c r="AI69" i="27"/>
  <c r="AI62" i="27"/>
  <c r="AI56" i="27"/>
  <c r="AI53" i="27"/>
  <c r="AI44" i="27"/>
  <c r="AI42" i="27"/>
  <c r="AI40" i="27"/>
  <c r="AI37" i="27"/>
  <c r="AI25" i="27"/>
  <c r="AI14" i="27"/>
  <c r="AB20" i="27"/>
  <c r="AB22" i="27"/>
  <c r="AC22" i="27"/>
  <c r="AB30" i="27"/>
  <c r="AC30" i="27"/>
  <c r="AC51" i="27"/>
  <c r="AB51" i="27"/>
  <c r="AC28" i="27"/>
  <c r="AC49" i="27"/>
  <c r="AC54" i="27"/>
  <c r="AC55" i="27"/>
  <c r="AB55" i="27"/>
  <c r="AC56" i="27"/>
  <c r="AC58" i="27"/>
  <c r="AC59" i="27"/>
  <c r="AB59" i="27"/>
  <c r="AC60" i="27"/>
  <c r="AC62" i="27"/>
  <c r="AC63" i="27"/>
  <c r="AB63" i="27"/>
  <c r="AC64" i="27"/>
  <c r="AC66" i="27"/>
  <c r="AC67" i="27"/>
  <c r="AB67" i="27"/>
  <c r="AC68" i="27"/>
  <c r="AC70" i="27"/>
  <c r="AC71" i="27"/>
  <c r="AB71" i="27"/>
  <c r="AC72" i="27"/>
  <c r="AC74" i="27"/>
  <c r="AC75" i="27"/>
  <c r="AB75" i="27"/>
  <c r="AC76" i="27"/>
  <c r="AC78" i="27"/>
  <c r="AC79" i="27"/>
  <c r="AB79" i="27"/>
  <c r="AB24" i="27"/>
  <c r="AB45" i="27"/>
  <c r="AC45" i="27"/>
  <c r="AC50" i="27"/>
  <c r="AC12" i="27"/>
  <c r="AB12" i="27"/>
  <c r="AB32" i="27"/>
  <c r="AC19" i="27"/>
  <c r="AB52" i="27"/>
  <c r="AB16" i="27"/>
  <c r="AB38" i="27"/>
  <c r="AI4" i="27"/>
  <c r="AD171" i="7"/>
  <c r="AD137" i="7"/>
  <c r="AG137" i="7"/>
  <c r="AD139" i="7"/>
  <c r="AD36" i="7"/>
  <c r="AG36" i="7"/>
  <c r="AD32" i="7"/>
  <c r="AG32" i="7"/>
  <c r="AD37" i="7"/>
  <c r="AG37" i="7"/>
  <c r="AD33" i="7"/>
  <c r="AG33" i="7"/>
  <c r="AD29" i="7"/>
  <c r="AG29" i="7"/>
  <c r="AD34" i="7"/>
  <c r="AG34" i="7"/>
  <c r="AD30" i="7"/>
  <c r="AG30" i="7"/>
  <c r="AD35" i="7"/>
  <c r="AG35" i="7"/>
  <c r="AD31" i="7"/>
  <c r="AG31" i="7"/>
  <c r="AD207" i="7"/>
  <c r="AG207" i="7"/>
  <c r="AD56" i="7"/>
  <c r="AG56" i="7"/>
  <c r="AD52" i="7"/>
  <c r="AG52" i="7"/>
  <c r="AD53" i="7"/>
  <c r="AG53" i="7"/>
  <c r="AD50" i="7"/>
  <c r="AG50" i="7"/>
  <c r="AD55" i="7"/>
  <c r="AG55" i="7"/>
  <c r="AD51" i="7"/>
  <c r="AG51" i="7"/>
  <c r="L13" i="11"/>
  <c r="L16" i="11"/>
  <c r="AD28" i="7"/>
  <c r="AG28" i="7"/>
  <c r="AD24" i="7"/>
  <c r="AG24" i="7"/>
  <c r="AD25" i="7"/>
  <c r="AG25" i="7"/>
  <c r="AD26" i="7"/>
  <c r="AG26" i="7"/>
  <c r="AD27" i="7"/>
  <c r="AG27" i="7"/>
  <c r="AD23" i="7"/>
  <c r="AG23" i="7"/>
  <c r="AD178" i="7"/>
  <c r="AD175" i="7"/>
  <c r="AG175" i="7"/>
  <c r="AD181" i="7"/>
  <c r="AG181" i="7"/>
  <c r="AD12" i="7"/>
  <c r="AG12" i="7"/>
  <c r="AD8" i="7"/>
  <c r="AG8" i="7"/>
  <c r="AD13" i="7"/>
  <c r="AG13" i="7"/>
  <c r="AD9" i="7"/>
  <c r="AG9" i="7"/>
  <c r="AD10" i="7"/>
  <c r="AG10" i="7"/>
  <c r="AD11" i="7"/>
  <c r="AG11" i="7"/>
  <c r="AD7" i="7"/>
  <c r="AG7" i="7"/>
  <c r="AD20" i="7"/>
  <c r="AG20" i="7"/>
  <c r="AD16" i="7"/>
  <c r="AG16" i="7"/>
  <c r="AD21" i="7"/>
  <c r="AG21" i="7"/>
  <c r="AD17" i="7"/>
  <c r="AG17" i="7"/>
  <c r="AD22" i="7"/>
  <c r="AG22" i="7"/>
  <c r="AD18" i="7"/>
  <c r="AG18" i="7"/>
  <c r="AD14" i="7"/>
  <c r="AG14" i="7"/>
  <c r="AD19" i="7"/>
  <c r="AG19" i="7"/>
  <c r="AD15" i="7"/>
  <c r="AG15" i="7"/>
  <c r="AD103" i="7"/>
  <c r="AG103" i="7"/>
  <c r="AG17" i="27"/>
  <c r="AB17" i="27"/>
  <c r="Z21" i="27"/>
  <c r="Z25" i="27"/>
  <c r="AG33" i="27"/>
  <c r="AB33" i="27"/>
  <c r="AC34" i="27"/>
  <c r="AG35" i="27"/>
  <c r="AB35" i="27"/>
  <c r="AG37" i="27"/>
  <c r="AC37" i="27"/>
  <c r="AC38" i="27"/>
  <c r="AG39" i="27"/>
  <c r="AB39" i="27"/>
  <c r="AG41" i="27"/>
  <c r="AC41" i="27"/>
  <c r="AC42" i="27"/>
  <c r="AG43" i="27"/>
  <c r="AB43" i="27"/>
  <c r="AG46" i="27"/>
  <c r="AF80" i="27"/>
  <c r="AF82" i="27"/>
  <c r="AF84" i="27"/>
  <c r="AF86" i="27"/>
  <c r="AF88" i="27"/>
  <c r="AF90" i="27"/>
  <c r="AF92" i="27"/>
  <c r="AF94" i="27"/>
  <c r="AF96" i="27"/>
  <c r="AF98" i="27"/>
  <c r="AF100" i="27"/>
  <c r="AF102" i="27"/>
  <c r="AF104" i="27"/>
  <c r="AF106" i="27"/>
  <c r="AF108" i="27"/>
  <c r="AF110" i="27"/>
  <c r="AF151" i="27"/>
  <c r="AF153" i="27"/>
  <c r="AF155" i="27"/>
  <c r="AF157" i="27"/>
  <c r="AF159" i="27"/>
  <c r="L11" i="11"/>
  <c r="L12" i="11"/>
  <c r="AD186" i="7"/>
  <c r="AD192" i="7"/>
  <c r="AG192" i="7"/>
  <c r="AD185" i="7"/>
  <c r="AG185" i="7"/>
  <c r="AD38" i="7"/>
  <c r="AG38" i="7"/>
  <c r="AD39" i="7"/>
  <c r="AG39" i="7"/>
  <c r="AD4" i="7"/>
  <c r="AD5" i="7"/>
  <c r="AG5" i="7"/>
  <c r="AD6" i="7"/>
  <c r="AG6" i="7"/>
  <c r="AD2" i="7"/>
  <c r="AG2" i="7"/>
  <c r="AD3" i="7"/>
  <c r="AG3" i="7"/>
  <c r="AD101" i="7"/>
  <c r="AG101" i="7"/>
  <c r="AD98" i="7"/>
  <c r="AG98" i="7"/>
  <c r="AD100" i="7"/>
  <c r="AG100" i="7"/>
  <c r="AD61" i="7"/>
  <c r="AG61" i="7"/>
  <c r="AD58" i="7"/>
  <c r="AG58" i="7"/>
  <c r="AD63" i="7"/>
  <c r="AG63" i="7"/>
  <c r="AC15" i="27"/>
  <c r="AF46" i="27"/>
  <c r="AC117" i="27"/>
  <c r="AC121" i="27"/>
  <c r="AC129" i="27"/>
  <c r="AC141" i="27"/>
  <c r="AC145" i="27"/>
  <c r="AC149" i="27"/>
  <c r="L9" i="11"/>
  <c r="L5" i="11"/>
  <c r="L10" i="11"/>
  <c r="L7" i="11"/>
  <c r="L6" i="11"/>
  <c r="L2" i="11"/>
  <c r="L8" i="11"/>
  <c r="L3" i="11"/>
  <c r="L4" i="11"/>
  <c r="AD77" i="7"/>
  <c r="AG77" i="7"/>
  <c r="AD82" i="7"/>
  <c r="AD74" i="7"/>
  <c r="AD71" i="7"/>
  <c r="AG71" i="7"/>
  <c r="AD157" i="7"/>
  <c r="AG157" i="7"/>
  <c r="AD159" i="7"/>
  <c r="AG159" i="7"/>
  <c r="AD117" i="7"/>
  <c r="AG117" i="7"/>
  <c r="AD110" i="7"/>
  <c r="AG110" i="7"/>
  <c r="AD107" i="7"/>
  <c r="AD202" i="7"/>
  <c r="AD200" i="7"/>
  <c r="AD222" i="7"/>
  <c r="AG222" i="7"/>
  <c r="AD220" i="7"/>
  <c r="AG220" i="7"/>
  <c r="AD215" i="7"/>
  <c r="AG215" i="7"/>
  <c r="AC113" i="27"/>
  <c r="AC133" i="27"/>
  <c r="AC137" i="27"/>
  <c r="AF14" i="27"/>
  <c r="AG18" i="27"/>
  <c r="AB18" i="27"/>
  <c r="AF81" i="27"/>
  <c r="AF83" i="27"/>
  <c r="AF85" i="27"/>
  <c r="AF87" i="27"/>
  <c r="AF89" i="27"/>
  <c r="AF91" i="27"/>
  <c r="AF93" i="27"/>
  <c r="AF95" i="27"/>
  <c r="AF97" i="27"/>
  <c r="AF99" i="27"/>
  <c r="AF101" i="27"/>
  <c r="AF103" i="27"/>
  <c r="AF105" i="27"/>
  <c r="AF107" i="27"/>
  <c r="AF109" i="27"/>
  <c r="AF111" i="27"/>
  <c r="AC112" i="27"/>
  <c r="AF114" i="27"/>
  <c r="AF118" i="27"/>
  <c r="AF122" i="27"/>
  <c r="AF126" i="27"/>
  <c r="AF130" i="27"/>
  <c r="AF134" i="27"/>
  <c r="AF138" i="27"/>
  <c r="AF142" i="27"/>
  <c r="AF146" i="27"/>
  <c r="AF150" i="27"/>
  <c r="AF152" i="27"/>
  <c r="AF154" i="27"/>
  <c r="AF156" i="27"/>
  <c r="AF158" i="27"/>
  <c r="AG200" i="7"/>
  <c r="AG149" i="7"/>
  <c r="AG82" i="7"/>
  <c r="AG19" i="1"/>
  <c r="AJ19" i="1"/>
  <c r="AK19" i="1"/>
  <c r="BE19" i="1"/>
  <c r="AB32" i="1"/>
  <c r="AD120" i="7"/>
  <c r="AD136" i="7"/>
  <c r="AG136" i="7"/>
  <c r="AD205" i="7"/>
  <c r="AI10" i="27"/>
  <c r="AI6" i="27"/>
  <c r="AD64" i="7"/>
  <c r="AG64" i="7"/>
  <c r="AG278" i="7"/>
  <c r="AG273" i="7"/>
  <c r="AG259" i="7"/>
  <c r="AG254" i="7"/>
  <c r="AG249" i="7"/>
  <c r="AG199" i="7"/>
  <c r="AG138" i="7"/>
  <c r="AB11" i="1"/>
  <c r="BE11" i="1"/>
  <c r="AG29" i="1"/>
  <c r="AJ29" i="1"/>
  <c r="AK29" i="1"/>
  <c r="AG41" i="1"/>
  <c r="AJ41" i="1"/>
  <c r="AK41" i="1"/>
  <c r="BE41" i="1"/>
  <c r="AD119" i="7"/>
  <c r="AG119" i="7"/>
  <c r="AD135" i="7"/>
  <c r="AG135" i="7"/>
  <c r="AD204" i="7"/>
  <c r="AG204" i="7"/>
  <c r="C52" i="22"/>
  <c r="K52" i="22"/>
  <c r="C56" i="22"/>
  <c r="K56" i="22"/>
  <c r="AG373" i="7"/>
  <c r="AG171" i="7"/>
  <c r="AG169" i="7"/>
  <c r="AG156" i="7"/>
  <c r="AG120" i="7"/>
  <c r="AG104" i="7"/>
  <c r="AG97" i="7"/>
  <c r="AG92" i="7"/>
  <c r="AG89" i="7"/>
  <c r="AG80" i="7"/>
  <c r="AG4" i="7"/>
  <c r="AD90" i="7"/>
  <c r="AG90" i="7"/>
  <c r="AD130" i="7"/>
  <c r="AG130" i="7"/>
  <c r="AD162" i="7"/>
  <c r="AG162" i="7"/>
  <c r="AI5" i="27"/>
  <c r="AG344" i="7"/>
  <c r="AG310" i="7"/>
  <c r="AG299" i="7"/>
  <c r="AG298" i="7"/>
  <c r="AG297" i="7"/>
  <c r="AG286" i="7"/>
  <c r="AG202" i="7"/>
  <c r="AG197" i="7"/>
  <c r="AG186" i="7"/>
  <c r="AG178" i="7"/>
  <c r="AG152" i="7"/>
  <c r="AG139" i="7"/>
  <c r="AG93" i="7"/>
  <c r="AD145" i="7"/>
  <c r="AG145" i="7"/>
  <c r="AG3" i="27"/>
  <c r="AB3" i="27"/>
  <c r="AF6" i="27"/>
  <c r="AC6" i="27"/>
  <c r="AG7" i="27"/>
  <c r="AB7" i="27"/>
  <c r="AG9" i="27"/>
  <c r="AB9" i="27"/>
  <c r="AC10" i="27"/>
  <c r="AG11" i="27"/>
  <c r="AB11" i="27"/>
  <c r="D54" i="22"/>
  <c r="L54" i="22"/>
  <c r="AB8" i="1"/>
  <c r="AB14" i="1"/>
  <c r="AG17" i="1"/>
  <c r="AJ17" i="1"/>
  <c r="AK17" i="1"/>
  <c r="BE17" i="1"/>
  <c r="AB18" i="1"/>
  <c r="BE18" i="1"/>
  <c r="AG46" i="1"/>
  <c r="AJ46" i="1"/>
  <c r="AK46" i="1"/>
  <c r="BE46" i="1"/>
  <c r="Z9" i="27"/>
  <c r="Z11" i="27"/>
  <c r="D55" i="22"/>
  <c r="L55" i="22"/>
  <c r="AG22" i="1"/>
  <c r="AJ22" i="1"/>
  <c r="AK22" i="1"/>
  <c r="BE22" i="1"/>
  <c r="AG321" i="7"/>
  <c r="AG248" i="7"/>
  <c r="AG243" i="7"/>
  <c r="AG4" i="1"/>
  <c r="AJ4" i="1"/>
  <c r="AK4" i="1"/>
  <c r="AI3" i="27"/>
  <c r="Z46" i="27"/>
  <c r="Z3" i="27"/>
  <c r="Z18" i="27"/>
  <c r="AG257" i="7"/>
  <c r="AG256" i="7"/>
  <c r="AG255" i="7"/>
  <c r="AG250" i="7"/>
  <c r="AG348" i="7"/>
  <c r="AG318" i="7"/>
  <c r="AG9" i="1"/>
  <c r="AJ9" i="1"/>
  <c r="AK9" i="1"/>
  <c r="BE9" i="1"/>
  <c r="AG12" i="1"/>
  <c r="AJ12" i="1"/>
  <c r="AK12" i="1"/>
  <c r="AG15" i="1"/>
  <c r="AJ15" i="1"/>
  <c r="AK15" i="1"/>
  <c r="BE15" i="1"/>
  <c r="AG21" i="1"/>
  <c r="AJ21" i="1"/>
  <c r="AK21" i="1"/>
  <c r="AG25" i="1"/>
  <c r="AJ25" i="1"/>
  <c r="AK25" i="1"/>
  <c r="BE25" i="1"/>
  <c r="AG28" i="1"/>
  <c r="AJ28" i="1"/>
  <c r="AK28" i="1"/>
  <c r="BE28" i="1"/>
  <c r="AG34" i="1"/>
  <c r="AJ34" i="1"/>
  <c r="AK34" i="1"/>
  <c r="BE34" i="1"/>
  <c r="AG37" i="1"/>
  <c r="AJ37" i="1"/>
  <c r="AK37" i="1"/>
  <c r="BE37" i="1"/>
  <c r="AB38" i="1"/>
  <c r="BE38" i="1"/>
  <c r="AG44" i="1"/>
  <c r="AJ44" i="1"/>
  <c r="AK44" i="1"/>
  <c r="BE44" i="1"/>
  <c r="AG40" i="1"/>
  <c r="AJ40" i="1"/>
  <c r="AK40" i="1"/>
  <c r="BE40" i="1"/>
  <c r="AG45" i="1"/>
  <c r="AJ45" i="1"/>
  <c r="AK45" i="1"/>
  <c r="Z2" i="27"/>
  <c r="Z7" i="27"/>
  <c r="Z12" i="27"/>
  <c r="AG304" i="7"/>
  <c r="AG43" i="1"/>
  <c r="AJ43" i="1"/>
  <c r="AK43" i="1"/>
  <c r="AB3" i="1"/>
  <c r="AG3" i="1"/>
  <c r="AJ3" i="1"/>
  <c r="AK3" i="1"/>
  <c r="Z4" i="27"/>
  <c r="Z10" i="27"/>
  <c r="Z14" i="27"/>
  <c r="I3" i="11"/>
  <c r="J4" i="11"/>
  <c r="J7" i="11"/>
  <c r="I11" i="11"/>
  <c r="J12" i="11"/>
  <c r="I15" i="11"/>
  <c r="J16" i="11"/>
  <c r="AD3" i="1"/>
  <c r="AE3" i="1"/>
  <c r="I4" i="11"/>
  <c r="J5" i="11"/>
  <c r="I7" i="11"/>
  <c r="J8" i="11"/>
  <c r="J9" i="11"/>
  <c r="I16" i="11"/>
  <c r="AG338" i="7"/>
  <c r="AG319" i="7"/>
  <c r="AG317" i="7"/>
  <c r="AG316" i="7"/>
  <c r="AG315" i="7"/>
  <c r="AG261" i="7"/>
  <c r="AG247" i="7"/>
  <c r="AG7" i="1"/>
  <c r="AJ7" i="1"/>
  <c r="AK7" i="1"/>
  <c r="AG10" i="1"/>
  <c r="AJ10" i="1"/>
  <c r="AK10" i="1"/>
  <c r="AG13" i="1"/>
  <c r="AJ13" i="1"/>
  <c r="AK13" i="1"/>
  <c r="BE13" i="1"/>
  <c r="AG16" i="1"/>
  <c r="AJ16" i="1"/>
  <c r="AK16" i="1"/>
  <c r="BE21" i="1"/>
  <c r="AB31" i="1"/>
  <c r="BE31" i="1"/>
  <c r="AG39" i="1"/>
  <c r="AJ39" i="1"/>
  <c r="AK39" i="1"/>
  <c r="AG42" i="1"/>
  <c r="AJ42" i="1"/>
  <c r="AK42" i="1"/>
  <c r="BE42" i="1"/>
  <c r="J2" i="11"/>
  <c r="I5" i="11"/>
  <c r="J6" i="11"/>
  <c r="I8" i="11"/>
  <c r="I9" i="11"/>
  <c r="J10" i="11"/>
  <c r="AG378" i="7"/>
  <c r="AG305" i="7"/>
  <c r="Z6" i="27"/>
  <c r="Z8" i="27"/>
  <c r="I2" i="11"/>
  <c r="I6" i="11"/>
  <c r="I14" i="11"/>
  <c r="AG379" i="7"/>
  <c r="AG368" i="7"/>
  <c r="AG324" i="7"/>
  <c r="AG323" i="7"/>
  <c r="AG295" i="7"/>
  <c r="AG294" i="7"/>
  <c r="AG96" i="7"/>
  <c r="AG20" i="1"/>
  <c r="AJ20" i="1"/>
  <c r="AK20" i="1"/>
  <c r="BE20" i="1"/>
  <c r="AG23" i="1"/>
  <c r="AJ23" i="1"/>
  <c r="AK23" i="1"/>
  <c r="AG26" i="1"/>
  <c r="AJ26" i="1"/>
  <c r="AK26" i="1"/>
  <c r="AG33" i="1"/>
  <c r="AJ33" i="1"/>
  <c r="AK33" i="1"/>
  <c r="BE33" i="1"/>
  <c r="AG36" i="1"/>
  <c r="AJ36" i="1"/>
  <c r="AK36" i="1"/>
  <c r="BE36" i="1"/>
  <c r="BE29" i="1"/>
  <c r="C53" i="22"/>
  <c r="K53" i="22"/>
  <c r="D56" i="22"/>
  <c r="D52" i="22"/>
  <c r="AG374" i="7"/>
  <c r="AG372" i="7"/>
  <c r="AG365" i="7"/>
  <c r="AG363" i="7"/>
  <c r="AG337" i="7"/>
  <c r="AG303" i="7"/>
  <c r="AG216" i="7"/>
  <c r="AG158" i="7"/>
  <c r="AG132" i="7"/>
  <c r="BE14" i="1"/>
  <c r="BE30" i="1"/>
  <c r="AG8" i="27"/>
  <c r="AB8" i="27"/>
  <c r="AF4" i="27"/>
  <c r="AG5" i="27"/>
  <c r="AC5" i="27"/>
  <c r="C54" i="22"/>
  <c r="K54" i="22"/>
  <c r="D53" i="22"/>
  <c r="AG384" i="7"/>
  <c r="AG382" i="7"/>
  <c r="AG375" i="7"/>
  <c r="AG370" i="7"/>
  <c r="AG351" i="7"/>
  <c r="AG346" i="7"/>
  <c r="AG340" i="7"/>
  <c r="AG331" i="7"/>
  <c r="AG330" i="7"/>
  <c r="AG329" i="7"/>
  <c r="AG309" i="7"/>
  <c r="AG302" i="7"/>
  <c r="AG290" i="7"/>
  <c r="AG265" i="7"/>
  <c r="AG264" i="7"/>
  <c r="AG263" i="7"/>
  <c r="AG246" i="7"/>
  <c r="AG244" i="7"/>
  <c r="AG241" i="7"/>
  <c r="AG239" i="7"/>
  <c r="AG238" i="7"/>
  <c r="AG214" i="7"/>
  <c r="AG112" i="7"/>
  <c r="AG107" i="7"/>
  <c r="C55" i="22"/>
  <c r="AG349" i="7"/>
  <c r="AG333" i="7"/>
  <c r="AG311" i="7"/>
  <c r="AG306" i="7"/>
  <c r="AG291" i="7"/>
  <c r="AG289" i="7"/>
  <c r="AG276" i="7"/>
  <c r="AG269" i="7"/>
  <c r="AG268" i="7"/>
  <c r="AG267" i="7"/>
  <c r="AG251" i="7"/>
  <c r="AG245" i="7"/>
  <c r="AG240" i="7"/>
  <c r="AG133" i="7"/>
  <c r="M85" i="20"/>
  <c r="O85" i="20"/>
  <c r="M87" i="20"/>
  <c r="O87" i="20"/>
  <c r="M89" i="20"/>
  <c r="O89" i="20"/>
  <c r="M91" i="20"/>
  <c r="O91" i="20"/>
  <c r="M93" i="20"/>
  <c r="O93" i="20"/>
  <c r="M95" i="20"/>
  <c r="O95" i="20"/>
  <c r="M97" i="20"/>
  <c r="O97" i="20"/>
  <c r="M99" i="20"/>
  <c r="O99" i="20"/>
  <c r="M101" i="20"/>
  <c r="O101" i="20"/>
  <c r="H6" i="20"/>
  <c r="G6" i="20"/>
  <c r="M84" i="20"/>
  <c r="O84" i="20"/>
  <c r="M86" i="20"/>
  <c r="O86" i="20"/>
  <c r="M88" i="20"/>
  <c r="O88" i="20"/>
  <c r="M90" i="20"/>
  <c r="O90" i="20"/>
  <c r="M92" i="20"/>
  <c r="O92" i="20"/>
  <c r="M94" i="20"/>
  <c r="O94" i="20"/>
  <c r="M96" i="20"/>
  <c r="O96" i="20"/>
  <c r="M98" i="20"/>
  <c r="O98" i="20"/>
  <c r="M100" i="20"/>
  <c r="O100" i="20"/>
  <c r="M102" i="20"/>
  <c r="O102" i="20"/>
  <c r="O6" i="19"/>
  <c r="AM100" i="4"/>
  <c r="AO100" i="4"/>
  <c r="AX58" i="4"/>
  <c r="AZ58" i="4"/>
  <c r="AE18" i="19"/>
  <c r="AJ18" i="19"/>
  <c r="AE16" i="19"/>
  <c r="AJ16" i="19"/>
  <c r="AQ69" i="4"/>
  <c r="AS35" i="19"/>
  <c r="AU34" i="19"/>
  <c r="AU25" i="19"/>
  <c r="AX1111" i="4"/>
  <c r="AZ1111" i="4"/>
  <c r="AT1085" i="4"/>
  <c r="AW1075" i="4"/>
  <c r="AX1075" i="4"/>
  <c r="AZ1075" i="4"/>
  <c r="AT1070" i="4"/>
  <c r="AT1069" i="4"/>
  <c r="AX1069" i="4"/>
  <c r="AZ1069" i="4"/>
  <c r="AW1062" i="4"/>
  <c r="AX1062" i="4"/>
  <c r="AZ1062" i="4"/>
  <c r="AT1046" i="4"/>
  <c r="AX1046" i="4"/>
  <c r="AZ1046" i="4"/>
  <c r="AW1034" i="4"/>
  <c r="AX1034" i="4"/>
  <c r="AZ1034" i="4"/>
  <c r="AW1006" i="4"/>
  <c r="AX1006" i="4"/>
  <c r="AZ1006" i="4"/>
  <c r="AT982" i="4"/>
  <c r="AX982" i="4"/>
  <c r="AZ982" i="4"/>
  <c r="AT966" i="4"/>
  <c r="AX966" i="4"/>
  <c r="AZ966" i="4"/>
  <c r="AW963" i="4"/>
  <c r="AX963" i="4"/>
  <c r="AZ963" i="4"/>
  <c r="AT958" i="4"/>
  <c r="AX958" i="4"/>
  <c r="AZ958" i="4"/>
  <c r="AT948" i="4"/>
  <c r="AX948" i="4"/>
  <c r="AZ948" i="4"/>
  <c r="AT944" i="4"/>
  <c r="AX944" i="4"/>
  <c r="AZ944" i="4"/>
  <c r="AW943" i="4"/>
  <c r="AX943" i="4"/>
  <c r="AZ943" i="4"/>
  <c r="AT934" i="4"/>
  <c r="AX934" i="4"/>
  <c r="AZ934" i="4"/>
  <c r="AW919" i="4"/>
  <c r="AX919" i="4"/>
  <c r="AZ919" i="4"/>
  <c r="AT918" i="4"/>
  <c r="AX918" i="4"/>
  <c r="AZ918" i="4"/>
  <c r="AW911" i="4"/>
  <c r="AX911" i="4"/>
  <c r="AZ911" i="4"/>
  <c r="AT910" i="4"/>
  <c r="AX910" i="4"/>
  <c r="AZ910" i="4"/>
  <c r="AT904" i="4"/>
  <c r="AX904" i="4"/>
  <c r="AZ904" i="4"/>
  <c r="AW903" i="4"/>
  <c r="AX903" i="4"/>
  <c r="AZ903" i="4"/>
  <c r="AT882" i="4"/>
  <c r="AX882" i="4"/>
  <c r="AZ882" i="4"/>
  <c r="AT866" i="4"/>
  <c r="AX866" i="4"/>
  <c r="AZ866" i="4"/>
  <c r="AT852" i="4"/>
  <c r="AX852" i="4"/>
  <c r="AZ852" i="4"/>
  <c r="AT848" i="4"/>
  <c r="AX848" i="4"/>
  <c r="AZ848" i="4"/>
  <c r="AW847" i="4"/>
  <c r="AX847" i="4"/>
  <c r="AZ847" i="4"/>
  <c r="AT842" i="4"/>
  <c r="AX842" i="4"/>
  <c r="AZ842" i="4"/>
  <c r="AT836" i="4"/>
  <c r="AX836" i="4"/>
  <c r="AZ836" i="4"/>
  <c r="AW835" i="4"/>
  <c r="AX835" i="4"/>
  <c r="AZ835" i="4"/>
  <c r="AT832" i="4"/>
  <c r="AX832" i="4"/>
  <c r="AZ832" i="4"/>
  <c r="AT828" i="4"/>
  <c r="AX828" i="4"/>
  <c r="AZ828" i="4"/>
  <c r="AW827" i="4"/>
  <c r="AX827" i="4"/>
  <c r="AZ827" i="4"/>
  <c r="AT798" i="4"/>
  <c r="AX798" i="4"/>
  <c r="AZ798" i="4"/>
  <c r="AT796" i="4"/>
  <c r="AX796" i="4"/>
  <c r="AZ796" i="4"/>
  <c r="AW795" i="4"/>
  <c r="AX795" i="4"/>
  <c r="AZ795" i="4"/>
  <c r="AT788" i="4"/>
  <c r="AX788" i="4"/>
  <c r="AZ788" i="4"/>
  <c r="AT787" i="4"/>
  <c r="AX787" i="4"/>
  <c r="AZ787" i="4"/>
  <c r="AT780" i="4"/>
  <c r="AX780" i="4"/>
  <c r="AZ780" i="4"/>
  <c r="AT772" i="4"/>
  <c r="AX772" i="4"/>
  <c r="AZ772" i="4"/>
  <c r="AW771" i="4"/>
  <c r="AX771" i="4"/>
  <c r="AZ771" i="4"/>
  <c r="AW752" i="4"/>
  <c r="AX752" i="4"/>
  <c r="AZ752" i="4"/>
  <c r="AT736" i="4"/>
  <c r="AX736" i="4"/>
  <c r="AZ736" i="4"/>
  <c r="AT712" i="4"/>
  <c r="AX712" i="4"/>
  <c r="AZ712" i="4"/>
  <c r="AT692" i="4"/>
  <c r="AX692" i="4"/>
  <c r="AZ692" i="4"/>
  <c r="AT676" i="4"/>
  <c r="AX676" i="4"/>
  <c r="AZ676" i="4"/>
  <c r="AT666" i="4"/>
  <c r="AX666" i="4"/>
  <c r="AZ666" i="4"/>
  <c r="AT662" i="4"/>
  <c r="AX662" i="4"/>
  <c r="AZ662" i="4"/>
  <c r="AW661" i="4"/>
  <c r="AX661" i="4"/>
  <c r="AZ661" i="4"/>
  <c r="AT660" i="4"/>
  <c r="AX660" i="4"/>
  <c r="AZ660" i="4"/>
  <c r="AT644" i="4"/>
  <c r="AX644" i="4"/>
  <c r="AZ644" i="4"/>
  <c r="AT634" i="4"/>
  <c r="AX634" i="4"/>
  <c r="AZ634" i="4"/>
  <c r="AT630" i="4"/>
  <c r="AX630" i="4"/>
  <c r="AZ630" i="4"/>
  <c r="AW629" i="4"/>
  <c r="AX629" i="4"/>
  <c r="AZ629" i="4"/>
  <c r="AT628" i="4"/>
  <c r="AX628" i="4"/>
  <c r="AZ628" i="4"/>
  <c r="AT612" i="4"/>
  <c r="AX612" i="4"/>
  <c r="AZ612" i="4"/>
  <c r="AT602" i="4"/>
  <c r="AX602" i="4"/>
  <c r="AZ602" i="4"/>
  <c r="AT583" i="4"/>
  <c r="AX583" i="4"/>
  <c r="AZ583" i="4"/>
  <c r="AT578" i="4"/>
  <c r="AX578" i="4"/>
  <c r="AZ578" i="4"/>
  <c r="AW577" i="4"/>
  <c r="AX577" i="4"/>
  <c r="AZ577" i="4"/>
  <c r="AW576" i="4"/>
  <c r="AX576" i="4"/>
  <c r="AZ576" i="4"/>
  <c r="AT560" i="4"/>
  <c r="AX560" i="4"/>
  <c r="AZ560" i="4"/>
  <c r="AT559" i="4"/>
  <c r="AX559" i="4"/>
  <c r="AZ559" i="4"/>
  <c r="AT538" i="4"/>
  <c r="AX538" i="4"/>
  <c r="AZ538" i="4"/>
  <c r="AT523" i="4"/>
  <c r="AX523" i="4"/>
  <c r="AZ523" i="4"/>
  <c r="AW518" i="4"/>
  <c r="AX518" i="4"/>
  <c r="AZ518" i="4"/>
  <c r="AT509" i="4"/>
  <c r="AX509" i="4"/>
  <c r="AZ509" i="4"/>
  <c r="AW508" i="4"/>
  <c r="AX508" i="4"/>
  <c r="AZ508" i="4"/>
  <c r="AW507" i="4"/>
  <c r="AX507" i="4"/>
  <c r="AZ507" i="4"/>
  <c r="AT506" i="4"/>
  <c r="AX506" i="4"/>
  <c r="AZ506" i="4"/>
  <c r="AW488" i="4"/>
  <c r="AX488" i="4"/>
  <c r="AZ488" i="4"/>
  <c r="AT467" i="4"/>
  <c r="AX467" i="4"/>
  <c r="AZ467" i="4"/>
  <c r="AT459" i="4"/>
  <c r="AX459" i="4"/>
  <c r="AZ459" i="4"/>
  <c r="AT454" i="4"/>
  <c r="AX454" i="4"/>
  <c r="AZ454" i="4"/>
  <c r="AT422" i="4"/>
  <c r="AX422" i="4"/>
  <c r="AZ422" i="4"/>
  <c r="AT394" i="4"/>
  <c r="AX394" i="4"/>
  <c r="AZ394" i="4"/>
  <c r="AW391" i="4"/>
  <c r="AX391" i="4"/>
  <c r="AZ391" i="4"/>
  <c r="AT382" i="4"/>
  <c r="AX382" i="4"/>
  <c r="AZ382" i="4"/>
  <c r="AT365" i="4"/>
  <c r="AX365" i="4"/>
  <c r="AZ365" i="4"/>
  <c r="AT362" i="4"/>
  <c r="AX362" i="4"/>
  <c r="AZ362" i="4"/>
  <c r="AT359" i="4"/>
  <c r="AX359" i="4"/>
  <c r="AZ359" i="4"/>
  <c r="AW355" i="4"/>
  <c r="AX355" i="4"/>
  <c r="AZ355" i="4"/>
  <c r="AT354" i="4"/>
  <c r="AX354" i="4"/>
  <c r="AZ354" i="4"/>
  <c r="AT343" i="4"/>
  <c r="AX343" i="4"/>
  <c r="AZ343" i="4"/>
  <c r="AW339" i="4"/>
  <c r="AX339" i="4"/>
  <c r="AZ339" i="4"/>
  <c r="AT338" i="4"/>
  <c r="AX338" i="4"/>
  <c r="AZ338" i="4"/>
  <c r="AT335" i="4"/>
  <c r="AX335" i="4"/>
  <c r="AZ335" i="4"/>
  <c r="AT322" i="4"/>
  <c r="AX322" i="4"/>
  <c r="AZ322" i="4"/>
  <c r="AW318" i="4"/>
  <c r="AX318" i="4"/>
  <c r="AZ318" i="4"/>
  <c r="AW307" i="4"/>
  <c r="AX307" i="4"/>
  <c r="AZ307" i="4"/>
  <c r="AT298" i="4"/>
  <c r="AX298" i="4"/>
  <c r="AZ298" i="4"/>
  <c r="AT295" i="4"/>
  <c r="AX295" i="4"/>
  <c r="AZ295" i="4"/>
  <c r="AW294" i="4"/>
  <c r="AX294" i="4"/>
  <c r="AZ294" i="4"/>
  <c r="AT274" i="4"/>
  <c r="AX274" i="4"/>
  <c r="AZ274" i="4"/>
  <c r="AT269" i="4"/>
  <c r="AX269" i="4"/>
  <c r="AZ269" i="4"/>
  <c r="AT266" i="4"/>
  <c r="AX266" i="4"/>
  <c r="AZ266" i="4"/>
  <c r="AW262" i="4"/>
  <c r="AX262" i="4"/>
  <c r="AZ262" i="4"/>
  <c r="AT226" i="4"/>
  <c r="AX226" i="4"/>
  <c r="AZ226" i="4"/>
  <c r="AT223" i="4"/>
  <c r="AX223" i="4"/>
  <c r="AZ223" i="4"/>
  <c r="AT210" i="4"/>
  <c r="AX210" i="4"/>
  <c r="AZ210" i="4"/>
  <c r="AT192" i="4"/>
  <c r="AX192" i="4"/>
  <c r="AZ192" i="4"/>
  <c r="AT183" i="4"/>
  <c r="AX183" i="4"/>
  <c r="AZ183" i="4"/>
  <c r="AT172" i="4"/>
  <c r="AX172" i="4"/>
  <c r="AZ172" i="4"/>
  <c r="AT156" i="4"/>
  <c r="AX156" i="4"/>
  <c r="AZ156" i="4"/>
  <c r="AT152" i="4"/>
  <c r="AX152" i="4"/>
  <c r="AZ152" i="4"/>
  <c r="AT133" i="4"/>
  <c r="AX133" i="4"/>
  <c r="AZ133" i="4"/>
  <c r="AT117" i="4"/>
  <c r="AX117" i="4"/>
  <c r="AZ117" i="4"/>
  <c r="AT40" i="4"/>
  <c r="AT1087" i="4"/>
  <c r="AU1087" i="4"/>
  <c r="AW1066" i="4"/>
  <c r="AX1066" i="4"/>
  <c r="AZ1066" i="4"/>
  <c r="AT1052" i="4"/>
  <c r="AX1052" i="4"/>
  <c r="AZ1052" i="4"/>
  <c r="AW1038" i="4"/>
  <c r="AX1038" i="4"/>
  <c r="AZ1038" i="4"/>
  <c r="AT1024" i="4"/>
  <c r="AX1024" i="4"/>
  <c r="AZ1024" i="4"/>
  <c r="AW1023" i="4"/>
  <c r="AX1023" i="4"/>
  <c r="AZ1023" i="4"/>
  <c r="AW1014" i="4"/>
  <c r="AX1014" i="4"/>
  <c r="AZ1014" i="4"/>
  <c r="AW986" i="4"/>
  <c r="AX986" i="4"/>
  <c r="AZ986" i="4"/>
  <c r="AT962" i="4"/>
  <c r="AX962" i="4"/>
  <c r="AZ962" i="4"/>
  <c r="AW947" i="4"/>
  <c r="AX947" i="4"/>
  <c r="AZ947" i="4"/>
  <c r="AT942" i="4"/>
  <c r="AX942" i="4"/>
  <c r="AZ942" i="4"/>
  <c r="AT926" i="4"/>
  <c r="AX926" i="4"/>
  <c r="AZ926" i="4"/>
  <c r="AT892" i="4"/>
  <c r="AX892" i="4"/>
  <c r="AZ892" i="4"/>
  <c r="AT870" i="4"/>
  <c r="AX870" i="4"/>
  <c r="AZ870" i="4"/>
  <c r="AW851" i="4"/>
  <c r="AX851" i="4"/>
  <c r="AZ851" i="4"/>
  <c r="AT850" i="4"/>
  <c r="AX850" i="4"/>
  <c r="AZ850" i="4"/>
  <c r="AT846" i="4"/>
  <c r="AX846" i="4"/>
  <c r="AZ846" i="4"/>
  <c r="AW831" i="4"/>
  <c r="AX831" i="4"/>
  <c r="AZ831" i="4"/>
  <c r="AT826" i="4"/>
  <c r="AX826" i="4"/>
  <c r="AZ826" i="4"/>
  <c r="AT820" i="4"/>
  <c r="AX820" i="4"/>
  <c r="AZ820" i="4"/>
  <c r="AW819" i="4"/>
  <c r="AX819" i="4"/>
  <c r="AZ819" i="4"/>
  <c r="AT816" i="4"/>
  <c r="AX816" i="4"/>
  <c r="AZ816" i="4"/>
  <c r="AT812" i="4"/>
  <c r="AX812" i="4"/>
  <c r="AZ812" i="4"/>
  <c r="AW811" i="4"/>
  <c r="AX811" i="4"/>
  <c r="AZ811" i="4"/>
  <c r="AT790" i="4"/>
  <c r="AX790" i="4"/>
  <c r="AZ790" i="4"/>
  <c r="AW779" i="4"/>
  <c r="AX779" i="4"/>
  <c r="AZ779" i="4"/>
  <c r="AT764" i="4"/>
  <c r="AX764" i="4"/>
  <c r="AZ764" i="4"/>
  <c r="AW763" i="4"/>
  <c r="AX763" i="4"/>
  <c r="AZ763" i="4"/>
  <c r="AT720" i="4"/>
  <c r="AX720" i="4"/>
  <c r="AZ720" i="4"/>
  <c r="AT702" i="4"/>
  <c r="AX702" i="4"/>
  <c r="AZ702" i="4"/>
  <c r="AT680" i="4"/>
  <c r="AX680" i="4"/>
  <c r="AZ680" i="4"/>
  <c r="AW665" i="4"/>
  <c r="AX665" i="4"/>
  <c r="AZ665" i="4"/>
  <c r="AT648" i="4"/>
  <c r="AX648" i="4"/>
  <c r="AZ648" i="4"/>
  <c r="AW633" i="4"/>
  <c r="AX633" i="4"/>
  <c r="AZ633" i="4"/>
  <c r="AT616" i="4"/>
  <c r="AX616" i="4"/>
  <c r="AZ616" i="4"/>
  <c r="AW601" i="4"/>
  <c r="AX601" i="4"/>
  <c r="AZ601" i="4"/>
  <c r="AT600" i="4"/>
  <c r="AX600" i="4"/>
  <c r="AZ600" i="4"/>
  <c r="AW599" i="4"/>
  <c r="AX599" i="4"/>
  <c r="AZ599" i="4"/>
  <c r="AT551" i="4"/>
  <c r="AX551" i="4"/>
  <c r="AZ551" i="4"/>
  <c r="AW537" i="4"/>
  <c r="AX537" i="4"/>
  <c r="AZ537" i="4"/>
  <c r="AW527" i="4"/>
  <c r="AX527" i="4"/>
  <c r="AZ527" i="4"/>
  <c r="AW511" i="4"/>
  <c r="AX511" i="4"/>
  <c r="AZ511" i="4"/>
  <c r="AT491" i="4"/>
  <c r="AX491" i="4"/>
  <c r="AZ491" i="4"/>
  <c r="AW490" i="4"/>
  <c r="AX490" i="4"/>
  <c r="AZ490" i="4"/>
  <c r="AW487" i="4"/>
  <c r="AX487" i="4"/>
  <c r="AZ487" i="4"/>
  <c r="AT466" i="4"/>
  <c r="AX466" i="4"/>
  <c r="AZ466" i="4"/>
  <c r="AW456" i="4"/>
  <c r="AX456" i="4"/>
  <c r="AZ456" i="4"/>
  <c r="AW451" i="4"/>
  <c r="AX451" i="4"/>
  <c r="AZ451" i="4"/>
  <c r="AT406" i="4"/>
  <c r="AX406" i="4"/>
  <c r="AZ406" i="4"/>
  <c r="AT390" i="4"/>
  <c r="AX390" i="4"/>
  <c r="AZ390" i="4"/>
  <c r="AW347" i="4"/>
  <c r="AX347" i="4"/>
  <c r="AZ347" i="4"/>
  <c r="AT325" i="4"/>
  <c r="AX325" i="4"/>
  <c r="AZ325" i="4"/>
  <c r="AT317" i="4"/>
  <c r="AX317" i="4"/>
  <c r="AZ317" i="4"/>
  <c r="AT306" i="4"/>
  <c r="AX306" i="4"/>
  <c r="AZ306" i="4"/>
  <c r="AT301" i="4"/>
  <c r="AX301" i="4"/>
  <c r="AZ301" i="4"/>
  <c r="AT293" i="4"/>
  <c r="AX293" i="4"/>
  <c r="AZ293" i="4"/>
  <c r="AT261" i="4"/>
  <c r="AX261" i="4"/>
  <c r="AZ261" i="4"/>
  <c r="AT253" i="4"/>
  <c r="AX253" i="4"/>
  <c r="AZ253" i="4"/>
  <c r="AT239" i="4"/>
  <c r="AX239" i="4"/>
  <c r="AZ239" i="4"/>
  <c r="AT155" i="4"/>
  <c r="AX155" i="4"/>
  <c r="AZ155" i="4"/>
  <c r="AW149" i="4"/>
  <c r="AX149" i="4"/>
  <c r="AZ149" i="4"/>
  <c r="AW126" i="4"/>
  <c r="AX126" i="4"/>
  <c r="AZ126" i="4"/>
  <c r="AS21" i="19"/>
  <c r="AU20" i="19"/>
  <c r="AU17" i="19"/>
  <c r="AX1150" i="4"/>
  <c r="AZ1150" i="4"/>
  <c r="AX1146" i="4"/>
  <c r="AZ1146" i="4"/>
  <c r="AX1142" i="4"/>
  <c r="AZ1142" i="4"/>
  <c r="AX1138" i="4"/>
  <c r="AZ1138" i="4"/>
  <c r="AT1078" i="4"/>
  <c r="AX1078" i="4"/>
  <c r="AZ1078" i="4"/>
  <c r="AW1018" i="4"/>
  <c r="AX1018" i="4"/>
  <c r="AZ1018" i="4"/>
  <c r="AT956" i="4"/>
  <c r="AX956" i="4"/>
  <c r="AZ956" i="4"/>
  <c r="AW955" i="4"/>
  <c r="AX955" i="4"/>
  <c r="AZ955" i="4"/>
  <c r="AT946" i="4"/>
  <c r="AX946" i="4"/>
  <c r="AZ946" i="4"/>
  <c r="AT936" i="4"/>
  <c r="AX936" i="4"/>
  <c r="AZ936" i="4"/>
  <c r="AT914" i="4"/>
  <c r="AX914" i="4"/>
  <c r="AZ914" i="4"/>
  <c r="AT906" i="4"/>
  <c r="AX906" i="4"/>
  <c r="AZ906" i="4"/>
  <c r="AW891" i="4"/>
  <c r="AX891" i="4"/>
  <c r="AZ891" i="4"/>
  <c r="AT880" i="4"/>
  <c r="AX880" i="4"/>
  <c r="AZ880" i="4"/>
  <c r="AW879" i="4"/>
  <c r="AX879" i="4"/>
  <c r="AZ879" i="4"/>
  <c r="AT876" i="4"/>
  <c r="AX876" i="4"/>
  <c r="AZ876" i="4"/>
  <c r="AT864" i="4"/>
  <c r="AX864" i="4"/>
  <c r="AZ864" i="4"/>
  <c r="AW863" i="4"/>
  <c r="AX863" i="4"/>
  <c r="AZ863" i="4"/>
  <c r="AT838" i="4"/>
  <c r="AX838" i="4"/>
  <c r="AZ838" i="4"/>
  <c r="AT830" i="4"/>
  <c r="AX830" i="4"/>
  <c r="AZ830" i="4"/>
  <c r="AW815" i="4"/>
  <c r="AX815" i="4"/>
  <c r="AZ815" i="4"/>
  <c r="AT806" i="4"/>
  <c r="AX806" i="4"/>
  <c r="AZ806" i="4"/>
  <c r="AT776" i="4"/>
  <c r="AX776" i="4"/>
  <c r="AZ776" i="4"/>
  <c r="AT738" i="4"/>
  <c r="AX738" i="4"/>
  <c r="AZ738" i="4"/>
  <c r="AT734" i="4"/>
  <c r="AX734" i="4"/>
  <c r="AZ734" i="4"/>
  <c r="AW733" i="4"/>
  <c r="AX733" i="4"/>
  <c r="AZ733" i="4"/>
  <c r="AT710" i="4"/>
  <c r="AX710" i="4"/>
  <c r="AZ710" i="4"/>
  <c r="AW709" i="4"/>
  <c r="AX709" i="4"/>
  <c r="AZ709" i="4"/>
  <c r="AW701" i="4"/>
  <c r="AX701" i="4"/>
  <c r="AZ701" i="4"/>
  <c r="AT696" i="4"/>
  <c r="AX696" i="4"/>
  <c r="AZ696" i="4"/>
  <c r="AT690" i="4"/>
  <c r="AX690" i="4"/>
  <c r="AZ690" i="4"/>
  <c r="AW689" i="4"/>
  <c r="AX689" i="4"/>
  <c r="AZ689" i="4"/>
  <c r="AT686" i="4"/>
  <c r="AX686" i="4"/>
  <c r="AZ686" i="4"/>
  <c r="AT674" i="4"/>
  <c r="AX674" i="4"/>
  <c r="AZ674" i="4"/>
  <c r="AW673" i="4"/>
  <c r="AX673" i="4"/>
  <c r="AZ673" i="4"/>
  <c r="AT664" i="4"/>
  <c r="AX664" i="4"/>
  <c r="AZ664" i="4"/>
  <c r="AT658" i="4"/>
  <c r="AX658" i="4"/>
  <c r="AZ658" i="4"/>
  <c r="AW657" i="4"/>
  <c r="AX657" i="4"/>
  <c r="AZ657" i="4"/>
  <c r="AT654" i="4"/>
  <c r="AX654" i="4"/>
  <c r="AZ654" i="4"/>
  <c r="AT642" i="4"/>
  <c r="AX642" i="4"/>
  <c r="AZ642" i="4"/>
  <c r="AW641" i="4"/>
  <c r="AX641" i="4"/>
  <c r="AZ641" i="4"/>
  <c r="AT632" i="4"/>
  <c r="AX632" i="4"/>
  <c r="AZ632" i="4"/>
  <c r="AT626" i="4"/>
  <c r="AX626" i="4"/>
  <c r="AZ626" i="4"/>
  <c r="AW625" i="4"/>
  <c r="AX625" i="4"/>
  <c r="AZ625" i="4"/>
  <c r="AT622" i="4"/>
  <c r="AX622" i="4"/>
  <c r="AZ622" i="4"/>
  <c r="AT610" i="4"/>
  <c r="AX610" i="4"/>
  <c r="AZ610" i="4"/>
  <c r="AW609" i="4"/>
  <c r="AX609" i="4"/>
  <c r="AZ609" i="4"/>
  <c r="AT596" i="4"/>
  <c r="AX596" i="4"/>
  <c r="AZ596" i="4"/>
  <c r="AW587" i="4"/>
  <c r="AX587" i="4"/>
  <c r="AZ587" i="4"/>
  <c r="AT570" i="4"/>
  <c r="AX570" i="4"/>
  <c r="AZ570" i="4"/>
  <c r="AW569" i="4"/>
  <c r="AX569" i="4"/>
  <c r="AZ569" i="4"/>
  <c r="AT568" i="4"/>
  <c r="AX568" i="4"/>
  <c r="AZ568" i="4"/>
  <c r="AT548" i="4"/>
  <c r="AX548" i="4"/>
  <c r="AZ548" i="4"/>
  <c r="AT439" i="4"/>
  <c r="AX439" i="4"/>
  <c r="AZ439" i="4"/>
  <c r="AW438" i="4"/>
  <c r="AX438" i="4"/>
  <c r="AZ438" i="4"/>
  <c r="AT346" i="4"/>
  <c r="AX346" i="4"/>
  <c r="AZ346" i="4"/>
  <c r="AT341" i="4"/>
  <c r="AX341" i="4"/>
  <c r="AZ341" i="4"/>
  <c r="AT333" i="4"/>
  <c r="AX333" i="4"/>
  <c r="AZ333" i="4"/>
  <c r="AT247" i="4"/>
  <c r="AX247" i="4"/>
  <c r="AZ247" i="4"/>
  <c r="AW246" i="4"/>
  <c r="AX246" i="4"/>
  <c r="AZ246" i="4"/>
  <c r="AW243" i="4"/>
  <c r="AX243" i="4"/>
  <c r="AZ243" i="4"/>
  <c r="AW230" i="4"/>
  <c r="AX230" i="4"/>
  <c r="AZ230" i="4"/>
  <c r="AT221" i="4"/>
  <c r="AX221" i="4"/>
  <c r="AZ221" i="4"/>
  <c r="AT206" i="4"/>
  <c r="AX206" i="4"/>
  <c r="AZ206" i="4"/>
  <c r="AW205" i="4"/>
  <c r="AX205" i="4"/>
  <c r="AZ205" i="4"/>
  <c r="AW204" i="4"/>
  <c r="AX204" i="4"/>
  <c r="AZ204" i="4"/>
  <c r="AT125" i="4"/>
  <c r="AX125" i="4"/>
  <c r="AZ125" i="4"/>
  <c r="AX113" i="4"/>
  <c r="AZ113" i="4"/>
  <c r="O7" i="19"/>
  <c r="AX73" i="4"/>
  <c r="AZ73" i="4"/>
  <c r="AX5" i="4"/>
  <c r="AZ5" i="4"/>
  <c r="AX8" i="4"/>
  <c r="AZ8" i="4"/>
  <c r="AX18" i="4"/>
  <c r="AZ18" i="4"/>
  <c r="AX79" i="4"/>
  <c r="AX136" i="4"/>
  <c r="AZ136" i="4"/>
  <c r="AU35" i="19"/>
  <c r="AT1010" i="4"/>
  <c r="AW1010" i="4"/>
  <c r="AW972" i="4"/>
  <c r="AT972" i="4"/>
  <c r="AT951" i="4"/>
  <c r="AW951" i="4"/>
  <c r="AW938" i="4"/>
  <c r="AT938" i="4"/>
  <c r="AT931" i="4"/>
  <c r="AW931" i="4"/>
  <c r="AW916" i="4"/>
  <c r="AT916" i="4"/>
  <c r="AW908" i="4"/>
  <c r="AT908" i="4"/>
  <c r="AW878" i="4"/>
  <c r="AT878" i="4"/>
  <c r="AT871" i="4"/>
  <c r="AW871" i="4"/>
  <c r="AT859" i="4"/>
  <c r="AW859" i="4"/>
  <c r="AW840" i="4"/>
  <c r="AT840" i="4"/>
  <c r="AX499" i="4"/>
  <c r="AZ499" i="4"/>
  <c r="AX255" i="4"/>
  <c r="AZ255" i="4"/>
  <c r="AT990" i="4"/>
  <c r="AW990" i="4"/>
  <c r="AT971" i="4"/>
  <c r="AW971" i="4"/>
  <c r="AW940" i="4"/>
  <c r="AT940" i="4"/>
  <c r="AW922" i="4"/>
  <c r="AT922" i="4"/>
  <c r="AT915" i="4"/>
  <c r="AW915" i="4"/>
  <c r="AT907" i="4"/>
  <c r="AW907" i="4"/>
  <c r="AW900" i="4"/>
  <c r="AT900" i="4"/>
  <c r="AT839" i="4"/>
  <c r="AW839" i="4"/>
  <c r="AW824" i="4"/>
  <c r="AT824" i="4"/>
  <c r="AQ71" i="4"/>
  <c r="AQ65" i="4"/>
  <c r="AU30" i="19"/>
  <c r="AS30" i="19"/>
  <c r="AU29" i="19"/>
  <c r="AX1173" i="4"/>
  <c r="AZ1173" i="4"/>
  <c r="AX1168" i="4"/>
  <c r="AZ1168" i="4"/>
  <c r="AX1141" i="4"/>
  <c r="AZ1141" i="4"/>
  <c r="AX1136" i="4"/>
  <c r="AZ1136" i="4"/>
  <c r="AX1131" i="4"/>
  <c r="AZ1131" i="4"/>
  <c r="AT1090" i="4"/>
  <c r="AX1090" i="4"/>
  <c r="AZ1090" i="4"/>
  <c r="AT1088" i="4"/>
  <c r="AT1086" i="4"/>
  <c r="AT1084" i="4"/>
  <c r="AU1084" i="4"/>
  <c r="AT1082" i="4"/>
  <c r="AX1082" i="4"/>
  <c r="AZ1082" i="4"/>
  <c r="AT1074" i="4"/>
  <c r="AT1054" i="4"/>
  <c r="AX1054" i="4"/>
  <c r="AZ1054" i="4"/>
  <c r="AT1048" i="4"/>
  <c r="AX1048" i="4"/>
  <c r="AZ1048" i="4"/>
  <c r="AW1047" i="4"/>
  <c r="AX1047" i="4"/>
  <c r="AZ1047" i="4"/>
  <c r="AW1043" i="4"/>
  <c r="AX1043" i="4"/>
  <c r="AZ1043" i="4"/>
  <c r="AW1036" i="4"/>
  <c r="AX1036" i="4"/>
  <c r="AZ1036" i="4"/>
  <c r="AW988" i="4"/>
  <c r="AX988" i="4"/>
  <c r="AZ988" i="4"/>
  <c r="AT980" i="4"/>
  <c r="AX980" i="4"/>
  <c r="AZ980" i="4"/>
  <c r="AW979" i="4"/>
  <c r="AX979" i="4"/>
  <c r="AZ979" i="4"/>
  <c r="AW974" i="4"/>
  <c r="AT974" i="4"/>
  <c r="AW950" i="4"/>
  <c r="AT950" i="4"/>
  <c r="AT939" i="4"/>
  <c r="AW939" i="4"/>
  <c r="AW902" i="4"/>
  <c r="AT902" i="4"/>
  <c r="AT899" i="4"/>
  <c r="AW899" i="4"/>
  <c r="AW888" i="4"/>
  <c r="AT888" i="4"/>
  <c r="AW858" i="4"/>
  <c r="AT858" i="4"/>
  <c r="AW834" i="4"/>
  <c r="AT834" i="4"/>
  <c r="AT823" i="4"/>
  <c r="AW823" i="4"/>
  <c r="AW804" i="4"/>
  <c r="AT804" i="4"/>
  <c r="AU33" i="19"/>
  <c r="AR29" i="19"/>
  <c r="AR28" i="19"/>
  <c r="AV28" i="19"/>
  <c r="AS25" i="19"/>
  <c r="AU24" i="19"/>
  <c r="AS24" i="19"/>
  <c r="AU23" i="19"/>
  <c r="AS23" i="19"/>
  <c r="AU22" i="19"/>
  <c r="AR20" i="19"/>
  <c r="AV20" i="19"/>
  <c r="AR19" i="19"/>
  <c r="AV19" i="19"/>
  <c r="AR18" i="19"/>
  <c r="AV18" i="19"/>
  <c r="AX1194" i="4"/>
  <c r="AZ1194" i="4"/>
  <c r="AX1190" i="4"/>
  <c r="AZ1190" i="4"/>
  <c r="AX1162" i="4"/>
  <c r="AZ1162" i="4"/>
  <c r="AX1158" i="4"/>
  <c r="AZ1158" i="4"/>
  <c r="AT1028" i="4"/>
  <c r="AW1028" i="4"/>
  <c r="AW952" i="4"/>
  <c r="AT952" i="4"/>
  <c r="AW932" i="4"/>
  <c r="AT932" i="4"/>
  <c r="AW894" i="4"/>
  <c r="AT894" i="4"/>
  <c r="AT887" i="4"/>
  <c r="AW887" i="4"/>
  <c r="AW872" i="4"/>
  <c r="AT872" i="4"/>
  <c r="AW860" i="4"/>
  <c r="AT860" i="4"/>
  <c r="AW818" i="4"/>
  <c r="AT818" i="4"/>
  <c r="AT803" i="4"/>
  <c r="AW803" i="4"/>
  <c r="AS17" i="19"/>
  <c r="AU16" i="19"/>
  <c r="AX1193" i="4"/>
  <c r="AZ1193" i="4"/>
  <c r="AX1189" i="4"/>
  <c r="AZ1189" i="4"/>
  <c r="AX1184" i="4"/>
  <c r="AZ1184" i="4"/>
  <c r="AX1157" i="4"/>
  <c r="AZ1157" i="4"/>
  <c r="AX1152" i="4"/>
  <c r="AZ1152" i="4"/>
  <c r="AX1120" i="4"/>
  <c r="AZ1120" i="4"/>
  <c r="AX1115" i="4"/>
  <c r="AZ1115" i="4"/>
  <c r="AX215" i="4"/>
  <c r="AZ215" i="4"/>
  <c r="AT760" i="4"/>
  <c r="AX760" i="4"/>
  <c r="AZ760" i="4"/>
  <c r="AT756" i="4"/>
  <c r="AX756" i="4"/>
  <c r="AZ756" i="4"/>
  <c r="AW755" i="4"/>
  <c r="AX755" i="4"/>
  <c r="AZ755" i="4"/>
  <c r="AT744" i="4"/>
  <c r="AX744" i="4"/>
  <c r="AZ744" i="4"/>
  <c r="AT726" i="4"/>
  <c r="AX726" i="4"/>
  <c r="AZ726" i="4"/>
  <c r="AW725" i="4"/>
  <c r="AX725" i="4"/>
  <c r="AZ725" i="4"/>
  <c r="AW714" i="4"/>
  <c r="AX714" i="4"/>
  <c r="AZ714" i="4"/>
  <c r="AT694" i="4"/>
  <c r="AX694" i="4"/>
  <c r="AZ694" i="4"/>
  <c r="AW693" i="4"/>
  <c r="AX693" i="4"/>
  <c r="AZ693" i="4"/>
  <c r="AT688" i="4"/>
  <c r="AX688" i="4"/>
  <c r="AZ688" i="4"/>
  <c r="AT682" i="4"/>
  <c r="AX682" i="4"/>
  <c r="AZ682" i="4"/>
  <c r="AW681" i="4"/>
  <c r="AX681" i="4"/>
  <c r="AZ681" i="4"/>
  <c r="AT670" i="4"/>
  <c r="AX670" i="4"/>
  <c r="AZ670" i="4"/>
  <c r="AW669" i="4"/>
  <c r="AX669" i="4"/>
  <c r="AZ669" i="4"/>
  <c r="AT668" i="4"/>
  <c r="AX668" i="4"/>
  <c r="AZ668" i="4"/>
  <c r="AT656" i="4"/>
  <c r="AX656" i="4"/>
  <c r="AZ656" i="4"/>
  <c r="AT650" i="4"/>
  <c r="AX650" i="4"/>
  <c r="AZ650" i="4"/>
  <c r="AW649" i="4"/>
  <c r="AX649" i="4"/>
  <c r="AZ649" i="4"/>
  <c r="AT638" i="4"/>
  <c r="AX638" i="4"/>
  <c r="AZ638" i="4"/>
  <c r="AW637" i="4"/>
  <c r="AX637" i="4"/>
  <c r="AZ637" i="4"/>
  <c r="AT636" i="4"/>
  <c r="AX636" i="4"/>
  <c r="AZ636" i="4"/>
  <c r="AT624" i="4"/>
  <c r="AX624" i="4"/>
  <c r="AZ624" i="4"/>
  <c r="AT618" i="4"/>
  <c r="AX618" i="4"/>
  <c r="AZ618" i="4"/>
  <c r="AW617" i="4"/>
  <c r="AX617" i="4"/>
  <c r="AZ617" i="4"/>
  <c r="AT606" i="4"/>
  <c r="AX606" i="4"/>
  <c r="AZ606" i="4"/>
  <c r="AW605" i="4"/>
  <c r="AX605" i="4"/>
  <c r="AZ605" i="4"/>
  <c r="AT604" i="4"/>
  <c r="AX604" i="4"/>
  <c r="AZ604" i="4"/>
  <c r="AT592" i="4"/>
  <c r="AX592" i="4"/>
  <c r="AZ592" i="4"/>
  <c r="AT591" i="4"/>
  <c r="AX591" i="4"/>
  <c r="AZ591" i="4"/>
  <c r="AW588" i="4"/>
  <c r="AX588" i="4"/>
  <c r="AZ588" i="4"/>
  <c r="AT564" i="4"/>
  <c r="AX564" i="4"/>
  <c r="AZ564" i="4"/>
  <c r="AT540" i="4"/>
  <c r="AX540" i="4"/>
  <c r="AZ540" i="4"/>
  <c r="AT529" i="4"/>
  <c r="AX529" i="4"/>
  <c r="AZ529" i="4"/>
  <c r="AT503" i="4"/>
  <c r="AX503" i="4"/>
  <c r="AZ503" i="4"/>
  <c r="AT497" i="4"/>
  <c r="AX497" i="4"/>
  <c r="AZ497" i="4"/>
  <c r="AT486" i="4"/>
  <c r="AX486" i="4"/>
  <c r="AZ486" i="4"/>
  <c r="AW479" i="4"/>
  <c r="AX479" i="4"/>
  <c r="AZ479" i="4"/>
  <c r="AT474" i="4"/>
  <c r="AX474" i="4"/>
  <c r="AZ474" i="4"/>
  <c r="AT469" i="4"/>
  <c r="AX469" i="4"/>
  <c r="AZ469" i="4"/>
  <c r="AW468" i="4"/>
  <c r="AX468" i="4"/>
  <c r="AZ468" i="4"/>
  <c r="AT463" i="4"/>
  <c r="AX463" i="4"/>
  <c r="AZ463" i="4"/>
  <c r="AT445" i="4"/>
  <c r="AX445" i="4"/>
  <c r="AZ445" i="4"/>
  <c r="AW444" i="4"/>
  <c r="AX444" i="4"/>
  <c r="AZ444" i="4"/>
  <c r="AT437" i="4"/>
  <c r="AX437" i="4"/>
  <c r="AZ437" i="4"/>
  <c r="AW436" i="4"/>
  <c r="AX436" i="4"/>
  <c r="AZ436" i="4"/>
  <c r="AT435" i="4"/>
  <c r="AX435" i="4"/>
  <c r="AZ435" i="4"/>
  <c r="AT434" i="4"/>
  <c r="AX434" i="4"/>
  <c r="AZ434" i="4"/>
  <c r="AT410" i="4"/>
  <c r="AX410" i="4"/>
  <c r="AZ410" i="4"/>
  <c r="AW407" i="4"/>
  <c r="AX407" i="4"/>
  <c r="AZ407" i="4"/>
  <c r="AT398" i="4"/>
  <c r="AX398" i="4"/>
  <c r="AZ398" i="4"/>
  <c r="AT378" i="4"/>
  <c r="AX378" i="4"/>
  <c r="AZ378" i="4"/>
  <c r="AW375" i="4"/>
  <c r="AX375" i="4"/>
  <c r="AZ375" i="4"/>
  <c r="AT374" i="4"/>
  <c r="AX374" i="4"/>
  <c r="AZ374" i="4"/>
  <c r="AW371" i="4"/>
  <c r="AX371" i="4"/>
  <c r="AZ371" i="4"/>
  <c r="AT370" i="4"/>
  <c r="AX370" i="4"/>
  <c r="AZ370" i="4"/>
  <c r="AT351" i="4"/>
  <c r="AX351" i="4"/>
  <c r="AZ351" i="4"/>
  <c r="AW350" i="4"/>
  <c r="AX350" i="4"/>
  <c r="AZ350" i="4"/>
  <c r="AT330" i="4"/>
  <c r="AX330" i="4"/>
  <c r="AZ330" i="4"/>
  <c r="AT311" i="4"/>
  <c r="AX311" i="4"/>
  <c r="AZ311" i="4"/>
  <c r="AW310" i="4"/>
  <c r="AX310" i="4"/>
  <c r="AZ310" i="4"/>
  <c r="AW291" i="4"/>
  <c r="AX291" i="4"/>
  <c r="AZ291" i="4"/>
  <c r="AT290" i="4"/>
  <c r="AX290" i="4"/>
  <c r="AZ290" i="4"/>
  <c r="AT285" i="4"/>
  <c r="AX285" i="4"/>
  <c r="AZ285" i="4"/>
  <c r="AT282" i="4"/>
  <c r="AX282" i="4"/>
  <c r="AZ282" i="4"/>
  <c r="AT277" i="4"/>
  <c r="AX277" i="4"/>
  <c r="AZ277" i="4"/>
  <c r="AT250" i="4"/>
  <c r="AX250" i="4"/>
  <c r="AZ250" i="4"/>
  <c r="AT245" i="4"/>
  <c r="AX245" i="4"/>
  <c r="AZ245" i="4"/>
  <c r="AW227" i="4"/>
  <c r="AX227" i="4"/>
  <c r="AZ227" i="4"/>
  <c r="AT218" i="4"/>
  <c r="AX218" i="4"/>
  <c r="AZ218" i="4"/>
  <c r="AT213" i="4"/>
  <c r="AX213" i="4"/>
  <c r="AZ213" i="4"/>
  <c r="AT200" i="4"/>
  <c r="AX200" i="4"/>
  <c r="AZ200" i="4"/>
  <c r="AT196" i="4"/>
  <c r="AX196" i="4"/>
  <c r="AZ196" i="4"/>
  <c r="AT195" i="4"/>
  <c r="AX195" i="4"/>
  <c r="AZ195" i="4"/>
  <c r="AT188" i="4"/>
  <c r="AT171" i="4"/>
  <c r="AX171" i="4"/>
  <c r="AZ171" i="4"/>
  <c r="AW161" i="4"/>
  <c r="AX161" i="4"/>
  <c r="AZ161" i="4"/>
  <c r="AW160" i="4"/>
  <c r="AX160" i="4"/>
  <c r="AZ160" i="4"/>
  <c r="AW145" i="4"/>
  <c r="AX145" i="4"/>
  <c r="AZ145" i="4"/>
  <c r="AT143" i="4"/>
  <c r="AT129" i="4"/>
  <c r="AX129" i="4"/>
  <c r="AZ129" i="4"/>
  <c r="AT121" i="4"/>
  <c r="AX121" i="4"/>
  <c r="AZ121" i="4"/>
  <c r="AX118" i="4"/>
  <c r="AZ118" i="4"/>
  <c r="AT32" i="4"/>
  <c r="AX920" i="4"/>
  <c r="AZ920" i="4"/>
  <c r="AX854" i="4"/>
  <c r="AZ854" i="4"/>
  <c r="AW544" i="4"/>
  <c r="AX544" i="4"/>
  <c r="AZ544" i="4"/>
  <c r="AT535" i="4"/>
  <c r="AX535" i="4"/>
  <c r="AZ535" i="4"/>
  <c r="AT531" i="4"/>
  <c r="AX531" i="4"/>
  <c r="AZ531" i="4"/>
  <c r="AX495" i="4"/>
  <c r="AZ495" i="4"/>
  <c r="AT433" i="4"/>
  <c r="AX433" i="4"/>
  <c r="AZ433" i="4"/>
  <c r="AZ349" i="4"/>
  <c r="AW143" i="4"/>
  <c r="AT22" i="4"/>
  <c r="AU22" i="4"/>
  <c r="AX698" i="4"/>
  <c r="AZ698" i="4"/>
  <c r="AX652" i="4"/>
  <c r="AZ652" i="4"/>
  <c r="AX319" i="4"/>
  <c r="AZ319" i="4"/>
  <c r="O9" i="19"/>
  <c r="O5" i="19"/>
  <c r="AX72" i="4"/>
  <c r="AZ72" i="4"/>
  <c r="AX44" i="4"/>
  <c r="AX60" i="4"/>
  <c r="AX61" i="4"/>
  <c r="AX104" i="4"/>
  <c r="AZ104" i="4"/>
  <c r="AX110" i="4"/>
  <c r="AZ110" i="4"/>
  <c r="AX111" i="4"/>
  <c r="AZ111" i="4"/>
  <c r="AX138" i="4"/>
  <c r="AZ138" i="4"/>
  <c r="O8" i="19"/>
  <c r="AE19" i="19"/>
  <c r="AJ19" i="19"/>
  <c r="AE17" i="19"/>
  <c r="AJ17" i="19"/>
  <c r="AE15" i="19"/>
  <c r="AJ15" i="19"/>
  <c r="AX14" i="4"/>
  <c r="AZ14" i="4"/>
  <c r="AX74" i="4"/>
  <c r="AZ74" i="4"/>
  <c r="AX98" i="4"/>
  <c r="AZ98" i="4"/>
  <c r="AX106" i="4"/>
  <c r="AZ106" i="4"/>
  <c r="AX107" i="4"/>
  <c r="AZ107" i="4"/>
  <c r="AT1063" i="4"/>
  <c r="AW1063" i="4"/>
  <c r="AT1035" i="4"/>
  <c r="AW1035" i="4"/>
  <c r="AT1011" i="4"/>
  <c r="AW1011" i="4"/>
  <c r="AT999" i="4"/>
  <c r="AW999" i="4"/>
  <c r="AW992" i="4"/>
  <c r="AT992" i="4"/>
  <c r="AT987" i="4"/>
  <c r="AW987" i="4"/>
  <c r="AT967" i="4"/>
  <c r="AW967" i="4"/>
  <c r="AU28" i="19"/>
  <c r="AS28" i="19"/>
  <c r="AU27" i="19"/>
  <c r="AS27" i="19"/>
  <c r="AT1067" i="4"/>
  <c r="AW1067" i="4"/>
  <c r="AW1060" i="4"/>
  <c r="AT1060" i="4"/>
  <c r="AT1055" i="4"/>
  <c r="AW1055" i="4"/>
  <c r="AW1042" i="4"/>
  <c r="AT1042" i="4"/>
  <c r="AW1032" i="4"/>
  <c r="AT1032" i="4"/>
  <c r="AT1027" i="4"/>
  <c r="AW1027" i="4"/>
  <c r="AW1022" i="4"/>
  <c r="AT1022" i="4"/>
  <c r="AT1015" i="4"/>
  <c r="AW1015" i="4"/>
  <c r="AT1003" i="4"/>
  <c r="AW1003" i="4"/>
  <c r="AW996" i="4"/>
  <c r="AT996" i="4"/>
  <c r="AQ63" i="4"/>
  <c r="AR34" i="19"/>
  <c r="AV34" i="19"/>
  <c r="AS33" i="19"/>
  <c r="AU32" i="19"/>
  <c r="AS32" i="19"/>
  <c r="AU31" i="19"/>
  <c r="AS31" i="19"/>
  <c r="AR27" i="19"/>
  <c r="AR23" i="19"/>
  <c r="AR22" i="19"/>
  <c r="AV22" i="19"/>
  <c r="AX1177" i="4"/>
  <c r="AZ1177" i="4"/>
  <c r="AX1172" i="4"/>
  <c r="AZ1172" i="4"/>
  <c r="AX1161" i="4"/>
  <c r="AZ1161" i="4"/>
  <c r="AX1156" i="4"/>
  <c r="AZ1156" i="4"/>
  <c r="AX1145" i="4"/>
  <c r="AZ1145" i="4"/>
  <c r="AX1140" i="4"/>
  <c r="AZ1140" i="4"/>
  <c r="AX1124" i="4"/>
  <c r="AZ1124" i="4"/>
  <c r="AX1119" i="4"/>
  <c r="AZ1119" i="4"/>
  <c r="AX1108" i="4"/>
  <c r="AZ1108" i="4"/>
  <c r="AT1079" i="4"/>
  <c r="AX1079" i="4"/>
  <c r="AZ1079" i="4"/>
  <c r="AW1071" i="4"/>
  <c r="AX1071" i="4"/>
  <c r="AZ1071" i="4"/>
  <c r="AW1058" i="4"/>
  <c r="AX1058" i="4"/>
  <c r="AZ1058" i="4"/>
  <c r="AX1050" i="4"/>
  <c r="AZ1050" i="4"/>
  <c r="AW1040" i="4"/>
  <c r="AX1040" i="4"/>
  <c r="AZ1040" i="4"/>
  <c r="AW1030" i="4"/>
  <c r="AX1030" i="4"/>
  <c r="AZ1030" i="4"/>
  <c r="AW1020" i="4"/>
  <c r="AX1020" i="4"/>
  <c r="AZ1020" i="4"/>
  <c r="AW1008" i="4"/>
  <c r="AX1008" i="4"/>
  <c r="AZ1008" i="4"/>
  <c r="AX998" i="4"/>
  <c r="AZ998" i="4"/>
  <c r="AW994" i="4"/>
  <c r="AX994" i="4"/>
  <c r="AZ994" i="4"/>
  <c r="AW984" i="4"/>
  <c r="AX984" i="4"/>
  <c r="AZ984" i="4"/>
  <c r="AZ964" i="4"/>
  <c r="AW1064" i="4"/>
  <c r="AT1064" i="4"/>
  <c r="AT1039" i="4"/>
  <c r="AW1039" i="4"/>
  <c r="AT1019" i="4"/>
  <c r="AW1019" i="4"/>
  <c r="AW1012" i="4"/>
  <c r="AT1012" i="4"/>
  <c r="AT1007" i="4"/>
  <c r="AW1007" i="4"/>
  <c r="AW1000" i="4"/>
  <c r="AT1000" i="4"/>
  <c r="AT991" i="4"/>
  <c r="AW991" i="4"/>
  <c r="AT983" i="4"/>
  <c r="AW983" i="4"/>
  <c r="AW978" i="4"/>
  <c r="AT978" i="4"/>
  <c r="AW970" i="4"/>
  <c r="AT970" i="4"/>
  <c r="AW968" i="4"/>
  <c r="AT968" i="4"/>
  <c r="AS26" i="19"/>
  <c r="AR25" i="19"/>
  <c r="AR24" i="19"/>
  <c r="AS22" i="19"/>
  <c r="AR21" i="19"/>
  <c r="AS19" i="19"/>
  <c r="AU18" i="19"/>
  <c r="AS18" i="19"/>
  <c r="AR17" i="19"/>
  <c r="AS15" i="19"/>
  <c r="AX1197" i="4"/>
  <c r="AZ1197" i="4"/>
  <c r="AX1192" i="4"/>
  <c r="AZ1192" i="4"/>
  <c r="AX1181" i="4"/>
  <c r="AZ1181" i="4"/>
  <c r="AX1176" i="4"/>
  <c r="AZ1176" i="4"/>
  <c r="AX1165" i="4"/>
  <c r="AZ1165" i="4"/>
  <c r="AX1160" i="4"/>
  <c r="AZ1160" i="4"/>
  <c r="AX1149" i="4"/>
  <c r="AZ1149" i="4"/>
  <c r="AX1144" i="4"/>
  <c r="AZ1144" i="4"/>
  <c r="AX1128" i="4"/>
  <c r="AZ1128" i="4"/>
  <c r="AX1123" i="4"/>
  <c r="AZ1123" i="4"/>
  <c r="AX1112" i="4"/>
  <c r="AZ1112" i="4"/>
  <c r="AX1107" i="4"/>
  <c r="AZ1107" i="4"/>
  <c r="AW976" i="4"/>
  <c r="AX976" i="4"/>
  <c r="AZ976" i="4"/>
  <c r="AW1072" i="4"/>
  <c r="AT1072" i="4"/>
  <c r="AU1072" i="4"/>
  <c r="AW1068" i="4"/>
  <c r="AT1068" i="4"/>
  <c r="AT1059" i="4"/>
  <c r="AW1059" i="4"/>
  <c r="AT1031" i="4"/>
  <c r="AW1031" i="4"/>
  <c r="AW1016" i="4"/>
  <c r="AT1016" i="4"/>
  <c r="AW1004" i="4"/>
  <c r="AT1004" i="4"/>
  <c r="AT995" i="4"/>
  <c r="AW995" i="4"/>
  <c r="AT975" i="4"/>
  <c r="AW975" i="4"/>
  <c r="AQ51" i="4"/>
  <c r="AS34" i="19"/>
  <c r="AR33" i="19"/>
  <c r="AR32" i="19"/>
  <c r="AS20" i="19"/>
  <c r="AU19" i="19"/>
  <c r="AS16" i="19"/>
  <c r="AU15" i="19"/>
  <c r="AX1196" i="4"/>
  <c r="AZ1196" i="4"/>
  <c r="AX1185" i="4"/>
  <c r="AZ1185" i="4"/>
  <c r="AX1180" i="4"/>
  <c r="AZ1180" i="4"/>
  <c r="AX1169" i="4"/>
  <c r="AZ1169" i="4"/>
  <c r="AX1164" i="4"/>
  <c r="AZ1164" i="4"/>
  <c r="AX1153" i="4"/>
  <c r="AZ1153" i="4"/>
  <c r="AX1148" i="4"/>
  <c r="AZ1148" i="4"/>
  <c r="AX1137" i="4"/>
  <c r="AZ1137" i="4"/>
  <c r="AX1132" i="4"/>
  <c r="AZ1132" i="4"/>
  <c r="AX1127" i="4"/>
  <c r="AZ1127" i="4"/>
  <c r="AX1116" i="4"/>
  <c r="AZ1116" i="4"/>
  <c r="AX1056" i="4"/>
  <c r="AZ1056" i="4"/>
  <c r="AW546" i="4"/>
  <c r="AT546" i="4"/>
  <c r="AT524" i="4"/>
  <c r="AW524" i="4"/>
  <c r="AW513" i="4"/>
  <c r="AT513" i="4"/>
  <c r="AW485" i="4"/>
  <c r="AT485" i="4"/>
  <c r="AW461" i="4"/>
  <c r="AT461" i="4"/>
  <c r="AW450" i="4"/>
  <c r="AT450" i="4"/>
  <c r="AW369" i="4"/>
  <c r="AT369" i="4"/>
  <c r="AW337" i="4"/>
  <c r="AT337" i="4"/>
  <c r="AW297" i="4"/>
  <c r="AT297" i="4"/>
  <c r="AW254" i="4"/>
  <c r="AT254" i="4"/>
  <c r="AW251" i="4"/>
  <c r="AT251" i="4"/>
  <c r="AW233" i="4"/>
  <c r="AT233" i="4"/>
  <c r="AT930" i="4"/>
  <c r="AX930" i="4"/>
  <c r="AZ930" i="4"/>
  <c r="AT928" i="4"/>
  <c r="AX928" i="4"/>
  <c r="AZ928" i="4"/>
  <c r="AW927" i="4"/>
  <c r="AX927" i="4"/>
  <c r="AZ927" i="4"/>
  <c r="AX923" i="4"/>
  <c r="AZ923" i="4"/>
  <c r="AT886" i="4"/>
  <c r="AX886" i="4"/>
  <c r="AZ886" i="4"/>
  <c r="AT884" i="4"/>
  <c r="AX884" i="4"/>
  <c r="AZ884" i="4"/>
  <c r="AW883" i="4"/>
  <c r="AX883" i="4"/>
  <c r="AZ883" i="4"/>
  <c r="AT802" i="4"/>
  <c r="AX802" i="4"/>
  <c r="AZ802" i="4"/>
  <c r="AT800" i="4"/>
  <c r="AX800" i="4"/>
  <c r="AZ800" i="4"/>
  <c r="AW799" i="4"/>
  <c r="AX799" i="4"/>
  <c r="AZ799" i="4"/>
  <c r="AT786" i="4"/>
  <c r="AX786" i="4"/>
  <c r="AZ786" i="4"/>
  <c r="AT784" i="4"/>
  <c r="AX784" i="4"/>
  <c r="AZ784" i="4"/>
  <c r="AT774" i="4"/>
  <c r="AX774" i="4"/>
  <c r="AZ774" i="4"/>
  <c r="AW773" i="4"/>
  <c r="AX773" i="4"/>
  <c r="AZ773" i="4"/>
  <c r="AT770" i="4"/>
  <c r="AX770" i="4"/>
  <c r="AZ770" i="4"/>
  <c r="AT768" i="4"/>
  <c r="AX768" i="4"/>
  <c r="AZ768" i="4"/>
  <c r="AT758" i="4"/>
  <c r="AX758" i="4"/>
  <c r="AZ758" i="4"/>
  <c r="AW757" i="4"/>
  <c r="AX757" i="4"/>
  <c r="AZ757" i="4"/>
  <c r="AT754" i="4"/>
  <c r="AX754" i="4"/>
  <c r="AZ754" i="4"/>
  <c r="AT742" i="4"/>
  <c r="AX742" i="4"/>
  <c r="AZ742" i="4"/>
  <c r="AW741" i="4"/>
  <c r="AX741" i="4"/>
  <c r="AZ741" i="4"/>
  <c r="AW739" i="4"/>
  <c r="AX739" i="4"/>
  <c r="AZ739" i="4"/>
  <c r="AT732" i="4"/>
  <c r="AX732" i="4"/>
  <c r="AZ732" i="4"/>
  <c r="AT716" i="4"/>
  <c r="AX716" i="4"/>
  <c r="AZ716" i="4"/>
  <c r="AW713" i="4"/>
  <c r="AX713" i="4"/>
  <c r="AZ713" i="4"/>
  <c r="AT700" i="4"/>
  <c r="AX700" i="4"/>
  <c r="AZ700" i="4"/>
  <c r="AW697" i="4"/>
  <c r="AX697" i="4"/>
  <c r="AZ697" i="4"/>
  <c r="AX677" i="4"/>
  <c r="AZ677" i="4"/>
  <c r="AX646" i="4"/>
  <c r="AZ646" i="4"/>
  <c r="AX613" i="4"/>
  <c r="AZ613" i="4"/>
  <c r="AT575" i="4"/>
  <c r="AX575" i="4"/>
  <c r="AZ575" i="4"/>
  <c r="AW571" i="4"/>
  <c r="AX571" i="4"/>
  <c r="AZ571" i="4"/>
  <c r="AT562" i="4"/>
  <c r="AX562" i="4"/>
  <c r="AZ562" i="4"/>
  <c r="AW561" i="4"/>
  <c r="AX561" i="4"/>
  <c r="AZ561" i="4"/>
  <c r="AT554" i="4"/>
  <c r="AX554" i="4"/>
  <c r="AZ554" i="4"/>
  <c r="AW553" i="4"/>
  <c r="AX553" i="4"/>
  <c r="AZ553" i="4"/>
  <c r="AW522" i="4"/>
  <c r="AX522" i="4"/>
  <c r="AZ522" i="4"/>
  <c r="AW483" i="4"/>
  <c r="AX483" i="4"/>
  <c r="AZ483" i="4"/>
  <c r="AW447" i="4"/>
  <c r="AX447" i="4"/>
  <c r="AZ447" i="4"/>
  <c r="AW419" i="4"/>
  <c r="AX419" i="4"/>
  <c r="AZ419" i="4"/>
  <c r="AX415" i="4"/>
  <c r="AZ415" i="4"/>
  <c r="AW403" i="4"/>
  <c r="AX403" i="4"/>
  <c r="AZ403" i="4"/>
  <c r="AW387" i="4"/>
  <c r="AX387" i="4"/>
  <c r="AZ387" i="4"/>
  <c r="AW363" i="4"/>
  <c r="AX363" i="4"/>
  <c r="AZ363" i="4"/>
  <c r="AW342" i="4"/>
  <c r="AX342" i="4"/>
  <c r="AZ342" i="4"/>
  <c r="AW331" i="4"/>
  <c r="AX331" i="4"/>
  <c r="AZ331" i="4"/>
  <c r="AW493" i="4"/>
  <c r="AT493" i="4"/>
  <c r="AW482" i="4"/>
  <c r="AT482" i="4"/>
  <c r="AT472" i="4"/>
  <c r="AW472" i="4"/>
  <c r="AT460" i="4"/>
  <c r="AW460" i="4"/>
  <c r="AT452" i="4"/>
  <c r="AW452" i="4"/>
  <c r="AW449" i="4"/>
  <c r="AT449" i="4"/>
  <c r="AW361" i="4"/>
  <c r="AT361" i="4"/>
  <c r="AW329" i="4"/>
  <c r="AT329" i="4"/>
  <c r="AW265" i="4"/>
  <c r="AT265" i="4"/>
  <c r="AX862" i="4"/>
  <c r="AZ862" i="4"/>
  <c r="AX814" i="4"/>
  <c r="AZ814" i="4"/>
  <c r="AW334" i="4"/>
  <c r="AX334" i="4"/>
  <c r="AZ334" i="4"/>
  <c r="AT504" i="4"/>
  <c r="AW504" i="4"/>
  <c r="AT492" i="4"/>
  <c r="AW492" i="4"/>
  <c r="AT484" i="4"/>
  <c r="AW484" i="4"/>
  <c r="AW481" i="4"/>
  <c r="AT481" i="4"/>
  <c r="AW353" i="4"/>
  <c r="AT353" i="4"/>
  <c r="AW321" i="4"/>
  <c r="AT321" i="4"/>
  <c r="AW302" i="4"/>
  <c r="AT302" i="4"/>
  <c r="AW299" i="4"/>
  <c r="AT299" i="4"/>
  <c r="AW281" i="4"/>
  <c r="AT281" i="4"/>
  <c r="AW270" i="4"/>
  <c r="AT270" i="4"/>
  <c r="AW267" i="4"/>
  <c r="AT267" i="4"/>
  <c r="AW249" i="4"/>
  <c r="AT249" i="4"/>
  <c r="AW238" i="4"/>
  <c r="AT238" i="4"/>
  <c r="AW235" i="4"/>
  <c r="AT235" i="4"/>
  <c r="AT898" i="4"/>
  <c r="AX898" i="4"/>
  <c r="AZ898" i="4"/>
  <c r="AW895" i="4"/>
  <c r="AX895" i="4"/>
  <c r="AZ895" i="4"/>
  <c r="AX867" i="4"/>
  <c r="AZ867" i="4"/>
  <c r="AX855" i="4"/>
  <c r="AZ855" i="4"/>
  <c r="AT810" i="4"/>
  <c r="AX810" i="4"/>
  <c r="AZ810" i="4"/>
  <c r="AT808" i="4"/>
  <c r="AX808" i="4"/>
  <c r="AZ808" i="4"/>
  <c r="AW807" i="4"/>
  <c r="AX807" i="4"/>
  <c r="AZ807" i="4"/>
  <c r="AT794" i="4"/>
  <c r="AX794" i="4"/>
  <c r="AZ794" i="4"/>
  <c r="AT792" i="4"/>
  <c r="AX792" i="4"/>
  <c r="AZ792" i="4"/>
  <c r="AW791" i="4"/>
  <c r="AX791" i="4"/>
  <c r="AZ791" i="4"/>
  <c r="AT782" i="4"/>
  <c r="AX782" i="4"/>
  <c r="AZ782" i="4"/>
  <c r="AW781" i="4"/>
  <c r="AX781" i="4"/>
  <c r="AZ781" i="4"/>
  <c r="AT778" i="4"/>
  <c r="AX778" i="4"/>
  <c r="AZ778" i="4"/>
  <c r="AT766" i="4"/>
  <c r="AX766" i="4"/>
  <c r="AZ766" i="4"/>
  <c r="AW765" i="4"/>
  <c r="AX765" i="4"/>
  <c r="AZ765" i="4"/>
  <c r="AT762" i="4"/>
  <c r="AX762" i="4"/>
  <c r="AZ762" i="4"/>
  <c r="AT750" i="4"/>
  <c r="AX750" i="4"/>
  <c r="AZ750" i="4"/>
  <c r="AW749" i="4"/>
  <c r="AX749" i="4"/>
  <c r="AZ749" i="4"/>
  <c r="AT746" i="4"/>
  <c r="AX746" i="4"/>
  <c r="AZ746" i="4"/>
  <c r="AT728" i="4"/>
  <c r="AX728" i="4"/>
  <c r="AZ728" i="4"/>
  <c r="AW727" i="4"/>
  <c r="AX727" i="4"/>
  <c r="AZ727" i="4"/>
  <c r="AT724" i="4"/>
  <c r="AX724" i="4"/>
  <c r="AZ724" i="4"/>
  <c r="AT722" i="4"/>
  <c r="AX722" i="4"/>
  <c r="AZ722" i="4"/>
  <c r="AW721" i="4"/>
  <c r="AX721" i="4"/>
  <c r="AZ721" i="4"/>
  <c r="AX717" i="4"/>
  <c r="AZ717" i="4"/>
  <c r="AT708" i="4"/>
  <c r="AX708" i="4"/>
  <c r="AZ708" i="4"/>
  <c r="AT706" i="4"/>
  <c r="AX706" i="4"/>
  <c r="AZ706" i="4"/>
  <c r="AW705" i="4"/>
  <c r="AX705" i="4"/>
  <c r="AZ705" i="4"/>
  <c r="AT594" i="4"/>
  <c r="AX594" i="4"/>
  <c r="AZ594" i="4"/>
  <c r="AW593" i="4"/>
  <c r="AX593" i="4"/>
  <c r="AZ593" i="4"/>
  <c r="AT586" i="4"/>
  <c r="AX586" i="4"/>
  <c r="AZ586" i="4"/>
  <c r="AW585" i="4"/>
  <c r="AX585" i="4"/>
  <c r="AZ585" i="4"/>
  <c r="AT580" i="4"/>
  <c r="AX580" i="4"/>
  <c r="AZ580" i="4"/>
  <c r="AT567" i="4"/>
  <c r="AX567" i="4"/>
  <c r="AZ567" i="4"/>
  <c r="AT556" i="4"/>
  <c r="AX556" i="4"/>
  <c r="AZ556" i="4"/>
  <c r="AT552" i="4"/>
  <c r="AX552" i="4"/>
  <c r="AZ552" i="4"/>
  <c r="AW515" i="4"/>
  <c r="AX515" i="4"/>
  <c r="AZ515" i="4"/>
  <c r="AW502" i="4"/>
  <c r="AX502" i="4"/>
  <c r="AZ502" i="4"/>
  <c r="AW458" i="4"/>
  <c r="AX458" i="4"/>
  <c r="AZ458" i="4"/>
  <c r="AW455" i="4"/>
  <c r="AX455" i="4"/>
  <c r="AZ455" i="4"/>
  <c r="AW443" i="4"/>
  <c r="AX443" i="4"/>
  <c r="AZ443" i="4"/>
  <c r="AW427" i="4"/>
  <c r="AX427" i="4"/>
  <c r="AZ427" i="4"/>
  <c r="AW411" i="4"/>
  <c r="AX411" i="4"/>
  <c r="AZ411" i="4"/>
  <c r="AW395" i="4"/>
  <c r="AX395" i="4"/>
  <c r="AZ395" i="4"/>
  <c r="AW379" i="4"/>
  <c r="AX379" i="4"/>
  <c r="AZ379" i="4"/>
  <c r="AW358" i="4"/>
  <c r="AX358" i="4"/>
  <c r="AZ358" i="4"/>
  <c r="AW326" i="4"/>
  <c r="AX326" i="4"/>
  <c r="AZ326" i="4"/>
  <c r="AT539" i="4"/>
  <c r="AW539" i="4"/>
  <c r="AW530" i="4"/>
  <c r="AT530" i="4"/>
  <c r="AT520" i="4"/>
  <c r="AW520" i="4"/>
  <c r="AW517" i="4"/>
  <c r="AT517" i="4"/>
  <c r="AW453" i="4"/>
  <c r="AT453" i="4"/>
  <c r="AT440" i="4"/>
  <c r="AW440" i="4"/>
  <c r="AW345" i="4"/>
  <c r="AT345" i="4"/>
  <c r="AW313" i="4"/>
  <c r="AT313" i="4"/>
  <c r="AW286" i="4"/>
  <c r="AT286" i="4"/>
  <c r="AW283" i="4"/>
  <c r="AT283" i="4"/>
  <c r="AX954" i="4"/>
  <c r="AZ954" i="4"/>
  <c r="AX890" i="4"/>
  <c r="AZ890" i="4"/>
  <c r="AX640" i="4"/>
  <c r="AZ640" i="4"/>
  <c r="AX572" i="4"/>
  <c r="AZ572" i="4"/>
  <c r="AT305" i="4"/>
  <c r="AX305" i="4"/>
  <c r="AZ305" i="4"/>
  <c r="AT289" i="4"/>
  <c r="AX289" i="4"/>
  <c r="AZ289" i="4"/>
  <c r="AT273" i="4"/>
  <c r="AX273" i="4"/>
  <c r="AZ273" i="4"/>
  <c r="AT257" i="4"/>
  <c r="AX257" i="4"/>
  <c r="AZ257" i="4"/>
  <c r="AT241" i="4"/>
  <c r="AX241" i="4"/>
  <c r="AZ241" i="4"/>
  <c r="AT225" i="4"/>
  <c r="AX225" i="4"/>
  <c r="AZ225" i="4"/>
  <c r="AT209" i="4"/>
  <c r="AX209" i="4"/>
  <c r="AZ209" i="4"/>
  <c r="AW201" i="4"/>
  <c r="AX201" i="4"/>
  <c r="AZ201" i="4"/>
  <c r="AW189" i="4"/>
  <c r="AX189" i="4"/>
  <c r="AZ189" i="4"/>
  <c r="AT182" i="4"/>
  <c r="AW181" i="4"/>
  <c r="AX181" i="4"/>
  <c r="AZ181" i="4"/>
  <c r="AT163" i="4"/>
  <c r="AX163" i="4"/>
  <c r="AZ163" i="4"/>
  <c r="AW157" i="4"/>
  <c r="AX157" i="4"/>
  <c r="AZ157" i="4"/>
  <c r="AW153" i="4"/>
  <c r="AX153" i="4"/>
  <c r="AZ153" i="4"/>
  <c r="AT134" i="4"/>
  <c r="AT132" i="4"/>
  <c r="AX132" i="4"/>
  <c r="AZ132" i="4"/>
  <c r="AT124" i="4"/>
  <c r="AX124" i="4"/>
  <c r="AZ124" i="4"/>
  <c r="AT116" i="4"/>
  <c r="AX116" i="4"/>
  <c r="AZ116" i="4"/>
  <c r="AT105" i="4"/>
  <c r="AX105" i="4"/>
  <c r="AZ105" i="4"/>
  <c r="AT222" i="4"/>
  <c r="AX222" i="4"/>
  <c r="AZ222" i="4"/>
  <c r="AT219" i="4"/>
  <c r="AX219" i="4"/>
  <c r="AZ219" i="4"/>
  <c r="AT217" i="4"/>
  <c r="AX217" i="4"/>
  <c r="AZ217" i="4"/>
  <c r="AT199" i="4"/>
  <c r="AX199" i="4"/>
  <c r="AZ199" i="4"/>
  <c r="AT190" i="4"/>
  <c r="AX190" i="4"/>
  <c r="AZ190" i="4"/>
  <c r="AT187" i="4"/>
  <c r="AT184" i="4"/>
  <c r="AT180" i="4"/>
  <c r="AX180" i="4"/>
  <c r="AZ180" i="4"/>
  <c r="AT179" i="4"/>
  <c r="AX179" i="4"/>
  <c r="AZ179" i="4"/>
  <c r="AT178" i="4"/>
  <c r="AX178" i="4"/>
  <c r="AZ178" i="4"/>
  <c r="AT176" i="4"/>
  <c r="AX176" i="4"/>
  <c r="AZ176" i="4"/>
  <c r="AW173" i="4"/>
  <c r="AX173" i="4"/>
  <c r="AZ173" i="4"/>
  <c r="AW169" i="4"/>
  <c r="AX169" i="4"/>
  <c r="AZ169" i="4"/>
  <c r="AT148" i="4"/>
  <c r="AX148" i="4"/>
  <c r="AZ148" i="4"/>
  <c r="AT147" i="4"/>
  <c r="AX147" i="4"/>
  <c r="AZ147" i="4"/>
  <c r="AT144" i="4"/>
  <c r="AX144" i="4"/>
  <c r="AZ144" i="4"/>
  <c r="AT139" i="4"/>
  <c r="AX139" i="4"/>
  <c r="AZ139" i="4"/>
  <c r="AW130" i="4"/>
  <c r="AX130" i="4"/>
  <c r="AZ130" i="4"/>
  <c r="AT128" i="4"/>
  <c r="AX128" i="4"/>
  <c r="AZ128" i="4"/>
  <c r="AW122" i="4"/>
  <c r="AX122" i="4"/>
  <c r="AZ122" i="4"/>
  <c r="AT120" i="4"/>
  <c r="AX120" i="4"/>
  <c r="AZ120" i="4"/>
  <c r="AW114" i="4"/>
  <c r="AX114" i="4"/>
  <c r="AZ114" i="4"/>
  <c r="AZ237" i="4"/>
  <c r="AT1065" i="4"/>
  <c r="AX1065" i="4"/>
  <c r="AZ1065" i="4"/>
  <c r="AT1061" i="4"/>
  <c r="AX1061" i="4"/>
  <c r="AZ1061" i="4"/>
  <c r="AT1057" i="4"/>
  <c r="AX1057" i="4"/>
  <c r="AZ1057" i="4"/>
  <c r="AT1053" i="4"/>
  <c r="AX1053" i="4"/>
  <c r="AZ1053" i="4"/>
  <c r="AT1049" i="4"/>
  <c r="AX1049" i="4"/>
  <c r="AZ1049" i="4"/>
  <c r="AT1045" i="4"/>
  <c r="AX1045" i="4"/>
  <c r="AZ1045" i="4"/>
  <c r="AT1041" i="4"/>
  <c r="AX1041" i="4"/>
  <c r="AZ1041" i="4"/>
  <c r="AT1037" i="4"/>
  <c r="AX1037" i="4"/>
  <c r="AZ1037" i="4"/>
  <c r="AT1033" i="4"/>
  <c r="AX1033" i="4"/>
  <c r="AZ1033" i="4"/>
  <c r="AT1029" i="4"/>
  <c r="AX1029" i="4"/>
  <c r="AZ1029" i="4"/>
  <c r="AT1025" i="4"/>
  <c r="AX1025" i="4"/>
  <c r="AZ1025" i="4"/>
  <c r="AT1021" i="4"/>
  <c r="AX1021" i="4"/>
  <c r="AZ1021" i="4"/>
  <c r="AT1017" i="4"/>
  <c r="AX1017" i="4"/>
  <c r="AZ1017" i="4"/>
  <c r="AT1013" i="4"/>
  <c r="AX1013" i="4"/>
  <c r="AZ1013" i="4"/>
  <c r="AT1009" i="4"/>
  <c r="AX1009" i="4"/>
  <c r="AZ1009" i="4"/>
  <c r="AT1005" i="4"/>
  <c r="AX1005" i="4"/>
  <c r="AZ1005" i="4"/>
  <c r="AT1001" i="4"/>
  <c r="AX1001" i="4"/>
  <c r="AZ1001" i="4"/>
  <c r="AT997" i="4"/>
  <c r="AX997" i="4"/>
  <c r="AZ997" i="4"/>
  <c r="AT993" i="4"/>
  <c r="AX993" i="4"/>
  <c r="AZ993" i="4"/>
  <c r="AT989" i="4"/>
  <c r="AX989" i="4"/>
  <c r="AZ989" i="4"/>
  <c r="AT985" i="4"/>
  <c r="AX985" i="4"/>
  <c r="AZ985" i="4"/>
  <c r="AT981" i="4"/>
  <c r="AX981" i="4"/>
  <c r="AZ981" i="4"/>
  <c r="AT977" i="4"/>
  <c r="AX977" i="4"/>
  <c r="AZ977" i="4"/>
  <c r="AT973" i="4"/>
  <c r="AX973" i="4"/>
  <c r="AZ973" i="4"/>
  <c r="AT969" i="4"/>
  <c r="AX969" i="4"/>
  <c r="AZ969" i="4"/>
  <c r="AT965" i="4"/>
  <c r="AX965" i="4"/>
  <c r="AZ965" i="4"/>
  <c r="AT961" i="4"/>
  <c r="AX961" i="4"/>
  <c r="AZ961" i="4"/>
  <c r="AT957" i="4"/>
  <c r="AX957" i="4"/>
  <c r="AZ957" i="4"/>
  <c r="AT953" i="4"/>
  <c r="AX953" i="4"/>
  <c r="AZ953" i="4"/>
  <c r="AT949" i="4"/>
  <c r="AX949" i="4"/>
  <c r="AZ949" i="4"/>
  <c r="AT945" i="4"/>
  <c r="AX945" i="4"/>
  <c r="AZ945" i="4"/>
  <c r="AT941" i="4"/>
  <c r="AX941" i="4"/>
  <c r="AZ941" i="4"/>
  <c r="AT937" i="4"/>
  <c r="AX937" i="4"/>
  <c r="AZ937" i="4"/>
  <c r="AT933" i="4"/>
  <c r="AX933" i="4"/>
  <c r="AZ933" i="4"/>
  <c r="AT929" i="4"/>
  <c r="AX929" i="4"/>
  <c r="AZ929" i="4"/>
  <c r="AT925" i="4"/>
  <c r="AX925" i="4"/>
  <c r="AZ925" i="4"/>
  <c r="AT921" i="4"/>
  <c r="AX921" i="4"/>
  <c r="AZ921" i="4"/>
  <c r="AT917" i="4"/>
  <c r="AX917" i="4"/>
  <c r="AZ917" i="4"/>
  <c r="AT913" i="4"/>
  <c r="AX913" i="4"/>
  <c r="AZ913" i="4"/>
  <c r="AT909" i="4"/>
  <c r="AX909" i="4"/>
  <c r="AZ909" i="4"/>
  <c r="AT905" i="4"/>
  <c r="AX905" i="4"/>
  <c r="AZ905" i="4"/>
  <c r="AT901" i="4"/>
  <c r="AX901" i="4"/>
  <c r="AZ901" i="4"/>
  <c r="AT897" i="4"/>
  <c r="AX897" i="4"/>
  <c r="AZ897" i="4"/>
  <c r="AT893" i="4"/>
  <c r="AX893" i="4"/>
  <c r="AZ893" i="4"/>
  <c r="AT889" i="4"/>
  <c r="AX889" i="4"/>
  <c r="AZ889" i="4"/>
  <c r="AT885" i="4"/>
  <c r="AX885" i="4"/>
  <c r="AZ885" i="4"/>
  <c r="AT881" i="4"/>
  <c r="AX881" i="4"/>
  <c r="AZ881" i="4"/>
  <c r="AT877" i="4"/>
  <c r="AX877" i="4"/>
  <c r="AZ877" i="4"/>
  <c r="AT873" i="4"/>
  <c r="AX873" i="4"/>
  <c r="AZ873" i="4"/>
  <c r="AT869" i="4"/>
  <c r="AX869" i="4"/>
  <c r="AZ869" i="4"/>
  <c r="AT865" i="4"/>
  <c r="AX865" i="4"/>
  <c r="AZ865" i="4"/>
  <c r="AT861" i="4"/>
  <c r="AX861" i="4"/>
  <c r="AZ861" i="4"/>
  <c r="AT857" i="4"/>
  <c r="AX857" i="4"/>
  <c r="AZ857" i="4"/>
  <c r="AT853" i="4"/>
  <c r="AX853" i="4"/>
  <c r="AZ853" i="4"/>
  <c r="AT849" i="4"/>
  <c r="AX849" i="4"/>
  <c r="AZ849" i="4"/>
  <c r="AT845" i="4"/>
  <c r="AX845" i="4"/>
  <c r="AZ845" i="4"/>
  <c r="AT841" i="4"/>
  <c r="AX841" i="4"/>
  <c r="AZ841" i="4"/>
  <c r="AT837" i="4"/>
  <c r="AX837" i="4"/>
  <c r="AZ837" i="4"/>
  <c r="AT833" i="4"/>
  <c r="AX833" i="4"/>
  <c r="AZ833" i="4"/>
  <c r="AT829" i="4"/>
  <c r="AX829" i="4"/>
  <c r="AZ829" i="4"/>
  <c r="AT825" i="4"/>
  <c r="AX825" i="4"/>
  <c r="AZ825" i="4"/>
  <c r="AT821" i="4"/>
  <c r="AX821" i="4"/>
  <c r="AZ821" i="4"/>
  <c r="AT817" i="4"/>
  <c r="AX817" i="4"/>
  <c r="AZ817" i="4"/>
  <c r="AT813" i="4"/>
  <c r="AX813" i="4"/>
  <c r="AZ813" i="4"/>
  <c r="AT809" i="4"/>
  <c r="AX809" i="4"/>
  <c r="AZ809" i="4"/>
  <c r="AT805" i="4"/>
  <c r="AX805" i="4"/>
  <c r="AZ805" i="4"/>
  <c r="AT801" i="4"/>
  <c r="AX801" i="4"/>
  <c r="AZ801" i="4"/>
  <c r="AT797" i="4"/>
  <c r="AX797" i="4"/>
  <c r="AZ797" i="4"/>
  <c r="AT793" i="4"/>
  <c r="AX793" i="4"/>
  <c r="AZ793" i="4"/>
  <c r="AT789" i="4"/>
  <c r="AX789" i="4"/>
  <c r="AZ789" i="4"/>
  <c r="AW783" i="4"/>
  <c r="AX783" i="4"/>
  <c r="AZ783" i="4"/>
  <c r="AW777" i="4"/>
  <c r="AX777" i="4"/>
  <c r="AZ777" i="4"/>
  <c r="AW767" i="4"/>
  <c r="AX767" i="4"/>
  <c r="AZ767" i="4"/>
  <c r="AW761" i="4"/>
  <c r="AX761" i="4"/>
  <c r="AZ761" i="4"/>
  <c r="AW751" i="4"/>
  <c r="AX751" i="4"/>
  <c r="AZ751" i="4"/>
  <c r="AW745" i="4"/>
  <c r="AX745" i="4"/>
  <c r="AZ745" i="4"/>
  <c r="AW735" i="4"/>
  <c r="AX735" i="4"/>
  <c r="AZ735" i="4"/>
  <c r="AW729" i="4"/>
  <c r="AX729" i="4"/>
  <c r="AZ729" i="4"/>
  <c r="AT723" i="4"/>
  <c r="AW723" i="4"/>
  <c r="AT719" i="4"/>
  <c r="AW719" i="4"/>
  <c r="AT715" i="4"/>
  <c r="AW715" i="4"/>
  <c r="AT711" i="4"/>
  <c r="AW711" i="4"/>
  <c r="AT707" i="4"/>
  <c r="AW707" i="4"/>
  <c r="AT703" i="4"/>
  <c r="AW703" i="4"/>
  <c r="AW785" i="4"/>
  <c r="AX785" i="4"/>
  <c r="AZ785" i="4"/>
  <c r="AW775" i="4"/>
  <c r="AX775" i="4"/>
  <c r="AZ775" i="4"/>
  <c r="AW769" i="4"/>
  <c r="AX769" i="4"/>
  <c r="AZ769" i="4"/>
  <c r="AW759" i="4"/>
  <c r="AX759" i="4"/>
  <c r="AZ759" i="4"/>
  <c r="AW753" i="4"/>
  <c r="AX753" i="4"/>
  <c r="AZ753" i="4"/>
  <c r="AW743" i="4"/>
  <c r="AX743" i="4"/>
  <c r="AZ743" i="4"/>
  <c r="AW737" i="4"/>
  <c r="AX737" i="4"/>
  <c r="AZ737" i="4"/>
  <c r="AW731" i="4"/>
  <c r="AX731" i="4"/>
  <c r="AZ731" i="4"/>
  <c r="AT528" i="4"/>
  <c r="AW528" i="4"/>
  <c r="AT512" i="4"/>
  <c r="AW512" i="4"/>
  <c r="AW510" i="4"/>
  <c r="AT510" i="4"/>
  <c r="AW699" i="4"/>
  <c r="AX699" i="4"/>
  <c r="AZ699" i="4"/>
  <c r="AW695" i="4"/>
  <c r="AX695" i="4"/>
  <c r="AZ695" i="4"/>
  <c r="AW691" i="4"/>
  <c r="AX691" i="4"/>
  <c r="AZ691" i="4"/>
  <c r="AW687" i="4"/>
  <c r="AX687" i="4"/>
  <c r="AZ687" i="4"/>
  <c r="AW683" i="4"/>
  <c r="AX683" i="4"/>
  <c r="AZ683" i="4"/>
  <c r="AW679" i="4"/>
  <c r="AX679" i="4"/>
  <c r="AZ679" i="4"/>
  <c r="AW675" i="4"/>
  <c r="AX675" i="4"/>
  <c r="AZ675" i="4"/>
  <c r="AW671" i="4"/>
  <c r="AX671" i="4"/>
  <c r="AZ671" i="4"/>
  <c r="AW667" i="4"/>
  <c r="AX667" i="4"/>
  <c r="AZ667" i="4"/>
  <c r="AW663" i="4"/>
  <c r="AX663" i="4"/>
  <c r="AZ663" i="4"/>
  <c r="AW659" i="4"/>
  <c r="AX659" i="4"/>
  <c r="AZ659" i="4"/>
  <c r="AW655" i="4"/>
  <c r="AX655" i="4"/>
  <c r="AZ655" i="4"/>
  <c r="AW651" i="4"/>
  <c r="AX651" i="4"/>
  <c r="AZ651" i="4"/>
  <c r="AW647" i="4"/>
  <c r="AX647" i="4"/>
  <c r="AZ647" i="4"/>
  <c r="AW643" i="4"/>
  <c r="AX643" i="4"/>
  <c r="AZ643" i="4"/>
  <c r="AW639" i="4"/>
  <c r="AX639" i="4"/>
  <c r="AZ639" i="4"/>
  <c r="AW635" i="4"/>
  <c r="AX635" i="4"/>
  <c r="AZ635" i="4"/>
  <c r="AW631" i="4"/>
  <c r="AX631" i="4"/>
  <c r="AZ631" i="4"/>
  <c r="AW627" i="4"/>
  <c r="AX627" i="4"/>
  <c r="AZ627" i="4"/>
  <c r="AW623" i="4"/>
  <c r="AX623" i="4"/>
  <c r="AZ623" i="4"/>
  <c r="AW619" i="4"/>
  <c r="AX619" i="4"/>
  <c r="AZ619" i="4"/>
  <c r="AW615" i="4"/>
  <c r="AX615" i="4"/>
  <c r="AZ615" i="4"/>
  <c r="AW611" i="4"/>
  <c r="AX611" i="4"/>
  <c r="AZ611" i="4"/>
  <c r="AW607" i="4"/>
  <c r="AX607" i="4"/>
  <c r="AZ607" i="4"/>
  <c r="AW603" i="4"/>
  <c r="AX603" i="4"/>
  <c r="AZ603" i="4"/>
  <c r="AW595" i="4"/>
  <c r="AX595" i="4"/>
  <c r="AZ595" i="4"/>
  <c r="AW579" i="4"/>
  <c r="AX579" i="4"/>
  <c r="AZ579" i="4"/>
  <c r="AW563" i="4"/>
  <c r="AX563" i="4"/>
  <c r="AZ563" i="4"/>
  <c r="AW547" i="4"/>
  <c r="AX547" i="4"/>
  <c r="AZ547" i="4"/>
  <c r="AW545" i="4"/>
  <c r="AX545" i="4"/>
  <c r="AZ545" i="4"/>
  <c r="AT543" i="4"/>
  <c r="AX543" i="4"/>
  <c r="AZ543" i="4"/>
  <c r="AW534" i="4"/>
  <c r="AX534" i="4"/>
  <c r="AZ534" i="4"/>
  <c r="AW526" i="4"/>
  <c r="AX526" i="4"/>
  <c r="AZ526" i="4"/>
  <c r="AT525" i="4"/>
  <c r="AX525" i="4"/>
  <c r="AZ525" i="4"/>
  <c r="AT598" i="4"/>
  <c r="AX598" i="4"/>
  <c r="AZ598" i="4"/>
  <c r="AW589" i="4"/>
  <c r="AX589" i="4"/>
  <c r="AZ589" i="4"/>
  <c r="AT582" i="4"/>
  <c r="AX582" i="4"/>
  <c r="AZ582" i="4"/>
  <c r="AW573" i="4"/>
  <c r="AX573" i="4"/>
  <c r="AZ573" i="4"/>
  <c r="AT566" i="4"/>
  <c r="AX566" i="4"/>
  <c r="AZ566" i="4"/>
  <c r="AW557" i="4"/>
  <c r="AX557" i="4"/>
  <c r="AZ557" i="4"/>
  <c r="AT550" i="4"/>
  <c r="AX550" i="4"/>
  <c r="AZ550" i="4"/>
  <c r="AW541" i="4"/>
  <c r="AX541" i="4"/>
  <c r="AZ541" i="4"/>
  <c r="AW536" i="4"/>
  <c r="AX536" i="4"/>
  <c r="AZ536" i="4"/>
  <c r="AW532" i="4"/>
  <c r="AX532" i="4"/>
  <c r="AZ532" i="4"/>
  <c r="AT514" i="4"/>
  <c r="AX514" i="4"/>
  <c r="AZ514" i="4"/>
  <c r="AW521" i="4"/>
  <c r="AT521" i="4"/>
  <c r="AW505" i="4"/>
  <c r="AT505" i="4"/>
  <c r="AW597" i="4"/>
  <c r="AX597" i="4"/>
  <c r="AZ597" i="4"/>
  <c r="AT590" i="4"/>
  <c r="AX590" i="4"/>
  <c r="AZ590" i="4"/>
  <c r="AW581" i="4"/>
  <c r="AX581" i="4"/>
  <c r="AZ581" i="4"/>
  <c r="AT574" i="4"/>
  <c r="AX574" i="4"/>
  <c r="AZ574" i="4"/>
  <c r="AW565" i="4"/>
  <c r="AX565" i="4"/>
  <c r="AZ565" i="4"/>
  <c r="AT558" i="4"/>
  <c r="AX558" i="4"/>
  <c r="AZ558" i="4"/>
  <c r="AW549" i="4"/>
  <c r="AX549" i="4"/>
  <c r="AZ549" i="4"/>
  <c r="AT542" i="4"/>
  <c r="AX542" i="4"/>
  <c r="AZ542" i="4"/>
  <c r="AW516" i="4"/>
  <c r="AX516" i="4"/>
  <c r="AZ516" i="4"/>
  <c r="AW428" i="4"/>
  <c r="AT428" i="4"/>
  <c r="AW424" i="4"/>
  <c r="AT424" i="4"/>
  <c r="AW420" i="4"/>
  <c r="AT420" i="4"/>
  <c r="AW416" i="4"/>
  <c r="AT416" i="4"/>
  <c r="AW412" i="4"/>
  <c r="AT412" i="4"/>
  <c r="AW408" i="4"/>
  <c r="AT408" i="4"/>
  <c r="AW404" i="4"/>
  <c r="AT404" i="4"/>
  <c r="AW400" i="4"/>
  <c r="AT400" i="4"/>
  <c r="AW396" i="4"/>
  <c r="AT396" i="4"/>
  <c r="AW392" i="4"/>
  <c r="AT392" i="4"/>
  <c r="AW388" i="4"/>
  <c r="AT388" i="4"/>
  <c r="AW384" i="4"/>
  <c r="AT384" i="4"/>
  <c r="AW380" i="4"/>
  <c r="AT380" i="4"/>
  <c r="AW376" i="4"/>
  <c r="AT376" i="4"/>
  <c r="AW372" i="4"/>
  <c r="AT372" i="4"/>
  <c r="AW364" i="4"/>
  <c r="AT364" i="4"/>
  <c r="AW356" i="4"/>
  <c r="AT356" i="4"/>
  <c r="AW348" i="4"/>
  <c r="AT348" i="4"/>
  <c r="AW340" i="4"/>
  <c r="AT340" i="4"/>
  <c r="AW332" i="4"/>
  <c r="AT332" i="4"/>
  <c r="AW324" i="4"/>
  <c r="AT324" i="4"/>
  <c r="AW316" i="4"/>
  <c r="AT316" i="4"/>
  <c r="AW308" i="4"/>
  <c r="AT308" i="4"/>
  <c r="AW300" i="4"/>
  <c r="AT300" i="4"/>
  <c r="AW292" i="4"/>
  <c r="AT292" i="4"/>
  <c r="AW284" i="4"/>
  <c r="AT284" i="4"/>
  <c r="AW276" i="4"/>
  <c r="AT276" i="4"/>
  <c r="AW268" i="4"/>
  <c r="AT268" i="4"/>
  <c r="AW260" i="4"/>
  <c r="AT260" i="4"/>
  <c r="AW252" i="4"/>
  <c r="AT252" i="4"/>
  <c r="AW244" i="4"/>
  <c r="AT244" i="4"/>
  <c r="AW236" i="4"/>
  <c r="AT236" i="4"/>
  <c r="AW102" i="4"/>
  <c r="AT102" i="4"/>
  <c r="AK71" i="4"/>
  <c r="AW140" i="4"/>
  <c r="AT140" i="4"/>
  <c r="AW368" i="4"/>
  <c r="AT368" i="4"/>
  <c r="AW360" i="4"/>
  <c r="AT360" i="4"/>
  <c r="AW352" i="4"/>
  <c r="AT352" i="4"/>
  <c r="AW344" i="4"/>
  <c r="AT344" i="4"/>
  <c r="AW336" i="4"/>
  <c r="AT336" i="4"/>
  <c r="AW328" i="4"/>
  <c r="AT328" i="4"/>
  <c r="AW320" i="4"/>
  <c r="AT320" i="4"/>
  <c r="AW312" i="4"/>
  <c r="AT312" i="4"/>
  <c r="AW304" i="4"/>
  <c r="AT304" i="4"/>
  <c r="AW296" i="4"/>
  <c r="AT296" i="4"/>
  <c r="AW288" i="4"/>
  <c r="AT288" i="4"/>
  <c r="AW280" i="4"/>
  <c r="AT280" i="4"/>
  <c r="AW272" i="4"/>
  <c r="AT272" i="4"/>
  <c r="AW264" i="4"/>
  <c r="AT264" i="4"/>
  <c r="AW256" i="4"/>
  <c r="AT256" i="4"/>
  <c r="AW248" i="4"/>
  <c r="AT248" i="4"/>
  <c r="AW240" i="4"/>
  <c r="AT240" i="4"/>
  <c r="AW496" i="4"/>
  <c r="AX496" i="4"/>
  <c r="AZ496" i="4"/>
  <c r="AT494" i="4"/>
  <c r="AX494" i="4"/>
  <c r="AZ494" i="4"/>
  <c r="AT489" i="4"/>
  <c r="AX489" i="4"/>
  <c r="AZ489" i="4"/>
  <c r="AW480" i="4"/>
  <c r="AX480" i="4"/>
  <c r="AZ480" i="4"/>
  <c r="AT478" i="4"/>
  <c r="AX478" i="4"/>
  <c r="AZ478" i="4"/>
  <c r="AT473" i="4"/>
  <c r="AX473" i="4"/>
  <c r="AZ473" i="4"/>
  <c r="AW464" i="4"/>
  <c r="AX464" i="4"/>
  <c r="AZ464" i="4"/>
  <c r="AT462" i="4"/>
  <c r="AX462" i="4"/>
  <c r="AZ462" i="4"/>
  <c r="AT457" i="4"/>
  <c r="AX457" i="4"/>
  <c r="AZ457" i="4"/>
  <c r="AW448" i="4"/>
  <c r="AX448" i="4"/>
  <c r="AZ448" i="4"/>
  <c r="AT446" i="4"/>
  <c r="AX446" i="4"/>
  <c r="AZ446" i="4"/>
  <c r="AT441" i="4"/>
  <c r="AX441" i="4"/>
  <c r="AZ441" i="4"/>
  <c r="AW432" i="4"/>
  <c r="AX432" i="4"/>
  <c r="AZ432" i="4"/>
  <c r="AT430" i="4"/>
  <c r="AX430" i="4"/>
  <c r="AZ430" i="4"/>
  <c r="AT429" i="4"/>
  <c r="AX429" i="4"/>
  <c r="AZ429" i="4"/>
  <c r="AT425" i="4"/>
  <c r="AX425" i="4"/>
  <c r="AZ425" i="4"/>
  <c r="AT421" i="4"/>
  <c r="AX421" i="4"/>
  <c r="AZ421" i="4"/>
  <c r="AX418" i="4"/>
  <c r="AZ418" i="4"/>
  <c r="AT417" i="4"/>
  <c r="AX417" i="4"/>
  <c r="AZ417" i="4"/>
  <c r="AT413" i="4"/>
  <c r="AX413" i="4"/>
  <c r="AZ413" i="4"/>
  <c r="AT409" i="4"/>
  <c r="AX409" i="4"/>
  <c r="AZ409" i="4"/>
  <c r="AT405" i="4"/>
  <c r="AX405" i="4"/>
  <c r="AZ405" i="4"/>
  <c r="AT401" i="4"/>
  <c r="AX401" i="4"/>
  <c r="AZ401" i="4"/>
  <c r="AT397" i="4"/>
  <c r="AX397" i="4"/>
  <c r="AZ397" i="4"/>
  <c r="AT393" i="4"/>
  <c r="AX393" i="4"/>
  <c r="AZ393" i="4"/>
  <c r="AT389" i="4"/>
  <c r="AX389" i="4"/>
  <c r="AZ389" i="4"/>
  <c r="AT385" i="4"/>
  <c r="AX385" i="4"/>
  <c r="AZ385" i="4"/>
  <c r="AT381" i="4"/>
  <c r="AX381" i="4"/>
  <c r="AZ381" i="4"/>
  <c r="AT377" i="4"/>
  <c r="AX377" i="4"/>
  <c r="AZ377" i="4"/>
  <c r="AT373" i="4"/>
  <c r="AX373" i="4"/>
  <c r="AZ373" i="4"/>
  <c r="AX258" i="4"/>
  <c r="AZ258" i="4"/>
  <c r="AX242" i="4"/>
  <c r="AZ242" i="4"/>
  <c r="AT135" i="4"/>
  <c r="AW135" i="4"/>
  <c r="AK52" i="4"/>
  <c r="AT52" i="4"/>
  <c r="AU52" i="4"/>
  <c r="AO52" i="4"/>
  <c r="AM52" i="4"/>
  <c r="AN52" i="4"/>
  <c r="AP52" i="4"/>
  <c r="AT131" i="4"/>
  <c r="AW131" i="4"/>
  <c r="AT123" i="4"/>
  <c r="AW123" i="4"/>
  <c r="AT115" i="4"/>
  <c r="AW115" i="4"/>
  <c r="AT81" i="4"/>
  <c r="AW81" i="4"/>
  <c r="AK63" i="4"/>
  <c r="AT63" i="4"/>
  <c r="AT45" i="4"/>
  <c r="AU45" i="4"/>
  <c r="AT39" i="4"/>
  <c r="AU39" i="4"/>
  <c r="AT31" i="4"/>
  <c r="AU31" i="4"/>
  <c r="AT232" i="4"/>
  <c r="AX232" i="4"/>
  <c r="AZ232" i="4"/>
  <c r="AT228" i="4"/>
  <c r="AX228" i="4"/>
  <c r="AZ228" i="4"/>
  <c r="AT224" i="4"/>
  <c r="AX224" i="4"/>
  <c r="AZ224" i="4"/>
  <c r="AT220" i="4"/>
  <c r="AX220" i="4"/>
  <c r="AZ220" i="4"/>
  <c r="AT216" i="4"/>
  <c r="AX216" i="4"/>
  <c r="AZ216" i="4"/>
  <c r="AT212" i="4"/>
  <c r="AX212" i="4"/>
  <c r="AZ212" i="4"/>
  <c r="AT208" i="4"/>
  <c r="AX208" i="4"/>
  <c r="AZ208" i="4"/>
  <c r="AT202" i="4"/>
  <c r="AX202" i="4"/>
  <c r="AZ202" i="4"/>
  <c r="AW193" i="4"/>
  <c r="AX193" i="4"/>
  <c r="AZ193" i="4"/>
  <c r="AT191" i="4"/>
  <c r="AX191" i="4"/>
  <c r="AZ191" i="4"/>
  <c r="AT186" i="4"/>
  <c r="AX186" i="4"/>
  <c r="AZ186" i="4"/>
  <c r="AW177" i="4"/>
  <c r="AX177" i="4"/>
  <c r="AZ177" i="4"/>
  <c r="AT175" i="4"/>
  <c r="AX175" i="4"/>
  <c r="AZ175" i="4"/>
  <c r="AX168" i="4"/>
  <c r="AZ168" i="4"/>
  <c r="AT167" i="4"/>
  <c r="AX167" i="4"/>
  <c r="AZ167" i="4"/>
  <c r="AT159" i="4"/>
  <c r="AX159" i="4"/>
  <c r="AZ159" i="4"/>
  <c r="AT151" i="4"/>
  <c r="AX151" i="4"/>
  <c r="AZ151" i="4"/>
  <c r="AW142" i="4"/>
  <c r="AX142" i="4"/>
  <c r="AZ142" i="4"/>
  <c r="AS50" i="4"/>
  <c r="AT170" i="4"/>
  <c r="AW170" i="4"/>
  <c r="AT162" i="4"/>
  <c r="AW162" i="4"/>
  <c r="AT154" i="4"/>
  <c r="AW154" i="4"/>
  <c r="AT146" i="4"/>
  <c r="AW146" i="4"/>
  <c r="AT56" i="4"/>
  <c r="AU56" i="4"/>
  <c r="AK51" i="4"/>
  <c r="AT51" i="4"/>
  <c r="AS17" i="4"/>
  <c r="AK17" i="4"/>
  <c r="AO17" i="4"/>
  <c r="AR17" i="4"/>
  <c r="AZ101" i="4"/>
  <c r="AT96" i="4"/>
  <c r="AT94" i="4"/>
  <c r="AX94" i="4"/>
  <c r="AZ94" i="4"/>
  <c r="AT92" i="4"/>
  <c r="AT90" i="4"/>
  <c r="AU90" i="4"/>
  <c r="AT88" i="4"/>
  <c r="AT86" i="4"/>
  <c r="AT84" i="4"/>
  <c r="AU84" i="4"/>
  <c r="AT82" i="4"/>
  <c r="AZ77" i="4"/>
  <c r="AT141" i="4"/>
  <c r="AW141" i="4"/>
  <c r="AT127" i="4"/>
  <c r="AW127" i="4"/>
  <c r="AT119" i="4"/>
  <c r="AW119" i="4"/>
  <c r="AK100" i="4"/>
  <c r="AT100" i="4"/>
  <c r="AT75" i="4"/>
  <c r="AU75" i="4"/>
  <c r="AW75" i="4"/>
  <c r="AN50" i="4"/>
  <c r="AP50" i="4"/>
  <c r="AM50" i="4"/>
  <c r="AK50" i="4"/>
  <c r="AO50" i="4"/>
  <c r="AR50" i="4"/>
  <c r="AT49" i="4"/>
  <c r="AU49" i="4"/>
  <c r="AT43" i="4"/>
  <c r="AU43" i="4"/>
  <c r="AT35" i="4"/>
  <c r="AU35" i="4"/>
  <c r="AW25" i="4"/>
  <c r="AT25" i="4"/>
  <c r="AK69" i="4"/>
  <c r="AT69" i="4"/>
  <c r="AM67" i="4"/>
  <c r="AK67" i="4"/>
  <c r="AT67" i="4"/>
  <c r="AU67" i="4"/>
  <c r="AO67" i="4"/>
  <c r="AR67" i="4"/>
  <c r="AN67" i="4"/>
  <c r="AP67" i="4"/>
  <c r="AT174" i="4"/>
  <c r="AW174" i="4"/>
  <c r="AT166" i="4"/>
  <c r="AW166" i="4"/>
  <c r="AT158" i="4"/>
  <c r="AW158" i="4"/>
  <c r="AT150" i="4"/>
  <c r="AW150" i="4"/>
  <c r="AT65" i="4"/>
  <c r="AT54" i="4"/>
  <c r="AU54" i="4"/>
  <c r="AW34" i="4"/>
  <c r="AX34" i="4"/>
  <c r="AZ34" i="4"/>
  <c r="AW15" i="4"/>
  <c r="AW3" i="4"/>
  <c r="AT21" i="4"/>
  <c r="AT4" i="4"/>
  <c r="U80" i="7"/>
  <c r="U96" i="7"/>
  <c r="U44" i="7"/>
  <c r="U108" i="7"/>
  <c r="U124" i="7"/>
  <c r="Y338" i="7"/>
  <c r="Z338" i="7"/>
  <c r="Y340" i="7"/>
  <c r="Z340" i="7"/>
  <c r="Y213" i="7"/>
  <c r="Z213" i="7"/>
  <c r="Y219" i="7"/>
  <c r="Z219" i="7"/>
  <c r="Y223" i="7"/>
  <c r="Z223" i="7"/>
  <c r="Y233" i="7"/>
  <c r="Z233" i="7"/>
  <c r="U139" i="7"/>
  <c r="U151" i="7"/>
  <c r="Z192" i="7"/>
  <c r="U192" i="7"/>
  <c r="J6" i="10"/>
  <c r="V151" i="7"/>
  <c r="U167" i="7"/>
  <c r="U175" i="7"/>
  <c r="J30" i="10"/>
  <c r="V175" i="7"/>
  <c r="U177" i="7"/>
  <c r="J32" i="10"/>
  <c r="V185" i="7"/>
  <c r="U199" i="7"/>
  <c r="Y310" i="7"/>
  <c r="Z310" i="7"/>
  <c r="Y312" i="7"/>
  <c r="Z312" i="7"/>
  <c r="Y314" i="7"/>
  <c r="Z314" i="7"/>
  <c r="Y316" i="7"/>
  <c r="Z316" i="7"/>
  <c r="Y318" i="7"/>
  <c r="Z318" i="7"/>
  <c r="Y320" i="7"/>
  <c r="Z320" i="7"/>
  <c r="Y324" i="7"/>
  <c r="Z324" i="7"/>
  <c r="Y326" i="7"/>
  <c r="Z326" i="7"/>
  <c r="Y356" i="7"/>
  <c r="Z356" i="7"/>
  <c r="Y360" i="7"/>
  <c r="Z360" i="7"/>
  <c r="Y370" i="7"/>
  <c r="Z370" i="7"/>
  <c r="Y372" i="7"/>
  <c r="Z372" i="7"/>
  <c r="Y374" i="7"/>
  <c r="Z374" i="7"/>
  <c r="Y376" i="7"/>
  <c r="Z376" i="7"/>
  <c r="V399" i="7"/>
  <c r="U407" i="7"/>
  <c r="V407" i="7"/>
  <c r="U433" i="7"/>
  <c r="U479" i="7"/>
  <c r="V479" i="7"/>
  <c r="U487" i="7"/>
  <c r="U491" i="7"/>
  <c r="U495" i="7"/>
  <c r="U499" i="7"/>
  <c r="U511" i="7"/>
  <c r="V511" i="7"/>
  <c r="U523" i="7"/>
  <c r="V523" i="7"/>
  <c r="Z29" i="7"/>
  <c r="U29" i="7"/>
  <c r="Y30" i="7"/>
  <c r="Z50" i="7"/>
  <c r="U50" i="7"/>
  <c r="Y51" i="7"/>
  <c r="Z62" i="7"/>
  <c r="U62" i="7"/>
  <c r="Y63" i="7"/>
  <c r="Z74" i="7"/>
  <c r="U74" i="7"/>
  <c r="Y75" i="7"/>
  <c r="Z86" i="7"/>
  <c r="V86" i="7"/>
  <c r="Y87" i="7"/>
  <c r="Z98" i="7"/>
  <c r="V98" i="7"/>
  <c r="Y99" i="7"/>
  <c r="Z110" i="7"/>
  <c r="U110" i="7"/>
  <c r="Y111" i="7"/>
  <c r="Z122" i="7"/>
  <c r="V122" i="7"/>
  <c r="Y123" i="7"/>
  <c r="Z140" i="7"/>
  <c r="U140" i="7"/>
  <c r="Z142" i="7"/>
  <c r="U142" i="7"/>
  <c r="Z154" i="7"/>
  <c r="U154" i="7"/>
  <c r="Z158" i="7"/>
  <c r="U158" i="7"/>
  <c r="Z182" i="7"/>
  <c r="U182" i="7"/>
  <c r="Z186" i="7"/>
  <c r="U186" i="7"/>
  <c r="Z188" i="7"/>
  <c r="V188" i="7"/>
  <c r="Z196" i="7"/>
  <c r="U196" i="7"/>
  <c r="Z4" i="7"/>
  <c r="V4" i="7"/>
  <c r="V6" i="7"/>
  <c r="Z17" i="7"/>
  <c r="Z25" i="7"/>
  <c r="V25" i="7"/>
  <c r="Y33" i="7"/>
  <c r="V40" i="7"/>
  <c r="Y66" i="7"/>
  <c r="Y78" i="7"/>
  <c r="Y90" i="7"/>
  <c r="Y94" i="7"/>
  <c r="Y102" i="7"/>
  <c r="Y114" i="7"/>
  <c r="V216" i="7"/>
  <c r="V218" i="7"/>
  <c r="V224" i="7"/>
  <c r="V228" i="7"/>
  <c r="V232" i="7"/>
  <c r="V248" i="7"/>
  <c r="V250" i="7"/>
  <c r="V256" i="7"/>
  <c r="V266" i="7"/>
  <c r="V272" i="7"/>
  <c r="V282" i="7"/>
  <c r="V288" i="7"/>
  <c r="V290" i="7"/>
  <c r="V292" i="7"/>
  <c r="V296" i="7"/>
  <c r="V298" i="7"/>
  <c r="V342" i="7"/>
  <c r="U384" i="7"/>
  <c r="Z393" i="7"/>
  <c r="Z411" i="7"/>
  <c r="U411" i="7"/>
  <c r="Z413" i="7"/>
  <c r="U413" i="7"/>
  <c r="V421" i="7"/>
  <c r="Z423" i="7"/>
  <c r="U423" i="7"/>
  <c r="Z425" i="7"/>
  <c r="U425" i="7"/>
  <c r="Z435" i="7"/>
  <c r="U435" i="7"/>
  <c r="Z445" i="7"/>
  <c r="Z449" i="7"/>
  <c r="Z453" i="7"/>
  <c r="Z459" i="7"/>
  <c r="U459" i="7"/>
  <c r="Z469" i="7"/>
  <c r="U469" i="7"/>
  <c r="Y207" i="7"/>
  <c r="Z207" i="7"/>
  <c r="Y211" i="7"/>
  <c r="Z211" i="7"/>
  <c r="Y217" i="7"/>
  <c r="Z217" i="7"/>
  <c r="Y221" i="7"/>
  <c r="Z221" i="7"/>
  <c r="Y227" i="7"/>
  <c r="Z227" i="7"/>
  <c r="Y231" i="7"/>
  <c r="Z231" i="7"/>
  <c r="Y235" i="7"/>
  <c r="Z235" i="7"/>
  <c r="Y241" i="7"/>
  <c r="Z241" i="7"/>
  <c r="Y245" i="7"/>
  <c r="Z245" i="7"/>
  <c r="Y249" i="7"/>
  <c r="Z249" i="7"/>
  <c r="Y253" i="7"/>
  <c r="Z253" i="7"/>
  <c r="Y257" i="7"/>
  <c r="Z257" i="7"/>
  <c r="Y261" i="7"/>
  <c r="Z261" i="7"/>
  <c r="Y265" i="7"/>
  <c r="Z265" i="7"/>
  <c r="Y269" i="7"/>
  <c r="Z269" i="7"/>
  <c r="Y273" i="7"/>
  <c r="Z273" i="7"/>
  <c r="Y275" i="7"/>
  <c r="Z275" i="7"/>
  <c r="Y279" i="7"/>
  <c r="Z279" i="7"/>
  <c r="Y283" i="7"/>
  <c r="Z283" i="7"/>
  <c r="Y285" i="7"/>
  <c r="Z285" i="7"/>
  <c r="Y289" i="7"/>
  <c r="Z289" i="7"/>
  <c r="Y291" i="7"/>
  <c r="Z291" i="7"/>
  <c r="Y301" i="7"/>
  <c r="Z301" i="7"/>
  <c r="Y305" i="7"/>
  <c r="Z305" i="7"/>
  <c r="Y329" i="7"/>
  <c r="Z329" i="7"/>
  <c r="Y331" i="7"/>
  <c r="Z331" i="7"/>
  <c r="Y333" i="7"/>
  <c r="Z333" i="7"/>
  <c r="Y335" i="7"/>
  <c r="Z335" i="7"/>
  <c r="Y355" i="7"/>
  <c r="Z355" i="7"/>
  <c r="Y365" i="7"/>
  <c r="Z365" i="7"/>
  <c r="Y367" i="7"/>
  <c r="Z367" i="7"/>
  <c r="Y369" i="7"/>
  <c r="Z369" i="7"/>
  <c r="Y381" i="7"/>
  <c r="Z381" i="7"/>
  <c r="Y383" i="7"/>
  <c r="Z383" i="7"/>
  <c r="Y389" i="7"/>
  <c r="Z389" i="7"/>
  <c r="U398" i="7"/>
  <c r="V404" i="7"/>
  <c r="V464" i="7"/>
  <c r="U474" i="7"/>
  <c r="V474" i="7"/>
  <c r="V490" i="7"/>
  <c r="V494" i="7"/>
  <c r="U506" i="7"/>
  <c r="Y26" i="7"/>
  <c r="Z36" i="7"/>
  <c r="V36" i="7"/>
  <c r="Z46" i="7"/>
  <c r="V46" i="7"/>
  <c r="Y47" i="7"/>
  <c r="Z58" i="7"/>
  <c r="V58" i="7"/>
  <c r="Y59" i="7"/>
  <c r="Y67" i="7"/>
  <c r="Y79" i="7"/>
  <c r="Y95" i="7"/>
  <c r="Y103" i="7"/>
  <c r="Y115" i="7"/>
  <c r="Z118" i="7"/>
  <c r="V118" i="7"/>
  <c r="Y119" i="7"/>
  <c r="Z130" i="7"/>
  <c r="V130" i="7"/>
  <c r="Z134" i="7"/>
  <c r="U134" i="7"/>
  <c r="Z138" i="7"/>
  <c r="U138" i="7"/>
  <c r="Z144" i="7"/>
  <c r="U144" i="7"/>
  <c r="Z148" i="7"/>
  <c r="U148" i="7"/>
  <c r="Z152" i="7"/>
  <c r="U152" i="7"/>
  <c r="Z156" i="7"/>
  <c r="U156" i="7"/>
  <c r="Z160" i="7"/>
  <c r="U160" i="7"/>
  <c r="Z164" i="7"/>
  <c r="V164" i="7"/>
  <c r="Z168" i="7"/>
  <c r="U168" i="7"/>
  <c r="Z172" i="7"/>
  <c r="U172" i="7"/>
  <c r="Z176" i="7"/>
  <c r="U176" i="7"/>
  <c r="Z178" i="7"/>
  <c r="Z184" i="7"/>
  <c r="U184" i="7"/>
  <c r="Z190" i="7"/>
  <c r="U190" i="7"/>
  <c r="Z202" i="7"/>
  <c r="U202" i="7"/>
  <c r="Z8" i="7"/>
  <c r="Z10" i="7"/>
  <c r="V10" i="7"/>
  <c r="Y11" i="7"/>
  <c r="Z13" i="7"/>
  <c r="V13" i="7"/>
  <c r="Z21" i="7"/>
  <c r="V21" i="7"/>
  <c r="V22" i="7"/>
  <c r="Y42" i="7"/>
  <c r="V44" i="7"/>
  <c r="Y54" i="7"/>
  <c r="Y70" i="7"/>
  <c r="Y82" i="7"/>
  <c r="V104" i="7"/>
  <c r="Y106" i="7"/>
  <c r="V108" i="7"/>
  <c r="V124" i="7"/>
  <c r="Y126" i="7"/>
  <c r="V212" i="7"/>
  <c r="Y28" i="7"/>
  <c r="Y32" i="7"/>
  <c r="Z34" i="7"/>
  <c r="Z38" i="7"/>
  <c r="V39" i="7"/>
  <c r="Y41" i="7"/>
  <c r="Y45" i="7"/>
  <c r="Y49" i="7"/>
  <c r="Y53" i="7"/>
  <c r="Y57" i="7"/>
  <c r="Y61" i="7"/>
  <c r="Y65" i="7"/>
  <c r="Y69" i="7"/>
  <c r="Y73" i="7"/>
  <c r="Y77" i="7"/>
  <c r="Y81" i="7"/>
  <c r="Y85" i="7"/>
  <c r="Y89" i="7"/>
  <c r="Y93" i="7"/>
  <c r="Y97" i="7"/>
  <c r="Y101" i="7"/>
  <c r="Y105" i="7"/>
  <c r="Y109" i="7"/>
  <c r="Y113" i="7"/>
  <c r="Y117" i="7"/>
  <c r="Y121" i="7"/>
  <c r="Y125" i="7"/>
  <c r="Y129" i="7"/>
  <c r="V313" i="7"/>
  <c r="V319" i="7"/>
  <c r="V359" i="7"/>
  <c r="V373" i="7"/>
  <c r="Z426" i="7"/>
  <c r="Z436" i="7"/>
  <c r="Z438" i="7"/>
  <c r="Z440" i="7"/>
  <c r="Z442" i="7"/>
  <c r="Z446" i="7"/>
  <c r="Z450" i="7"/>
  <c r="Z454" i="7"/>
  <c r="Z460" i="7"/>
  <c r="Z470" i="7"/>
  <c r="U542" i="7"/>
  <c r="Y364" i="7"/>
  <c r="Z364" i="7"/>
  <c r="Y378" i="7"/>
  <c r="Z378" i="7"/>
  <c r="Y380" i="7"/>
  <c r="Z380" i="7"/>
  <c r="U403" i="7"/>
  <c r="U417" i="7"/>
  <c r="V417" i="7"/>
  <c r="U437" i="7"/>
  <c r="V437" i="7"/>
  <c r="U439" i="7"/>
  <c r="U489" i="7"/>
  <c r="V521" i="7"/>
  <c r="U569" i="7"/>
  <c r="Y205" i="7"/>
  <c r="Z205" i="7"/>
  <c r="Y209" i="7"/>
  <c r="Z209" i="7"/>
  <c r="Y215" i="7"/>
  <c r="Z215" i="7"/>
  <c r="Y225" i="7"/>
  <c r="Z225" i="7"/>
  <c r="Y229" i="7"/>
  <c r="Z229" i="7"/>
  <c r="Y237" i="7"/>
  <c r="Z237" i="7"/>
  <c r="Y239" i="7"/>
  <c r="Z239" i="7"/>
  <c r="Y243" i="7"/>
  <c r="Z243" i="7"/>
  <c r="Y247" i="7"/>
  <c r="Z247" i="7"/>
  <c r="Y251" i="7"/>
  <c r="Z251" i="7"/>
  <c r="Y255" i="7"/>
  <c r="Z255" i="7"/>
  <c r="Y259" i="7"/>
  <c r="Z259" i="7"/>
  <c r="Y263" i="7"/>
  <c r="Z263" i="7"/>
  <c r="Y267" i="7"/>
  <c r="Z267" i="7"/>
  <c r="Y271" i="7"/>
  <c r="Z271" i="7"/>
  <c r="Y277" i="7"/>
  <c r="Z277" i="7"/>
  <c r="Y281" i="7"/>
  <c r="Z281" i="7"/>
  <c r="Y287" i="7"/>
  <c r="Z287" i="7"/>
  <c r="Y293" i="7"/>
  <c r="Z293" i="7"/>
  <c r="Y295" i="7"/>
  <c r="Z295" i="7"/>
  <c r="Y297" i="7"/>
  <c r="Z297" i="7"/>
  <c r="Y299" i="7"/>
  <c r="Z299" i="7"/>
  <c r="Y303" i="7"/>
  <c r="Z303" i="7"/>
  <c r="Y307" i="7"/>
  <c r="Z307" i="7"/>
  <c r="Y321" i="7"/>
  <c r="Z321" i="7"/>
  <c r="Y343" i="7"/>
  <c r="Z343" i="7"/>
  <c r="Y345" i="7"/>
  <c r="Z345" i="7"/>
  <c r="Y347" i="7"/>
  <c r="Z347" i="7"/>
  <c r="Y349" i="7"/>
  <c r="Z349" i="7"/>
  <c r="Y351" i="7"/>
  <c r="Z351" i="7"/>
  <c r="Y357" i="7"/>
  <c r="Z357" i="7"/>
  <c r="Y377" i="7"/>
  <c r="Z377" i="7"/>
  <c r="V396" i="7"/>
  <c r="U408" i="7"/>
  <c r="U472" i="7"/>
  <c r="U476" i="7"/>
  <c r="V492" i="7"/>
  <c r="U520" i="7"/>
  <c r="Y43" i="7"/>
  <c r="Y55" i="7"/>
  <c r="Y71" i="7"/>
  <c r="Y83" i="7"/>
  <c r="Y91" i="7"/>
  <c r="Y107" i="7"/>
  <c r="Y127" i="7"/>
  <c r="Z132" i="7"/>
  <c r="U132" i="7"/>
  <c r="Z136" i="7"/>
  <c r="U136" i="7"/>
  <c r="Z146" i="7"/>
  <c r="U146" i="7"/>
  <c r="Z150" i="7"/>
  <c r="U150" i="7"/>
  <c r="Z162" i="7"/>
  <c r="U162" i="7"/>
  <c r="Z166" i="7"/>
  <c r="U166" i="7"/>
  <c r="Z170" i="7"/>
  <c r="V170" i="7"/>
  <c r="Z174" i="7"/>
  <c r="U174" i="7"/>
  <c r="Z180" i="7"/>
  <c r="U180" i="7"/>
  <c r="Z198" i="7"/>
  <c r="U198" i="7"/>
  <c r="Z200" i="7"/>
  <c r="U200" i="7"/>
  <c r="V341" i="7"/>
  <c r="Z392" i="7"/>
  <c r="U392" i="7"/>
  <c r="Z444" i="7"/>
  <c r="U444" i="7"/>
  <c r="Z448" i="7"/>
  <c r="U448" i="7"/>
  <c r="Z452" i="7"/>
  <c r="U452" i="7"/>
  <c r="Z456" i="7"/>
  <c r="U456" i="7"/>
  <c r="U524" i="7"/>
  <c r="U536" i="7"/>
  <c r="V849" i="7"/>
  <c r="Y574" i="7"/>
  <c r="Y575" i="7"/>
  <c r="Y576" i="7"/>
  <c r="Y577" i="7"/>
  <c r="Y578" i="7"/>
  <c r="Y579" i="7"/>
  <c r="Y580" i="7"/>
  <c r="Y581" i="7"/>
  <c r="Y582" i="7"/>
  <c r="Y583" i="7"/>
  <c r="U845" i="7"/>
  <c r="Y584" i="7"/>
  <c r="Y586" i="7"/>
  <c r="Y588" i="7"/>
  <c r="Y590" i="7"/>
  <c r="Y592" i="7"/>
  <c r="Y594" i="7"/>
  <c r="Y596" i="7"/>
  <c r="Y598" i="7"/>
  <c r="Y600" i="7"/>
  <c r="Y602" i="7"/>
  <c r="Y604" i="7"/>
  <c r="Y606" i="7"/>
  <c r="Y608" i="7"/>
  <c r="Y610" i="7"/>
  <c r="Y612" i="7"/>
  <c r="Y614" i="7"/>
  <c r="Y616" i="7"/>
  <c r="Y618" i="7"/>
  <c r="Y620" i="7"/>
  <c r="Y622" i="7"/>
  <c r="Y624" i="7"/>
  <c r="Y626" i="7"/>
  <c r="Y628" i="7"/>
  <c r="Y630" i="7"/>
  <c r="Y632" i="7"/>
  <c r="Y634" i="7"/>
  <c r="Y636" i="7"/>
  <c r="Y638" i="7"/>
  <c r="Y640" i="7"/>
  <c r="Y642" i="7"/>
  <c r="Y644" i="7"/>
  <c r="Y646" i="7"/>
  <c r="Y648" i="7"/>
  <c r="Y650" i="7"/>
  <c r="Y652" i="7"/>
  <c r="Y654" i="7"/>
  <c r="Y656" i="7"/>
  <c r="Y658" i="7"/>
  <c r="Y660" i="7"/>
  <c r="Y662" i="7"/>
  <c r="Y664" i="7"/>
  <c r="Y666" i="7"/>
  <c r="Y668" i="7"/>
  <c r="Y670" i="7"/>
  <c r="Y672" i="7"/>
  <c r="Y674" i="7"/>
  <c r="Y676" i="7"/>
  <c r="Y678" i="7"/>
  <c r="Y680" i="7"/>
  <c r="Y682" i="7"/>
  <c r="Y684" i="7"/>
  <c r="Y686" i="7"/>
  <c r="Y688" i="7"/>
  <c r="Y690" i="7"/>
  <c r="Y692" i="7"/>
  <c r="Y694" i="7"/>
  <c r="Y696" i="7"/>
  <c r="Y698" i="7"/>
  <c r="Y700" i="7"/>
  <c r="Y702" i="7"/>
  <c r="Y704" i="7"/>
  <c r="Y706" i="7"/>
  <c r="Y708" i="7"/>
  <c r="Y710" i="7"/>
  <c r="Y712" i="7"/>
  <c r="Y714" i="7"/>
  <c r="Y716" i="7"/>
  <c r="Y718" i="7"/>
  <c r="Y720" i="7"/>
  <c r="Y722" i="7"/>
  <c r="Y724" i="7"/>
  <c r="Y726" i="7"/>
  <c r="Y728" i="7"/>
  <c r="Y730" i="7"/>
  <c r="U732" i="7"/>
  <c r="U734" i="7"/>
  <c r="U738" i="7"/>
  <c r="U742" i="7"/>
  <c r="U748" i="7"/>
  <c r="U756" i="7"/>
  <c r="Y760" i="7"/>
  <c r="Y762" i="7"/>
  <c r="Y764" i="7"/>
  <c r="Y766" i="7"/>
  <c r="V767" i="7"/>
  <c r="Y768" i="7"/>
  <c r="Y770" i="7"/>
  <c r="Y772" i="7"/>
  <c r="V773" i="7"/>
  <c r="Y774" i="7"/>
  <c r="Y776" i="7"/>
  <c r="Y778" i="7"/>
  <c r="V779" i="7"/>
  <c r="Y780" i="7"/>
  <c r="Y782" i="7"/>
  <c r="Y784" i="7"/>
  <c r="Y786" i="7"/>
  <c r="V787" i="7"/>
  <c r="Y788" i="7"/>
  <c r="Y790" i="7"/>
  <c r="Y792" i="7"/>
  <c r="Y794" i="7"/>
  <c r="Y796" i="7"/>
  <c r="Y798" i="7"/>
  <c r="V799" i="7"/>
  <c r="Y800" i="7"/>
  <c r="Y802" i="7"/>
  <c r="Y804" i="7"/>
  <c r="V805" i="7"/>
  <c r="Y806" i="7"/>
  <c r="Y808" i="7"/>
  <c r="Y810" i="7"/>
  <c r="V811" i="7"/>
  <c r="Y812" i="7"/>
  <c r="Y814" i="7"/>
  <c r="Y816" i="7"/>
  <c r="Y818" i="7"/>
  <c r="Y820" i="7"/>
  <c r="Y822" i="7"/>
  <c r="U857" i="7"/>
  <c r="V526" i="7"/>
  <c r="V527" i="7"/>
  <c r="V531" i="7"/>
  <c r="V536" i="7"/>
  <c r="V538" i="7"/>
  <c r="V543" i="7"/>
  <c r="V553" i="7"/>
  <c r="V563" i="7"/>
  <c r="V569" i="7"/>
  <c r="V837" i="7"/>
  <c r="U837" i="7"/>
  <c r="V853" i="7"/>
  <c r="Y585" i="7"/>
  <c r="Y587" i="7"/>
  <c r="Y589" i="7"/>
  <c r="Y591" i="7"/>
  <c r="Y593" i="7"/>
  <c r="Y595" i="7"/>
  <c r="Y597" i="7"/>
  <c r="Y599" i="7"/>
  <c r="Y601" i="7"/>
  <c r="Y603" i="7"/>
  <c r="Y605" i="7"/>
  <c r="Y607" i="7"/>
  <c r="Y609" i="7"/>
  <c r="Y611" i="7"/>
  <c r="Y613" i="7"/>
  <c r="Y615" i="7"/>
  <c r="Y617" i="7"/>
  <c r="Y619" i="7"/>
  <c r="Y621" i="7"/>
  <c r="Y623" i="7"/>
  <c r="Y625" i="7"/>
  <c r="Y627" i="7"/>
  <c r="Y629" i="7"/>
  <c r="Y631" i="7"/>
  <c r="Y633" i="7"/>
  <c r="Y635" i="7"/>
  <c r="Y637" i="7"/>
  <c r="Y639" i="7"/>
  <c r="Y641" i="7"/>
  <c r="Y643" i="7"/>
  <c r="Y645" i="7"/>
  <c r="Y647" i="7"/>
  <c r="Y649" i="7"/>
  <c r="Y651" i="7"/>
  <c r="Y653" i="7"/>
  <c r="Y655" i="7"/>
  <c r="Y657" i="7"/>
  <c r="Y659" i="7"/>
  <c r="Y661" i="7"/>
  <c r="Y663" i="7"/>
  <c r="Y665" i="7"/>
  <c r="Y667" i="7"/>
  <c r="Y669" i="7"/>
  <c r="Y671" i="7"/>
  <c r="Y673" i="7"/>
  <c r="Y675" i="7"/>
  <c r="Y677" i="7"/>
  <c r="Y679" i="7"/>
  <c r="Y681" i="7"/>
  <c r="Y683" i="7"/>
  <c r="Y685" i="7"/>
  <c r="Y687" i="7"/>
  <c r="Y689" i="7"/>
  <c r="Y691" i="7"/>
  <c r="Y693" i="7"/>
  <c r="Y695" i="7"/>
  <c r="Y697" i="7"/>
  <c r="Y699" i="7"/>
  <c r="Y701" i="7"/>
  <c r="Y703" i="7"/>
  <c r="Y705" i="7"/>
  <c r="Y707" i="7"/>
  <c r="Y709" i="7"/>
  <c r="Y711" i="7"/>
  <c r="Y713" i="7"/>
  <c r="Y715" i="7"/>
  <c r="Y717" i="7"/>
  <c r="Y719" i="7"/>
  <c r="Y721" i="7"/>
  <c r="Y723" i="7"/>
  <c r="Y725" i="7"/>
  <c r="Y727" i="7"/>
  <c r="Y729" i="7"/>
  <c r="Y731" i="7"/>
  <c r="Y733" i="7"/>
  <c r="Y735" i="7"/>
  <c r="Y737" i="7"/>
  <c r="Y739" i="7"/>
  <c r="Y741" i="7"/>
  <c r="Y743" i="7"/>
  <c r="Y745" i="7"/>
  <c r="Y747" i="7"/>
  <c r="Y749" i="7"/>
  <c r="Y751" i="7"/>
  <c r="Y753" i="7"/>
  <c r="Y755" i="7"/>
  <c r="Y757" i="7"/>
  <c r="Y759" i="7"/>
  <c r="Y761" i="7"/>
  <c r="Y763" i="7"/>
  <c r="Y823" i="7"/>
  <c r="Y825" i="7"/>
  <c r="Y827" i="7"/>
  <c r="Y829" i="7"/>
  <c r="Y831" i="7"/>
  <c r="V865" i="7"/>
  <c r="V867" i="7"/>
  <c r="U867" i="7"/>
  <c r="U873" i="7"/>
  <c r="U875" i="7"/>
  <c r="V881" i="7"/>
  <c r="U881" i="7"/>
  <c r="V883" i="7"/>
  <c r="U889" i="7"/>
  <c r="V891" i="7"/>
  <c r="V897" i="7"/>
  <c r="U897" i="7"/>
  <c r="U899" i="7"/>
  <c r="U901" i="7"/>
  <c r="U903" i="7"/>
  <c r="U905" i="7"/>
  <c r="V907" i="7"/>
  <c r="U913" i="7"/>
  <c r="V915" i="7"/>
  <c r="U915" i="7"/>
  <c r="V923" i="7"/>
  <c r="U929" i="7"/>
  <c r="V931" i="7"/>
  <c r="V935" i="7"/>
  <c r="U945" i="7"/>
  <c r="V949" i="7"/>
  <c r="U949" i="7"/>
  <c r="U953" i="7"/>
  <c r="V955" i="7"/>
  <c r="U955" i="7"/>
  <c r="V959" i="7"/>
  <c r="U959" i="7"/>
  <c r="U965" i="7"/>
  <c r="V967" i="7"/>
  <c r="U971" i="7"/>
  <c r="V975" i="7"/>
  <c r="U975" i="7"/>
  <c r="V983" i="7"/>
  <c r="U983" i="7"/>
  <c r="V991" i="7"/>
  <c r="U991" i="7"/>
  <c r="U997" i="7"/>
  <c r="U999" i="7"/>
  <c r="U1001" i="7"/>
  <c r="U1005" i="7"/>
  <c r="V1007" i="7"/>
  <c r="U1007" i="7"/>
  <c r="U1011" i="7"/>
  <c r="V1023" i="7"/>
  <c r="U1023" i="7"/>
  <c r="U1025" i="7"/>
  <c r="U1029" i="7"/>
  <c r="V1031" i="7"/>
  <c r="U1031" i="7"/>
  <c r="V1035" i="7"/>
  <c r="U1035" i="7"/>
  <c r="V1037" i="7"/>
  <c r="U1037" i="7"/>
  <c r="U1039" i="7"/>
  <c r="U1041" i="7"/>
  <c r="U1043" i="7"/>
  <c r="V1047" i="7"/>
  <c r="V1055" i="7"/>
  <c r="U1055" i="7"/>
  <c r="V1059" i="7"/>
  <c r="U1059" i="7"/>
  <c r="V1061" i="7"/>
  <c r="U1061" i="7"/>
  <c r="V1067" i="7"/>
  <c r="U1067" i="7"/>
  <c r="V1071" i="7"/>
  <c r="U1075" i="7"/>
  <c r="U1079" i="7"/>
  <c r="U1093" i="7"/>
  <c r="V1099" i="7"/>
  <c r="U1099" i="7"/>
  <c r="V1101" i="7"/>
  <c r="V1103" i="7"/>
  <c r="U1105" i="7"/>
  <c r="U1107" i="7"/>
  <c r="V1111" i="7"/>
  <c r="V1115" i="7"/>
  <c r="U1115" i="7"/>
  <c r="U1117" i="7"/>
  <c r="V1119" i="7"/>
  <c r="V1123" i="7"/>
  <c r="U1123" i="7"/>
  <c r="V1125" i="7"/>
  <c r="V1131" i="7"/>
  <c r="U1131" i="7"/>
  <c r="V1135" i="7"/>
  <c r="U1135" i="7"/>
  <c r="V1139" i="7"/>
  <c r="U1149" i="7"/>
  <c r="V1151" i="7"/>
  <c r="U1151" i="7"/>
  <c r="V1155" i="7"/>
  <c r="U1155" i="7"/>
  <c r="U1161" i="7"/>
  <c r="V1165" i="7"/>
  <c r="U1165" i="7"/>
  <c r="V1167" i="7"/>
  <c r="V1171" i="7"/>
  <c r="U1171" i="7"/>
  <c r="V1175" i="7"/>
  <c r="U1177" i="7"/>
  <c r="V1181" i="7"/>
  <c r="U1181" i="7"/>
  <c r="U1185" i="7"/>
  <c r="U1189" i="7"/>
  <c r="U1193" i="7"/>
  <c r="U1195" i="7"/>
  <c r="V1197" i="7"/>
  <c r="U1197" i="7"/>
  <c r="U1201" i="7"/>
  <c r="V1203" i="7"/>
  <c r="U1203" i="7"/>
  <c r="V1207" i="7"/>
  <c r="U1207" i="7"/>
  <c r="U1209" i="7"/>
  <c r="V1213" i="7"/>
  <c r="U1213" i="7"/>
  <c r="V1215" i="7"/>
  <c r="U1215" i="7"/>
  <c r="U1221" i="7"/>
  <c r="V1223" i="7"/>
  <c r="U1225" i="7"/>
  <c r="U1229" i="7"/>
  <c r="U1231" i="7"/>
  <c r="V1235" i="7"/>
  <c r="U1235" i="7"/>
  <c r="U1237" i="7"/>
  <c r="V1239" i="7"/>
  <c r="U1239" i="7"/>
  <c r="V1245" i="7"/>
  <c r="U1245" i="7"/>
  <c r="V1247" i="7"/>
  <c r="U1255" i="7"/>
  <c r="U1257" i="7"/>
  <c r="U1259" i="7"/>
  <c r="U1261" i="7"/>
  <c r="U1263" i="7"/>
  <c r="V1267" i="7"/>
  <c r="U1267" i="7"/>
  <c r="U1269" i="7"/>
  <c r="V1271" i="7"/>
  <c r="U1271" i="7"/>
  <c r="U1275" i="7"/>
  <c r="V1277" i="7"/>
  <c r="U1277" i="7"/>
  <c r="U1279" i="7"/>
  <c r="V1283" i="7"/>
  <c r="U1283" i="7"/>
  <c r="U1285" i="7"/>
  <c r="V1291" i="7"/>
  <c r="V1293" i="7"/>
  <c r="U1297" i="7"/>
  <c r="V1299" i="7"/>
  <c r="U1299" i="7"/>
  <c r="U1301" i="7"/>
  <c r="V1303" i="7"/>
  <c r="U1305" i="7"/>
  <c r="V1309" i="7"/>
  <c r="V1311" i="7"/>
  <c r="U1311" i="7"/>
  <c r="V1317" i="7"/>
  <c r="U1317" i="7"/>
  <c r="V1321" i="7"/>
  <c r="U1321" i="7"/>
  <c r="V1325" i="7"/>
  <c r="V1329" i="7"/>
  <c r="V1331" i="7"/>
  <c r="V1333" i="7"/>
  <c r="U1333" i="7"/>
  <c r="V866" i="7"/>
  <c r="V868" i="7"/>
  <c r="V870" i="7"/>
  <c r="U870" i="7"/>
  <c r="V872" i="7"/>
  <c r="V874" i="7"/>
  <c r="U874" i="7"/>
  <c r="V878" i="7"/>
  <c r="U878" i="7"/>
  <c r="V880" i="7"/>
  <c r="U880" i="7"/>
  <c r="V884" i="7"/>
  <c r="U884" i="7"/>
  <c r="V886" i="7"/>
  <c r="U886" i="7"/>
  <c r="V888" i="7"/>
  <c r="V894" i="7"/>
  <c r="U894" i="7"/>
  <c r="V898" i="7"/>
  <c r="U898" i="7"/>
  <c r="U900" i="7"/>
  <c r="V902" i="7"/>
  <c r="U902" i="7"/>
  <c r="V906" i="7"/>
  <c r="U906" i="7"/>
  <c r="V910" i="7"/>
  <c r="U910" i="7"/>
  <c r="U912" i="7"/>
  <c r="V914" i="7"/>
  <c r="V916" i="7"/>
  <c r="U916" i="7"/>
  <c r="V918" i="7"/>
  <c r="U918" i="7"/>
  <c r="U922" i="7"/>
  <c r="V926" i="7"/>
  <c r="U926" i="7"/>
  <c r="V930" i="7"/>
  <c r="U930" i="7"/>
  <c r="V934" i="7"/>
  <c r="U934" i="7"/>
  <c r="V936" i="7"/>
  <c r="V938" i="7"/>
  <c r="U938" i="7"/>
  <c r="V942" i="7"/>
  <c r="U942" i="7"/>
  <c r="U946" i="7"/>
  <c r="V948" i="7"/>
  <c r="U948" i="7"/>
  <c r="V950" i="7"/>
  <c r="U950" i="7"/>
  <c r="V954" i="7"/>
  <c r="V958" i="7"/>
  <c r="U958" i="7"/>
  <c r="V962" i="7"/>
  <c r="U962" i="7"/>
  <c r="V964" i="7"/>
  <c r="U966" i="7"/>
  <c r="U968" i="7"/>
  <c r="V974" i="7"/>
  <c r="U974" i="7"/>
  <c r="V976" i="7"/>
  <c r="V980" i="7"/>
  <c r="U980" i="7"/>
  <c r="V982" i="7"/>
  <c r="U982" i="7"/>
  <c r="U984" i="7"/>
  <c r="V990" i="7"/>
  <c r="U990" i="7"/>
  <c r="V996" i="7"/>
  <c r="U996" i="7"/>
  <c r="V998" i="7"/>
  <c r="U998" i="7"/>
  <c r="V1000" i="7"/>
  <c r="V1002" i="7"/>
  <c r="U1002" i="7"/>
  <c r="V1006" i="7"/>
  <c r="U1006" i="7"/>
  <c r="V1008" i="7"/>
  <c r="V1012" i="7"/>
  <c r="U1012" i="7"/>
  <c r="V1014" i="7"/>
  <c r="U1014" i="7"/>
  <c r="V1018" i="7"/>
  <c r="U1018" i="7"/>
  <c r="V1020" i="7"/>
  <c r="U1020" i="7"/>
  <c r="V1022" i="7"/>
  <c r="U1022" i="7"/>
  <c r="V1024" i="7"/>
  <c r="U1024" i="7"/>
  <c r="V1028" i="7"/>
  <c r="V1030" i="7"/>
  <c r="U1030" i="7"/>
  <c r="V1036" i="7"/>
  <c r="U1036" i="7"/>
  <c r="V1038" i="7"/>
  <c r="V1042" i="7"/>
  <c r="U1042" i="7"/>
  <c r="V1046" i="7"/>
  <c r="U1046" i="7"/>
  <c r="V1048" i="7"/>
  <c r="U1048" i="7"/>
  <c r="U1050" i="7"/>
  <c r="V1052" i="7"/>
  <c r="U1052" i="7"/>
  <c r="V1056" i="7"/>
  <c r="U1056" i="7"/>
  <c r="V1060" i="7"/>
  <c r="U1060" i="7"/>
  <c r="U1062" i="7"/>
  <c r="V1068" i="7"/>
  <c r="U1068" i="7"/>
  <c r="V1072" i="7"/>
  <c r="U1072" i="7"/>
  <c r="V1074" i="7"/>
  <c r="V1076" i="7"/>
  <c r="U1078" i="7"/>
  <c r="V1082" i="7"/>
  <c r="U1082" i="7"/>
  <c r="V1084" i="7"/>
  <c r="U1084" i="7"/>
  <c r="V1086" i="7"/>
  <c r="U1086" i="7"/>
  <c r="V1088" i="7"/>
  <c r="U1088" i="7"/>
  <c r="V1092" i="7"/>
  <c r="U1092" i="7"/>
  <c r="V1094" i="7"/>
  <c r="U1094" i="7"/>
  <c r="V1100" i="7"/>
  <c r="U1100" i="7"/>
  <c r="V1102" i="7"/>
  <c r="U1102" i="7"/>
  <c r="V1106" i="7"/>
  <c r="V1110" i="7"/>
  <c r="U1110" i="7"/>
  <c r="V1112" i="7"/>
  <c r="U1112" i="7"/>
  <c r="V1116" i="7"/>
  <c r="U1116" i="7"/>
  <c r="V1118" i="7"/>
  <c r="V1120" i="7"/>
  <c r="U1120" i="7"/>
  <c r="V1122" i="7"/>
  <c r="V1126" i="7"/>
  <c r="U1126" i="7"/>
  <c r="V1130" i="7"/>
  <c r="V1132" i="7"/>
  <c r="U1132" i="7"/>
  <c r="V1136" i="7"/>
  <c r="U1136" i="7"/>
  <c r="V1138" i="7"/>
  <c r="V1140" i="7"/>
  <c r="U1140" i="7"/>
  <c r="V1142" i="7"/>
  <c r="U1142" i="7"/>
  <c r="V1148" i="7"/>
  <c r="U1148" i="7"/>
  <c r="U1150" i="7"/>
  <c r="V1152" i="7"/>
  <c r="V1156" i="7"/>
  <c r="U1156" i="7"/>
  <c r="V1158" i="7"/>
  <c r="U1158" i="7"/>
  <c r="V1160" i="7"/>
  <c r="U1160" i="7"/>
  <c r="V1166" i="7"/>
  <c r="U1166" i="7"/>
  <c r="V1168" i="7"/>
  <c r="U1168" i="7"/>
  <c r="V1170" i="7"/>
  <c r="V1172" i="7"/>
  <c r="U1172" i="7"/>
  <c r="V1176" i="7"/>
  <c r="U1176" i="7"/>
  <c r="V1180" i="7"/>
  <c r="U1180" i="7"/>
  <c r="V1182" i="7"/>
  <c r="U1182" i="7"/>
  <c r="V1184" i="7"/>
  <c r="U1184" i="7"/>
  <c r="V1188" i="7"/>
  <c r="U1188" i="7"/>
  <c r="V1190" i="7"/>
  <c r="U1190" i="7"/>
  <c r="U1192" i="7"/>
  <c r="U1198" i="7"/>
  <c r="V1200" i="7"/>
  <c r="U1200" i="7"/>
  <c r="V1204" i="7"/>
  <c r="U1204" i="7"/>
  <c r="V1208" i="7"/>
  <c r="U1208" i="7"/>
  <c r="V1212" i="7"/>
  <c r="U1212" i="7"/>
  <c r="V1214" i="7"/>
  <c r="V1216" i="7"/>
  <c r="U1216" i="7"/>
  <c r="U1220" i="7"/>
  <c r="V1222" i="7"/>
  <c r="U1222" i="7"/>
  <c r="V1224" i="7"/>
  <c r="U1224" i="7"/>
  <c r="V1230" i="7"/>
  <c r="U1230" i="7"/>
  <c r="V1236" i="7"/>
  <c r="U1236" i="7"/>
  <c r="V1238" i="7"/>
  <c r="U1238" i="7"/>
  <c r="V1240" i="7"/>
  <c r="U1240" i="7"/>
  <c r="U1242" i="7"/>
  <c r="V1244" i="7"/>
  <c r="U1244" i="7"/>
  <c r="V1246" i="7"/>
  <c r="U1246" i="7"/>
  <c r="V1248" i="7"/>
  <c r="U1248" i="7"/>
  <c r="V1252" i="7"/>
  <c r="U1252" i="7"/>
  <c r="V1254" i="7"/>
  <c r="U1254" i="7"/>
  <c r="V1256" i="7"/>
  <c r="U1256" i="7"/>
  <c r="V1262" i="7"/>
  <c r="U1262" i="7"/>
  <c r="V1264" i="7"/>
  <c r="U1264" i="7"/>
  <c r="V1268" i="7"/>
  <c r="U1268" i="7"/>
  <c r="V1272" i="7"/>
  <c r="V1276" i="7"/>
  <c r="U1276" i="7"/>
  <c r="V1280" i="7"/>
  <c r="U1280" i="7"/>
  <c r="V1282" i="7"/>
  <c r="V1284" i="7"/>
  <c r="U1284" i="7"/>
  <c r="V1286" i="7"/>
  <c r="U1286" i="7"/>
  <c r="V1288" i="7"/>
  <c r="U1288" i="7"/>
  <c r="V1294" i="7"/>
  <c r="U1294" i="7"/>
  <c r="V1296" i="7"/>
  <c r="U1298" i="7"/>
  <c r="V1300" i="7"/>
  <c r="U1300" i="7"/>
  <c r="V1304" i="7"/>
  <c r="U1304" i="7"/>
  <c r="V1308" i="7"/>
  <c r="U1308" i="7"/>
  <c r="V1310" i="7"/>
  <c r="U1310" i="7"/>
  <c r="V1312" i="7"/>
  <c r="U1312" i="7"/>
  <c r="V1316" i="7"/>
  <c r="U1316" i="7"/>
  <c r="V1318" i="7"/>
  <c r="U1318" i="7"/>
  <c r="V1320" i="7"/>
  <c r="V1326" i="7"/>
  <c r="U1326" i="7"/>
  <c r="V1328" i="7"/>
  <c r="U1328" i="7"/>
  <c r="V1332" i="7"/>
  <c r="U1332" i="7"/>
  <c r="Z1334" i="7"/>
  <c r="Y1334" i="7"/>
  <c r="V834" i="7"/>
  <c r="U836" i="7"/>
  <c r="V838" i="7"/>
  <c r="U840" i="7"/>
  <c r="V842" i="7"/>
  <c r="U844" i="7"/>
  <c r="V846" i="7"/>
  <c r="U852" i="7"/>
  <c r="V862" i="7"/>
  <c r="U1345" i="7"/>
  <c r="U1353" i="7"/>
  <c r="Y1363" i="7"/>
  <c r="Y1365" i="7"/>
  <c r="Y1367" i="7"/>
  <c r="Y1369" i="7"/>
  <c r="Y1371" i="7"/>
  <c r="Y1373" i="7"/>
  <c r="Y1375" i="7"/>
  <c r="Y1377" i="7"/>
  <c r="Y1379" i="7"/>
  <c r="Y1381" i="7"/>
  <c r="Y1383" i="7"/>
  <c r="Y1385" i="7"/>
  <c r="Y1387" i="7"/>
  <c r="Y1389" i="7"/>
  <c r="Y1391" i="7"/>
  <c r="Y1393" i="7"/>
  <c r="U1423" i="7"/>
  <c r="U1431" i="7"/>
  <c r="U1404" i="7"/>
  <c r="U1420" i="7"/>
  <c r="U1421" i="7"/>
  <c r="U1430" i="7"/>
  <c r="Y1336" i="7"/>
  <c r="Y1338" i="7"/>
  <c r="Y1340" i="7"/>
  <c r="Y1342" i="7"/>
  <c r="Y1344" i="7"/>
  <c r="V1345" i="7"/>
  <c r="Y1346" i="7"/>
  <c r="V1347" i="7"/>
  <c r="Y1348" i="7"/>
  <c r="V1349" i="7"/>
  <c r="Y1350" i="7"/>
  <c r="Y1352" i="7"/>
  <c r="U1354" i="7"/>
  <c r="V1359" i="7"/>
  <c r="U1366" i="7"/>
  <c r="U1370" i="7"/>
  <c r="U1376" i="7"/>
  <c r="U1378" i="7"/>
  <c r="U1382" i="7"/>
  <c r="U1392" i="7"/>
  <c r="V1394" i="7"/>
  <c r="U1394" i="7"/>
  <c r="U1400" i="7"/>
  <c r="U1408" i="7"/>
  <c r="U1433" i="7"/>
  <c r="U1473" i="7"/>
  <c r="U1481" i="7"/>
  <c r="U1497" i="7"/>
  <c r="U1513" i="7"/>
  <c r="U1521" i="7"/>
  <c r="U1525" i="7"/>
  <c r="U1569" i="7"/>
  <c r="U1577" i="7"/>
  <c r="U1593" i="7"/>
  <c r="U1601" i="7"/>
  <c r="Z1632" i="7"/>
  <c r="Y1632" i="7"/>
  <c r="U1633" i="7"/>
  <c r="V1633" i="7"/>
  <c r="Z1636" i="7"/>
  <c r="Y1636" i="7"/>
  <c r="U1637" i="7"/>
  <c r="Z1640" i="7"/>
  <c r="Y1640" i="7"/>
  <c r="U1645" i="7"/>
  <c r="U1649" i="7"/>
  <c r="V1653" i="7"/>
  <c r="V1661" i="7"/>
  <c r="U1669" i="7"/>
  <c r="V1669" i="7"/>
  <c r="V1689" i="7"/>
  <c r="V1400" i="7"/>
  <c r="V1404" i="7"/>
  <c r="V1408" i="7"/>
  <c r="V1420" i="7"/>
  <c r="V1432" i="7"/>
  <c r="V1452" i="7"/>
  <c r="V1456" i="7"/>
  <c r="V1460" i="7"/>
  <c r="V1472" i="7"/>
  <c r="V1484" i="7"/>
  <c r="V1496" i="7"/>
  <c r="V1500" i="7"/>
  <c r="V1504" i="7"/>
  <c r="V1512" i="7"/>
  <c r="V1532" i="7"/>
  <c r="V1540" i="7"/>
  <c r="V1568" i="7"/>
  <c r="V1576" i="7"/>
  <c r="V1584" i="7"/>
  <c r="V1592" i="7"/>
  <c r="V1596" i="7"/>
  <c r="V1600" i="7"/>
  <c r="V1612" i="7"/>
  <c r="V1624" i="7"/>
  <c r="V1628" i="7"/>
  <c r="U1435" i="7"/>
  <c r="U1439" i="7"/>
  <c r="U1443" i="7"/>
  <c r="U1451" i="7"/>
  <c r="U1467" i="7"/>
  <c r="U1527" i="7"/>
  <c r="U1539" i="7"/>
  <c r="U1551" i="7"/>
  <c r="U1555" i="7"/>
  <c r="U1559" i="7"/>
  <c r="U1607" i="7"/>
  <c r="U1615" i="7"/>
  <c r="U1619" i="7"/>
  <c r="U1623" i="7"/>
  <c r="Z1630" i="7"/>
  <c r="Y1630" i="7"/>
  <c r="Z1634" i="7"/>
  <c r="Y1634" i="7"/>
  <c r="Z1638" i="7"/>
  <c r="Y1638" i="7"/>
  <c r="U1639" i="7"/>
  <c r="V1639" i="7"/>
  <c r="U1655" i="7"/>
  <c r="V1655" i="7"/>
  <c r="V1671" i="7"/>
  <c r="U1687" i="7"/>
  <c r="V1687" i="7"/>
  <c r="V1402" i="7"/>
  <c r="V1418" i="7"/>
  <c r="V1426" i="7"/>
  <c r="V1430" i="7"/>
  <c r="V1434" i="7"/>
  <c r="V1442" i="7"/>
  <c r="V1446" i="7"/>
  <c r="V1458" i="7"/>
  <c r="V1470" i="7"/>
  <c r="V1474" i="7"/>
  <c r="V1482" i="7"/>
  <c r="V1498" i="7"/>
  <c r="V1502" i="7"/>
  <c r="V1506" i="7"/>
  <c r="V1514" i="7"/>
  <c r="V1530" i="7"/>
  <c r="V1538" i="7"/>
  <c r="V1546" i="7"/>
  <c r="V1550" i="7"/>
  <c r="V1554" i="7"/>
  <c r="V1562" i="7"/>
  <c r="V1570" i="7"/>
  <c r="V1582" i="7"/>
  <c r="V1586" i="7"/>
  <c r="V1590" i="7"/>
  <c r="V1602" i="7"/>
  <c r="V1606" i="7"/>
  <c r="V1610" i="7"/>
  <c r="V1614" i="7"/>
  <c r="V1622" i="7"/>
  <c r="U1624" i="7"/>
  <c r="U1628" i="7"/>
  <c r="U1790" i="7"/>
  <c r="V1790" i="7"/>
  <c r="Z1793" i="7"/>
  <c r="Y1793" i="7"/>
  <c r="V1794" i="7"/>
  <c r="Z1797" i="7"/>
  <c r="Y1797" i="7"/>
  <c r="Z1801" i="7"/>
  <c r="Y1801" i="7"/>
  <c r="Z1805" i="7"/>
  <c r="Y1805" i="7"/>
  <c r="U1806" i="7"/>
  <c r="Z1809" i="7"/>
  <c r="Y1809" i="7"/>
  <c r="U1810" i="7"/>
  <c r="V1810" i="7"/>
  <c r="Z1813" i="7"/>
  <c r="Y1813" i="7"/>
  <c r="U1814" i="7"/>
  <c r="V1814" i="7"/>
  <c r="Z1817" i="7"/>
  <c r="Y1817" i="7"/>
  <c r="Z1821" i="7"/>
  <c r="Y1821" i="7"/>
  <c r="U1822" i="7"/>
  <c r="Z1825" i="7"/>
  <c r="Y1825" i="7"/>
  <c r="V1826" i="7"/>
  <c r="Z1829" i="7"/>
  <c r="Y1829" i="7"/>
  <c r="Z1833" i="7"/>
  <c r="Y1833" i="7"/>
  <c r="U1834" i="7"/>
  <c r="Z1837" i="7"/>
  <c r="Y1837" i="7"/>
  <c r="Z1841" i="7"/>
  <c r="Y1841" i="7"/>
  <c r="U1842" i="7"/>
  <c r="V1842" i="7"/>
  <c r="Z1845" i="7"/>
  <c r="Y1845" i="7"/>
  <c r="U1846" i="7"/>
  <c r="V1846" i="7"/>
  <c r="Z1849" i="7"/>
  <c r="Y1849" i="7"/>
  <c r="U1850" i="7"/>
  <c r="Z1853" i="7"/>
  <c r="Y1853" i="7"/>
  <c r="Z1857" i="7"/>
  <c r="Y1857" i="7"/>
  <c r="M14" i="20"/>
  <c r="O14" i="20"/>
  <c r="Z1720" i="7"/>
  <c r="Y1720" i="7"/>
  <c r="Z1724" i="7"/>
  <c r="Y1724" i="7"/>
  <c r="Z1728" i="7"/>
  <c r="Y1728" i="7"/>
  <c r="Z1732" i="7"/>
  <c r="Y1732" i="7"/>
  <c r="Z1736" i="7"/>
  <c r="Y1736" i="7"/>
  <c r="Z1740" i="7"/>
  <c r="Y1740" i="7"/>
  <c r="Z1744" i="7"/>
  <c r="Y1744" i="7"/>
  <c r="Z1748" i="7"/>
  <c r="Y1748" i="7"/>
  <c r="Z1752" i="7"/>
  <c r="Y1752" i="7"/>
  <c r="Z1756" i="7"/>
  <c r="Y1756" i="7"/>
  <c r="Z1760" i="7"/>
  <c r="Y1760" i="7"/>
  <c r="Z1764" i="7"/>
  <c r="Y1764" i="7"/>
  <c r="Z1768" i="7"/>
  <c r="Y1768" i="7"/>
  <c r="Z1772" i="7"/>
  <c r="Y1772" i="7"/>
  <c r="Z1776" i="7"/>
  <c r="Y1776" i="7"/>
  <c r="Z1780" i="7"/>
  <c r="Y1780" i="7"/>
  <c r="Z1784" i="7"/>
  <c r="Y1784" i="7"/>
  <c r="Z1788" i="7"/>
  <c r="Y1788" i="7"/>
  <c r="Y1717" i="7"/>
  <c r="Y1721" i="7"/>
  <c r="Y1725" i="7"/>
  <c r="Y1729" i="7"/>
  <c r="Y1733" i="7"/>
  <c r="Y1737" i="7"/>
  <c r="Y1741" i="7"/>
  <c r="Y1745" i="7"/>
  <c r="Y1749" i="7"/>
  <c r="Y1753" i="7"/>
  <c r="Y1757" i="7"/>
  <c r="Y1761" i="7"/>
  <c r="Y1765" i="7"/>
  <c r="Y1769" i="7"/>
  <c r="Y1773" i="7"/>
  <c r="Y1777" i="7"/>
  <c r="Y1781" i="7"/>
  <c r="Y1785" i="7"/>
  <c r="Y1789" i="7"/>
  <c r="L6" i="20"/>
  <c r="M10" i="20"/>
  <c r="O10" i="20"/>
  <c r="Z1791" i="7"/>
  <c r="Y1791" i="7"/>
  <c r="Z1795" i="7"/>
  <c r="Y1795" i="7"/>
  <c r="Z1799" i="7"/>
  <c r="Y1799" i="7"/>
  <c r="Z1803" i="7"/>
  <c r="Y1803" i="7"/>
  <c r="Z1807" i="7"/>
  <c r="Y1807" i="7"/>
  <c r="U1808" i="7"/>
  <c r="Z1811" i="7"/>
  <c r="Y1811" i="7"/>
  <c r="Z1815" i="7"/>
  <c r="Y1815" i="7"/>
  <c r="Z1819" i="7"/>
  <c r="Y1819" i="7"/>
  <c r="Z1823" i="7"/>
  <c r="Y1823" i="7"/>
  <c r="Z1827" i="7"/>
  <c r="Y1827" i="7"/>
  <c r="U1828" i="7"/>
  <c r="Z1831" i="7"/>
  <c r="Y1831" i="7"/>
  <c r="V1832" i="7"/>
  <c r="Z1835" i="7"/>
  <c r="Y1835" i="7"/>
  <c r="U1836" i="7"/>
  <c r="V1836" i="7"/>
  <c r="Z1839" i="7"/>
  <c r="Y1839" i="7"/>
  <c r="U1840" i="7"/>
  <c r="Z1843" i="7"/>
  <c r="Y1843" i="7"/>
  <c r="U1844" i="7"/>
  <c r="Z1847" i="7"/>
  <c r="Y1847" i="7"/>
  <c r="Z1851" i="7"/>
  <c r="Y1851" i="7"/>
  <c r="V1852" i="7"/>
  <c r="Z1855" i="7"/>
  <c r="Y1855" i="7"/>
  <c r="Y1642" i="7"/>
  <c r="Y1644" i="7"/>
  <c r="Y1646" i="7"/>
  <c r="Y1648" i="7"/>
  <c r="Y1650" i="7"/>
  <c r="Y1652" i="7"/>
  <c r="Y1654" i="7"/>
  <c r="Y1656" i="7"/>
  <c r="Y1658" i="7"/>
  <c r="Y1660" i="7"/>
  <c r="Y1662" i="7"/>
  <c r="Y1664" i="7"/>
  <c r="Y1666" i="7"/>
  <c r="Y1668" i="7"/>
  <c r="Y1670" i="7"/>
  <c r="Y1672" i="7"/>
  <c r="Y1674" i="7"/>
  <c r="Y1676" i="7"/>
  <c r="Y1678" i="7"/>
  <c r="Y1680" i="7"/>
  <c r="Y1682" i="7"/>
  <c r="Y1684" i="7"/>
  <c r="Y1686" i="7"/>
  <c r="Y1688" i="7"/>
  <c r="Y1690" i="7"/>
  <c r="Y1692" i="7"/>
  <c r="Y1694" i="7"/>
  <c r="Y1696" i="7"/>
  <c r="Y1698" i="7"/>
  <c r="Y1700" i="7"/>
  <c r="V1701" i="7"/>
  <c r="Y1702" i="7"/>
  <c r="Y1704" i="7"/>
  <c r="Y1706" i="7"/>
  <c r="Y1708" i="7"/>
  <c r="V1709" i="7"/>
  <c r="Y1710" i="7"/>
  <c r="Y1712" i="7"/>
  <c r="Y1714" i="7"/>
  <c r="Y1716" i="7"/>
  <c r="Y1792" i="7"/>
  <c r="Y1796" i="7"/>
  <c r="Y1800" i="7"/>
  <c r="Y1804" i="7"/>
  <c r="Z1718" i="7"/>
  <c r="Y1718" i="7"/>
  <c r="U1719" i="7"/>
  <c r="Z1722" i="7"/>
  <c r="Y1722" i="7"/>
  <c r="U1723" i="7"/>
  <c r="Z1726" i="7"/>
  <c r="Y1726" i="7"/>
  <c r="U1727" i="7"/>
  <c r="Z1730" i="7"/>
  <c r="Y1730" i="7"/>
  <c r="Z1734" i="7"/>
  <c r="Y1734" i="7"/>
  <c r="U1735" i="7"/>
  <c r="Z1738" i="7"/>
  <c r="Y1738" i="7"/>
  <c r="U1739" i="7"/>
  <c r="V1739" i="7"/>
  <c r="Z1742" i="7"/>
  <c r="Y1742" i="7"/>
  <c r="Z1746" i="7"/>
  <c r="Y1746" i="7"/>
  <c r="U1747" i="7"/>
  <c r="Z1750" i="7"/>
  <c r="Y1750" i="7"/>
  <c r="Z1754" i="7"/>
  <c r="Y1754" i="7"/>
  <c r="Z1758" i="7"/>
  <c r="Y1758" i="7"/>
  <c r="U1759" i="7"/>
  <c r="Z1762" i="7"/>
  <c r="Y1762" i="7"/>
  <c r="Z1766" i="7"/>
  <c r="Y1766" i="7"/>
  <c r="Z1770" i="7"/>
  <c r="Y1770" i="7"/>
  <c r="U1771" i="7"/>
  <c r="V1771" i="7"/>
  <c r="Z1774" i="7"/>
  <c r="Y1774" i="7"/>
  <c r="U1775" i="7"/>
  <c r="Z1778" i="7"/>
  <c r="Y1778" i="7"/>
  <c r="Z1782" i="7"/>
  <c r="Y1782" i="7"/>
  <c r="U1783" i="7"/>
  <c r="V1783" i="7"/>
  <c r="Z1786" i="7"/>
  <c r="Y1786" i="7"/>
  <c r="M18" i="20"/>
  <c r="O18" i="20"/>
  <c r="J6" i="20"/>
  <c r="F6" i="20"/>
  <c r="M12" i="20"/>
  <c r="O12" i="20"/>
  <c r="M20" i="20"/>
  <c r="O20" i="20"/>
  <c r="M8" i="20"/>
  <c r="O8" i="20"/>
  <c r="M16" i="20"/>
  <c r="O16" i="20"/>
  <c r="M24" i="20"/>
  <c r="O24" i="20"/>
  <c r="M22" i="20"/>
  <c r="O22" i="20"/>
  <c r="M9" i="20"/>
  <c r="O9" i="20"/>
  <c r="M13" i="20"/>
  <c r="O13" i="20"/>
  <c r="M17" i="20"/>
  <c r="O17" i="20"/>
  <c r="M21" i="20"/>
  <c r="O21" i="20"/>
  <c r="M25" i="20"/>
  <c r="O25" i="20"/>
  <c r="M27" i="20"/>
  <c r="O27" i="20"/>
  <c r="M29" i="20"/>
  <c r="O29" i="20"/>
  <c r="M31" i="20"/>
  <c r="O31" i="20"/>
  <c r="M33" i="20"/>
  <c r="O33" i="20"/>
  <c r="M35" i="20"/>
  <c r="O35" i="20"/>
  <c r="M37" i="20"/>
  <c r="O37" i="20"/>
  <c r="M39" i="20"/>
  <c r="O39" i="20"/>
  <c r="M41" i="20"/>
  <c r="O41" i="20"/>
  <c r="M43" i="20"/>
  <c r="O43" i="20"/>
  <c r="M45" i="20"/>
  <c r="O45" i="20"/>
  <c r="M47" i="20"/>
  <c r="O47" i="20"/>
  <c r="M49" i="20"/>
  <c r="O49" i="20"/>
  <c r="M51" i="20"/>
  <c r="O51" i="20"/>
  <c r="M53" i="20"/>
  <c r="O53" i="20"/>
  <c r="M55" i="20"/>
  <c r="O55" i="20"/>
  <c r="M57" i="20"/>
  <c r="O57" i="20"/>
  <c r="M59" i="20"/>
  <c r="O59" i="20"/>
  <c r="M61" i="20"/>
  <c r="O61" i="20"/>
  <c r="M63" i="20"/>
  <c r="O63" i="20"/>
  <c r="M65" i="20"/>
  <c r="O65" i="20"/>
  <c r="M67" i="20"/>
  <c r="O67" i="20"/>
  <c r="M69" i="20"/>
  <c r="O69" i="20"/>
  <c r="M71" i="20"/>
  <c r="O71" i="20"/>
  <c r="M73" i="20"/>
  <c r="O73" i="20"/>
  <c r="M75" i="20"/>
  <c r="O75" i="20"/>
  <c r="M77" i="20"/>
  <c r="O77" i="20"/>
  <c r="M79" i="20"/>
  <c r="O79" i="20"/>
  <c r="M81" i="20"/>
  <c r="O81" i="20"/>
  <c r="M83" i="20"/>
  <c r="O83" i="20"/>
  <c r="M7" i="20"/>
  <c r="M11" i="20"/>
  <c r="O11" i="20"/>
  <c r="M15" i="20"/>
  <c r="O15" i="20"/>
  <c r="M19" i="20"/>
  <c r="O19" i="20"/>
  <c r="M23" i="20"/>
  <c r="O23" i="20"/>
  <c r="M26" i="20"/>
  <c r="O26" i="20"/>
  <c r="M28" i="20"/>
  <c r="O28" i="20"/>
  <c r="M30" i="20"/>
  <c r="O30" i="20"/>
  <c r="M32" i="20"/>
  <c r="O32" i="20"/>
  <c r="M34" i="20"/>
  <c r="O34" i="20"/>
  <c r="M36" i="20"/>
  <c r="O36" i="20"/>
  <c r="M38" i="20"/>
  <c r="O38" i="20"/>
  <c r="M40" i="20"/>
  <c r="O40" i="20"/>
  <c r="M42" i="20"/>
  <c r="O42" i="20"/>
  <c r="M44" i="20"/>
  <c r="O44" i="20"/>
  <c r="M46" i="20"/>
  <c r="O46" i="20"/>
  <c r="M48" i="20"/>
  <c r="O48" i="20"/>
  <c r="M50" i="20"/>
  <c r="O50" i="20"/>
  <c r="M52" i="20"/>
  <c r="O52" i="20"/>
  <c r="M54" i="20"/>
  <c r="O54" i="20"/>
  <c r="M56" i="20"/>
  <c r="O56" i="20"/>
  <c r="M58" i="20"/>
  <c r="O58" i="20"/>
  <c r="M60" i="20"/>
  <c r="O60" i="20"/>
  <c r="M62" i="20"/>
  <c r="O62" i="20"/>
  <c r="M64" i="20"/>
  <c r="O64" i="20"/>
  <c r="M66" i="20"/>
  <c r="O66" i="20"/>
  <c r="M68" i="20"/>
  <c r="O68" i="20"/>
  <c r="M70" i="20"/>
  <c r="O70" i="20"/>
  <c r="M72" i="20"/>
  <c r="O72" i="20"/>
  <c r="M74" i="20"/>
  <c r="O74" i="20"/>
  <c r="M76" i="20"/>
  <c r="O76" i="20"/>
  <c r="M78" i="20"/>
  <c r="O78" i="20"/>
  <c r="M80" i="20"/>
  <c r="O80" i="20"/>
  <c r="M82" i="20"/>
  <c r="O82" i="20"/>
  <c r="AG335" i="7"/>
  <c r="AG253" i="7"/>
  <c r="AG109" i="7"/>
  <c r="V366" i="7"/>
  <c r="U366" i="7"/>
  <c r="U300" i="7"/>
  <c r="V300" i="7"/>
  <c r="U268" i="7"/>
  <c r="V268" i="7"/>
  <c r="V35" i="7"/>
  <c r="U35" i="7"/>
  <c r="U1675" i="7"/>
  <c r="V1675" i="7"/>
  <c r="U1665" i="7"/>
  <c r="V1665" i="7"/>
  <c r="U1507" i="7"/>
  <c r="V1507" i="7"/>
  <c r="V1258" i="7"/>
  <c r="U1258" i="7"/>
  <c r="V1226" i="7"/>
  <c r="U1226" i="7"/>
  <c r="U1178" i="7"/>
  <c r="V1178" i="7"/>
  <c r="U1162" i="7"/>
  <c r="V1162" i="7"/>
  <c r="U1098" i="7"/>
  <c r="V1098" i="7"/>
  <c r="V1053" i="7"/>
  <c r="U1053" i="7"/>
  <c r="U943" i="7"/>
  <c r="V943" i="7"/>
  <c r="V919" i="7"/>
  <c r="U919" i="7"/>
  <c r="U143" i="7"/>
  <c r="V143" i="7"/>
  <c r="V1017" i="7"/>
  <c r="U1017" i="7"/>
  <c r="U191" i="7"/>
  <c r="V191" i="7"/>
  <c r="V993" i="7"/>
  <c r="U993" i="7"/>
  <c r="U925" i="7"/>
  <c r="V925" i="7"/>
  <c r="V909" i="7"/>
  <c r="U909" i="7"/>
  <c r="V895" i="7"/>
  <c r="U895" i="7"/>
  <c r="J34" i="10"/>
  <c r="AD65" i="7"/>
  <c r="AG65" i="7"/>
  <c r="AD66" i="7"/>
  <c r="AG66" i="7"/>
  <c r="AD68" i="7"/>
  <c r="AG68" i="7"/>
  <c r="AD70" i="7"/>
  <c r="AG70" i="7"/>
  <c r="V402" i="7"/>
  <c r="U402" i="7"/>
  <c r="U394" i="7"/>
  <c r="V394" i="7"/>
  <c r="U1398" i="7"/>
  <c r="V1398" i="7"/>
  <c r="V1396" i="7"/>
  <c r="U1396" i="7"/>
  <c r="U541" i="7"/>
  <c r="V541" i="7"/>
  <c r="V509" i="7"/>
  <c r="U509" i="7"/>
  <c r="V1657" i="7"/>
  <c r="U1657" i="7"/>
  <c r="V1406" i="7"/>
  <c r="U1406" i="7"/>
  <c r="U1330" i="7"/>
  <c r="V1330" i="7"/>
  <c r="V1306" i="7"/>
  <c r="U1306" i="7"/>
  <c r="U1274" i="7"/>
  <c r="V1274" i="7"/>
  <c r="U1218" i="7"/>
  <c r="V1218" i="7"/>
  <c r="U1210" i="7"/>
  <c r="V1210" i="7"/>
  <c r="V1085" i="7"/>
  <c r="U1085" i="7"/>
  <c r="V969" i="7"/>
  <c r="U969" i="7"/>
  <c r="U947" i="7"/>
  <c r="V947" i="7"/>
  <c r="V869" i="7"/>
  <c r="U869" i="7"/>
  <c r="V561" i="7"/>
  <c r="U561" i="7"/>
  <c r="V507" i="7"/>
  <c r="U507" i="7"/>
  <c r="V1145" i="7"/>
  <c r="U1145" i="7"/>
  <c r="V1146" i="7"/>
  <c r="U1146" i="7"/>
  <c r="U1026" i="7"/>
  <c r="V1026" i="7"/>
  <c r="V979" i="7"/>
  <c r="U979" i="7"/>
  <c r="U863" i="7"/>
  <c r="V863" i="7"/>
  <c r="AD228" i="7"/>
  <c r="AG228" i="7"/>
  <c r="AD226" i="7"/>
  <c r="AG226" i="7"/>
  <c r="AD224" i="7"/>
  <c r="AG224" i="7"/>
  <c r="AD229" i="7"/>
  <c r="AG229" i="7"/>
  <c r="AD227" i="7"/>
  <c r="AG227" i="7"/>
  <c r="AD225" i="7"/>
  <c r="AG225" i="7"/>
  <c r="AD149" i="7"/>
  <c r="AD165" i="7"/>
  <c r="AG165" i="7"/>
  <c r="AD125" i="7"/>
  <c r="AG125" i="7"/>
  <c r="AD170" i="7"/>
  <c r="AG170" i="7"/>
  <c r="AD167" i="7"/>
  <c r="AG167" i="7"/>
  <c r="AD141" i="7"/>
  <c r="AG141" i="7"/>
  <c r="AD142" i="7"/>
  <c r="AG142" i="7"/>
  <c r="AD143" i="7"/>
  <c r="AG143" i="7"/>
  <c r="AD144" i="7"/>
  <c r="AG144" i="7"/>
  <c r="AD211" i="7"/>
  <c r="AG211" i="7"/>
  <c r="AD212" i="7"/>
  <c r="AG212" i="7"/>
  <c r="AD209" i="7"/>
  <c r="AG209" i="7"/>
  <c r="AD54" i="7"/>
  <c r="AG54" i="7"/>
  <c r="AD182" i="7"/>
  <c r="AG182" i="7"/>
  <c r="AD174" i="7"/>
  <c r="AG174" i="7"/>
  <c r="AD179" i="7"/>
  <c r="AG179" i="7"/>
  <c r="AD184" i="7"/>
  <c r="AG184" i="7"/>
  <c r="AD176" i="7"/>
  <c r="AG176" i="7"/>
  <c r="AD177" i="7"/>
  <c r="AG177" i="7"/>
  <c r="AD105" i="7"/>
  <c r="AG105" i="7"/>
  <c r="AD104" i="7"/>
  <c r="AD190" i="7"/>
  <c r="AG190" i="7"/>
  <c r="AD195" i="7"/>
  <c r="AG195" i="7"/>
  <c r="AD187" i="7"/>
  <c r="AG187" i="7"/>
  <c r="AD188" i="7"/>
  <c r="AG188" i="7"/>
  <c r="AD189" i="7"/>
  <c r="AG189" i="7"/>
  <c r="AD97" i="7"/>
  <c r="AD102" i="7"/>
  <c r="AG102" i="7"/>
  <c r="AD94" i="7"/>
  <c r="AG94" i="7"/>
  <c r="AD95" i="7"/>
  <c r="AG95" i="7"/>
  <c r="AD96" i="7"/>
  <c r="AD60" i="7"/>
  <c r="AG60" i="7"/>
  <c r="AD81" i="7"/>
  <c r="AG81" i="7"/>
  <c r="AD73" i="7"/>
  <c r="AG73" i="7"/>
  <c r="AD78" i="7"/>
  <c r="AG78" i="7"/>
  <c r="AD75" i="7"/>
  <c r="AG75" i="7"/>
  <c r="AD80" i="7"/>
  <c r="AD72" i="7"/>
  <c r="AG72" i="7"/>
  <c r="AD153" i="7"/>
  <c r="AG153" i="7"/>
  <c r="AD154" i="7"/>
  <c r="AG154" i="7"/>
  <c r="AD155" i="7"/>
  <c r="AG155" i="7"/>
  <c r="AD152" i="7"/>
  <c r="AD113" i="7"/>
  <c r="AG113" i="7"/>
  <c r="AD114" i="7"/>
  <c r="AG114" i="7"/>
  <c r="AD106" i="7"/>
  <c r="AG106" i="7"/>
  <c r="AD111" i="7"/>
  <c r="AG111" i="7"/>
  <c r="AD116" i="7"/>
  <c r="AG116" i="7"/>
  <c r="AD108" i="7"/>
  <c r="AG108" i="7"/>
  <c r="AD198" i="7"/>
  <c r="AG198" i="7"/>
  <c r="AD199" i="7"/>
  <c r="AD196" i="7"/>
  <c r="AG196" i="7"/>
  <c r="AD197" i="7"/>
  <c r="AD218" i="7"/>
  <c r="AG218" i="7"/>
  <c r="AD219" i="7"/>
  <c r="AG219" i="7"/>
  <c r="AD221" i="7"/>
  <c r="AG221" i="7"/>
  <c r="AD214" i="7"/>
  <c r="AD216" i="7"/>
  <c r="AD84" i="7"/>
  <c r="AG84" i="7"/>
  <c r="AD92" i="7"/>
  <c r="AD124" i="7"/>
  <c r="AG124" i="7"/>
  <c r="AD132" i="7"/>
  <c r="AD148" i="7"/>
  <c r="AG148" i="7"/>
  <c r="AD164" i="7"/>
  <c r="AG164" i="7"/>
  <c r="AD83" i="7"/>
  <c r="AG83" i="7"/>
  <c r="AD91" i="7"/>
  <c r="AG91" i="7"/>
  <c r="AD123" i="7"/>
  <c r="AG123" i="7"/>
  <c r="AD131" i="7"/>
  <c r="AG131" i="7"/>
  <c r="AD147" i="7"/>
  <c r="AG147" i="7"/>
  <c r="AD163" i="7"/>
  <c r="AG163" i="7"/>
  <c r="AD86" i="7"/>
  <c r="AG86" i="7"/>
  <c r="AD118" i="7"/>
  <c r="AG118" i="7"/>
  <c r="AD126" i="7"/>
  <c r="AG126" i="7"/>
  <c r="AD134" i="7"/>
  <c r="AG134" i="7"/>
  <c r="AD150" i="7"/>
  <c r="AG150" i="7"/>
  <c r="AD166" i="7"/>
  <c r="AG166" i="7"/>
  <c r="AD85" i="7"/>
  <c r="AG85" i="7"/>
  <c r="AD129" i="7"/>
  <c r="AG129" i="7"/>
  <c r="AD161" i="7"/>
  <c r="AG161" i="7"/>
  <c r="AD206" i="7"/>
  <c r="AD133" i="7"/>
  <c r="AD89" i="7"/>
  <c r="AB48" i="27"/>
  <c r="AC48" i="27"/>
  <c r="AC31" i="27"/>
  <c r="AB31" i="27"/>
  <c r="AC23" i="27"/>
  <c r="AB23" i="27"/>
  <c r="AB36" i="27"/>
  <c r="AC36" i="27"/>
  <c r="V508" i="7"/>
  <c r="U508" i="7"/>
  <c r="U1787" i="7"/>
  <c r="U1767" i="7"/>
  <c r="U1743" i="7"/>
  <c r="V1848" i="7"/>
  <c r="U1838" i="7"/>
  <c r="U1818" i="7"/>
  <c r="V1798" i="7"/>
  <c r="V1679" i="7"/>
  <c r="V1647" i="7"/>
  <c r="V1424" i="7"/>
  <c r="V1673" i="7"/>
  <c r="V1322" i="7"/>
  <c r="U1314" i="7"/>
  <c r="U1202" i="7"/>
  <c r="U1194" i="7"/>
  <c r="V1186" i="7"/>
  <c r="V1154" i="7"/>
  <c r="U1090" i="7"/>
  <c r="U1066" i="7"/>
  <c r="U1141" i="7"/>
  <c r="U1129" i="7"/>
  <c r="U1113" i="7"/>
  <c r="U1049" i="7"/>
  <c r="V987" i="7"/>
  <c r="U961" i="7"/>
  <c r="V951" i="7"/>
  <c r="U937" i="7"/>
  <c r="V927" i="7"/>
  <c r="U885" i="7"/>
  <c r="V879" i="7"/>
  <c r="V562" i="7"/>
  <c r="U400" i="7"/>
  <c r="U414" i="7"/>
  <c r="V344" i="7"/>
  <c r="U328" i="7"/>
  <c r="U475" i="7"/>
  <c r="V153" i="7"/>
  <c r="AD121" i="7"/>
  <c r="AG121" i="7"/>
  <c r="AD146" i="7"/>
  <c r="AG146" i="7"/>
  <c r="AD122" i="7"/>
  <c r="AG122" i="7"/>
  <c r="AD151" i="7"/>
  <c r="AG151" i="7"/>
  <c r="AD127" i="7"/>
  <c r="AG127" i="7"/>
  <c r="AD87" i="7"/>
  <c r="AG87" i="7"/>
  <c r="AD160" i="7"/>
  <c r="AG160" i="7"/>
  <c r="AD128" i="7"/>
  <c r="AG128" i="7"/>
  <c r="AD88" i="7"/>
  <c r="AG88" i="7"/>
  <c r="AD213" i="7"/>
  <c r="AG213" i="7"/>
  <c r="AD217" i="7"/>
  <c r="AG217" i="7"/>
  <c r="AD223" i="7"/>
  <c r="AG223" i="7"/>
  <c r="AD201" i="7"/>
  <c r="AG201" i="7"/>
  <c r="AD203" i="7"/>
  <c r="AG203" i="7"/>
  <c r="AD112" i="7"/>
  <c r="AD115" i="7"/>
  <c r="AG115" i="7"/>
  <c r="AD109" i="7"/>
  <c r="AD156" i="7"/>
  <c r="AD158" i="7"/>
  <c r="AD76" i="7"/>
  <c r="AG76" i="7"/>
  <c r="AD79" i="7"/>
  <c r="AG79" i="7"/>
  <c r="AD59" i="7"/>
  <c r="AG59" i="7"/>
  <c r="AD67" i="7"/>
  <c r="AG67" i="7"/>
  <c r="AD62" i="7"/>
  <c r="AG62" i="7"/>
  <c r="AD69" i="7"/>
  <c r="AG69" i="7"/>
  <c r="AD99" i="7"/>
  <c r="AG99" i="7"/>
  <c r="AD93" i="7"/>
  <c r="AD193" i="7"/>
  <c r="AG193" i="7"/>
  <c r="AD191" i="7"/>
  <c r="AG191" i="7"/>
  <c r="AD194" i="7"/>
  <c r="AG194" i="7"/>
  <c r="AD173" i="7"/>
  <c r="AG173" i="7"/>
  <c r="AD180" i="7"/>
  <c r="AG180" i="7"/>
  <c r="AD183" i="7"/>
  <c r="AG183" i="7"/>
  <c r="AD208" i="7"/>
  <c r="AG208" i="7"/>
  <c r="AD210" i="7"/>
  <c r="AG210" i="7"/>
  <c r="AD140" i="7"/>
  <c r="AG140" i="7"/>
  <c r="AD138" i="7"/>
  <c r="AD168" i="7"/>
  <c r="AG168" i="7"/>
  <c r="AD169" i="7"/>
  <c r="C9" i="22"/>
  <c r="AC124" i="27"/>
  <c r="AR68" i="4"/>
  <c r="AW59" i="4"/>
  <c r="AX59" i="4"/>
  <c r="J5" i="10"/>
  <c r="J13" i="10"/>
  <c r="C19" i="22"/>
  <c r="AB143" i="27"/>
  <c r="J4" i="10"/>
  <c r="U1731" i="7"/>
  <c r="V1572" i="7"/>
  <c r="V1524" i="7"/>
  <c r="U1501" i="7"/>
  <c r="V1492" i="7"/>
  <c r="V1464" i="7"/>
  <c r="V817" i="7"/>
  <c r="V785" i="7"/>
  <c r="V568" i="7"/>
  <c r="V552" i="7"/>
  <c r="U521" i="7"/>
  <c r="V489" i="7"/>
  <c r="V419" i="7"/>
  <c r="V270" i="7"/>
  <c r="V31" i="7"/>
  <c r="V131" i="7"/>
  <c r="V1707" i="7"/>
  <c r="U1643" i="7"/>
  <c r="V1854" i="7"/>
  <c r="V1834" i="7"/>
  <c r="V1812" i="7"/>
  <c r="V1755" i="7"/>
  <c r="U1697" i="7"/>
  <c r="U1681" i="7"/>
  <c r="V1598" i="7"/>
  <c r="U1536" i="7"/>
  <c r="U1475" i="7"/>
  <c r="U1358" i="7"/>
  <c r="U386" i="7"/>
  <c r="AT3" i="4"/>
  <c r="AV3" i="4"/>
  <c r="C26" i="22"/>
  <c r="AK1092" i="4"/>
  <c r="AT1092" i="4"/>
  <c r="AE1092" i="4"/>
  <c r="AN1092" i="4"/>
  <c r="AP1092" i="4"/>
  <c r="AO1092" i="4"/>
  <c r="AW1092" i="4"/>
  <c r="AS1092" i="4"/>
  <c r="AM1092" i="4"/>
  <c r="AL1092" i="4"/>
  <c r="AQ1091" i="4"/>
  <c r="AS1105" i="4"/>
  <c r="AN1105" i="4"/>
  <c r="AP1105" i="4"/>
  <c r="AU1099" i="4"/>
  <c r="AL1101" i="4"/>
  <c r="AE1101" i="4"/>
  <c r="AS1101" i="4"/>
  <c r="AK1101" i="4"/>
  <c r="AT1101" i="4"/>
  <c r="AU1101" i="4"/>
  <c r="AO1101" i="4"/>
  <c r="AR1101" i="4"/>
  <c r="AN1101" i="4"/>
  <c r="AP1101" i="4"/>
  <c r="AM1101" i="4"/>
  <c r="AK1100" i="4"/>
  <c r="AT1100" i="4"/>
  <c r="AU1100" i="4"/>
  <c r="AE1100" i="4"/>
  <c r="AN1100" i="4"/>
  <c r="AO1100" i="4"/>
  <c r="AR1100" i="4"/>
  <c r="AL1100" i="4"/>
  <c r="AM1100" i="4"/>
  <c r="AP1100" i="4"/>
  <c r="AS1100" i="4"/>
  <c r="AQ1099" i="4"/>
  <c r="AV1099" i="4"/>
  <c r="AW1099" i="4"/>
  <c r="AX1099" i="4"/>
  <c r="AO1093" i="4"/>
  <c r="AW1093" i="4"/>
  <c r="AN1093" i="4"/>
  <c r="AP1093" i="4"/>
  <c r="AM1093" i="4"/>
  <c r="AL1093" i="4"/>
  <c r="AE1093" i="4"/>
  <c r="AS1093" i="4"/>
  <c r="AK1093" i="4"/>
  <c r="AT1093" i="4"/>
  <c r="AU1091" i="4"/>
  <c r="AR1091" i="4"/>
  <c r="AV1091" i="4"/>
  <c r="AW1091" i="4"/>
  <c r="AX1091" i="4"/>
  <c r="AX1089" i="4"/>
  <c r="AZ1089" i="4"/>
  <c r="AQ1089" i="4"/>
  <c r="AU1089" i="4"/>
  <c r="AR1089" i="4"/>
  <c r="AL1105" i="4"/>
  <c r="AM1105" i="4"/>
  <c r="AO1105" i="4"/>
  <c r="AE1105" i="4"/>
  <c r="AK1105" i="4"/>
  <c r="AT1105" i="4"/>
  <c r="AX1070" i="4"/>
  <c r="AZ1070" i="4"/>
  <c r="AQ1070" i="4"/>
  <c r="AU1070" i="4"/>
  <c r="AR1070" i="4"/>
  <c r="AQ1074" i="4"/>
  <c r="AX1076" i="4"/>
  <c r="AZ1076" i="4"/>
  <c r="AR1076" i="4"/>
  <c r="AQ1076" i="4"/>
  <c r="AQ1072" i="4"/>
  <c r="AR1074" i="4"/>
  <c r="AW1074" i="4"/>
  <c r="AX1074" i="4"/>
  <c r="AZ1074" i="4"/>
  <c r="AU1076" i="4"/>
  <c r="AU1074" i="4"/>
  <c r="C32" i="22"/>
  <c r="BE16" i="1"/>
  <c r="BE26" i="1"/>
  <c r="BE10" i="1"/>
  <c r="AQ66" i="4"/>
  <c r="AT7" i="4"/>
  <c r="AU7" i="4"/>
  <c r="AZ61" i="4"/>
  <c r="AE22" i="19"/>
  <c r="AJ22" i="19"/>
  <c r="AE32" i="19"/>
  <c r="AJ32" i="19"/>
  <c r="AE24" i="19"/>
  <c r="AJ24" i="19"/>
  <c r="AU11" i="4"/>
  <c r="AW4" i="4"/>
  <c r="AX4" i="4"/>
  <c r="AR70" i="4"/>
  <c r="AV33" i="4"/>
  <c r="AW11" i="4"/>
  <c r="AX11" i="4"/>
  <c r="AV19" i="4"/>
  <c r="AX33" i="4"/>
  <c r="AR66" i="4"/>
  <c r="AV13" i="4"/>
  <c r="AV4" i="4"/>
  <c r="AX13" i="4"/>
  <c r="AU13" i="4"/>
  <c r="AX70" i="4"/>
  <c r="AU70" i="4"/>
  <c r="AU66" i="4"/>
  <c r="AX66" i="4"/>
  <c r="AV11" i="4"/>
  <c r="AQ56" i="4"/>
  <c r="AR56" i="4"/>
  <c r="AQ29" i="4"/>
  <c r="AR29" i="4"/>
  <c r="AX21" i="4"/>
  <c r="AZ21" i="4"/>
  <c r="AU21" i="4"/>
  <c r="AQ7" i="4"/>
  <c r="AQ19" i="4"/>
  <c r="AQ27" i="4"/>
  <c r="AW27" i="4"/>
  <c r="AX27" i="4"/>
  <c r="AR27" i="4"/>
  <c r="AQ37" i="4"/>
  <c r="AR37" i="4"/>
  <c r="AU4" i="4"/>
  <c r="AQ33" i="4"/>
  <c r="AX10" i="4"/>
  <c r="AQ70" i="4"/>
  <c r="AQ31" i="4"/>
  <c r="AR31" i="4"/>
  <c r="AQ41" i="4"/>
  <c r="AR41" i="4"/>
  <c r="AQ4" i="4"/>
  <c r="AR21" i="4"/>
  <c r="AR33" i="4"/>
  <c r="AR7" i="4"/>
  <c r="AV70" i="4"/>
  <c r="AQ48" i="4"/>
  <c r="AR48" i="4"/>
  <c r="AQ54" i="4"/>
  <c r="AR54" i="4"/>
  <c r="AV66" i="4"/>
  <c r="AQ13" i="4"/>
  <c r="AR13" i="4"/>
  <c r="AT16" i="4"/>
  <c r="AU16" i="4"/>
  <c r="AQ21" i="4"/>
  <c r="AQ11" i="4"/>
  <c r="AR19" i="4"/>
  <c r="AW19" i="4"/>
  <c r="AX19" i="4"/>
  <c r="AU6" i="4"/>
  <c r="AX9" i="4"/>
  <c r="AU9" i="4"/>
  <c r="AQ16" i="4"/>
  <c r="AQ6" i="4"/>
  <c r="AV6" i="4"/>
  <c r="AV9" i="4"/>
  <c r="AW16" i="4"/>
  <c r="AQ15" i="4"/>
  <c r="AT15" i="4"/>
  <c r="AU15" i="4"/>
  <c r="AR10" i="4"/>
  <c r="AV10" i="4"/>
  <c r="AQ22" i="4"/>
  <c r="AR22" i="4"/>
  <c r="AV22" i="4"/>
  <c r="AR16" i="4"/>
  <c r="AR15" i="4"/>
  <c r="AR6" i="4"/>
  <c r="AW6" i="4"/>
  <c r="AX6" i="4"/>
  <c r="AZ62" i="4"/>
  <c r="AQ9" i="4"/>
  <c r="AR9" i="4"/>
  <c r="AQ3" i="4"/>
  <c r="AQ10" i="4"/>
  <c r="AZ79" i="4"/>
  <c r="AZ59" i="4"/>
  <c r="AZ44" i="4"/>
  <c r="BE35" i="1"/>
  <c r="BE27" i="1"/>
  <c r="BE24" i="1"/>
  <c r="BE8" i="1"/>
  <c r="BE32" i="1"/>
  <c r="BE7" i="1"/>
  <c r="BE43" i="1"/>
  <c r="U60" i="7"/>
  <c r="V334" i="7"/>
  <c r="U1522" i="7"/>
  <c r="U274" i="7"/>
  <c r="U1488" i="7"/>
  <c r="V1541" i="7"/>
  <c r="V1557" i="7"/>
  <c r="V832" i="7"/>
  <c r="U552" i="7"/>
  <c r="V504" i="7"/>
  <c r="U488" i="7"/>
  <c r="V416" i="7"/>
  <c r="U518" i="7"/>
  <c r="U486" i="7"/>
  <c r="U515" i="7"/>
  <c r="U131" i="7"/>
  <c r="V1802" i="7"/>
  <c r="V1548" i="7"/>
  <c r="V1448" i="7"/>
  <c r="U1641" i="7"/>
  <c r="U1397" i="7"/>
  <c r="U1415" i="7"/>
  <c r="V1290" i="7"/>
  <c r="U1234" i="7"/>
  <c r="V1034" i="7"/>
  <c r="V1091" i="7"/>
  <c r="U995" i="7"/>
  <c r="V534" i="7"/>
  <c r="V783" i="7"/>
  <c r="U740" i="7"/>
  <c r="U568" i="7"/>
  <c r="V430" i="7"/>
  <c r="U477" i="7"/>
  <c r="U550" i="7"/>
  <c r="V502" i="7"/>
  <c r="V455" i="7"/>
  <c r="U368" i="7"/>
  <c r="V236" i="7"/>
  <c r="U483" i="7"/>
  <c r="U155" i="7"/>
  <c r="J10" i="10"/>
  <c r="U145" i="7"/>
  <c r="U379" i="7"/>
  <c r="V1629" i="7"/>
  <c r="V1441" i="7"/>
  <c r="U242" i="7"/>
  <c r="U1556" i="7"/>
  <c r="U1751" i="7"/>
  <c r="V1711" i="7"/>
  <c r="V1703" i="7"/>
  <c r="V1830" i="7"/>
  <c r="V1494" i="7"/>
  <c r="V1466" i="7"/>
  <c r="V1422" i="7"/>
  <c r="U1547" i="7"/>
  <c r="U1459" i="7"/>
  <c r="V1608" i="7"/>
  <c r="V1536" i="7"/>
  <c r="V1480" i="7"/>
  <c r="V1428" i="7"/>
  <c r="U1493" i="7"/>
  <c r="U1405" i="7"/>
  <c r="V1278" i="7"/>
  <c r="U1266" i="7"/>
  <c r="U1250" i="7"/>
  <c r="U1206" i="7"/>
  <c r="V1174" i="7"/>
  <c r="V1134" i="7"/>
  <c r="V1096" i="7"/>
  <c r="V994" i="7"/>
  <c r="U970" i="7"/>
  <c r="V944" i="7"/>
  <c r="V932" i="7"/>
  <c r="U904" i="7"/>
  <c r="V890" i="7"/>
  <c r="U1273" i="7"/>
  <c r="V1243" i="7"/>
  <c r="U1183" i="7"/>
  <c r="U1169" i="7"/>
  <c r="V1163" i="7"/>
  <c r="U1153" i="7"/>
  <c r="U1133" i="7"/>
  <c r="U1109" i="7"/>
  <c r="V1095" i="7"/>
  <c r="V1081" i="7"/>
  <c r="U1065" i="7"/>
  <c r="V1051" i="7"/>
  <c r="U1045" i="7"/>
  <c r="V1027" i="7"/>
  <c r="U1021" i="7"/>
  <c r="V1003" i="7"/>
  <c r="U985" i="7"/>
  <c r="U977" i="7"/>
  <c r="V957" i="7"/>
  <c r="U939" i="7"/>
  <c r="V911" i="7"/>
  <c r="U871" i="7"/>
  <c r="V815" i="7"/>
  <c r="V791" i="7"/>
  <c r="U746" i="7"/>
  <c r="V861" i="7"/>
  <c r="U544" i="7"/>
  <c r="V371" i="7"/>
  <c r="V158" i="7"/>
  <c r="U7" i="7"/>
  <c r="V510" i="7"/>
  <c r="V478" i="7"/>
  <c r="V304" i="7"/>
  <c r="V204" i="7"/>
  <c r="V48" i="7"/>
  <c r="U193" i="7"/>
  <c r="J7" i="10"/>
  <c r="U173" i="7"/>
  <c r="U141" i="7"/>
  <c r="U203" i="7"/>
  <c r="J17" i="10"/>
  <c r="V1537" i="7"/>
  <c r="V1519" i="7"/>
  <c r="V1489" i="7"/>
  <c r="V1425" i="7"/>
  <c r="V1545" i="7"/>
  <c r="U306" i="7"/>
  <c r="U210" i="7"/>
  <c r="J24" i="10"/>
  <c r="V1715" i="7"/>
  <c r="U1651" i="7"/>
  <c r="U1436" i="7"/>
  <c r="V1747" i="7"/>
  <c r="V1691" i="7"/>
  <c r="V1659" i="7"/>
  <c r="V1620" i="7"/>
  <c r="V1544" i="7"/>
  <c r="U1413" i="7"/>
  <c r="U1380" i="7"/>
  <c r="U1349" i="7"/>
  <c r="U410" i="7"/>
  <c r="V410" i="7"/>
  <c r="U447" i="7"/>
  <c r="V447" i="7"/>
  <c r="V429" i="7"/>
  <c r="U429" i="7"/>
  <c r="U539" i="7"/>
  <c r="V539" i="7"/>
  <c r="U1820" i="7"/>
  <c r="U1616" i="7"/>
  <c r="U1531" i="7"/>
  <c r="V1416" i="7"/>
  <c r="U1335" i="7"/>
  <c r="V850" i="7"/>
  <c r="V1128" i="7"/>
  <c r="V1108" i="7"/>
  <c r="U1040" i="7"/>
  <c r="V1004" i="7"/>
  <c r="V986" i="7"/>
  <c r="V972" i="7"/>
  <c r="V952" i="7"/>
  <c r="U908" i="7"/>
  <c r="V876" i="7"/>
  <c r="V1251" i="7"/>
  <c r="U1191" i="7"/>
  <c r="U1143" i="7"/>
  <c r="V1083" i="7"/>
  <c r="V1015" i="7"/>
  <c r="V551" i="7"/>
  <c r="V72" i="7"/>
  <c r="V92" i="7"/>
  <c r="U201" i="7"/>
  <c r="J15" i="10"/>
  <c r="V169" i="7"/>
  <c r="V16" i="7"/>
  <c r="V1613" i="7"/>
  <c r="U1594" i="7"/>
  <c r="U1450" i="7"/>
  <c r="U854" i="7"/>
  <c r="U828" i="7"/>
  <c r="V572" i="7"/>
  <c r="U556" i="7"/>
  <c r="V529" i="7"/>
  <c r="V497" i="7"/>
  <c r="U463" i="7"/>
  <c r="U401" i="7"/>
  <c r="V330" i="7"/>
  <c r="V813" i="7"/>
  <c r="V781" i="7"/>
  <c r="U566" i="7"/>
  <c r="V517" i="7"/>
  <c r="V415" i="7"/>
  <c r="V1477" i="7"/>
  <c r="V1462" i="7"/>
  <c r="V501" i="7"/>
  <c r="V391" i="7"/>
  <c r="V238" i="7"/>
  <c r="V294" i="7"/>
  <c r="V230" i="7"/>
  <c r="V1763" i="7"/>
  <c r="V1478" i="7"/>
  <c r="V1343" i="7"/>
  <c r="U560" i="7"/>
  <c r="V100" i="7"/>
  <c r="U1580" i="7"/>
  <c r="V1009" i="7"/>
  <c r="U1009" i="7"/>
  <c r="U1440" i="7"/>
  <c r="V1440" i="7"/>
  <c r="U264" i="7"/>
  <c r="V264" i="7"/>
  <c r="U1487" i="7"/>
  <c r="V1487" i="7"/>
  <c r="U555" i="7"/>
  <c r="V555" i="7"/>
  <c r="U178" i="7"/>
  <c r="V178" i="7"/>
  <c r="V431" i="7"/>
  <c r="U431" i="7"/>
  <c r="U323" i="7"/>
  <c r="V323" i="7"/>
  <c r="V195" i="7"/>
  <c r="U195" i="7"/>
  <c r="J9" i="10"/>
  <c r="V1505" i="7"/>
  <c r="U1505" i="7"/>
  <c r="V1465" i="7"/>
  <c r="U1465" i="7"/>
  <c r="V1253" i="7"/>
  <c r="U1253" i="7"/>
  <c r="V1205" i="7"/>
  <c r="U1205" i="7"/>
  <c r="V1173" i="7"/>
  <c r="U1173" i="7"/>
  <c r="V1157" i="7"/>
  <c r="U1157" i="7"/>
  <c r="V1069" i="7"/>
  <c r="U1069" i="7"/>
  <c r="V973" i="7"/>
  <c r="U973" i="7"/>
  <c r="V744" i="7"/>
  <c r="U744" i="7"/>
  <c r="V736" i="7"/>
  <c r="U736" i="7"/>
  <c r="U547" i="7"/>
  <c r="V547" i="7"/>
  <c r="U1313" i="7"/>
  <c r="V1313" i="7"/>
  <c r="U1270" i="7"/>
  <c r="V1270" i="7"/>
  <c r="U978" i="7"/>
  <c r="V978" i="7"/>
  <c r="U1685" i="7"/>
  <c r="V1685" i="7"/>
  <c r="V1289" i="7"/>
  <c r="U1289" i="7"/>
  <c r="U1779" i="7"/>
  <c r="U1455" i="7"/>
  <c r="V1677" i="7"/>
  <c r="U1384" i="7"/>
  <c r="V1444" i="7"/>
  <c r="U1693" i="7"/>
  <c r="U1386" i="7"/>
  <c r="V1339" i="7"/>
  <c r="U1399" i="7"/>
  <c r="V1302" i="7"/>
  <c r="V1260" i="7"/>
  <c r="V1232" i="7"/>
  <c r="U1196" i="7"/>
  <c r="V1080" i="7"/>
  <c r="V1070" i="7"/>
  <c r="U1058" i="7"/>
  <c r="V920" i="7"/>
  <c r="V1319" i="7"/>
  <c r="V1307" i="7"/>
  <c r="V1295" i="7"/>
  <c r="V1281" i="7"/>
  <c r="U1265" i="7"/>
  <c r="V1227" i="7"/>
  <c r="U1217" i="7"/>
  <c r="V1199" i="7"/>
  <c r="V1127" i="7"/>
  <c r="U963" i="7"/>
  <c r="U941" i="7"/>
  <c r="U887" i="7"/>
  <c r="V833" i="7"/>
  <c r="U565" i="7"/>
  <c r="V23" i="7"/>
  <c r="U354" i="7"/>
  <c r="U332" i="7"/>
  <c r="V240" i="7"/>
  <c r="U197" i="7"/>
  <c r="J11" i="10"/>
  <c r="V179" i="7"/>
  <c r="U165" i="7"/>
  <c r="V137" i="7"/>
  <c r="U137" i="7"/>
  <c r="U533" i="7"/>
  <c r="V533" i="7"/>
  <c r="V1033" i="7"/>
  <c r="U1033" i="7"/>
  <c r="V933" i="7"/>
  <c r="U933" i="7"/>
  <c r="V917" i="7"/>
  <c r="U917" i="7"/>
  <c r="V1561" i="7"/>
  <c r="U1561" i="7"/>
  <c r="V1511" i="7"/>
  <c r="U1511" i="7"/>
  <c r="U522" i="7"/>
  <c r="V522" i="7"/>
  <c r="V420" i="7"/>
  <c r="U420" i="7"/>
  <c r="V189" i="7"/>
  <c r="U189" i="7"/>
  <c r="J3" i="10"/>
  <c r="V157" i="7"/>
  <c r="U157" i="7"/>
  <c r="J12" i="10"/>
  <c r="U512" i="7"/>
  <c r="V512" i="7"/>
  <c r="U1355" i="7"/>
  <c r="V1355" i="7"/>
  <c r="V824" i="7"/>
  <c r="U824" i="7"/>
  <c r="V24" i="7"/>
  <c r="U24" i="7"/>
  <c r="V1077" i="7"/>
  <c r="U1077" i="7"/>
  <c r="V893" i="7"/>
  <c r="U893" i="7"/>
  <c r="V877" i="7"/>
  <c r="U877" i="7"/>
  <c r="V754" i="7"/>
  <c r="U754" i="7"/>
  <c r="V1121" i="7"/>
  <c r="U1121" i="7"/>
  <c r="V1089" i="7"/>
  <c r="U1089" i="7"/>
  <c r="V1057" i="7"/>
  <c r="U1057" i="7"/>
  <c r="V432" i="7"/>
  <c r="U432" i="7"/>
  <c r="U375" i="7"/>
  <c r="V375" i="7"/>
  <c r="U208" i="7"/>
  <c r="J22" i="10"/>
  <c r="V208" i="7"/>
  <c r="V989" i="7"/>
  <c r="U989" i="7"/>
  <c r="V1388" i="7"/>
  <c r="U1388" i="7"/>
  <c r="U1337" i="7"/>
  <c r="V1337" i="7"/>
  <c r="V519" i="7"/>
  <c r="U519" i="7"/>
  <c r="V1372" i="7"/>
  <c r="U1372" i="7"/>
  <c r="V1241" i="7"/>
  <c r="U1241" i="7"/>
  <c r="V1573" i="7"/>
  <c r="U1573" i="7"/>
  <c r="U1361" i="7"/>
  <c r="V1361" i="7"/>
  <c r="V1578" i="7"/>
  <c r="U1447" i="7"/>
  <c r="U1509" i="7"/>
  <c r="V1357" i="7"/>
  <c r="U1341" i="7"/>
  <c r="U856" i="7"/>
  <c r="V1324" i="7"/>
  <c r="V1114" i="7"/>
  <c r="U1054" i="7"/>
  <c r="V1010" i="7"/>
  <c r="V940" i="7"/>
  <c r="V882" i="7"/>
  <c r="U1179" i="7"/>
  <c r="U1097" i="7"/>
  <c r="U826" i="7"/>
  <c r="U752" i="7"/>
  <c r="U485" i="7"/>
  <c r="V311" i="7"/>
  <c r="V14" i="7"/>
  <c r="V280" i="7"/>
  <c r="V244" i="7"/>
  <c r="V503" i="7"/>
  <c r="U395" i="7"/>
  <c r="U183" i="7"/>
  <c r="J38" i="10"/>
  <c r="U133" i="7"/>
  <c r="U390" i="7"/>
  <c r="V1471" i="7"/>
  <c r="V405" i="7"/>
  <c r="V1731" i="7"/>
  <c r="V1510" i="7"/>
  <c r="U1485" i="7"/>
  <c r="V1351" i="7"/>
  <c r="U545" i="7"/>
  <c r="V443" i="7"/>
  <c r="V409" i="7"/>
  <c r="V346" i="7"/>
  <c r="V317" i="7"/>
  <c r="V397" i="7"/>
  <c r="V309" i="7"/>
  <c r="V246" i="7"/>
  <c r="V206" i="7"/>
  <c r="V1683" i="7"/>
  <c r="V1651" i="7"/>
  <c r="U1627" i="7"/>
  <c r="U1508" i="7"/>
  <c r="U1356" i="7"/>
  <c r="U1347" i="7"/>
  <c r="V821" i="7"/>
  <c r="V789" i="7"/>
  <c r="V570" i="7"/>
  <c r="V554" i="7"/>
  <c r="U525" i="7"/>
  <c r="U493" i="7"/>
  <c r="V457" i="7"/>
  <c r="U424" i="7"/>
  <c r="U1713" i="7"/>
  <c r="U1598" i="7"/>
  <c r="C29" i="22"/>
  <c r="U15" i="7"/>
  <c r="V15" i="7"/>
  <c r="U276" i="7"/>
  <c r="V276" i="7"/>
  <c r="U573" i="7"/>
  <c r="V573" i="7"/>
  <c r="U803" i="7"/>
  <c r="V803" i="7"/>
  <c r="U461" i="7"/>
  <c r="V461" i="7"/>
  <c r="V758" i="7"/>
  <c r="U758" i="7"/>
  <c r="U1816" i="7"/>
  <c r="V1534" i="7"/>
  <c r="V1518" i="7"/>
  <c r="V1486" i="7"/>
  <c r="V1454" i="7"/>
  <c r="U1691" i="7"/>
  <c r="U1683" i="7"/>
  <c r="U1463" i="7"/>
  <c r="V1516" i="7"/>
  <c r="V1468" i="7"/>
  <c r="U1368" i="7"/>
  <c r="U848" i="7"/>
  <c r="U1233" i="7"/>
  <c r="V1219" i="7"/>
  <c r="V1211" i="7"/>
  <c r="V1187" i="7"/>
  <c r="V1159" i="7"/>
  <c r="V1087" i="7"/>
  <c r="U1013" i="7"/>
  <c r="U921" i="7"/>
  <c r="V567" i="7"/>
  <c r="V819" i="7"/>
  <c r="V327" i="7"/>
  <c r="V418" i="7"/>
  <c r="V471" i="7"/>
  <c r="V352" i="7"/>
  <c r="V308" i="7"/>
  <c r="V112" i="7"/>
  <c r="U465" i="7"/>
  <c r="U159" i="7"/>
  <c r="J14" i="10"/>
  <c r="U135" i="7"/>
  <c r="V1599" i="7"/>
  <c r="U859" i="7"/>
  <c r="U258" i="7"/>
  <c r="U226" i="7"/>
  <c r="J40" i="10"/>
  <c r="U1520" i="7"/>
  <c r="V1603" i="7"/>
  <c r="U1581" i="7"/>
  <c r="U775" i="7"/>
  <c r="V775" i="7"/>
  <c r="V362" i="7"/>
  <c r="U362" i="7"/>
  <c r="U339" i="7"/>
  <c r="V339" i="7"/>
  <c r="U260" i="7"/>
  <c r="V260" i="7"/>
  <c r="V37" i="7"/>
  <c r="U37" i="7"/>
  <c r="U348" i="7"/>
  <c r="V348" i="7"/>
  <c r="U807" i="7"/>
  <c r="V807" i="7"/>
  <c r="U557" i="7"/>
  <c r="V557" i="7"/>
  <c r="V750" i="7"/>
  <c r="U750" i="7"/>
  <c r="V1490" i="7"/>
  <c r="V1410" i="7"/>
  <c r="U1585" i="7"/>
  <c r="U1412" i="7"/>
  <c r="V1292" i="7"/>
  <c r="V1164" i="7"/>
  <c r="V1144" i="7"/>
  <c r="V1124" i="7"/>
  <c r="V1104" i="7"/>
  <c r="V1064" i="7"/>
  <c r="V1044" i="7"/>
  <c r="V960" i="7"/>
  <c r="V956" i="7"/>
  <c r="V928" i="7"/>
  <c r="V924" i="7"/>
  <c r="V864" i="7"/>
  <c r="V1327" i="7"/>
  <c r="V1315" i="7"/>
  <c r="U1249" i="7"/>
  <c r="V1147" i="7"/>
  <c r="U1137" i="7"/>
  <c r="U1073" i="7"/>
  <c r="V1063" i="7"/>
  <c r="V1019" i="7"/>
  <c r="V795" i="7"/>
  <c r="U528" i="7"/>
  <c r="V363" i="7"/>
  <c r="U480" i="7"/>
  <c r="U462" i="7"/>
  <c r="V412" i="7"/>
  <c r="U181" i="7"/>
  <c r="V149" i="7"/>
  <c r="V1583" i="7"/>
  <c r="V860" i="7"/>
  <c r="U9" i="7"/>
  <c r="U1427" i="7"/>
  <c r="V286" i="7"/>
  <c r="U278" i="7"/>
  <c r="U214" i="7"/>
  <c r="V302" i="7"/>
  <c r="U1476" i="7"/>
  <c r="U1564" i="7"/>
  <c r="U2" i="7"/>
  <c r="V2" i="7"/>
  <c r="V3" i="7"/>
  <c r="U3" i="7"/>
  <c r="U540" i="7"/>
  <c r="V540" i="7"/>
  <c r="U793" i="7"/>
  <c r="V793" i="7"/>
  <c r="U361" i="7"/>
  <c r="V361" i="7"/>
  <c r="V1445" i="7"/>
  <c r="U1445" i="7"/>
  <c r="V1395" i="7"/>
  <c r="U1395" i="7"/>
  <c r="U451" i="7"/>
  <c r="V451" i="7"/>
  <c r="U771" i="7"/>
  <c r="V771" i="7"/>
  <c r="U76" i="7"/>
  <c r="V76" i="7"/>
  <c r="U535" i="7"/>
  <c r="V535" i="7"/>
  <c r="AN31" i="22"/>
  <c r="C31" i="22"/>
  <c r="U1543" i="7"/>
  <c r="U1362" i="7"/>
  <c r="V858" i="7"/>
  <c r="V1228" i="7"/>
  <c r="V1032" i="7"/>
  <c r="V1016" i="7"/>
  <c r="V992" i="7"/>
  <c r="V988" i="7"/>
  <c r="V896" i="7"/>
  <c r="V892" i="7"/>
  <c r="V1323" i="7"/>
  <c r="V1287" i="7"/>
  <c r="V1626" i="7"/>
  <c r="V1414" i="7"/>
  <c r="U981" i="7"/>
  <c r="V571" i="7"/>
  <c r="V559" i="7"/>
  <c r="U496" i="7"/>
  <c r="V120" i="7"/>
  <c r="U161" i="7"/>
  <c r="J16" i="10"/>
  <c r="U56" i="7"/>
  <c r="V1503" i="7"/>
  <c r="U187" i="7"/>
  <c r="J42" i="10"/>
  <c r="U1604" i="7"/>
  <c r="U1528" i="7"/>
  <c r="U1360" i="7"/>
  <c r="U1705" i="7"/>
  <c r="U1617" i="7"/>
  <c r="V1523" i="7"/>
  <c r="U1491" i="7"/>
  <c r="V1413" i="7"/>
  <c r="V1380" i="7"/>
  <c r="C28" i="22"/>
  <c r="V385" i="7"/>
  <c r="V1611" i="7"/>
  <c r="V1560" i="7"/>
  <c r="V1535" i="7"/>
  <c r="U1510" i="7"/>
  <c r="V1485" i="7"/>
  <c r="U1351" i="7"/>
  <c r="V830" i="7"/>
  <c r="U809" i="7"/>
  <c r="U777" i="7"/>
  <c r="U564" i="7"/>
  <c r="V545" i="7"/>
  <c r="U513" i="7"/>
  <c r="U481" i="7"/>
  <c r="U443" i="7"/>
  <c r="U409" i="7"/>
  <c r="V171" i="7"/>
  <c r="U116" i="7"/>
  <c r="V5" i="7"/>
  <c r="U797" i="7"/>
  <c r="U765" i="7"/>
  <c r="U549" i="7"/>
  <c r="V467" i="7"/>
  <c r="U397" i="7"/>
  <c r="U68" i="7"/>
  <c r="U1699" i="7"/>
  <c r="V1667" i="7"/>
  <c r="V1635" i="7"/>
  <c r="V1588" i="7"/>
  <c r="U1462" i="7"/>
  <c r="U558" i="7"/>
  <c r="U501" i="7"/>
  <c r="V337" i="7"/>
  <c r="V147" i="7"/>
  <c r="U391" i="7"/>
  <c r="U1590" i="7"/>
  <c r="V1565" i="7"/>
  <c r="U1542" i="7"/>
  <c r="V1517" i="7"/>
  <c r="U1359" i="7"/>
  <c r="U817" i="7"/>
  <c r="U1566" i="7"/>
  <c r="BE45" i="1"/>
  <c r="BE4" i="1"/>
  <c r="BE39" i="1"/>
  <c r="BE23" i="1"/>
  <c r="BE12" i="1"/>
  <c r="AO1096" i="4"/>
  <c r="AR1096" i="4"/>
  <c r="AK1096" i="4"/>
  <c r="AT1096" i="4"/>
  <c r="AE1096" i="4"/>
  <c r="AS1096" i="4"/>
  <c r="AM1096" i="4"/>
  <c r="AL1096" i="4"/>
  <c r="AN1096" i="4"/>
  <c r="AP1096" i="4"/>
  <c r="AO1097" i="4"/>
  <c r="AR1097" i="4"/>
  <c r="AL1097" i="4"/>
  <c r="AN1097" i="4"/>
  <c r="AP1097" i="4"/>
  <c r="AS1097" i="4"/>
  <c r="AE1097" i="4"/>
  <c r="AK1097" i="4"/>
  <c r="AT1097" i="4"/>
  <c r="AM1097" i="4"/>
  <c r="AS1094" i="4"/>
  <c r="AO1094" i="4"/>
  <c r="AW1094" i="4"/>
  <c r="AL1094" i="4"/>
  <c r="AK1094" i="4"/>
  <c r="AT1094" i="4"/>
  <c r="AU1094" i="4"/>
  <c r="AE1094" i="4"/>
  <c r="AN1094" i="4"/>
  <c r="AP1094" i="4"/>
  <c r="AM1094" i="4"/>
  <c r="AE1095" i="4"/>
  <c r="AK1095" i="4"/>
  <c r="AT1095" i="4"/>
  <c r="AN1095" i="4"/>
  <c r="AP1095" i="4"/>
  <c r="AS1095" i="4"/>
  <c r="AL1095" i="4"/>
  <c r="AO1095" i="4"/>
  <c r="AR1095" i="4"/>
  <c r="AM1095" i="4"/>
  <c r="AM1102" i="4"/>
  <c r="AK1102" i="4"/>
  <c r="AT1102" i="4"/>
  <c r="AU1102" i="4"/>
  <c r="AN1102" i="4"/>
  <c r="AP1102" i="4"/>
  <c r="AS1102" i="4"/>
  <c r="AL1102" i="4"/>
  <c r="AE1102" i="4"/>
  <c r="AO1102" i="4"/>
  <c r="AR1102" i="4"/>
  <c r="AE1103" i="4"/>
  <c r="AK1103" i="4"/>
  <c r="AT1103" i="4"/>
  <c r="AL1103" i="4"/>
  <c r="AN1103" i="4"/>
  <c r="AP1103" i="4"/>
  <c r="AS1103" i="4"/>
  <c r="AO1103" i="4"/>
  <c r="AR1103" i="4"/>
  <c r="AM1103" i="4"/>
  <c r="AO1104" i="4"/>
  <c r="AR1104" i="4"/>
  <c r="AK1104" i="4"/>
  <c r="AM1104" i="4"/>
  <c r="AE1104" i="4"/>
  <c r="AS1104" i="4"/>
  <c r="AT1104" i="4"/>
  <c r="AU1104" i="4"/>
  <c r="AL1104" i="4"/>
  <c r="AN1104" i="4"/>
  <c r="AP1104" i="4"/>
  <c r="AR1086" i="4"/>
  <c r="AQ1087" i="4"/>
  <c r="AU1105" i="4"/>
  <c r="AQ1101" i="4"/>
  <c r="AQ1083" i="4"/>
  <c r="AQ1088" i="4"/>
  <c r="AR1088" i="4"/>
  <c r="AQ1084" i="4"/>
  <c r="AX1085" i="4"/>
  <c r="AZ1085" i="4"/>
  <c r="AQ1085" i="4"/>
  <c r="AR1087" i="4"/>
  <c r="AV1087" i="4"/>
  <c r="AW1087" i="4"/>
  <c r="AX1087" i="4"/>
  <c r="AZ1087" i="4"/>
  <c r="AU1088" i="4"/>
  <c r="AV1088" i="4"/>
  <c r="AR1084" i="4"/>
  <c r="AV1084" i="4"/>
  <c r="AR1085" i="4"/>
  <c r="AQ1086" i="4"/>
  <c r="AX1086" i="4"/>
  <c r="AZ1086" i="4"/>
  <c r="AU1083" i="4"/>
  <c r="AU1086" i="4"/>
  <c r="AR1083" i="4"/>
  <c r="AW1083" i="4"/>
  <c r="AX1083" i="4"/>
  <c r="AZ1083" i="4"/>
  <c r="AW1088" i="4"/>
  <c r="AX1088" i="4"/>
  <c r="AZ1088" i="4"/>
  <c r="AW1084" i="4"/>
  <c r="AX1084" i="4"/>
  <c r="AZ1084" i="4"/>
  <c r="AU1085" i="4"/>
  <c r="AV1085" i="4"/>
  <c r="AE28" i="19"/>
  <c r="AJ28" i="19"/>
  <c r="AE20" i="19"/>
  <c r="AJ20" i="19"/>
  <c r="AX188" i="4"/>
  <c r="AQ188" i="4"/>
  <c r="AR188" i="4"/>
  <c r="AU188" i="4"/>
  <c r="AJ23" i="19"/>
  <c r="AQ2" i="4"/>
  <c r="AR2" i="4"/>
  <c r="AV2" i="4"/>
  <c r="AW2" i="4"/>
  <c r="AX2" i="4"/>
  <c r="AX1188" i="4"/>
  <c r="AZ1188" i="4"/>
  <c r="AU26" i="19"/>
  <c r="AY26" i="19"/>
  <c r="AE34" i="19"/>
  <c r="AJ34" i="19"/>
  <c r="AE26" i="19"/>
  <c r="AJ26" i="19"/>
  <c r="AE30" i="19"/>
  <c r="AJ30" i="19"/>
  <c r="AU21" i="19"/>
  <c r="AY21" i="19"/>
  <c r="AJ25" i="19"/>
  <c r="AJ21" i="19"/>
  <c r="AJ27" i="19"/>
  <c r="AX1125" i="4"/>
  <c r="AZ1125" i="4"/>
  <c r="AX1109" i="4"/>
  <c r="AZ1109" i="4"/>
  <c r="AX922" i="4"/>
  <c r="AZ922" i="4"/>
  <c r="AX24" i="4"/>
  <c r="AX970" i="4"/>
  <c r="AZ970" i="4"/>
  <c r="AZ60" i="4"/>
  <c r="AX40" i="4"/>
  <c r="AZ40" i="4"/>
  <c r="AX1199" i="4"/>
  <c r="AZ1199" i="4"/>
  <c r="AX1135" i="4"/>
  <c r="AZ1135" i="4"/>
  <c r="AX42" i="4"/>
  <c r="AX839" i="4"/>
  <c r="AZ839" i="4"/>
  <c r="AX1179" i="4"/>
  <c r="AZ1179" i="4"/>
  <c r="AX64" i="4"/>
  <c r="AX1113" i="4"/>
  <c r="AZ1113" i="4"/>
  <c r="AX915" i="4"/>
  <c r="AZ915" i="4"/>
  <c r="AX990" i="4"/>
  <c r="AZ990" i="4"/>
  <c r="AX23" i="4"/>
  <c r="AX1114" i="4"/>
  <c r="AZ1114" i="4"/>
  <c r="AX1098" i="4"/>
  <c r="AZ1098" i="4"/>
  <c r="AX1133" i="4"/>
  <c r="AZ1133" i="4"/>
  <c r="AX137" i="4"/>
  <c r="AZ137" i="4"/>
  <c r="AX1042" i="4"/>
  <c r="AZ1042" i="4"/>
  <c r="AX907" i="4"/>
  <c r="AZ907" i="4"/>
  <c r="AX971" i="4"/>
  <c r="AZ971" i="4"/>
  <c r="AX36" i="4"/>
  <c r="AX1155" i="4"/>
  <c r="AZ1155" i="4"/>
  <c r="AX185" i="4"/>
  <c r="AZ185" i="4"/>
  <c r="AX41" i="4"/>
  <c r="AZ41" i="4"/>
  <c r="AX270" i="4"/>
  <c r="AZ270" i="4"/>
  <c r="AX492" i="4"/>
  <c r="AZ492" i="4"/>
  <c r="AX804" i="4"/>
  <c r="AZ804" i="4"/>
  <c r="AX834" i="4"/>
  <c r="AZ834" i="4"/>
  <c r="AX902" i="4"/>
  <c r="AZ902" i="4"/>
  <c r="AX1183" i="4"/>
  <c r="AZ1183" i="4"/>
  <c r="AX1175" i="4"/>
  <c r="AZ1175" i="4"/>
  <c r="AX1126" i="4"/>
  <c r="AZ1126" i="4"/>
  <c r="AX1118" i="4"/>
  <c r="AZ1118" i="4"/>
  <c r="AX29" i="4"/>
  <c r="AZ29" i="4"/>
  <c r="AX30" i="4"/>
  <c r="AX707" i="4"/>
  <c r="AZ707" i="4"/>
  <c r="AX715" i="4"/>
  <c r="AZ715" i="4"/>
  <c r="AX723" i="4"/>
  <c r="AZ723" i="4"/>
  <c r="AX860" i="4"/>
  <c r="AZ860" i="4"/>
  <c r="AX871" i="4"/>
  <c r="AZ871" i="4"/>
  <c r="AX908" i="4"/>
  <c r="AZ908" i="4"/>
  <c r="AX931" i="4"/>
  <c r="AZ931" i="4"/>
  <c r="AX951" i="4"/>
  <c r="AZ951" i="4"/>
  <c r="AX1010" i="4"/>
  <c r="AZ1010" i="4"/>
  <c r="AX1191" i="4"/>
  <c r="AZ1191" i="4"/>
  <c r="AX1151" i="4"/>
  <c r="AZ1151" i="4"/>
  <c r="AX1143" i="4"/>
  <c r="AZ1143" i="4"/>
  <c r="AX46" i="4"/>
  <c r="AZ46" i="4"/>
  <c r="AX37" i="4"/>
  <c r="AZ37" i="4"/>
  <c r="AX1130" i="4"/>
  <c r="AZ1130" i="4"/>
  <c r="AX1122" i="4"/>
  <c r="AZ1122" i="4"/>
  <c r="AX1106" i="4"/>
  <c r="AZ1106" i="4"/>
  <c r="AX134" i="4"/>
  <c r="AZ134" i="4"/>
  <c r="AX254" i="4"/>
  <c r="AZ254" i="4"/>
  <c r="AX450" i="4"/>
  <c r="AZ450" i="4"/>
  <c r="AX872" i="4"/>
  <c r="AZ872" i="4"/>
  <c r="AX952" i="4"/>
  <c r="AZ952" i="4"/>
  <c r="AX859" i="4"/>
  <c r="AZ859" i="4"/>
  <c r="AX112" i="4"/>
  <c r="AZ112" i="4"/>
  <c r="AZ27" i="4"/>
  <c r="AX78" i="4"/>
  <c r="AZ78" i="4"/>
  <c r="AX1195" i="4"/>
  <c r="AZ1195" i="4"/>
  <c r="AX1187" i="4"/>
  <c r="AZ1187" i="4"/>
  <c r="AX1171" i="4"/>
  <c r="AZ1171" i="4"/>
  <c r="AX1163" i="4"/>
  <c r="AZ1163" i="4"/>
  <c r="AX1147" i="4"/>
  <c r="AZ1147" i="4"/>
  <c r="AX1139" i="4"/>
  <c r="AZ1139" i="4"/>
  <c r="AX1117" i="4"/>
  <c r="AZ1117" i="4"/>
  <c r="AJ29" i="19"/>
  <c r="AQ20" i="4"/>
  <c r="AR20" i="4"/>
  <c r="AQ97" i="4"/>
  <c r="AR97" i="4"/>
  <c r="AW97" i="4"/>
  <c r="AX97" i="4"/>
  <c r="AQ90" i="4"/>
  <c r="AR90" i="4"/>
  <c r="AV90" i="4"/>
  <c r="AQ89" i="4"/>
  <c r="AW89" i="4"/>
  <c r="AX89" i="4"/>
  <c r="AR89" i="4"/>
  <c r="AQ88" i="4"/>
  <c r="AR88" i="4"/>
  <c r="AW88" i="4"/>
  <c r="AX88" i="4"/>
  <c r="AU88" i="4"/>
  <c r="AQ87" i="4"/>
  <c r="AW87" i="4"/>
  <c r="AX87" i="4"/>
  <c r="AR87" i="4"/>
  <c r="AQ83" i="4"/>
  <c r="AW83" i="4"/>
  <c r="AX83" i="4"/>
  <c r="AR83" i="4"/>
  <c r="AQ84" i="4"/>
  <c r="AR84" i="4"/>
  <c r="AV84" i="4"/>
  <c r="AX80" i="4"/>
  <c r="AX818" i="4"/>
  <c r="AZ818" i="4"/>
  <c r="AW30" i="19"/>
  <c r="AX878" i="4"/>
  <c r="AZ878" i="4"/>
  <c r="AX916" i="4"/>
  <c r="AZ916" i="4"/>
  <c r="AX1167" i="4"/>
  <c r="AZ1167" i="4"/>
  <c r="AX1159" i="4"/>
  <c r="AZ1159" i="4"/>
  <c r="N36" i="19"/>
  <c r="AV76" i="4"/>
  <c r="AZ76" i="4"/>
  <c r="AX48" i="4"/>
  <c r="AZ48" i="4"/>
  <c r="AX47" i="4"/>
  <c r="AX238" i="4"/>
  <c r="AZ238" i="4"/>
  <c r="AX267" i="4"/>
  <c r="AZ267" i="4"/>
  <c r="AX281" i="4"/>
  <c r="AZ281" i="4"/>
  <c r="AX302" i="4"/>
  <c r="AZ302" i="4"/>
  <c r="AX353" i="4"/>
  <c r="AZ353" i="4"/>
  <c r="AX452" i="4"/>
  <c r="AZ452" i="4"/>
  <c r="AX472" i="4"/>
  <c r="AZ472" i="4"/>
  <c r="AX22" i="4"/>
  <c r="AX143" i="4"/>
  <c r="AZ143" i="4"/>
  <c r="AX1110" i="4"/>
  <c r="AZ1110" i="4"/>
  <c r="AX1129" i="4"/>
  <c r="AZ1129" i="4"/>
  <c r="AX1121" i="4"/>
  <c r="AZ1121" i="4"/>
  <c r="V1411" i="7"/>
  <c r="U1411" i="7"/>
  <c r="U1343" i="7"/>
  <c r="V801" i="7"/>
  <c r="V769" i="7"/>
  <c r="V560" i="7"/>
  <c r="U537" i="7"/>
  <c r="U505" i="7"/>
  <c r="U473" i="7"/>
  <c r="V382" i="7"/>
  <c r="V84" i="7"/>
  <c r="U325" i="7"/>
  <c r="V163" i="7"/>
  <c r="V847" i="7"/>
  <c r="U847" i="7"/>
  <c r="U1715" i="7"/>
  <c r="V1627" i="7"/>
  <c r="AX31" i="19"/>
  <c r="AJ33" i="19"/>
  <c r="AY27" i="19"/>
  <c r="AX26" i="19"/>
  <c r="AJ31" i="19"/>
  <c r="AY16" i="19"/>
  <c r="AY35" i="19"/>
  <c r="AV35" i="19"/>
  <c r="AW26" i="19"/>
  <c r="AJ35" i="19"/>
  <c r="AW35" i="19"/>
  <c r="AY18" i="19"/>
  <c r="AY31" i="19"/>
  <c r="AX35" i="19"/>
  <c r="AX940" i="4"/>
  <c r="AZ940" i="4"/>
  <c r="AX1198" i="4"/>
  <c r="AZ1198" i="4"/>
  <c r="AX1186" i="4"/>
  <c r="AZ1186" i="4"/>
  <c r="AX1182" i="4"/>
  <c r="AZ1182" i="4"/>
  <c r="AX1178" i="4"/>
  <c r="AZ1178" i="4"/>
  <c r="AX1174" i="4"/>
  <c r="AZ1174" i="4"/>
  <c r="AX1170" i="4"/>
  <c r="AZ1170" i="4"/>
  <c r="AX1166" i="4"/>
  <c r="AZ1166" i="4"/>
  <c r="AX96" i="4"/>
  <c r="AU96" i="4"/>
  <c r="AX86" i="4"/>
  <c r="AU86" i="4"/>
  <c r="AQ187" i="4"/>
  <c r="AR187" i="4"/>
  <c r="AQ38" i="4"/>
  <c r="AR38" i="4"/>
  <c r="AQ80" i="4"/>
  <c r="AR80" i="4"/>
  <c r="AX482" i="4"/>
  <c r="AZ482" i="4"/>
  <c r="AT57" i="4"/>
  <c r="AQ32" i="4"/>
  <c r="AR32" i="4"/>
  <c r="AQ82" i="4"/>
  <c r="AR82" i="4"/>
  <c r="AQ23" i="4"/>
  <c r="AR23" i="4"/>
  <c r="AQ35" i="4"/>
  <c r="AR35" i="4"/>
  <c r="AQ43" i="4"/>
  <c r="AR43" i="4"/>
  <c r="AV43" i="4"/>
  <c r="AQ182" i="4"/>
  <c r="AR182" i="4"/>
  <c r="AQ30" i="4"/>
  <c r="AR30" i="4"/>
  <c r="AQ95" i="4"/>
  <c r="AW95" i="4"/>
  <c r="AX95" i="4"/>
  <c r="AR95" i="4"/>
  <c r="AQ45" i="4"/>
  <c r="AR45" i="4"/>
  <c r="AQ64" i="4"/>
  <c r="AR64" i="4"/>
  <c r="AX92" i="4"/>
  <c r="AU92" i="4"/>
  <c r="AX187" i="4"/>
  <c r="AZ187" i="4"/>
  <c r="AU187" i="4"/>
  <c r="AX182" i="4"/>
  <c r="AU182" i="4"/>
  <c r="AQ36" i="4"/>
  <c r="AR36" i="4"/>
  <c r="AX82" i="4"/>
  <c r="AZ82" i="4"/>
  <c r="AU82" i="4"/>
  <c r="AX184" i="4"/>
  <c r="AU184" i="4"/>
  <c r="AX32" i="4"/>
  <c r="AU32" i="4"/>
  <c r="AQ24" i="4"/>
  <c r="AR24" i="4"/>
  <c r="AV24" i="4"/>
  <c r="AQ93" i="4"/>
  <c r="AW93" i="4"/>
  <c r="AX93" i="4"/>
  <c r="AR93" i="4"/>
  <c r="AQ39" i="4"/>
  <c r="AR39" i="4"/>
  <c r="AQ47" i="4"/>
  <c r="AR47" i="4"/>
  <c r="AQ92" i="4"/>
  <c r="AR92" i="4"/>
  <c r="AQ42" i="4"/>
  <c r="AR42" i="4"/>
  <c r="AQ185" i="4"/>
  <c r="AR185" i="4"/>
  <c r="AQ49" i="4"/>
  <c r="AR49" i="4"/>
  <c r="AQ184" i="4"/>
  <c r="AR184" i="4"/>
  <c r="AQ53" i="4"/>
  <c r="AQ57" i="4"/>
  <c r="AX20" i="4"/>
  <c r="AX38" i="4"/>
  <c r="AX84" i="4"/>
  <c r="AT53" i="4"/>
  <c r="AU53" i="4"/>
  <c r="AV26" i="19"/>
  <c r="AX1134" i="4"/>
  <c r="AZ1134" i="4"/>
  <c r="AW35" i="4"/>
  <c r="AX35" i="4"/>
  <c r="AX90" i="4"/>
  <c r="AW53" i="4"/>
  <c r="AW18" i="19"/>
  <c r="AY15" i="19"/>
  <c r="AX803" i="4"/>
  <c r="AZ803" i="4"/>
  <c r="AX887" i="4"/>
  <c r="AZ887" i="4"/>
  <c r="AX1028" i="4"/>
  <c r="AZ1028" i="4"/>
  <c r="AY29" i="19"/>
  <c r="AX823" i="4"/>
  <c r="AZ823" i="4"/>
  <c r="AX899" i="4"/>
  <c r="AZ899" i="4"/>
  <c r="AX939" i="4"/>
  <c r="AZ939" i="4"/>
  <c r="AR57" i="4"/>
  <c r="AV75" i="4"/>
  <c r="AQ28" i="4"/>
  <c r="AW28" i="4"/>
  <c r="AX28" i="4"/>
  <c r="AR28" i="4"/>
  <c r="AQ78" i="4"/>
  <c r="AR78" i="4"/>
  <c r="AQ99" i="4"/>
  <c r="AR99" i="4"/>
  <c r="AW99" i="4"/>
  <c r="AX99" i="4"/>
  <c r="AQ55" i="4"/>
  <c r="AW55" i="4"/>
  <c r="AX55" i="4"/>
  <c r="AR55" i="4"/>
  <c r="AQ96" i="4"/>
  <c r="AR96" i="4"/>
  <c r="AQ26" i="4"/>
  <c r="AW26" i="4"/>
  <c r="AX26" i="4"/>
  <c r="AR26" i="4"/>
  <c r="AQ91" i="4"/>
  <c r="AW91" i="4"/>
  <c r="AX91" i="4"/>
  <c r="AR91" i="4"/>
  <c r="AQ86" i="4"/>
  <c r="AR86" i="4"/>
  <c r="AV39" i="4"/>
  <c r="AX18" i="19"/>
  <c r="AY30" i="19"/>
  <c r="AX313" i="4"/>
  <c r="AZ313" i="4"/>
  <c r="AX517" i="4"/>
  <c r="AZ517" i="4"/>
  <c r="AX530" i="4"/>
  <c r="AZ530" i="4"/>
  <c r="AY22" i="19"/>
  <c r="AX286" i="4"/>
  <c r="AZ286" i="4"/>
  <c r="AX539" i="4"/>
  <c r="AZ539" i="4"/>
  <c r="AX978" i="4"/>
  <c r="AZ978" i="4"/>
  <c r="AX283" i="4"/>
  <c r="AZ283" i="4"/>
  <c r="AX135" i="4"/>
  <c r="AZ135" i="4"/>
  <c r="AX22" i="19"/>
  <c r="AY23" i="19"/>
  <c r="AX1003" i="4"/>
  <c r="AZ1003" i="4"/>
  <c r="AX1022" i="4"/>
  <c r="AZ1022" i="4"/>
  <c r="AX1032" i="4"/>
  <c r="AZ1032" i="4"/>
  <c r="AX1055" i="4"/>
  <c r="AZ1055" i="4"/>
  <c r="AX1067" i="4"/>
  <c r="AZ1067" i="4"/>
  <c r="O36" i="19"/>
  <c r="AY19" i="19"/>
  <c r="U385" i="7"/>
  <c r="U52" i="7"/>
  <c r="U813" i="7"/>
  <c r="U781" i="7"/>
  <c r="U1574" i="7"/>
  <c r="V1551" i="7"/>
  <c r="U270" i="7"/>
  <c r="V1364" i="7"/>
  <c r="U353" i="7"/>
  <c r="V1390" i="7"/>
  <c r="V1374" i="7"/>
  <c r="V1358" i="7"/>
  <c r="U1572" i="7"/>
  <c r="U1524" i="7"/>
  <c r="U1552" i="7"/>
  <c r="V1625" i="7"/>
  <c r="U1625" i="7"/>
  <c r="V1549" i="7"/>
  <c r="U1549" i="7"/>
  <c r="V1499" i="7"/>
  <c r="U1499" i="7"/>
  <c r="V855" i="7"/>
  <c r="U855" i="7"/>
  <c r="U1856" i="7"/>
  <c r="U1824" i="7"/>
  <c r="U1695" i="7"/>
  <c r="U1663" i="7"/>
  <c r="U1635" i="7"/>
  <c r="U1631" i="7"/>
  <c r="V1528" i="7"/>
  <c r="U1407" i="7"/>
  <c r="V549" i="7"/>
  <c r="V537" i="7"/>
  <c r="V525" i="7"/>
  <c r="U841" i="7"/>
  <c r="U830" i="7"/>
  <c r="U516" i="7"/>
  <c r="U500" i="7"/>
  <c r="U484" i="7"/>
  <c r="V513" i="7"/>
  <c r="V505" i="7"/>
  <c r="V481" i="7"/>
  <c r="V473" i="7"/>
  <c r="V441" i="7"/>
  <c r="U546" i="7"/>
  <c r="U530" i="7"/>
  <c r="V172" i="7"/>
  <c r="V514" i="7"/>
  <c r="V498" i="7"/>
  <c r="V482" i="7"/>
  <c r="V427" i="7"/>
  <c r="V19" i="7"/>
  <c r="U467" i="7"/>
  <c r="U457" i="7"/>
  <c r="U171" i="7"/>
  <c r="J26" i="10"/>
  <c r="U163" i="7"/>
  <c r="J18" i="10"/>
  <c r="U147" i="7"/>
  <c r="U188" i="7"/>
  <c r="J2" i="10"/>
  <c r="U337" i="7"/>
  <c r="V1597" i="7"/>
  <c r="U1526" i="7"/>
  <c r="V1501" i="7"/>
  <c r="U1618" i="7"/>
  <c r="U1492" i="7"/>
  <c r="U1464" i="7"/>
  <c r="U1544" i="7"/>
  <c r="V1403" i="7"/>
  <c r="U1403" i="7"/>
  <c r="V1453" i="7"/>
  <c r="U1453" i="7"/>
  <c r="V1595" i="7"/>
  <c r="U1595" i="7"/>
  <c r="V1469" i="7"/>
  <c r="U1469" i="7"/>
  <c r="U1611" i="7"/>
  <c r="U1535" i="7"/>
  <c r="V558" i="7"/>
  <c r="V325" i="7"/>
  <c r="V315" i="7"/>
  <c r="V128" i="7"/>
  <c r="V88" i="7"/>
  <c r="U20" i="7"/>
  <c r="V284" i="7"/>
  <c r="V252" i="7"/>
  <c r="V220" i="7"/>
  <c r="V68" i="7"/>
  <c r="U27" i="7"/>
  <c r="U64" i="7"/>
  <c r="U1560" i="7"/>
  <c r="U346" i="7"/>
  <c r="U317" i="7"/>
  <c r="U254" i="7"/>
  <c r="U5" i="7"/>
  <c r="U309" i="7"/>
  <c r="U246" i="7"/>
  <c r="U206" i="7"/>
  <c r="U1588" i="7"/>
  <c r="U238" i="7"/>
  <c r="U294" i="7"/>
  <c r="U230" i="7"/>
  <c r="U785" i="7"/>
  <c r="U434" i="7"/>
  <c r="V839" i="7"/>
  <c r="U839" i="7"/>
  <c r="V1437" i="7"/>
  <c r="U1437" i="7"/>
  <c r="V1563" i="7"/>
  <c r="U1563" i="7"/>
  <c r="V1515" i="7"/>
  <c r="U1515" i="7"/>
  <c r="V406" i="7"/>
  <c r="V1579" i="7"/>
  <c r="U1579" i="7"/>
  <c r="V1419" i="7"/>
  <c r="U1419" i="7"/>
  <c r="V1609" i="7"/>
  <c r="U1609" i="7"/>
  <c r="V1533" i="7"/>
  <c r="U1533" i="7"/>
  <c r="V1483" i="7"/>
  <c r="U1483" i="7"/>
  <c r="V1604" i="7"/>
  <c r="V564" i="7"/>
  <c r="V548" i="7"/>
  <c r="V532" i="7"/>
  <c r="V809" i="7"/>
  <c r="V797" i="7"/>
  <c r="V777" i="7"/>
  <c r="V765" i="7"/>
  <c r="V353" i="7"/>
  <c r="U382" i="7"/>
  <c r="V358" i="7"/>
  <c r="U336" i="7"/>
  <c r="V116" i="7"/>
  <c r="V18" i="7"/>
  <c r="U286" i="7"/>
  <c r="U222" i="7"/>
  <c r="U302" i="7"/>
  <c r="U262" i="7"/>
  <c r="U1478" i="7"/>
  <c r="V1360" i="7"/>
  <c r="U801" i="7"/>
  <c r="U769" i="7"/>
  <c r="U84" i="7"/>
  <c r="U100" i="7"/>
  <c r="U1707" i="7"/>
  <c r="V1581" i="7"/>
  <c r="U1558" i="7"/>
  <c r="V1356" i="7"/>
  <c r="U821" i="7"/>
  <c r="U789" i="7"/>
  <c r="AN35" i="22"/>
  <c r="H36" i="22"/>
  <c r="C35" i="22"/>
  <c r="V62" i="7"/>
  <c r="V458" i="7"/>
  <c r="V422" i="7"/>
  <c r="U86" i="7"/>
  <c r="V468" i="7"/>
  <c r="V466" i="7"/>
  <c r="V388" i="7"/>
  <c r="U36" i="7"/>
  <c r="AB5" i="27"/>
  <c r="AC9" i="27"/>
  <c r="AB6" i="27"/>
  <c r="C20" i="22"/>
  <c r="C16" i="22"/>
  <c r="AC125" i="27"/>
  <c r="AB40" i="27"/>
  <c r="AC3" i="27"/>
  <c r="AC11" i="27"/>
  <c r="AB26" i="27"/>
  <c r="AC77" i="27"/>
  <c r="AC73" i="27"/>
  <c r="AC69" i="27"/>
  <c r="AC65" i="27"/>
  <c r="AC61" i="27"/>
  <c r="AC57" i="27"/>
  <c r="AC53" i="27"/>
  <c r="AC131" i="27"/>
  <c r="AB44" i="27"/>
  <c r="AB29" i="27"/>
  <c r="AB25" i="27"/>
  <c r="AB21" i="27"/>
  <c r="AB2" i="27"/>
  <c r="AB154" i="27"/>
  <c r="AC154" i="27"/>
  <c r="AB142" i="27"/>
  <c r="AC142" i="27"/>
  <c r="AB126" i="27"/>
  <c r="AC126" i="27"/>
  <c r="AB105" i="27"/>
  <c r="AC105" i="27"/>
  <c r="AB97" i="27"/>
  <c r="AC97" i="27"/>
  <c r="AB89" i="27"/>
  <c r="AC89" i="27"/>
  <c r="AB81" i="27"/>
  <c r="AC81" i="27"/>
  <c r="AB157" i="27"/>
  <c r="AC157" i="27"/>
  <c r="AB110" i="27"/>
  <c r="AC110" i="27"/>
  <c r="AB102" i="27"/>
  <c r="AC102" i="27"/>
  <c r="AB94" i="27"/>
  <c r="AC94" i="27"/>
  <c r="AB86" i="27"/>
  <c r="AC86" i="27"/>
  <c r="AB41" i="27"/>
  <c r="AB37" i="27"/>
  <c r="AC43" i="27"/>
  <c r="AC17" i="27"/>
  <c r="AB156" i="27"/>
  <c r="AC156" i="27"/>
  <c r="AB146" i="27"/>
  <c r="AC146" i="27"/>
  <c r="AB130" i="27"/>
  <c r="AC130" i="27"/>
  <c r="AB114" i="27"/>
  <c r="AC114" i="27"/>
  <c r="AB107" i="27"/>
  <c r="AC107" i="27"/>
  <c r="AB99" i="27"/>
  <c r="AC99" i="27"/>
  <c r="AB91" i="27"/>
  <c r="AC91" i="27"/>
  <c r="AB83" i="27"/>
  <c r="AC83" i="27"/>
  <c r="AB46" i="27"/>
  <c r="AC46" i="27"/>
  <c r="AB159" i="27"/>
  <c r="AC159" i="27"/>
  <c r="AB151" i="27"/>
  <c r="AC151" i="27"/>
  <c r="AB104" i="27"/>
  <c r="AC104" i="27"/>
  <c r="AB96" i="27"/>
  <c r="AC96" i="27"/>
  <c r="AB88" i="27"/>
  <c r="AC88" i="27"/>
  <c r="AC80" i="27"/>
  <c r="AB80" i="27"/>
  <c r="AC7" i="27"/>
  <c r="C17" i="22"/>
  <c r="C10" i="22"/>
  <c r="C13" i="22"/>
  <c r="AC18" i="27"/>
  <c r="AC33" i="27"/>
  <c r="AB158" i="27"/>
  <c r="AC158" i="27"/>
  <c r="AB150" i="27"/>
  <c r="AC150" i="27"/>
  <c r="AB134" i="27"/>
  <c r="AC134" i="27"/>
  <c r="AB118" i="27"/>
  <c r="AC118" i="27"/>
  <c r="AB109" i="27"/>
  <c r="AC109" i="27"/>
  <c r="AB101" i="27"/>
  <c r="AC101" i="27"/>
  <c r="AB93" i="27"/>
  <c r="AC93" i="27"/>
  <c r="AB85" i="27"/>
  <c r="AC85" i="27"/>
  <c r="AC14" i="27"/>
  <c r="AB14" i="27"/>
  <c r="AB153" i="27"/>
  <c r="AC153" i="27"/>
  <c r="AB106" i="27"/>
  <c r="AC106" i="27"/>
  <c r="AB98" i="27"/>
  <c r="AC98" i="27"/>
  <c r="AB90" i="27"/>
  <c r="AC90" i="27"/>
  <c r="AB82" i="27"/>
  <c r="AC82" i="27"/>
  <c r="C14" i="22"/>
  <c r="C11" i="22"/>
  <c r="C12" i="22"/>
  <c r="AC35" i="27"/>
  <c r="AC39" i="27"/>
  <c r="AB152" i="27"/>
  <c r="AC152" i="27"/>
  <c r="AB138" i="27"/>
  <c r="AC138" i="27"/>
  <c r="AB122" i="27"/>
  <c r="AC122" i="27"/>
  <c r="AB111" i="27"/>
  <c r="AC111" i="27"/>
  <c r="AB103" i="27"/>
  <c r="AC103" i="27"/>
  <c r="AB95" i="27"/>
  <c r="AC95" i="27"/>
  <c r="AB87" i="27"/>
  <c r="AC87" i="27"/>
  <c r="AB155" i="27"/>
  <c r="AC155" i="27"/>
  <c r="AB108" i="27"/>
  <c r="AC108" i="27"/>
  <c r="AB100" i="27"/>
  <c r="AC100" i="27"/>
  <c r="AB92" i="27"/>
  <c r="AC92" i="27"/>
  <c r="AB84" i="27"/>
  <c r="AC84" i="27"/>
  <c r="C18" i="22"/>
  <c r="C15" i="22"/>
  <c r="BE3" i="1"/>
  <c r="C57" i="22"/>
  <c r="K55" i="22"/>
  <c r="M55" i="22"/>
  <c r="E55" i="22"/>
  <c r="L53" i="22"/>
  <c r="M53" i="22"/>
  <c r="E53" i="22"/>
  <c r="L56" i="22"/>
  <c r="M56" i="22"/>
  <c r="E56" i="22"/>
  <c r="M54" i="22"/>
  <c r="AC8" i="27"/>
  <c r="AC4" i="27"/>
  <c r="AB4" i="27"/>
  <c r="D57" i="22"/>
  <c r="L52" i="22"/>
  <c r="E52" i="22"/>
  <c r="E54" i="22"/>
  <c r="AX244" i="4"/>
  <c r="AZ244" i="4"/>
  <c r="AX292" i="4"/>
  <c r="AZ292" i="4"/>
  <c r="AX340" i="4"/>
  <c r="AZ340" i="4"/>
  <c r="AX380" i="4"/>
  <c r="AZ380" i="4"/>
  <c r="AX404" i="4"/>
  <c r="AZ404" i="4"/>
  <c r="AX968" i="4"/>
  <c r="AZ968" i="4"/>
  <c r="AQ100" i="4"/>
  <c r="AW100" i="4"/>
  <c r="AX100" i="4"/>
  <c r="AR100" i="4"/>
  <c r="AX102" i="4"/>
  <c r="AZ102" i="4"/>
  <c r="AX276" i="4"/>
  <c r="AZ276" i="4"/>
  <c r="AX324" i="4"/>
  <c r="AZ324" i="4"/>
  <c r="AX372" i="4"/>
  <c r="AZ372" i="4"/>
  <c r="AX396" i="4"/>
  <c r="AZ396" i="4"/>
  <c r="AY24" i="19"/>
  <c r="AX49" i="4"/>
  <c r="AV100" i="4"/>
  <c r="AT17" i="4"/>
  <c r="AY20" i="19"/>
  <c r="AW22" i="19"/>
  <c r="AY34" i="19"/>
  <c r="AX30" i="19"/>
  <c r="AX967" i="4"/>
  <c r="AZ967" i="4"/>
  <c r="AX992" i="4"/>
  <c r="AZ992" i="4"/>
  <c r="AX1011" i="4"/>
  <c r="AZ1011" i="4"/>
  <c r="AX1063" i="4"/>
  <c r="AZ1063" i="4"/>
  <c r="AX260" i="4"/>
  <c r="AZ260" i="4"/>
  <c r="AX308" i="4"/>
  <c r="AZ308" i="4"/>
  <c r="AX356" i="4"/>
  <c r="AZ356" i="4"/>
  <c r="AX388" i="4"/>
  <c r="AZ388" i="4"/>
  <c r="AX412" i="4"/>
  <c r="AZ412" i="4"/>
  <c r="AX900" i="4"/>
  <c r="AZ900" i="4"/>
  <c r="AY28" i="19"/>
  <c r="AX34" i="19"/>
  <c r="AX840" i="4"/>
  <c r="AZ840" i="4"/>
  <c r="AW34" i="19"/>
  <c r="AX460" i="4"/>
  <c r="AZ460" i="4"/>
  <c r="AX995" i="4"/>
  <c r="AZ995" i="4"/>
  <c r="AX1016" i="4"/>
  <c r="AZ1016" i="4"/>
  <c r="AX1059" i="4"/>
  <c r="AZ1059" i="4"/>
  <c r="AX1072" i="4"/>
  <c r="AZ1072" i="4"/>
  <c r="AX996" i="4"/>
  <c r="AZ996" i="4"/>
  <c r="AX1015" i="4"/>
  <c r="AZ1015" i="4"/>
  <c r="AX1027" i="4"/>
  <c r="AZ1027" i="4"/>
  <c r="AX1060" i="4"/>
  <c r="AZ1060" i="4"/>
  <c r="AW29" i="19"/>
  <c r="AV29" i="19"/>
  <c r="AX29" i="19"/>
  <c r="AX703" i="4"/>
  <c r="AZ703" i="4"/>
  <c r="AX711" i="4"/>
  <c r="AZ711" i="4"/>
  <c r="AX719" i="4"/>
  <c r="AZ719" i="4"/>
  <c r="AX987" i="4"/>
  <c r="AZ987" i="4"/>
  <c r="AX999" i="4"/>
  <c r="AZ999" i="4"/>
  <c r="AX1035" i="4"/>
  <c r="AZ1035" i="4"/>
  <c r="AX894" i="4"/>
  <c r="AZ894" i="4"/>
  <c r="AX858" i="4"/>
  <c r="AZ858" i="4"/>
  <c r="AX974" i="4"/>
  <c r="AZ974" i="4"/>
  <c r="AX824" i="4"/>
  <c r="AZ824" i="4"/>
  <c r="AX983" i="4"/>
  <c r="AZ983" i="4"/>
  <c r="AX1000" i="4"/>
  <c r="AZ1000" i="4"/>
  <c r="AX1012" i="4"/>
  <c r="AZ1012" i="4"/>
  <c r="AX1039" i="4"/>
  <c r="AZ1039" i="4"/>
  <c r="AX932" i="4"/>
  <c r="AZ932" i="4"/>
  <c r="AX888" i="4"/>
  <c r="AZ888" i="4"/>
  <c r="AX950" i="4"/>
  <c r="AZ950" i="4"/>
  <c r="AX938" i="4"/>
  <c r="AZ938" i="4"/>
  <c r="AX972" i="4"/>
  <c r="AZ972" i="4"/>
  <c r="AY32" i="19"/>
  <c r="AV32" i="19"/>
  <c r="AX32" i="19"/>
  <c r="AW32" i="19"/>
  <c r="AX24" i="19"/>
  <c r="AV24" i="19"/>
  <c r="AW24" i="19"/>
  <c r="AW23" i="19"/>
  <c r="AV23" i="19"/>
  <c r="AX23" i="19"/>
  <c r="AW20" i="19"/>
  <c r="AX20" i="19"/>
  <c r="AX158" i="4"/>
  <c r="AZ158" i="4"/>
  <c r="AX174" i="4"/>
  <c r="AZ174" i="4"/>
  <c r="AX31" i="4"/>
  <c r="AZ31" i="4"/>
  <c r="AX45" i="4"/>
  <c r="AX240" i="4"/>
  <c r="AZ240" i="4"/>
  <c r="AX256" i="4"/>
  <c r="AZ256" i="4"/>
  <c r="AX272" i="4"/>
  <c r="AZ272" i="4"/>
  <c r="AX288" i="4"/>
  <c r="AZ288" i="4"/>
  <c r="AX304" i="4"/>
  <c r="AZ304" i="4"/>
  <c r="AX320" i="4"/>
  <c r="AZ320" i="4"/>
  <c r="AX336" i="4"/>
  <c r="AZ336" i="4"/>
  <c r="AX352" i="4"/>
  <c r="AZ352" i="4"/>
  <c r="AX368" i="4"/>
  <c r="AZ368" i="4"/>
  <c r="AX329" i="4"/>
  <c r="AZ329" i="4"/>
  <c r="AX449" i="4"/>
  <c r="AZ449" i="4"/>
  <c r="AX251" i="4"/>
  <c r="AZ251" i="4"/>
  <c r="AX297" i="4"/>
  <c r="AZ297" i="4"/>
  <c r="AX369" i="4"/>
  <c r="AZ369" i="4"/>
  <c r="AX461" i="4"/>
  <c r="AZ461" i="4"/>
  <c r="AX513" i="4"/>
  <c r="AZ513" i="4"/>
  <c r="AX546" i="4"/>
  <c r="AZ546" i="4"/>
  <c r="AW31" i="19"/>
  <c r="AY17" i="19"/>
  <c r="AW17" i="19"/>
  <c r="AV17" i="19"/>
  <c r="AX17" i="19"/>
  <c r="AV21" i="19"/>
  <c r="AX21" i="19"/>
  <c r="AW21" i="19"/>
  <c r="AX25" i="4"/>
  <c r="AZ25" i="4"/>
  <c r="AX43" i="4"/>
  <c r="AZ43" i="4"/>
  <c r="AX56" i="4"/>
  <c r="AZ56" i="4"/>
  <c r="AX236" i="4"/>
  <c r="AZ236" i="4"/>
  <c r="AX252" i="4"/>
  <c r="AZ252" i="4"/>
  <c r="AX268" i="4"/>
  <c r="AZ268" i="4"/>
  <c r="AX284" i="4"/>
  <c r="AZ284" i="4"/>
  <c r="AX300" i="4"/>
  <c r="AZ300" i="4"/>
  <c r="AX316" i="4"/>
  <c r="AZ316" i="4"/>
  <c r="AX332" i="4"/>
  <c r="AZ332" i="4"/>
  <c r="AX348" i="4"/>
  <c r="AZ348" i="4"/>
  <c r="AX364" i="4"/>
  <c r="AZ364" i="4"/>
  <c r="AX376" i="4"/>
  <c r="AZ376" i="4"/>
  <c r="AX384" i="4"/>
  <c r="AZ384" i="4"/>
  <c r="AX392" i="4"/>
  <c r="AZ392" i="4"/>
  <c r="AX400" i="4"/>
  <c r="AZ400" i="4"/>
  <c r="AX408" i="4"/>
  <c r="AZ408" i="4"/>
  <c r="AX416" i="4"/>
  <c r="AZ416" i="4"/>
  <c r="AX424" i="4"/>
  <c r="AZ424" i="4"/>
  <c r="AX510" i="4"/>
  <c r="AZ510" i="4"/>
  <c r="AX345" i="4"/>
  <c r="AZ345" i="4"/>
  <c r="AX453" i="4"/>
  <c r="AZ453" i="4"/>
  <c r="AX520" i="4"/>
  <c r="AZ520" i="4"/>
  <c r="AX235" i="4"/>
  <c r="AZ235" i="4"/>
  <c r="AX249" i="4"/>
  <c r="AZ249" i="4"/>
  <c r="AX299" i="4"/>
  <c r="AZ299" i="4"/>
  <c r="AX321" i="4"/>
  <c r="AZ321" i="4"/>
  <c r="AX481" i="4"/>
  <c r="AZ481" i="4"/>
  <c r="AX16" i="19"/>
  <c r="AW16" i="19"/>
  <c r="AY33" i="19"/>
  <c r="AW33" i="19"/>
  <c r="AV33" i="19"/>
  <c r="AX33" i="19"/>
  <c r="AW15" i="19"/>
  <c r="AX15" i="19"/>
  <c r="AX19" i="19"/>
  <c r="AW19" i="19"/>
  <c r="AY25" i="19"/>
  <c r="AW25" i="19"/>
  <c r="AX25" i="19"/>
  <c r="AV25" i="19"/>
  <c r="AV27" i="19"/>
  <c r="AX27" i="19"/>
  <c r="AW27" i="19"/>
  <c r="AW28" i="19"/>
  <c r="AX28" i="19"/>
  <c r="AX150" i="4"/>
  <c r="AZ150" i="4"/>
  <c r="AX166" i="4"/>
  <c r="AZ166" i="4"/>
  <c r="AX39" i="4"/>
  <c r="AX440" i="4"/>
  <c r="AZ440" i="4"/>
  <c r="AX484" i="4"/>
  <c r="AZ484" i="4"/>
  <c r="AX504" i="4"/>
  <c r="AZ504" i="4"/>
  <c r="AX265" i="4"/>
  <c r="AZ265" i="4"/>
  <c r="AX361" i="4"/>
  <c r="AZ361" i="4"/>
  <c r="AX493" i="4"/>
  <c r="AZ493" i="4"/>
  <c r="AX233" i="4"/>
  <c r="AZ233" i="4"/>
  <c r="AX337" i="4"/>
  <c r="AZ337" i="4"/>
  <c r="AX485" i="4"/>
  <c r="AZ485" i="4"/>
  <c r="AX524" i="4"/>
  <c r="AZ524" i="4"/>
  <c r="AX975" i="4"/>
  <c r="AZ975" i="4"/>
  <c r="AX1004" i="4"/>
  <c r="AZ1004" i="4"/>
  <c r="AX1031" i="4"/>
  <c r="AZ1031" i="4"/>
  <c r="AX1068" i="4"/>
  <c r="AZ1068" i="4"/>
  <c r="AX991" i="4"/>
  <c r="AZ991" i="4"/>
  <c r="AX1007" i="4"/>
  <c r="AZ1007" i="4"/>
  <c r="AX1019" i="4"/>
  <c r="AZ1019" i="4"/>
  <c r="AX1064" i="4"/>
  <c r="AZ1064" i="4"/>
  <c r="AX69" i="4"/>
  <c r="AU69" i="4"/>
  <c r="AV69" i="4"/>
  <c r="AQ52" i="4"/>
  <c r="AW52" i="4"/>
  <c r="AX52" i="4"/>
  <c r="AQ50" i="4"/>
  <c r="AW50" i="4"/>
  <c r="AX54" i="4"/>
  <c r="AZ54" i="4"/>
  <c r="AT50" i="4"/>
  <c r="AV50" i="4"/>
  <c r="AX75" i="4"/>
  <c r="AX119" i="4"/>
  <c r="AZ119" i="4"/>
  <c r="AX141" i="4"/>
  <c r="AZ141" i="4"/>
  <c r="AX146" i="4"/>
  <c r="AZ146" i="4"/>
  <c r="AX162" i="4"/>
  <c r="AZ162" i="4"/>
  <c r="AV63" i="4"/>
  <c r="AX115" i="4"/>
  <c r="AZ115" i="4"/>
  <c r="AX131" i="4"/>
  <c r="AZ131" i="4"/>
  <c r="AX248" i="4"/>
  <c r="AZ248" i="4"/>
  <c r="AX264" i="4"/>
  <c r="AZ264" i="4"/>
  <c r="AX280" i="4"/>
  <c r="AZ280" i="4"/>
  <c r="AX296" i="4"/>
  <c r="AZ296" i="4"/>
  <c r="AX312" i="4"/>
  <c r="AZ312" i="4"/>
  <c r="AX328" i="4"/>
  <c r="AZ328" i="4"/>
  <c r="AX344" i="4"/>
  <c r="AZ344" i="4"/>
  <c r="AX360" i="4"/>
  <c r="AZ360" i="4"/>
  <c r="AT71" i="4"/>
  <c r="AX521" i="4"/>
  <c r="AZ521" i="4"/>
  <c r="AX528" i="4"/>
  <c r="AZ528" i="4"/>
  <c r="AU65" i="4"/>
  <c r="AV65" i="4"/>
  <c r="AX65" i="4"/>
  <c r="AQ17" i="4"/>
  <c r="AW17" i="4"/>
  <c r="AU51" i="4"/>
  <c r="AV51" i="4"/>
  <c r="AX51" i="4"/>
  <c r="AX63" i="4"/>
  <c r="AU63" i="4"/>
  <c r="AX420" i="4"/>
  <c r="AZ420" i="4"/>
  <c r="AX428" i="4"/>
  <c r="AZ428" i="4"/>
  <c r="AQ67" i="4"/>
  <c r="AV67" i="4"/>
  <c r="AW67" i="4"/>
  <c r="AX67" i="4"/>
  <c r="AU100" i="4"/>
  <c r="AX127" i="4"/>
  <c r="AZ127" i="4"/>
  <c r="AU17" i="4"/>
  <c r="AV17" i="4"/>
  <c r="AX154" i="4"/>
  <c r="AZ154" i="4"/>
  <c r="AX170" i="4"/>
  <c r="AZ170" i="4"/>
  <c r="AX81" i="4"/>
  <c r="AZ81" i="4"/>
  <c r="AX123" i="4"/>
  <c r="AZ123" i="4"/>
  <c r="AR52" i="4"/>
  <c r="AX140" i="4"/>
  <c r="AZ140" i="4"/>
  <c r="AX505" i="4"/>
  <c r="AZ505" i="4"/>
  <c r="AX512" i="4"/>
  <c r="AZ512" i="4"/>
  <c r="U1729" i="7"/>
  <c r="V1729" i="7"/>
  <c r="U1764" i="7"/>
  <c r="V1764" i="7"/>
  <c r="U1732" i="7"/>
  <c r="V1732" i="7"/>
  <c r="U1792" i="7"/>
  <c r="V1792" i="7"/>
  <c r="U1696" i="7"/>
  <c r="V1696" i="7"/>
  <c r="U1688" i="7"/>
  <c r="V1688" i="7"/>
  <c r="U1680" i="7"/>
  <c r="V1680" i="7"/>
  <c r="U1672" i="7"/>
  <c r="V1672" i="7"/>
  <c r="U1664" i="7"/>
  <c r="V1664" i="7"/>
  <c r="U1656" i="7"/>
  <c r="V1656" i="7"/>
  <c r="U1648" i="7"/>
  <c r="V1648" i="7"/>
  <c r="U1803" i="7"/>
  <c r="V1803" i="7"/>
  <c r="U1795" i="7"/>
  <c r="V1795" i="7"/>
  <c r="U1781" i="7"/>
  <c r="V1781" i="7"/>
  <c r="U1765" i="7"/>
  <c r="V1765" i="7"/>
  <c r="U1749" i="7"/>
  <c r="V1749" i="7"/>
  <c r="U1733" i="7"/>
  <c r="V1733" i="7"/>
  <c r="U1717" i="7"/>
  <c r="V1717" i="7"/>
  <c r="U1350" i="7"/>
  <c r="V1350" i="7"/>
  <c r="U1346" i="7"/>
  <c r="V1346" i="7"/>
  <c r="U1342" i="7"/>
  <c r="V1342" i="7"/>
  <c r="U1338" i="7"/>
  <c r="V1338" i="7"/>
  <c r="U1391" i="7"/>
  <c r="V1391" i="7"/>
  <c r="U1383" i="7"/>
  <c r="V1383" i="7"/>
  <c r="U1375" i="7"/>
  <c r="V1375" i="7"/>
  <c r="U1367" i="7"/>
  <c r="V1367" i="7"/>
  <c r="U1334" i="7"/>
  <c r="V1334" i="7"/>
  <c r="U831" i="7"/>
  <c r="V831" i="7"/>
  <c r="U761" i="7"/>
  <c r="V761" i="7"/>
  <c r="U753" i="7"/>
  <c r="V753" i="7"/>
  <c r="U745" i="7"/>
  <c r="V745" i="7"/>
  <c r="U737" i="7"/>
  <c r="V737" i="7"/>
  <c r="U729" i="7"/>
  <c r="V729" i="7"/>
  <c r="U721" i="7"/>
  <c r="V721" i="7"/>
  <c r="U713" i="7"/>
  <c r="V713" i="7"/>
  <c r="U705" i="7"/>
  <c r="V705" i="7"/>
  <c r="U697" i="7"/>
  <c r="V697" i="7"/>
  <c r="U689" i="7"/>
  <c r="V689" i="7"/>
  <c r="U681" i="7"/>
  <c r="V681" i="7"/>
  <c r="U673" i="7"/>
  <c r="V673" i="7"/>
  <c r="U665" i="7"/>
  <c r="V665" i="7"/>
  <c r="U657" i="7"/>
  <c r="V657" i="7"/>
  <c r="U649" i="7"/>
  <c r="V649" i="7"/>
  <c r="U641" i="7"/>
  <c r="V641" i="7"/>
  <c r="U633" i="7"/>
  <c r="V633" i="7"/>
  <c r="U625" i="7"/>
  <c r="V625" i="7"/>
  <c r="U617" i="7"/>
  <c r="V617" i="7"/>
  <c r="U609" i="7"/>
  <c r="V609" i="7"/>
  <c r="U601" i="7"/>
  <c r="V601" i="7"/>
  <c r="U593" i="7"/>
  <c r="V593" i="7"/>
  <c r="U585" i="7"/>
  <c r="V585" i="7"/>
  <c r="U762" i="7"/>
  <c r="V762" i="7"/>
  <c r="U730" i="7"/>
  <c r="V730" i="7"/>
  <c r="U722" i="7"/>
  <c r="V722" i="7"/>
  <c r="U714" i="7"/>
  <c r="V714" i="7"/>
  <c r="U706" i="7"/>
  <c r="V706" i="7"/>
  <c r="U698" i="7"/>
  <c r="V698" i="7"/>
  <c r="U690" i="7"/>
  <c r="V690" i="7"/>
  <c r="U682" i="7"/>
  <c r="V682" i="7"/>
  <c r="U674" i="7"/>
  <c r="V674" i="7"/>
  <c r="U666" i="7"/>
  <c r="V666" i="7"/>
  <c r="U658" i="7"/>
  <c r="V658" i="7"/>
  <c r="U650" i="7"/>
  <c r="V650" i="7"/>
  <c r="U642" i="7"/>
  <c r="V642" i="7"/>
  <c r="U634" i="7"/>
  <c r="V634" i="7"/>
  <c r="U626" i="7"/>
  <c r="V626" i="7"/>
  <c r="U618" i="7"/>
  <c r="V618" i="7"/>
  <c r="U610" i="7"/>
  <c r="V610" i="7"/>
  <c r="U602" i="7"/>
  <c r="V602" i="7"/>
  <c r="U594" i="7"/>
  <c r="V594" i="7"/>
  <c r="U586" i="7"/>
  <c r="V586" i="7"/>
  <c r="U581" i="7"/>
  <c r="V581" i="7"/>
  <c r="U577" i="7"/>
  <c r="V577" i="7"/>
  <c r="U107" i="7"/>
  <c r="V107" i="7"/>
  <c r="U55" i="7"/>
  <c r="V55" i="7"/>
  <c r="U378" i="7"/>
  <c r="V378" i="7"/>
  <c r="V460" i="7"/>
  <c r="U460" i="7"/>
  <c r="V442" i="7"/>
  <c r="U442" i="7"/>
  <c r="V426" i="7"/>
  <c r="U426" i="7"/>
  <c r="U125" i="7"/>
  <c r="V125" i="7"/>
  <c r="U109" i="7"/>
  <c r="V109" i="7"/>
  <c r="U93" i="7"/>
  <c r="V93" i="7"/>
  <c r="U77" i="7"/>
  <c r="V77" i="7"/>
  <c r="U61" i="7"/>
  <c r="V61" i="7"/>
  <c r="U45" i="7"/>
  <c r="V45" i="7"/>
  <c r="U28" i="7"/>
  <c r="V28" i="7"/>
  <c r="U42" i="7"/>
  <c r="V42" i="7"/>
  <c r="U11" i="7"/>
  <c r="V11" i="7"/>
  <c r="U115" i="7"/>
  <c r="V115" i="7"/>
  <c r="U67" i="7"/>
  <c r="V67" i="7"/>
  <c r="U114" i="7"/>
  <c r="V114" i="7"/>
  <c r="U94" i="7"/>
  <c r="V94" i="7"/>
  <c r="V78" i="7"/>
  <c r="U78" i="7"/>
  <c r="V17" i="7"/>
  <c r="U17" i="7"/>
  <c r="U164" i="7"/>
  <c r="V425" i="7"/>
  <c r="V180" i="7"/>
  <c r="V148" i="7"/>
  <c r="V469" i="7"/>
  <c r="V198" i="7"/>
  <c r="V166" i="7"/>
  <c r="V134" i="7"/>
  <c r="U21" i="7"/>
  <c r="U122" i="7"/>
  <c r="U58" i="7"/>
  <c r="V452" i="7"/>
  <c r="V184" i="7"/>
  <c r="V152" i="7"/>
  <c r="V423" i="7"/>
  <c r="V146" i="7"/>
  <c r="U130" i="7"/>
  <c r="U10" i="7"/>
  <c r="U1804" i="7"/>
  <c r="V1804" i="7"/>
  <c r="U1708" i="7"/>
  <c r="V1708" i="7"/>
  <c r="U1694" i="7"/>
  <c r="V1694" i="7"/>
  <c r="U1670" i="7"/>
  <c r="V1670" i="7"/>
  <c r="U1761" i="7"/>
  <c r="V1761" i="7"/>
  <c r="U1788" i="7"/>
  <c r="V1788" i="7"/>
  <c r="U1756" i="7"/>
  <c r="V1756" i="7"/>
  <c r="U1740" i="7"/>
  <c r="V1740" i="7"/>
  <c r="U1724" i="7"/>
  <c r="V1724" i="7"/>
  <c r="U1640" i="7"/>
  <c r="V1640" i="7"/>
  <c r="U1636" i="7"/>
  <c r="V1636" i="7"/>
  <c r="U1632" i="7"/>
  <c r="V1632" i="7"/>
  <c r="U1373" i="7"/>
  <c r="V1373" i="7"/>
  <c r="U1786" i="7"/>
  <c r="V1786" i="7"/>
  <c r="U1782" i="7"/>
  <c r="V1782" i="7"/>
  <c r="U1778" i="7"/>
  <c r="V1778" i="7"/>
  <c r="U1774" i="7"/>
  <c r="V1774" i="7"/>
  <c r="U1770" i="7"/>
  <c r="V1770" i="7"/>
  <c r="U1766" i="7"/>
  <c r="V1766" i="7"/>
  <c r="U1762" i="7"/>
  <c r="V1762" i="7"/>
  <c r="U1758" i="7"/>
  <c r="V1758" i="7"/>
  <c r="U1754" i="7"/>
  <c r="V1754" i="7"/>
  <c r="U1750" i="7"/>
  <c r="V1750" i="7"/>
  <c r="U1746" i="7"/>
  <c r="V1746" i="7"/>
  <c r="U1742" i="7"/>
  <c r="V1742" i="7"/>
  <c r="U1738" i="7"/>
  <c r="V1738" i="7"/>
  <c r="U1734" i="7"/>
  <c r="V1734" i="7"/>
  <c r="U1730" i="7"/>
  <c r="V1730" i="7"/>
  <c r="U1726" i="7"/>
  <c r="V1726" i="7"/>
  <c r="U1722" i="7"/>
  <c r="V1722" i="7"/>
  <c r="U1718" i="7"/>
  <c r="V1718" i="7"/>
  <c r="U1796" i="7"/>
  <c r="V1796" i="7"/>
  <c r="U1714" i="7"/>
  <c r="V1714" i="7"/>
  <c r="U1710" i="7"/>
  <c r="V1710" i="7"/>
  <c r="U1706" i="7"/>
  <c r="V1706" i="7"/>
  <c r="U1702" i="7"/>
  <c r="V1702" i="7"/>
  <c r="U1698" i="7"/>
  <c r="V1698" i="7"/>
  <c r="U1690" i="7"/>
  <c r="V1690" i="7"/>
  <c r="U1682" i="7"/>
  <c r="V1682" i="7"/>
  <c r="U1674" i="7"/>
  <c r="V1674" i="7"/>
  <c r="U1666" i="7"/>
  <c r="V1666" i="7"/>
  <c r="U1658" i="7"/>
  <c r="V1658" i="7"/>
  <c r="U1650" i="7"/>
  <c r="V1650" i="7"/>
  <c r="U1642" i="7"/>
  <c r="V1642" i="7"/>
  <c r="U1785" i="7"/>
  <c r="V1785" i="7"/>
  <c r="U1769" i="7"/>
  <c r="V1769" i="7"/>
  <c r="U1753" i="7"/>
  <c r="V1753" i="7"/>
  <c r="U1737" i="7"/>
  <c r="V1737" i="7"/>
  <c r="U1721" i="7"/>
  <c r="V1721" i="7"/>
  <c r="U1784" i="7"/>
  <c r="V1784" i="7"/>
  <c r="U1776" i="7"/>
  <c r="V1776" i="7"/>
  <c r="U1768" i="7"/>
  <c r="V1768" i="7"/>
  <c r="U1760" i="7"/>
  <c r="V1760" i="7"/>
  <c r="U1752" i="7"/>
  <c r="V1752" i="7"/>
  <c r="U1744" i="7"/>
  <c r="V1744" i="7"/>
  <c r="U1736" i="7"/>
  <c r="V1736" i="7"/>
  <c r="U1728" i="7"/>
  <c r="V1728" i="7"/>
  <c r="U1720" i="7"/>
  <c r="V1720" i="7"/>
  <c r="U1393" i="7"/>
  <c r="V1393" i="7"/>
  <c r="U1385" i="7"/>
  <c r="V1385" i="7"/>
  <c r="U1377" i="7"/>
  <c r="V1377" i="7"/>
  <c r="U1369" i="7"/>
  <c r="V1369" i="7"/>
  <c r="U827" i="7"/>
  <c r="V827" i="7"/>
  <c r="U763" i="7"/>
  <c r="V763" i="7"/>
  <c r="U755" i="7"/>
  <c r="V755" i="7"/>
  <c r="U747" i="7"/>
  <c r="V747" i="7"/>
  <c r="U739" i="7"/>
  <c r="V739" i="7"/>
  <c r="U731" i="7"/>
  <c r="V731" i="7"/>
  <c r="U723" i="7"/>
  <c r="V723" i="7"/>
  <c r="U715" i="7"/>
  <c r="V715" i="7"/>
  <c r="U707" i="7"/>
  <c r="V707" i="7"/>
  <c r="U699" i="7"/>
  <c r="V699" i="7"/>
  <c r="U691" i="7"/>
  <c r="V691" i="7"/>
  <c r="U683" i="7"/>
  <c r="V683" i="7"/>
  <c r="U675" i="7"/>
  <c r="V675" i="7"/>
  <c r="U667" i="7"/>
  <c r="V667" i="7"/>
  <c r="U659" i="7"/>
  <c r="V659" i="7"/>
  <c r="U651" i="7"/>
  <c r="V651" i="7"/>
  <c r="U643" i="7"/>
  <c r="V643" i="7"/>
  <c r="U635" i="7"/>
  <c r="V635" i="7"/>
  <c r="U627" i="7"/>
  <c r="V627" i="7"/>
  <c r="U619" i="7"/>
  <c r="V619" i="7"/>
  <c r="U611" i="7"/>
  <c r="V611" i="7"/>
  <c r="U603" i="7"/>
  <c r="V603" i="7"/>
  <c r="U595" i="7"/>
  <c r="V595" i="7"/>
  <c r="U587" i="7"/>
  <c r="V587" i="7"/>
  <c r="U820" i="7"/>
  <c r="V820" i="7"/>
  <c r="U816" i="7"/>
  <c r="V816" i="7"/>
  <c r="U812" i="7"/>
  <c r="V812" i="7"/>
  <c r="U808" i="7"/>
  <c r="V808" i="7"/>
  <c r="U804" i="7"/>
  <c r="V804" i="7"/>
  <c r="U800" i="7"/>
  <c r="V800" i="7"/>
  <c r="U796" i="7"/>
  <c r="V796" i="7"/>
  <c r="U792" i="7"/>
  <c r="V792" i="7"/>
  <c r="U788" i="7"/>
  <c r="V788" i="7"/>
  <c r="U784" i="7"/>
  <c r="V784" i="7"/>
  <c r="U780" i="7"/>
  <c r="V780" i="7"/>
  <c r="U776" i="7"/>
  <c r="V776" i="7"/>
  <c r="U772" i="7"/>
  <c r="V772" i="7"/>
  <c r="U768" i="7"/>
  <c r="V768" i="7"/>
  <c r="U764" i="7"/>
  <c r="V764" i="7"/>
  <c r="U724" i="7"/>
  <c r="V724" i="7"/>
  <c r="U716" i="7"/>
  <c r="V716" i="7"/>
  <c r="U708" i="7"/>
  <c r="V708" i="7"/>
  <c r="U700" i="7"/>
  <c r="V700" i="7"/>
  <c r="U692" i="7"/>
  <c r="V692" i="7"/>
  <c r="U684" i="7"/>
  <c r="V684" i="7"/>
  <c r="U676" i="7"/>
  <c r="V676" i="7"/>
  <c r="U668" i="7"/>
  <c r="V668" i="7"/>
  <c r="U660" i="7"/>
  <c r="V660" i="7"/>
  <c r="U652" i="7"/>
  <c r="V652" i="7"/>
  <c r="U644" i="7"/>
  <c r="V644" i="7"/>
  <c r="U636" i="7"/>
  <c r="V636" i="7"/>
  <c r="U628" i="7"/>
  <c r="V628" i="7"/>
  <c r="U620" i="7"/>
  <c r="V620" i="7"/>
  <c r="U612" i="7"/>
  <c r="V612" i="7"/>
  <c r="U604" i="7"/>
  <c r="V604" i="7"/>
  <c r="U596" i="7"/>
  <c r="V596" i="7"/>
  <c r="U588" i="7"/>
  <c r="V588" i="7"/>
  <c r="U582" i="7"/>
  <c r="V582" i="7"/>
  <c r="U578" i="7"/>
  <c r="V578" i="7"/>
  <c r="U574" i="7"/>
  <c r="V574" i="7"/>
  <c r="U127" i="7"/>
  <c r="V127" i="7"/>
  <c r="U71" i="7"/>
  <c r="V71" i="7"/>
  <c r="U357" i="7"/>
  <c r="V357" i="7"/>
  <c r="U349" i="7"/>
  <c r="V349" i="7"/>
  <c r="U345" i="7"/>
  <c r="V345" i="7"/>
  <c r="U321" i="7"/>
  <c r="V321" i="7"/>
  <c r="U303" i="7"/>
  <c r="V303" i="7"/>
  <c r="U297" i="7"/>
  <c r="V297" i="7"/>
  <c r="U293" i="7"/>
  <c r="V293" i="7"/>
  <c r="U281" i="7"/>
  <c r="V281" i="7"/>
  <c r="U271" i="7"/>
  <c r="V271" i="7"/>
  <c r="U263" i="7"/>
  <c r="V263" i="7"/>
  <c r="U255" i="7"/>
  <c r="V255" i="7"/>
  <c r="U247" i="7"/>
  <c r="V247" i="7"/>
  <c r="U239" i="7"/>
  <c r="V239" i="7"/>
  <c r="U229" i="7"/>
  <c r="J43" i="10"/>
  <c r="V229" i="7"/>
  <c r="U215" i="7"/>
  <c r="J29" i="10"/>
  <c r="V215" i="7"/>
  <c r="U205" i="7"/>
  <c r="V205" i="7"/>
  <c r="V470" i="7"/>
  <c r="U470" i="7"/>
  <c r="V446" i="7"/>
  <c r="U446" i="7"/>
  <c r="V436" i="7"/>
  <c r="U436" i="7"/>
  <c r="U129" i="7"/>
  <c r="V129" i="7"/>
  <c r="U113" i="7"/>
  <c r="V113" i="7"/>
  <c r="U97" i="7"/>
  <c r="V97" i="7"/>
  <c r="U81" i="7"/>
  <c r="V81" i="7"/>
  <c r="U65" i="7"/>
  <c r="V65" i="7"/>
  <c r="U49" i="7"/>
  <c r="V49" i="7"/>
  <c r="U38" i="7"/>
  <c r="V38" i="7"/>
  <c r="U32" i="7"/>
  <c r="V32" i="7"/>
  <c r="U8" i="7"/>
  <c r="V8" i="7"/>
  <c r="U79" i="7"/>
  <c r="V79" i="7"/>
  <c r="U47" i="7"/>
  <c r="V47" i="7"/>
  <c r="U26" i="7"/>
  <c r="V26" i="7"/>
  <c r="U383" i="7"/>
  <c r="V383" i="7"/>
  <c r="U369" i="7"/>
  <c r="V369" i="7"/>
  <c r="U365" i="7"/>
  <c r="V365" i="7"/>
  <c r="U335" i="7"/>
  <c r="V335" i="7"/>
  <c r="U331" i="7"/>
  <c r="V331" i="7"/>
  <c r="U305" i="7"/>
  <c r="V305" i="7"/>
  <c r="U291" i="7"/>
  <c r="V291" i="7"/>
  <c r="U285" i="7"/>
  <c r="V285" i="7"/>
  <c r="U279" i="7"/>
  <c r="V279" i="7"/>
  <c r="U273" i="7"/>
  <c r="V273" i="7"/>
  <c r="U265" i="7"/>
  <c r="V265" i="7"/>
  <c r="U257" i="7"/>
  <c r="V257" i="7"/>
  <c r="U249" i="7"/>
  <c r="V249" i="7"/>
  <c r="U241" i="7"/>
  <c r="V241" i="7"/>
  <c r="U231" i="7"/>
  <c r="V231" i="7"/>
  <c r="U221" i="7"/>
  <c r="J35" i="10"/>
  <c r="V221" i="7"/>
  <c r="U211" i="7"/>
  <c r="V211" i="7"/>
  <c r="U453" i="7"/>
  <c r="V453" i="7"/>
  <c r="U445" i="7"/>
  <c r="V445" i="7"/>
  <c r="U123" i="7"/>
  <c r="V123" i="7"/>
  <c r="U99" i="7"/>
  <c r="V99" i="7"/>
  <c r="U75" i="7"/>
  <c r="V75" i="7"/>
  <c r="U51" i="7"/>
  <c r="V51" i="7"/>
  <c r="U376" i="7"/>
  <c r="V376" i="7"/>
  <c r="U372" i="7"/>
  <c r="V372" i="7"/>
  <c r="U360" i="7"/>
  <c r="V360" i="7"/>
  <c r="U326" i="7"/>
  <c r="V326" i="7"/>
  <c r="U320" i="7"/>
  <c r="V320" i="7"/>
  <c r="U316" i="7"/>
  <c r="V316" i="7"/>
  <c r="U312" i="7"/>
  <c r="V312" i="7"/>
  <c r="U233" i="7"/>
  <c r="V233" i="7"/>
  <c r="U219" i="7"/>
  <c r="V219" i="7"/>
  <c r="U340" i="7"/>
  <c r="V340" i="7"/>
  <c r="U170" i="7"/>
  <c r="J25" i="10"/>
  <c r="V435" i="7"/>
  <c r="V156" i="7"/>
  <c r="U118" i="7"/>
  <c r="U98" i="7"/>
  <c r="V411" i="7"/>
  <c r="V174" i="7"/>
  <c r="V142" i="7"/>
  <c r="V74" i="7"/>
  <c r="V29" i="7"/>
  <c r="V192" i="7"/>
  <c r="V160" i="7"/>
  <c r="V456" i="7"/>
  <c r="V186" i="7"/>
  <c r="V154" i="7"/>
  <c r="U1716" i="7"/>
  <c r="V1716" i="7"/>
  <c r="U1704" i="7"/>
  <c r="V1704" i="7"/>
  <c r="U1686" i="7"/>
  <c r="V1686" i="7"/>
  <c r="U1662" i="7"/>
  <c r="V1662" i="7"/>
  <c r="U1646" i="7"/>
  <c r="V1646" i="7"/>
  <c r="U1777" i="7"/>
  <c r="V1777" i="7"/>
  <c r="U1772" i="7"/>
  <c r="V1772" i="7"/>
  <c r="U1800" i="7"/>
  <c r="V1800" i="7"/>
  <c r="U1692" i="7"/>
  <c r="V1692" i="7"/>
  <c r="U1684" i="7"/>
  <c r="V1684" i="7"/>
  <c r="U1676" i="7"/>
  <c r="V1676" i="7"/>
  <c r="U1668" i="7"/>
  <c r="V1668" i="7"/>
  <c r="U1660" i="7"/>
  <c r="V1660" i="7"/>
  <c r="U1652" i="7"/>
  <c r="V1652" i="7"/>
  <c r="U1644" i="7"/>
  <c r="V1644" i="7"/>
  <c r="U1855" i="7"/>
  <c r="V1855" i="7"/>
  <c r="U1851" i="7"/>
  <c r="V1851" i="7"/>
  <c r="U1847" i="7"/>
  <c r="V1847" i="7"/>
  <c r="U1843" i="7"/>
  <c r="V1843" i="7"/>
  <c r="U1839" i="7"/>
  <c r="V1839" i="7"/>
  <c r="U1835" i="7"/>
  <c r="V1835" i="7"/>
  <c r="U1831" i="7"/>
  <c r="V1831" i="7"/>
  <c r="U1827" i="7"/>
  <c r="V1827" i="7"/>
  <c r="U1823" i="7"/>
  <c r="V1823" i="7"/>
  <c r="U1819" i="7"/>
  <c r="V1819" i="7"/>
  <c r="U1815" i="7"/>
  <c r="V1815" i="7"/>
  <c r="U1811" i="7"/>
  <c r="V1811" i="7"/>
  <c r="U1807" i="7"/>
  <c r="V1807" i="7"/>
  <c r="U1799" i="7"/>
  <c r="V1799" i="7"/>
  <c r="U1791" i="7"/>
  <c r="V1791" i="7"/>
  <c r="U1789" i="7"/>
  <c r="V1789" i="7"/>
  <c r="U1773" i="7"/>
  <c r="V1773" i="7"/>
  <c r="U1757" i="7"/>
  <c r="V1757" i="7"/>
  <c r="U1741" i="7"/>
  <c r="V1741" i="7"/>
  <c r="U1725" i="7"/>
  <c r="V1725" i="7"/>
  <c r="U1857" i="7"/>
  <c r="V1857" i="7"/>
  <c r="U1853" i="7"/>
  <c r="V1853" i="7"/>
  <c r="U1849" i="7"/>
  <c r="V1849" i="7"/>
  <c r="U1845" i="7"/>
  <c r="V1845" i="7"/>
  <c r="U1841" i="7"/>
  <c r="V1841" i="7"/>
  <c r="U1837" i="7"/>
  <c r="V1837" i="7"/>
  <c r="U1833" i="7"/>
  <c r="V1833" i="7"/>
  <c r="U1829" i="7"/>
  <c r="V1829" i="7"/>
  <c r="U1825" i="7"/>
  <c r="V1825" i="7"/>
  <c r="U1821" i="7"/>
  <c r="V1821" i="7"/>
  <c r="U1817" i="7"/>
  <c r="V1817" i="7"/>
  <c r="U1813" i="7"/>
  <c r="V1813" i="7"/>
  <c r="U1809" i="7"/>
  <c r="V1809" i="7"/>
  <c r="U1805" i="7"/>
  <c r="V1805" i="7"/>
  <c r="U1801" i="7"/>
  <c r="V1801" i="7"/>
  <c r="U1797" i="7"/>
  <c r="V1797" i="7"/>
  <c r="U1793" i="7"/>
  <c r="V1793" i="7"/>
  <c r="U1638" i="7"/>
  <c r="V1638" i="7"/>
  <c r="U1634" i="7"/>
  <c r="V1634" i="7"/>
  <c r="U1630" i="7"/>
  <c r="V1630" i="7"/>
  <c r="U1352" i="7"/>
  <c r="V1352" i="7"/>
  <c r="U1348" i="7"/>
  <c r="V1348" i="7"/>
  <c r="U1344" i="7"/>
  <c r="V1344" i="7"/>
  <c r="U1340" i="7"/>
  <c r="V1340" i="7"/>
  <c r="U1336" i="7"/>
  <c r="V1336" i="7"/>
  <c r="U1387" i="7"/>
  <c r="V1387" i="7"/>
  <c r="U1379" i="7"/>
  <c r="V1379" i="7"/>
  <c r="U1371" i="7"/>
  <c r="V1371" i="7"/>
  <c r="U1363" i="7"/>
  <c r="V1363" i="7"/>
  <c r="U823" i="7"/>
  <c r="V823" i="7"/>
  <c r="U757" i="7"/>
  <c r="V757" i="7"/>
  <c r="U749" i="7"/>
  <c r="V749" i="7"/>
  <c r="U741" i="7"/>
  <c r="V741" i="7"/>
  <c r="U733" i="7"/>
  <c r="V733" i="7"/>
  <c r="U725" i="7"/>
  <c r="V725" i="7"/>
  <c r="U717" i="7"/>
  <c r="V717" i="7"/>
  <c r="U709" i="7"/>
  <c r="V709" i="7"/>
  <c r="U701" i="7"/>
  <c r="V701" i="7"/>
  <c r="U693" i="7"/>
  <c r="V693" i="7"/>
  <c r="U685" i="7"/>
  <c r="V685" i="7"/>
  <c r="U677" i="7"/>
  <c r="V677" i="7"/>
  <c r="U669" i="7"/>
  <c r="V669" i="7"/>
  <c r="U661" i="7"/>
  <c r="V661" i="7"/>
  <c r="U653" i="7"/>
  <c r="V653" i="7"/>
  <c r="U645" i="7"/>
  <c r="V645" i="7"/>
  <c r="U637" i="7"/>
  <c r="V637" i="7"/>
  <c r="U629" i="7"/>
  <c r="V629" i="7"/>
  <c r="U621" i="7"/>
  <c r="V621" i="7"/>
  <c r="U613" i="7"/>
  <c r="V613" i="7"/>
  <c r="U605" i="7"/>
  <c r="V605" i="7"/>
  <c r="U597" i="7"/>
  <c r="V597" i="7"/>
  <c r="U589" i="7"/>
  <c r="V589" i="7"/>
  <c r="U726" i="7"/>
  <c r="V726" i="7"/>
  <c r="U718" i="7"/>
  <c r="V718" i="7"/>
  <c r="U710" i="7"/>
  <c r="V710" i="7"/>
  <c r="U702" i="7"/>
  <c r="V702" i="7"/>
  <c r="U694" i="7"/>
  <c r="V694" i="7"/>
  <c r="U686" i="7"/>
  <c r="V686" i="7"/>
  <c r="U678" i="7"/>
  <c r="V678" i="7"/>
  <c r="U670" i="7"/>
  <c r="V670" i="7"/>
  <c r="U662" i="7"/>
  <c r="V662" i="7"/>
  <c r="U654" i="7"/>
  <c r="V654" i="7"/>
  <c r="U646" i="7"/>
  <c r="V646" i="7"/>
  <c r="U638" i="7"/>
  <c r="V638" i="7"/>
  <c r="U630" i="7"/>
  <c r="V630" i="7"/>
  <c r="U622" i="7"/>
  <c r="V622" i="7"/>
  <c r="U614" i="7"/>
  <c r="V614" i="7"/>
  <c r="U606" i="7"/>
  <c r="V606" i="7"/>
  <c r="U598" i="7"/>
  <c r="V598" i="7"/>
  <c r="U590" i="7"/>
  <c r="V590" i="7"/>
  <c r="U583" i="7"/>
  <c r="V583" i="7"/>
  <c r="U579" i="7"/>
  <c r="V579" i="7"/>
  <c r="U575" i="7"/>
  <c r="V575" i="7"/>
  <c r="U83" i="7"/>
  <c r="V83" i="7"/>
  <c r="U380" i="7"/>
  <c r="V380" i="7"/>
  <c r="U364" i="7"/>
  <c r="V364" i="7"/>
  <c r="V450" i="7"/>
  <c r="U450" i="7"/>
  <c r="V438" i="7"/>
  <c r="U438" i="7"/>
  <c r="U117" i="7"/>
  <c r="V117" i="7"/>
  <c r="U101" i="7"/>
  <c r="V101" i="7"/>
  <c r="U85" i="7"/>
  <c r="V85" i="7"/>
  <c r="U69" i="7"/>
  <c r="V69" i="7"/>
  <c r="U53" i="7"/>
  <c r="V53" i="7"/>
  <c r="V34" i="7"/>
  <c r="U34" i="7"/>
  <c r="U82" i="7"/>
  <c r="V82" i="7"/>
  <c r="U119" i="7"/>
  <c r="V119" i="7"/>
  <c r="U95" i="7"/>
  <c r="V95" i="7"/>
  <c r="U102" i="7"/>
  <c r="V102" i="7"/>
  <c r="U90" i="7"/>
  <c r="V90" i="7"/>
  <c r="U66" i="7"/>
  <c r="V66" i="7"/>
  <c r="V444" i="7"/>
  <c r="V196" i="7"/>
  <c r="V132" i="7"/>
  <c r="V448" i="7"/>
  <c r="V182" i="7"/>
  <c r="V150" i="7"/>
  <c r="U4" i="7"/>
  <c r="V200" i="7"/>
  <c r="V168" i="7"/>
  <c r="V136" i="7"/>
  <c r="V110" i="7"/>
  <c r="U46" i="7"/>
  <c r="V194" i="7"/>
  <c r="V162" i="7"/>
  <c r="U25" i="7"/>
  <c r="V50" i="7"/>
  <c r="M6" i="20"/>
  <c r="O7" i="20"/>
  <c r="U1712" i="7"/>
  <c r="V1712" i="7"/>
  <c r="U1700" i="7"/>
  <c r="V1700" i="7"/>
  <c r="U1678" i="7"/>
  <c r="V1678" i="7"/>
  <c r="U1654" i="7"/>
  <c r="V1654" i="7"/>
  <c r="U1745" i="7"/>
  <c r="V1745" i="7"/>
  <c r="U1780" i="7"/>
  <c r="V1780" i="7"/>
  <c r="U1748" i="7"/>
  <c r="V1748" i="7"/>
  <c r="U1389" i="7"/>
  <c r="V1389" i="7"/>
  <c r="U1381" i="7"/>
  <c r="V1381" i="7"/>
  <c r="U1365" i="7"/>
  <c r="V1365" i="7"/>
  <c r="U829" i="7"/>
  <c r="V829" i="7"/>
  <c r="U825" i="7"/>
  <c r="V825" i="7"/>
  <c r="U759" i="7"/>
  <c r="V759" i="7"/>
  <c r="U751" i="7"/>
  <c r="V751" i="7"/>
  <c r="U743" i="7"/>
  <c r="V743" i="7"/>
  <c r="U735" i="7"/>
  <c r="V735" i="7"/>
  <c r="U727" i="7"/>
  <c r="V727" i="7"/>
  <c r="U719" i="7"/>
  <c r="V719" i="7"/>
  <c r="U711" i="7"/>
  <c r="V711" i="7"/>
  <c r="U703" i="7"/>
  <c r="V703" i="7"/>
  <c r="U695" i="7"/>
  <c r="V695" i="7"/>
  <c r="U687" i="7"/>
  <c r="V687" i="7"/>
  <c r="U679" i="7"/>
  <c r="V679" i="7"/>
  <c r="U671" i="7"/>
  <c r="V671" i="7"/>
  <c r="U663" i="7"/>
  <c r="V663" i="7"/>
  <c r="U655" i="7"/>
  <c r="V655" i="7"/>
  <c r="U647" i="7"/>
  <c r="V647" i="7"/>
  <c r="U639" i="7"/>
  <c r="V639" i="7"/>
  <c r="U631" i="7"/>
  <c r="V631" i="7"/>
  <c r="U623" i="7"/>
  <c r="V623" i="7"/>
  <c r="U615" i="7"/>
  <c r="V615" i="7"/>
  <c r="U607" i="7"/>
  <c r="V607" i="7"/>
  <c r="U599" i="7"/>
  <c r="V599" i="7"/>
  <c r="U591" i="7"/>
  <c r="V591" i="7"/>
  <c r="U822" i="7"/>
  <c r="V822" i="7"/>
  <c r="U818" i="7"/>
  <c r="V818" i="7"/>
  <c r="U814" i="7"/>
  <c r="V814" i="7"/>
  <c r="U810" i="7"/>
  <c r="V810" i="7"/>
  <c r="U806" i="7"/>
  <c r="V806" i="7"/>
  <c r="U802" i="7"/>
  <c r="V802" i="7"/>
  <c r="U798" i="7"/>
  <c r="V798" i="7"/>
  <c r="U794" i="7"/>
  <c r="V794" i="7"/>
  <c r="U790" i="7"/>
  <c r="V790" i="7"/>
  <c r="U786" i="7"/>
  <c r="V786" i="7"/>
  <c r="U782" i="7"/>
  <c r="V782" i="7"/>
  <c r="U778" i="7"/>
  <c r="V778" i="7"/>
  <c r="U774" i="7"/>
  <c r="V774" i="7"/>
  <c r="U770" i="7"/>
  <c r="V770" i="7"/>
  <c r="U766" i="7"/>
  <c r="V766" i="7"/>
  <c r="U760" i="7"/>
  <c r="V760" i="7"/>
  <c r="U728" i="7"/>
  <c r="V728" i="7"/>
  <c r="U720" i="7"/>
  <c r="V720" i="7"/>
  <c r="U712" i="7"/>
  <c r="V712" i="7"/>
  <c r="U704" i="7"/>
  <c r="V704" i="7"/>
  <c r="U696" i="7"/>
  <c r="V696" i="7"/>
  <c r="U688" i="7"/>
  <c r="V688" i="7"/>
  <c r="U680" i="7"/>
  <c r="V680" i="7"/>
  <c r="U672" i="7"/>
  <c r="V672" i="7"/>
  <c r="U664" i="7"/>
  <c r="V664" i="7"/>
  <c r="U656" i="7"/>
  <c r="V656" i="7"/>
  <c r="U648" i="7"/>
  <c r="V648" i="7"/>
  <c r="U640" i="7"/>
  <c r="V640" i="7"/>
  <c r="U632" i="7"/>
  <c r="V632" i="7"/>
  <c r="U624" i="7"/>
  <c r="V624" i="7"/>
  <c r="U616" i="7"/>
  <c r="V616" i="7"/>
  <c r="U608" i="7"/>
  <c r="V608" i="7"/>
  <c r="U600" i="7"/>
  <c r="V600" i="7"/>
  <c r="U592" i="7"/>
  <c r="V592" i="7"/>
  <c r="U584" i="7"/>
  <c r="V584" i="7"/>
  <c r="U580" i="7"/>
  <c r="V580" i="7"/>
  <c r="U576" i="7"/>
  <c r="V576" i="7"/>
  <c r="U91" i="7"/>
  <c r="V91" i="7"/>
  <c r="U43" i="7"/>
  <c r="V43" i="7"/>
  <c r="U377" i="7"/>
  <c r="V377" i="7"/>
  <c r="U351" i="7"/>
  <c r="V351" i="7"/>
  <c r="U347" i="7"/>
  <c r="V347" i="7"/>
  <c r="U343" i="7"/>
  <c r="V343" i="7"/>
  <c r="U307" i="7"/>
  <c r="V307" i="7"/>
  <c r="U299" i="7"/>
  <c r="V299" i="7"/>
  <c r="U295" i="7"/>
  <c r="V295" i="7"/>
  <c r="U287" i="7"/>
  <c r="V287" i="7"/>
  <c r="U277" i="7"/>
  <c r="V277" i="7"/>
  <c r="U267" i="7"/>
  <c r="V267" i="7"/>
  <c r="U259" i="7"/>
  <c r="V259" i="7"/>
  <c r="U251" i="7"/>
  <c r="V251" i="7"/>
  <c r="U243" i="7"/>
  <c r="V243" i="7"/>
  <c r="U237" i="7"/>
  <c r="V237" i="7"/>
  <c r="U225" i="7"/>
  <c r="J39" i="10"/>
  <c r="V225" i="7"/>
  <c r="U209" i="7"/>
  <c r="J23" i="10"/>
  <c r="V209" i="7"/>
  <c r="V454" i="7"/>
  <c r="U454" i="7"/>
  <c r="V440" i="7"/>
  <c r="U440" i="7"/>
  <c r="U121" i="7"/>
  <c r="V121" i="7"/>
  <c r="U105" i="7"/>
  <c r="V105" i="7"/>
  <c r="U89" i="7"/>
  <c r="V89" i="7"/>
  <c r="U73" i="7"/>
  <c r="V73" i="7"/>
  <c r="U57" i="7"/>
  <c r="V57" i="7"/>
  <c r="U41" i="7"/>
  <c r="V41" i="7"/>
  <c r="V126" i="7"/>
  <c r="U126" i="7"/>
  <c r="U106" i="7"/>
  <c r="V106" i="7"/>
  <c r="U70" i="7"/>
  <c r="V70" i="7"/>
  <c r="U54" i="7"/>
  <c r="V54" i="7"/>
  <c r="U103" i="7"/>
  <c r="V103" i="7"/>
  <c r="U59" i="7"/>
  <c r="V59" i="7"/>
  <c r="U389" i="7"/>
  <c r="V389" i="7"/>
  <c r="U381" i="7"/>
  <c r="V381" i="7"/>
  <c r="U367" i="7"/>
  <c r="V367" i="7"/>
  <c r="U355" i="7"/>
  <c r="V355" i="7"/>
  <c r="U333" i="7"/>
  <c r="V333" i="7"/>
  <c r="U329" i="7"/>
  <c r="V329" i="7"/>
  <c r="U301" i="7"/>
  <c r="V301" i="7"/>
  <c r="U289" i="7"/>
  <c r="V289" i="7"/>
  <c r="U283" i="7"/>
  <c r="V283" i="7"/>
  <c r="U275" i="7"/>
  <c r="V275" i="7"/>
  <c r="U269" i="7"/>
  <c r="V269" i="7"/>
  <c r="U261" i="7"/>
  <c r="V261" i="7"/>
  <c r="U253" i="7"/>
  <c r="V253" i="7"/>
  <c r="U245" i="7"/>
  <c r="V245" i="7"/>
  <c r="U235" i="7"/>
  <c r="V235" i="7"/>
  <c r="U227" i="7"/>
  <c r="J41" i="10"/>
  <c r="V227" i="7"/>
  <c r="U217" i="7"/>
  <c r="J31" i="10"/>
  <c r="V217" i="7"/>
  <c r="U207" i="7"/>
  <c r="J21" i="10"/>
  <c r="V207" i="7"/>
  <c r="U449" i="7"/>
  <c r="V449" i="7"/>
  <c r="U393" i="7"/>
  <c r="V393" i="7"/>
  <c r="U33" i="7"/>
  <c r="V33" i="7"/>
  <c r="U111" i="7"/>
  <c r="V111" i="7"/>
  <c r="U87" i="7"/>
  <c r="V87" i="7"/>
  <c r="U63" i="7"/>
  <c r="V63" i="7"/>
  <c r="U30" i="7"/>
  <c r="V30" i="7"/>
  <c r="U374" i="7"/>
  <c r="V374" i="7"/>
  <c r="U370" i="7"/>
  <c r="V370" i="7"/>
  <c r="U356" i="7"/>
  <c r="V356" i="7"/>
  <c r="U324" i="7"/>
  <c r="V324" i="7"/>
  <c r="U318" i="7"/>
  <c r="V318" i="7"/>
  <c r="U314" i="7"/>
  <c r="V314" i="7"/>
  <c r="U310" i="7"/>
  <c r="V310" i="7"/>
  <c r="U223" i="7"/>
  <c r="J37" i="10"/>
  <c r="V223" i="7"/>
  <c r="U213" i="7"/>
  <c r="J27" i="10"/>
  <c r="V213" i="7"/>
  <c r="U338" i="7"/>
  <c r="V338" i="7"/>
  <c r="V392" i="7"/>
  <c r="V140" i="7"/>
  <c r="V459" i="7"/>
  <c r="V190" i="7"/>
  <c r="U13" i="7"/>
  <c r="V413" i="7"/>
  <c r="V176" i="7"/>
  <c r="V144" i="7"/>
  <c r="V202" i="7"/>
  <c r="V138" i="7"/>
  <c r="E61" i="22"/>
  <c r="I61" i="22"/>
  <c r="M61" i="22"/>
  <c r="F62" i="22"/>
  <c r="J62" i="22"/>
  <c r="N62" i="22"/>
  <c r="C63" i="22"/>
  <c r="G63" i="22"/>
  <c r="K63" i="22"/>
  <c r="O63" i="22"/>
  <c r="D64" i="22"/>
  <c r="H64" i="22"/>
  <c r="L64" i="22"/>
  <c r="P64" i="22"/>
  <c r="E65" i="22"/>
  <c r="I65" i="22"/>
  <c r="M65" i="22"/>
  <c r="D61" i="22"/>
  <c r="H61" i="22"/>
  <c r="L61" i="22"/>
  <c r="P61" i="22"/>
  <c r="E62" i="22"/>
  <c r="I62" i="22"/>
  <c r="M62" i="22"/>
  <c r="F63" i="22"/>
  <c r="J63" i="22"/>
  <c r="N63" i="22"/>
  <c r="C64" i="22"/>
  <c r="G64" i="22"/>
  <c r="K64" i="22"/>
  <c r="O64" i="22"/>
  <c r="D65" i="22"/>
  <c r="H65" i="22"/>
  <c r="L65" i="22"/>
  <c r="P65" i="22"/>
  <c r="C61" i="22"/>
  <c r="G61" i="22"/>
  <c r="K61" i="22"/>
  <c r="O61" i="22"/>
  <c r="D62" i="22"/>
  <c r="H62" i="22"/>
  <c r="L62" i="22"/>
  <c r="P62" i="22"/>
  <c r="E63" i="22"/>
  <c r="I63" i="22"/>
  <c r="M63" i="22"/>
  <c r="F64" i="22"/>
  <c r="J64" i="22"/>
  <c r="N64" i="22"/>
  <c r="C65" i="22"/>
  <c r="G65" i="22"/>
  <c r="K65" i="22"/>
  <c r="O65" i="22"/>
  <c r="F61" i="22"/>
  <c r="J61" i="22"/>
  <c r="N61" i="22"/>
  <c r="C62" i="22"/>
  <c r="G62" i="22"/>
  <c r="K62" i="22"/>
  <c r="O62" i="22"/>
  <c r="D63" i="22"/>
  <c r="H63" i="22"/>
  <c r="L63" i="22"/>
  <c r="P63" i="22"/>
  <c r="E64" i="22"/>
  <c r="I64" i="22"/>
  <c r="M64" i="22"/>
  <c r="F65" i="22"/>
  <c r="J65" i="22"/>
  <c r="N65" i="22"/>
  <c r="L23" i="10"/>
  <c r="L33" i="10"/>
  <c r="L41" i="10"/>
  <c r="L8" i="10"/>
  <c r="L26" i="10"/>
  <c r="L42" i="10"/>
  <c r="L15" i="10"/>
  <c r="L19" i="10"/>
  <c r="L14" i="10"/>
  <c r="L18" i="10"/>
  <c r="L16" i="10"/>
  <c r="L20" i="10"/>
  <c r="L11" i="10"/>
  <c r="L22" i="10"/>
  <c r="L36" i="10"/>
  <c r="L9" i="10"/>
  <c r="L13" i="10"/>
  <c r="L21" i="10"/>
  <c r="L28" i="10"/>
  <c r="L31" i="10"/>
  <c r="L29" i="10"/>
  <c r="L35" i="10"/>
  <c r="L43" i="10"/>
  <c r="L10" i="10"/>
  <c r="L32" i="10"/>
  <c r="L27" i="10"/>
  <c r="L39" i="10"/>
  <c r="L25" i="10"/>
  <c r="L37" i="10"/>
  <c r="L30" i="10"/>
  <c r="L34" i="10"/>
  <c r="L40" i="10"/>
  <c r="L12" i="10"/>
  <c r="L17" i="10"/>
  <c r="L24" i="10"/>
  <c r="J19" i="10"/>
  <c r="J36" i="10"/>
  <c r="J33" i="10"/>
  <c r="L6" i="10"/>
  <c r="J20" i="10"/>
  <c r="J28" i="10"/>
  <c r="L38" i="10"/>
  <c r="AQ1105" i="4"/>
  <c r="AQ1097" i="4"/>
  <c r="AX3" i="4"/>
  <c r="AU3" i="4"/>
  <c r="AQ1093" i="4"/>
  <c r="AQ1100" i="4"/>
  <c r="AQ1092" i="4"/>
  <c r="AX1092" i="4"/>
  <c r="AU1092" i="4"/>
  <c r="AZ6" i="4"/>
  <c r="AR1092" i="4"/>
  <c r="AZ1099" i="4"/>
  <c r="AW1100" i="4"/>
  <c r="AX1100" i="4"/>
  <c r="AW1095" i="4"/>
  <c r="AV1100" i="4"/>
  <c r="AZ1091" i="4"/>
  <c r="AW1104" i="4"/>
  <c r="AX1104" i="4"/>
  <c r="AX16" i="4"/>
  <c r="AZ16" i="4"/>
  <c r="AR1093" i="4"/>
  <c r="AV1101" i="4"/>
  <c r="AZ1101" i="4"/>
  <c r="AU1093" i="4"/>
  <c r="AX1093" i="4"/>
  <c r="AW1101" i="4"/>
  <c r="AX1101" i="4"/>
  <c r="AW1103" i="4"/>
  <c r="AX1103" i="4"/>
  <c r="AR1105" i="4"/>
  <c r="AW1105" i="4"/>
  <c r="AX1105" i="4"/>
  <c r="AR1094" i="4"/>
  <c r="AQ1094" i="4"/>
  <c r="AX1094" i="4"/>
  <c r="AX15" i="4"/>
  <c r="AZ19" i="4"/>
  <c r="AZ3" i="4"/>
  <c r="AZ33" i="4"/>
  <c r="AQ1095" i="4"/>
  <c r="AZ22" i="4"/>
  <c r="AZ11" i="4"/>
  <c r="AX7" i="4"/>
  <c r="AZ7" i="4"/>
  <c r="AZ13" i="4"/>
  <c r="AZ24" i="4"/>
  <c r="AZ66" i="4"/>
  <c r="AZ9" i="4"/>
  <c r="AZ10" i="4"/>
  <c r="AZ70" i="4"/>
  <c r="AZ4" i="4"/>
  <c r="AV16" i="4"/>
  <c r="AV15" i="4"/>
  <c r="AZ15" i="4"/>
  <c r="AQ1104" i="4"/>
  <c r="C36" i="22"/>
  <c r="C37" i="22"/>
  <c r="E21" i="22"/>
  <c r="AV64" i="4"/>
  <c r="AZ64" i="4"/>
  <c r="AV1094" i="4"/>
  <c r="AZ1094" i="4"/>
  <c r="AV97" i="4"/>
  <c r="AZ97" i="4"/>
  <c r="AV1104" i="4"/>
  <c r="AU1097" i="4"/>
  <c r="AV1097" i="4"/>
  <c r="AQ1096" i="4"/>
  <c r="AU1096" i="4"/>
  <c r="AW1097" i="4"/>
  <c r="AX1097" i="4"/>
  <c r="AW1096" i="4"/>
  <c r="AX1096" i="4"/>
  <c r="AQ1102" i="4"/>
  <c r="AV1102" i="4"/>
  <c r="AW1102" i="4"/>
  <c r="AX1102" i="4"/>
  <c r="AQ1103" i="4"/>
  <c r="AV1105" i="4"/>
  <c r="AZ1105" i="4"/>
  <c r="AV1086" i="4"/>
  <c r="AU1103" i="4"/>
  <c r="AV1103" i="4"/>
  <c r="AU1095" i="4"/>
  <c r="AV1095" i="4"/>
  <c r="AX1095" i="4"/>
  <c r="AV35" i="4"/>
  <c r="AZ35" i="4"/>
  <c r="AZ75" i="4"/>
  <c r="AZ39" i="4"/>
  <c r="AV188" i="4"/>
  <c r="AZ188" i="4"/>
  <c r="AV78" i="4"/>
  <c r="AZ2" i="4"/>
  <c r="AV88" i="4"/>
  <c r="AZ88" i="4"/>
  <c r="AV82" i="4"/>
  <c r="AV36" i="4"/>
  <c r="AZ36" i="4"/>
  <c r="AV92" i="4"/>
  <c r="AZ92" i="4"/>
  <c r="AV182" i="4"/>
  <c r="AZ182" i="4"/>
  <c r="AV91" i="4"/>
  <c r="AZ91" i="4"/>
  <c r="AX53" i="4"/>
  <c r="AV187" i="4"/>
  <c r="AV20" i="4"/>
  <c r="AZ20" i="4"/>
  <c r="AV95" i="4"/>
  <c r="AZ95" i="4"/>
  <c r="AV93" i="4"/>
  <c r="AZ93" i="4"/>
  <c r="AV30" i="4"/>
  <c r="AZ30" i="4"/>
  <c r="AV23" i="4"/>
  <c r="AZ23" i="4"/>
  <c r="AX17" i="4"/>
  <c r="AZ84" i="4"/>
  <c r="AV32" i="4"/>
  <c r="AZ32" i="4"/>
  <c r="AV45" i="4"/>
  <c r="AZ45" i="4"/>
  <c r="AV55" i="4"/>
  <c r="AZ55" i="4"/>
  <c r="AV87" i="4"/>
  <c r="AZ87" i="4"/>
  <c r="AV89" i="4"/>
  <c r="AZ89" i="4"/>
  <c r="AV99" i="4"/>
  <c r="AZ99" i="4"/>
  <c r="AV86" i="4"/>
  <c r="AZ86" i="4"/>
  <c r="AV96" i="4"/>
  <c r="AZ96" i="4"/>
  <c r="AZ67" i="4"/>
  <c r="AZ90" i="4"/>
  <c r="AV83" i="4"/>
  <c r="AZ83" i="4"/>
  <c r="AV49" i="4"/>
  <c r="AZ49" i="4"/>
  <c r="AV42" i="4"/>
  <c r="AZ42" i="4"/>
  <c r="AV47" i="4"/>
  <c r="AZ47" i="4"/>
  <c r="AV38" i="4"/>
  <c r="AZ38" i="4"/>
  <c r="AV184" i="4"/>
  <c r="AZ184" i="4"/>
  <c r="AV26" i="4"/>
  <c r="AZ26" i="4"/>
  <c r="AV185" i="4"/>
  <c r="AV80" i="4"/>
  <c r="AZ80" i="4"/>
  <c r="AV28" i="4"/>
  <c r="AZ28" i="4"/>
  <c r="AU57" i="4"/>
  <c r="AV57" i="4"/>
  <c r="AX57" i="4"/>
  <c r="AV53" i="4"/>
  <c r="AZ63" i="4"/>
  <c r="AZ51" i="4"/>
  <c r="AZ17" i="4"/>
  <c r="AZ69" i="4"/>
  <c r="AZ65" i="4"/>
  <c r="AZ100" i="4"/>
  <c r="L4" i="10"/>
  <c r="L2" i="10"/>
  <c r="L5" i="10"/>
  <c r="L7" i="10"/>
  <c r="L3" i="10"/>
  <c r="C21" i="22"/>
  <c r="C58" i="22"/>
  <c r="K57" i="22"/>
  <c r="D58" i="22"/>
  <c r="H37" i="22"/>
  <c r="F21" i="22"/>
  <c r="E57" i="22"/>
  <c r="M52" i="22"/>
  <c r="L57" i="22"/>
  <c r="AV52" i="4"/>
  <c r="AZ52" i="4"/>
  <c r="AU71" i="4"/>
  <c r="AX71" i="4"/>
  <c r="AK5" i="19"/>
  <c r="AK9" i="19"/>
  <c r="AK13" i="19"/>
  <c r="AK17" i="19"/>
  <c r="AK21" i="19"/>
  <c r="AK25" i="19"/>
  <c r="AK29" i="19"/>
  <c r="AK33" i="19"/>
  <c r="AK7" i="19"/>
  <c r="AK11" i="19"/>
  <c r="AK15" i="19"/>
  <c r="AK19" i="19"/>
  <c r="AK23" i="19"/>
  <c r="AK27" i="19"/>
  <c r="AK31" i="19"/>
  <c r="AK35" i="19"/>
  <c r="AK28" i="19"/>
  <c r="AK12" i="19"/>
  <c r="AK22" i="19"/>
  <c r="AK32" i="19"/>
  <c r="AK16" i="19"/>
  <c r="AK26" i="19"/>
  <c r="AK10" i="19"/>
  <c r="AK6" i="19"/>
  <c r="AK20" i="19"/>
  <c r="AK30" i="19"/>
  <c r="AK14" i="19"/>
  <c r="AK24" i="19"/>
  <c r="AK8" i="19"/>
  <c r="AK34" i="19"/>
  <c r="AK18" i="19"/>
  <c r="AX50" i="4"/>
  <c r="AZ50" i="4"/>
  <c r="AU50" i="4"/>
  <c r="AV71" i="4"/>
  <c r="AZ71" i="4"/>
  <c r="F66" i="22"/>
  <c r="Q65" i="22"/>
  <c r="K66" i="22"/>
  <c r="D66" i="22"/>
  <c r="I66" i="22"/>
  <c r="J66" i="22"/>
  <c r="O66" i="22"/>
  <c r="H66" i="22"/>
  <c r="Q63" i="22"/>
  <c r="M66" i="22"/>
  <c r="N66" i="22"/>
  <c r="Q64" i="22"/>
  <c r="L66" i="22"/>
  <c r="T3" i="20"/>
  <c r="O6" i="20"/>
  <c r="Q62" i="22"/>
  <c r="G66" i="22"/>
  <c r="P66" i="22"/>
  <c r="E66" i="22"/>
  <c r="Q61" i="22"/>
  <c r="C66" i="22"/>
  <c r="AV1092" i="4"/>
  <c r="AZ1092" i="4"/>
  <c r="AZ1100" i="4"/>
  <c r="AV1093" i="4"/>
  <c r="AZ1093" i="4"/>
  <c r="V6" i="19"/>
  <c r="Q6" i="19"/>
  <c r="Y6" i="19"/>
  <c r="AI6" i="19"/>
  <c r="AA6" i="19"/>
  <c r="U6" i="19"/>
  <c r="T6" i="19"/>
  <c r="AG6" i="19"/>
  <c r="W6" i="19"/>
  <c r="Z6" i="19"/>
  <c r="X6" i="19"/>
  <c r="R6" i="19"/>
  <c r="AC6" i="19"/>
  <c r="AF6" i="19"/>
  <c r="AH6" i="19"/>
  <c r="S6" i="19"/>
  <c r="P6" i="19"/>
  <c r="AT6" i="19"/>
  <c r="AB6" i="19"/>
  <c r="AD6" i="19"/>
  <c r="AZ1097" i="4"/>
  <c r="AZ53" i="4"/>
  <c r="AZ1104" i="4"/>
  <c r="T12" i="19"/>
  <c r="Q12" i="19"/>
  <c r="S12" i="19"/>
  <c r="U12" i="19"/>
  <c r="AC12" i="19"/>
  <c r="Y12" i="19"/>
  <c r="AV1096" i="4"/>
  <c r="AZ1096" i="4"/>
  <c r="AZ1102" i="4"/>
  <c r="AZ1095" i="4"/>
  <c r="AZ1103" i="4"/>
  <c r="R12" i="19"/>
  <c r="AH12" i="19"/>
  <c r="Z12" i="19"/>
  <c r="AB12" i="19"/>
  <c r="X12" i="19"/>
  <c r="P12" i="19"/>
  <c r="AT12" i="19"/>
  <c r="AF12" i="19"/>
  <c r="W12" i="19"/>
  <c r="AD12" i="19"/>
  <c r="AG12" i="19"/>
  <c r="AI12" i="19"/>
  <c r="V12" i="19"/>
  <c r="AS12" i="19"/>
  <c r="AA12" i="19"/>
  <c r="AI10" i="19"/>
  <c r="AA14" i="19"/>
  <c r="Y14" i="19"/>
  <c r="U14" i="19"/>
  <c r="V14" i="19"/>
  <c r="T14" i="19"/>
  <c r="Q14" i="19"/>
  <c r="AD14" i="19"/>
  <c r="AH14" i="19"/>
  <c r="AB14" i="19"/>
  <c r="AF14" i="19"/>
  <c r="R14" i="19"/>
  <c r="AR14" i="19"/>
  <c r="S14" i="19"/>
  <c r="P14" i="19"/>
  <c r="AT14" i="19"/>
  <c r="AG14" i="19"/>
  <c r="X14" i="19"/>
  <c r="AC14" i="19"/>
  <c r="W14" i="19"/>
  <c r="AI14" i="19"/>
  <c r="Z14" i="19"/>
  <c r="S5" i="19"/>
  <c r="W13" i="19"/>
  <c r="Z13" i="19"/>
  <c r="P13" i="19"/>
  <c r="AT13" i="19"/>
  <c r="AB13" i="19"/>
  <c r="X13" i="19"/>
  <c r="AA13" i="19"/>
  <c r="R13" i="19"/>
  <c r="V13" i="19"/>
  <c r="AF13" i="19"/>
  <c r="AH13" i="19"/>
  <c r="U13" i="19"/>
  <c r="AD13" i="19"/>
  <c r="AI13" i="19"/>
  <c r="T13" i="19"/>
  <c r="AG13" i="19"/>
  <c r="Y13" i="19"/>
  <c r="Q13" i="19"/>
  <c r="S13" i="19"/>
  <c r="AC13" i="19"/>
  <c r="AZ57" i="4"/>
  <c r="AF9" i="19"/>
  <c r="AU12" i="19"/>
  <c r="W11" i="19"/>
  <c r="R11" i="19"/>
  <c r="AD11" i="19"/>
  <c r="Q11" i="19"/>
  <c r="T11" i="19"/>
  <c r="X11" i="19"/>
  <c r="AH11" i="19"/>
  <c r="Z11" i="19"/>
  <c r="Y11" i="19"/>
  <c r="S11" i="19"/>
  <c r="AC11" i="19"/>
  <c r="AA11" i="19"/>
  <c r="AG11" i="19"/>
  <c r="AF11" i="19"/>
  <c r="U11" i="19"/>
  <c r="P11" i="19"/>
  <c r="AT11" i="19"/>
  <c r="AB11" i="19"/>
  <c r="V11" i="19"/>
  <c r="AI11" i="19"/>
  <c r="AB9" i="19"/>
  <c r="AR6" i="19"/>
  <c r="AV6" i="19"/>
  <c r="Q10" i="19"/>
  <c r="X10" i="19"/>
  <c r="Z10" i="19"/>
  <c r="AF10" i="19"/>
  <c r="AC10" i="19"/>
  <c r="T9" i="19"/>
  <c r="R9" i="19"/>
  <c r="S9" i="19"/>
  <c r="Q9" i="19"/>
  <c r="AG10" i="19"/>
  <c r="Y10" i="19"/>
  <c r="U10" i="19"/>
  <c r="T10" i="19"/>
  <c r="U9" i="19"/>
  <c r="X9" i="19"/>
  <c r="P9" i="19"/>
  <c r="AT9" i="19"/>
  <c r="AH9" i="19"/>
  <c r="S10" i="19"/>
  <c r="V10" i="19"/>
  <c r="AA10" i="19"/>
  <c r="AB10" i="19"/>
  <c r="P10" i="19"/>
  <c r="AT10" i="19"/>
  <c r="AI9" i="19"/>
  <c r="W9" i="19"/>
  <c r="AD9" i="19"/>
  <c r="Z9" i="19"/>
  <c r="V9" i="19"/>
  <c r="W10" i="19"/>
  <c r="AH10" i="19"/>
  <c r="AD10" i="19"/>
  <c r="R10" i="19"/>
  <c r="AA9" i="19"/>
  <c r="Y9" i="19"/>
  <c r="AG9" i="19"/>
  <c r="D21" i="22"/>
  <c r="M57" i="22"/>
  <c r="AU6" i="19"/>
  <c r="AS6" i="19"/>
  <c r="AD5" i="19"/>
  <c r="R5" i="19"/>
  <c r="U5" i="19"/>
  <c r="V5" i="19"/>
  <c r="AA5" i="19"/>
  <c r="AK36" i="19"/>
  <c r="X5" i="19"/>
  <c r="AG5" i="19"/>
  <c r="W5" i="19"/>
  <c r="AI5" i="19"/>
  <c r="AC5" i="19"/>
  <c r="AF5" i="19"/>
  <c r="Z5" i="19"/>
  <c r="Y5" i="19"/>
  <c r="P5" i="19"/>
  <c r="AB5" i="19"/>
  <c r="AH5" i="19"/>
  <c r="T5" i="19"/>
  <c r="Q5" i="19"/>
  <c r="AE6" i="19"/>
  <c r="AJ6" i="19"/>
  <c r="Q66" i="22"/>
  <c r="G21" i="22"/>
  <c r="AE12" i="19"/>
  <c r="AU11" i="19"/>
  <c r="R8" i="19"/>
  <c r="X8" i="19"/>
  <c r="AC8" i="19"/>
  <c r="AD8" i="19"/>
  <c r="P8" i="19"/>
  <c r="AT8" i="19"/>
  <c r="S8" i="19"/>
  <c r="AU8" i="19"/>
  <c r="AB8" i="19"/>
  <c r="AI8" i="19"/>
  <c r="AF8" i="19"/>
  <c r="Q8" i="19"/>
  <c r="V8" i="19"/>
  <c r="Y8" i="19"/>
  <c r="AA8" i="19"/>
  <c r="Z8" i="19"/>
  <c r="T8" i="19"/>
  <c r="U8" i="19"/>
  <c r="AG8" i="19"/>
  <c r="W8" i="19"/>
  <c r="AH8" i="19"/>
  <c r="U7" i="19"/>
  <c r="U36" i="19"/>
  <c r="Y7" i="19"/>
  <c r="AH7" i="19"/>
  <c r="AC7" i="19"/>
  <c r="AW6" i="19"/>
  <c r="V7" i="19"/>
  <c r="AF7" i="19"/>
  <c r="AF36" i="19"/>
  <c r="R7" i="19"/>
  <c r="R36" i="19"/>
  <c r="AG7" i="19"/>
  <c r="W7" i="19"/>
  <c r="W36" i="19"/>
  <c r="T7" i="19"/>
  <c r="S7" i="19"/>
  <c r="S36" i="19"/>
  <c r="AI7" i="19"/>
  <c r="AI36" i="19"/>
  <c r="Q7" i="19"/>
  <c r="X7" i="19"/>
  <c r="X36" i="19"/>
  <c r="Z7" i="19"/>
  <c r="Z36" i="19"/>
  <c r="AA7" i="19"/>
  <c r="AA36" i="19"/>
  <c r="AB7" i="19"/>
  <c r="AB36" i="19"/>
  <c r="AD7" i="19"/>
  <c r="AD36" i="19"/>
  <c r="P7" i="19"/>
  <c r="AT7" i="19"/>
  <c r="AR12" i="19"/>
  <c r="AY12" i="19"/>
  <c r="AQ12" i="19"/>
  <c r="AJ12" i="19"/>
  <c r="AS13" i="19"/>
  <c r="AC9" i="19"/>
  <c r="AE9" i="19"/>
  <c r="AJ9" i="19"/>
  <c r="AE14" i="19"/>
  <c r="AJ14" i="19"/>
  <c r="AU13" i="19"/>
  <c r="AS14" i="19"/>
  <c r="AX14" i="19"/>
  <c r="AV14" i="19"/>
  <c r="AU14" i="19"/>
  <c r="AE13" i="19"/>
  <c r="AJ13" i="19"/>
  <c r="AR13" i="19"/>
  <c r="AU10" i="19"/>
  <c r="AE11" i="19"/>
  <c r="AJ11" i="19"/>
  <c r="AR11" i="19"/>
  <c r="AS11" i="19"/>
  <c r="AR9" i="19"/>
  <c r="AU9" i="19"/>
  <c r="AR10" i="19"/>
  <c r="AS9" i="19"/>
  <c r="AS10" i="19"/>
  <c r="AE10" i="19"/>
  <c r="AJ10" i="19"/>
  <c r="AY6" i="19"/>
  <c r="AQ6" i="19"/>
  <c r="AX6" i="19"/>
  <c r="AT5" i="19"/>
  <c r="AU5" i="19"/>
  <c r="AS5" i="19"/>
  <c r="AE5" i="19"/>
  <c r="AR5" i="19"/>
  <c r="AH36" i="19"/>
  <c r="T36" i="19"/>
  <c r="V36" i="19"/>
  <c r="AG36" i="19"/>
  <c r="Y36" i="19"/>
  <c r="AE8" i="19"/>
  <c r="AS7" i="19"/>
  <c r="AR8" i="19"/>
  <c r="AS8" i="19"/>
  <c r="AJ8" i="19"/>
  <c r="AR7" i="19"/>
  <c r="AV7" i="19"/>
  <c r="Q36" i="19"/>
  <c r="AU7" i="19"/>
  <c r="AE7" i="19"/>
  <c r="AJ7" i="19"/>
  <c r="AT36" i="19"/>
  <c r="P36" i="19"/>
  <c r="AV12" i="19"/>
  <c r="AX12" i="19"/>
  <c r="AW12" i="19"/>
  <c r="AC36" i="19"/>
  <c r="AY14" i="19"/>
  <c r="AQ14" i="19"/>
  <c r="AW14" i="19"/>
  <c r="AV13" i="19"/>
  <c r="AX13" i="19"/>
  <c r="AY13" i="19"/>
  <c r="AQ13" i="19"/>
  <c r="AW13" i="19"/>
  <c r="AV11" i="19"/>
  <c r="AW11" i="19"/>
  <c r="AX11" i="19"/>
  <c r="AY11" i="19"/>
  <c r="AQ11" i="19"/>
  <c r="AY9" i="19"/>
  <c r="AV9" i="19"/>
  <c r="AW9" i="19"/>
  <c r="AX9" i="19"/>
  <c r="AX10" i="19"/>
  <c r="AV10" i="19"/>
  <c r="AW10" i="19"/>
  <c r="AY10" i="19"/>
  <c r="AQ10" i="19"/>
  <c r="AJ5" i="19"/>
  <c r="AY5" i="19"/>
  <c r="AX5" i="19"/>
  <c r="AW5" i="19"/>
  <c r="AV5" i="19"/>
  <c r="AS36" i="19"/>
  <c r="AX8" i="19"/>
  <c r="AV8" i="19"/>
  <c r="AV36" i="19"/>
  <c r="AY8" i="19"/>
  <c r="AQ8" i="19"/>
  <c r="AW8" i="19"/>
  <c r="AE36" i="19"/>
  <c r="AX7" i="19"/>
  <c r="AR36" i="19"/>
  <c r="AW7" i="19"/>
  <c r="AW36" i="19"/>
  <c r="AY7" i="19"/>
  <c r="AQ7" i="19"/>
  <c r="AU36" i="19"/>
  <c r="AJ36" i="19"/>
  <c r="AQ9" i="19"/>
  <c r="AQ5" i="19"/>
  <c r="AX36" i="19"/>
  <c r="AY36" i="19"/>
  <c r="AQ36" i="19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<sst xmlns="http://schemas.openxmlformats.org/spreadsheetml/2006/main" count="28101" uniqueCount="4685">
  <si>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</si>
  <si>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</si>
  <si>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</si>
  <si>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</si>
  <si>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</si>
  <si>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</si>
  <si>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</si>
  <si>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</si>
  <si>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</si>
  <si>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</si>
  <si>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</si>
  <si>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</si>
  <si>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</si>
  <si>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</si>
  <si>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</si>
  <si>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</si>
  <si>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</si>
  <si>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</si>
  <si>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</si>
  <si>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</si>
  <si>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</si>
  <si>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</si>
  <si>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</si>
  <si>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</si>
  <si>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</si>
  <si>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</si>
  <si>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</si>
  <si>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</si>
  <si>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</si>
  <si>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</si>
  <si>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</si>
  <si>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</si>
  <si>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</si>
  <si>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</si>
  <si>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</si>
  <si>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</si>
  <si>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</si>
  <si>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</si>
  <si>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</si>
  <si>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</si>
  <si>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</si>
  <si>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</si>
  <si>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</si>
  <si>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</si>
  <si>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</si>
  <si>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</si>
  <si>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</si>
  <si>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</si>
  <si>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</si>
  <si>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</si>
  <si>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</si>
  <si>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</si>
  <si>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</si>
  <si>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</si>
  <si>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</si>
  <si>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</si>
  <si>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</si>
  <si>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</si>
  <si>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</si>
  <si>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</si>
  <si>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</si>
  <si>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</si>
  <si>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</si>
  <si>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</si>
  <si>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</si>
  <si>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</si>
  <si>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</si>
  <si>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</si>
  <si>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</si>
  <si>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</si>
  <si>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</si>
  <si>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</si>
  <si>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</si>
  <si>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</si>
  <si>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</si>
  <si>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</si>
  <si>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</si>
  <si>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</si>
  <si>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</si>
  <si>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</si>
  <si>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</si>
  <si>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</si>
  <si>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</si>
  <si>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</si>
  <si>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</si>
  <si>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</si>
  <si>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</si>
  <si>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</si>
  <si>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</si>
  <si>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</si>
  <si>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</si>
  <si>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</si>
  <si>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</si>
  <si>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</si>
  <si>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</si>
  <si>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</si>
  <si>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</si>
  <si>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</si>
  <si>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</si>
  <si>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</si>
  <si>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</si>
  <si>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</si>
  <si>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</si>
  <si>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</si>
  <si>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</si>
  <si>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</si>
  <si>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</si>
  <si>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</si>
  <si>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</si>
  <si>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</si>
  <si>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</si>
  <si>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</si>
  <si>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</si>
  <si>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</si>
  <si>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</si>
  <si>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</si>
  <si>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</si>
  <si>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</si>
  <si>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</si>
  <si>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</si>
  <si>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</si>
  <si>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</si>
  <si>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</si>
  <si>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</si>
  <si>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</si>
  <si>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</si>
  <si>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</si>
  <si>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</si>
  <si>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</si>
  <si>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</si>
  <si>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</si>
  <si>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</si>
  <si>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</si>
  <si>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</si>
  <si>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</si>
  <si>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</si>
  <si>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</si>
  <si>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</si>
  <si>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</si>
  <si>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</si>
  <si>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</si>
  <si>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</si>
  <si>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</si>
  <si>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</si>
  <si>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</si>
  <si>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</si>
  <si>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</si>
  <si>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</si>
  <si>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</si>
  <si>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</si>
  <si>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</si>
  <si>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</si>
  <si>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</si>
  <si>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</si>
  <si>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</si>
  <si>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</si>
  <si>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</si>
  <si>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</si>
  <si>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</si>
  <si>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</si>
  <si>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</si>
  <si>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</si>
  <si>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</si>
  <si>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</si>
  <si>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</si>
  <si>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</si>
  <si>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</si>
  <si>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</si>
  <si>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</si>
  <si>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</si>
  <si>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</si>
  <si>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</si>
  <si>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</si>
  <si>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</si>
  <si>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</si>
  <si>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</si>
  <si>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</si>
  <si>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</si>
  <si>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</si>
  <si>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</si>
  <si>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</si>
  <si>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</si>
  <si>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</si>
  <si>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</si>
  <si>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</si>
  <si>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</si>
  <si>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</si>
  <si>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</si>
  <si>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</si>
  <si>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</si>
  <si>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</si>
  <si>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</si>
  <si>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</si>
  <si>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</si>
  <si>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</si>
  <si>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</si>
  <si>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</si>
  <si>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</si>
  <si>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</si>
  <si>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</si>
  <si>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</si>
  <si>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</si>
  <si>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</si>
  <si>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</si>
  <si>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</si>
  <si>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</si>
  <si>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</si>
  <si>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</si>
  <si>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</si>
  <si>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</si>
  <si>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</si>
  <si>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</si>
  <si>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</si>
  <si>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</si>
  <si>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</si>
  <si>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</si>
  <si>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</si>
  <si>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</si>
  <si>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</si>
  <si>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</si>
  <si>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</si>
  <si>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</si>
  <si>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</si>
  <si>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</si>
  <si>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</si>
  <si>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</si>
  <si>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</si>
  <si>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</si>
  <si>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</si>
  <si>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</si>
  <si>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</si>
  <si>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</si>
  <si>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</si>
  <si>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</si>
  <si>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</si>
  <si>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</si>
  <si>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</si>
  <si>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</si>
  <si>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</si>
  <si>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</si>
  <si>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</si>
  <si>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</si>
  <si>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</si>
  <si>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</si>
  <si>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</si>
  <si>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</si>
  <si>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</si>
  <si>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</si>
  <si>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</si>
  <si>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</si>
  <si>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</si>
  <si>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</si>
  <si>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</si>
  <si>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</si>
  <si>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</si>
  <si>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</si>
  <si>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</si>
  <si>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</si>
  <si>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</si>
  <si>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</si>
  <si>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</si>
  <si>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</si>
  <si>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</si>
  <si>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</si>
  <si>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</si>
  <si>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</si>
  <si>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</si>
  <si>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</si>
  <si>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</si>
  <si>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</si>
  <si>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</si>
  <si>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</si>
  <si>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</si>
  <si>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</si>
  <si>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</si>
  <si>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</si>
  <si>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</si>
  <si>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</si>
  <si>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</si>
  <si>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</si>
  <si>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</si>
  <si>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</si>
  <si>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</si>
  <si>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</si>
  <si>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</si>
  <si>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</si>
  <si>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</si>
  <si>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</si>
  <si>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</si>
  <si>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</si>
  <si>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</si>
  <si>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</si>
  <si>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</si>
  <si>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</si>
  <si>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</si>
  <si>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</si>
  <si>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</si>
  <si>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</si>
  <si>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</si>
  <si>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</si>
  <si>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</si>
  <si>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</si>
  <si>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</si>
  <si>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</si>
  <si>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</si>
  <si>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</si>
  <si>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</si>
  <si>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</si>
  <si>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</si>
  <si>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</si>
  <si>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</si>
  <si>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</si>
  <si>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</si>
  <si>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</si>
  <si>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</si>
  <si>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</si>
  <si>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</si>
  <si>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</si>
  <si>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</si>
  <si>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</si>
  <si>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</si>
  <si>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</si>
  <si>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</si>
  <si>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</si>
  <si>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</si>
  <si>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</si>
  <si>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</si>
  <si>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</si>
  <si>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</si>
  <si>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</si>
  <si>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</si>
  <si>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</si>
  <si>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</si>
  <si>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</si>
  <si>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</si>
  <si>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</si>
  <si>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</si>
  <si>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</si>
  <si>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</si>
  <si>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</si>
  <si>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</si>
  <si>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</si>
  <si>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</si>
  <si>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</si>
  <si>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</si>
  <si>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</si>
  <si>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</si>
  <si>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</si>
  <si>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</si>
  <si>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</si>
  <si>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</si>
  <si>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</si>
  <si>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</si>
  <si>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</si>
  <si>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</si>
  <si>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</si>
  <si>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</si>
  <si>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</si>
  <si>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</si>
  <si>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</si>
  <si>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</si>
  <si>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</si>
  <si>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</si>
  <si>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</si>
  <si>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</si>
  <si>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</si>
  <si>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</si>
  <si>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</si>
  <si>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</si>
  <si>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</si>
  <si>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</si>
  <si>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</si>
  <si>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</si>
  <si>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</si>
  <si>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</si>
  <si>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</si>
  <si>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</si>
  <si>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</si>
  <si>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</si>
  <si>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</si>
  <si>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</si>
  <si>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</si>
  <si>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</si>
  <si>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</si>
  <si>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</si>
  <si>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</si>
  <si>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</si>
  <si>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</si>
  <si>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</si>
  <si>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</si>
  <si>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</si>
  <si>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</si>
  <si>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</si>
  <si>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</si>
  <si>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</si>
  <si>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</si>
  <si>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</si>
  <si>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</si>
  <si>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</si>
  <si>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</si>
  <si>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</si>
  <si>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</si>
  <si>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</si>
  <si>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</si>
  <si>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</si>
  <si>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</si>
  <si>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</si>
  <si>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</si>
  <si>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</si>
  <si>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</si>
  <si>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</si>
  <si>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</si>
  <si>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</si>
  <si>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</si>
  <si>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</si>
  <si>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</si>
  <si>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</si>
  <si>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</si>
  <si>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</si>
  <si>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</si>
  <si>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</si>
  <si>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</si>
  <si>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</si>
  <si>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</si>
  <si>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</si>
  <si>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</si>
  <si>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</si>
  <si>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</si>
  <si>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</si>
  <si>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</si>
  <si>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</si>
  <si>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</si>
  <si>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</si>
  <si>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</si>
  <si>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</si>
  <si>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</si>
  <si>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</si>
  <si>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</si>
  <si>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</si>
  <si>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</si>
  <si>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</si>
  <si>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</si>
  <si>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</si>
  <si>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</si>
  <si>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</si>
  <si>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</si>
  <si>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</si>
  <si>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</si>
  <si>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</si>
  <si>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</si>
  <si>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</si>
  <si>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</si>
  <si>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</si>
  <si>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</si>
  <si>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</si>
  <si>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</si>
  <si>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</si>
  <si>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</si>
  <si>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</si>
  <si>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</si>
  <si>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</si>
  <si>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</si>
  <si>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</si>
  <si>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</si>
  <si>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</si>
  <si>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</si>
  <si>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</si>
  <si>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</si>
  <si>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</si>
  <si>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</si>
  <si>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</si>
  <si>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</si>
  <si>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</si>
  <si>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</si>
  <si>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</si>
  <si>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</si>
  <si>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</si>
  <si>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</si>
  <si>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</si>
  <si>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</si>
  <si>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</si>
  <si>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</si>
  <si>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</si>
  <si>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</si>
  <si>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</si>
  <si>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</si>
  <si>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</si>
  <si>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</si>
  <si>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</si>
  <si>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</si>
  <si>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</si>
  <si>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</si>
  <si>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</si>
  <si>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</si>
  <si>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</si>
  <si>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</si>
  <si>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</si>
  <si>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</si>
  <si>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</si>
  <si>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</si>
  <si>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</si>
  <si>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</si>
  <si>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</si>
  <si>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</si>
  <si>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</si>
  <si>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</si>
  <si>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</si>
  <si>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</si>
  <si>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</si>
  <si>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</si>
  <si>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</si>
  <si>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</si>
  <si>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</si>
  <si>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</si>
  <si>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</si>
  <si>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</si>
  <si>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</si>
  <si>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</si>
  <si>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</si>
  <si>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</si>
  <si>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</si>
  <si>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</si>
  <si>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</si>
  <si>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</si>
  <si>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</si>
  <si>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</si>
  <si>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</si>
  <si>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</si>
  <si>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</si>
  <si>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</si>
  <si>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</si>
  <si>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</si>
  <si>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</si>
  <si>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</si>
  <si>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</si>
  <si>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</si>
  <si>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</si>
  <si>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</si>
  <si>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</si>
  <si>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</si>
  <si>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</si>
  <si>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</si>
  <si>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</si>
  <si>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</si>
  <si>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</si>
  <si>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</si>
  <si>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</si>
  <si>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</si>
  <si>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</si>
  <si>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</si>
  <si>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</si>
  <si>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</si>
  <si>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</si>
  <si>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</si>
  <si>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</si>
  <si>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</si>
  <si>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</si>
  <si>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</si>
  <si>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</si>
  <si>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</si>
  <si>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</si>
  <si>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</si>
  <si>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</si>
  <si>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</si>
  <si>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</si>
  <si>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</si>
  <si>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</si>
  <si>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</si>
  <si>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</si>
  <si>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</si>
  <si>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</si>
  <si>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</si>
  <si>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</si>
  <si>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</si>
  <si>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</si>
  <si>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</si>
  <si>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</si>
  <si>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</si>
  <si>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</si>
  <si>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</si>
  <si>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</si>
  <si>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</si>
  <si>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</si>
  <si>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</si>
  <si>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</si>
  <si>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</si>
  <si>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</si>
  <si>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</si>
  <si>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</si>
  <si>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</si>
  <si>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</si>
  <si>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</si>
  <si>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</si>
  <si>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</si>
  <si>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</si>
  <si>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</si>
  <si>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</si>
  <si>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</si>
  <si>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</si>
  <si>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</si>
  <si>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</si>
  <si>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</si>
  <si>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</si>
  <si>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</si>
  <si>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</si>
  <si>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</si>
  <si>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</si>
  <si>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</si>
  <si>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</si>
  <si>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</si>
  <si>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</si>
  <si>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</si>
  <si>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</si>
  <si>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</si>
  <si>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</si>
  <si>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</si>
  <si>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</si>
  <si>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</si>
  <si>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</si>
  <si>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</si>
  <si>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</si>
  <si>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</si>
  <si>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</si>
  <si>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</si>
  <si>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</si>
  <si>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</si>
  <si>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</si>
  <si>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</si>
  <si>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</si>
  <si>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</si>
  <si>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</si>
  <si>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</si>
  <si>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</si>
  <si>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</si>
  <si>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</si>
  <si>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</si>
  <si>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</si>
  <si>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</si>
  <si>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</si>
  <si>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</si>
  <si>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</si>
  <si>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</si>
  <si>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</si>
  <si>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</si>
  <si>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</si>
  <si>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</si>
  <si>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</si>
  <si>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</si>
  <si>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</si>
  <si>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</si>
  <si>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</si>
  <si>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</si>
  <si>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</si>
  <si>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</si>
  <si>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</si>
  <si>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</si>
  <si>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</si>
  <si>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</si>
  <si>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</si>
  <si>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</si>
  <si>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</si>
  <si>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</si>
  <si>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</si>
  <si>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</si>
  <si>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</si>
  <si>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</si>
  <si>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</si>
  <si>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</si>
  <si>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</si>
  <si>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</si>
  <si>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</si>
  <si>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</si>
  <si>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</si>
  <si>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</si>
  <si>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</si>
  <si>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</si>
  <si>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</si>
  <si>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</si>
  <si>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</si>
  <si>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</si>
  <si>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</si>
  <si>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</si>
  <si>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</si>
  <si>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</si>
  <si>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</si>
  <si>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</si>
  <si>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</si>
  <si>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</si>
  <si>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</si>
  <si>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</si>
  <si>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</si>
  <si>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</si>
  <si>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</si>
  <si>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</si>
  <si>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</si>
  <si>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</si>
  <si>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</si>
  <si>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</si>
  <si>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</si>
  <si>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</si>
  <si>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</si>
  <si>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</si>
  <si>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</si>
  <si>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</si>
  <si>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</si>
  <si>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</si>
  <si>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</si>
  <si>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</si>
  <si>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</si>
  <si>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</si>
  <si>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</si>
  <si>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</si>
  <si>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</si>
  <si>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</si>
  <si>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</si>
  <si>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</si>
  <si>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</si>
  <si>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</si>
  <si>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</si>
  <si>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</si>
  <si>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</si>
  <si>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</si>
  <si>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</si>
  <si>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</si>
  <si>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</si>
  <si>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</si>
  <si>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</si>
  <si>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</si>
  <si>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</si>
  <si>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</si>
  <si>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</si>
  <si>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</si>
  <si>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</si>
  <si>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</si>
  <si>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</si>
  <si>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</si>
  <si>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</si>
  <si>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</si>
  <si>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</si>
  <si>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</si>
  <si>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</si>
  <si>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</si>
  <si>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</si>
  <si>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</si>
  <si>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</si>
  <si>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</si>
  <si>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</si>
  <si>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</si>
  <si>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</si>
  <si>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</si>
  <si>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</si>
  <si>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</si>
  <si>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</si>
  <si>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</si>
  <si>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</si>
  <si>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</si>
  <si>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</si>
  <si>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</si>
  <si>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</si>
  <si>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</si>
  <si>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</si>
  <si>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</si>
  <si>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</si>
  <si>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</si>
  <si>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</si>
  <si>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</si>
  <si>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</si>
  <si>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</si>
  <si>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</si>
  <si>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</si>
  <si>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</si>
  <si>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</si>
  <si>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</si>
  <si>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</si>
  <si>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</si>
  <si>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</si>
  <si>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</si>
  <si>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</si>
  <si>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</si>
  <si>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</si>
  <si>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</si>
  <si>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</si>
  <si>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</si>
  <si>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</si>
  <si>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</si>
  <si>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</si>
  <si>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</si>
  <si>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</si>
  <si>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</si>
  <si>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</si>
  <si>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</si>
  <si>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</si>
  <si>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</si>
  <si>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</si>
  <si>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</si>
  <si>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</si>
  <si>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</si>
  <si>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</si>
  <si>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</si>
  <si>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</si>
  <si>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</si>
  <si>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</si>
  <si>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</si>
  <si>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</si>
  <si>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</si>
  <si>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</si>
  <si>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</si>
  <si>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</si>
  <si>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</si>
  <si>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</si>
  <si>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</si>
  <si>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</si>
  <si>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</si>
  <si>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</si>
  <si>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</si>
  <si>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</si>
  <si>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</si>
  <si>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</si>
  <si>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</si>
  <si>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</si>
  <si>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</si>
  <si>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</si>
  <si>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</si>
  <si>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</si>
  <si>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</si>
  <si>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</si>
  <si>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</si>
  <si>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</si>
  <si>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</si>
  <si>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</si>
  <si>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</si>
  <si>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</si>
  <si>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</si>
  <si>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</si>
  <si>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</si>
  <si>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</si>
  <si>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</si>
  <si>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</si>
  <si>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</si>
  <si>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</si>
  <si>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</si>
  <si>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</si>
  <si>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</si>
  <si>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</si>
  <si>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</si>
  <si>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</si>
  <si>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</si>
  <si>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</si>
  <si>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</si>
  <si>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</si>
  <si>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</si>
  <si>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</si>
  <si>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</si>
  <si>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</si>
  <si>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</si>
  <si>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</si>
  <si>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</si>
  <si>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</si>
  <si>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</si>
  <si>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</si>
  <si>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</si>
  <si>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</si>
  <si>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</si>
  <si>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</si>
  <si>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</si>
  <si>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</si>
  <si>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</si>
  <si>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</si>
  <si>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</si>
  <si>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</si>
  <si>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</si>
  <si>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</si>
  <si>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</si>
  <si>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</si>
  <si>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</si>
  <si>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</si>
  <si>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</si>
  <si>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</si>
  <si>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</si>
  <si>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</si>
  <si>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</si>
  <si>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</si>
  <si>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</si>
  <si>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</si>
  <si>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</si>
  <si>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</si>
  <si>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</si>
  <si>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</si>
  <si>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</si>
  <si>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</si>
  <si>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</si>
  <si>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2"/>
        <charset val="134"/>
      </rPr>
      <t>报读时长分类</t>
    </r>
    <phoneticPr fontId="7" type="noConversion"/>
  </si>
  <si>
    <r>
      <rPr>
        <sz val="9"/>
        <color theme="1"/>
        <rFont val="宋体"/>
        <family val="2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</si>
  <si>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</si>
  <si>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首次缴费日期</t>
    </r>
  </si>
  <si>
    <r>
      <rPr>
        <sz val="9"/>
        <color theme="1"/>
        <rFont val="宋体"/>
        <family val="2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</si>
  <si>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2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</si>
  <si>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2"/>
        <charset val="134"/>
      </rPr>
      <t>学习卡结算类型</t>
    </r>
    <phoneticPr fontId="7" type="noConversion"/>
  </si>
  <si>
    <r>
      <rPr>
        <sz val="9"/>
        <color theme="1"/>
        <rFont val="宋体"/>
        <family val="2"/>
        <charset val="134"/>
      </rPr>
      <t>老结算类型</t>
    </r>
    <phoneticPr fontId="7" type="noConversion"/>
  </si>
  <si>
    <r>
      <rPr>
        <sz val="9"/>
        <color theme="1"/>
        <rFont val="宋体"/>
        <family val="2"/>
        <charset val="134"/>
      </rPr>
      <t>最终结算类型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</si>
  <si>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phoneticPr fontId="7" type="noConversion"/>
  </si>
  <si>
    <r>
      <rPr>
        <sz val="9"/>
        <color theme="1"/>
        <rFont val="宋体"/>
        <family val="2"/>
        <charset val="134"/>
      </rPr>
      <t>学习卡</t>
    </r>
    <phoneticPr fontId="7" type="noConversion"/>
  </si>
  <si>
    <r>
      <rPr>
        <sz val="9"/>
        <color theme="1"/>
        <rFont val="宋体"/>
        <family val="2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</si>
  <si>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</si>
  <si>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</si>
  <si>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</si>
  <si>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</si>
  <si>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2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</si>
  <si>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</si>
  <si>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2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</si>
  <si>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</si>
  <si>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</si>
  <si>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2"/>
        <charset val="134"/>
      </rPr>
      <t>拼单会员</t>
    </r>
  </si>
  <si>
    <r>
      <rPr>
        <sz val="9"/>
        <color theme="1"/>
        <rFont val="宋体"/>
        <family val="2"/>
        <charset val="134"/>
      </rPr>
      <t>国际班</t>
    </r>
    <phoneticPr fontId="7" type="noConversion"/>
  </si>
  <si>
    <r>
      <rPr>
        <sz val="9"/>
        <color theme="1"/>
        <rFont val="宋体"/>
        <family val="2"/>
        <charset val="134"/>
      </rPr>
      <t>游学会员</t>
    </r>
  </si>
  <si>
    <r>
      <rPr>
        <sz val="9"/>
        <color theme="1"/>
        <rFont val="宋体"/>
        <family val="2"/>
        <charset val="134"/>
      </rPr>
      <t>领袖课程</t>
    </r>
  </si>
  <si>
    <r>
      <rPr>
        <sz val="9"/>
        <color theme="1"/>
        <rFont val="宋体"/>
        <family val="2"/>
        <charset val="134"/>
      </rPr>
      <t>特色戏剧班</t>
    </r>
  </si>
  <si>
    <r>
      <rPr>
        <sz val="9"/>
        <color theme="1"/>
        <rFont val="宋体"/>
        <family val="2"/>
        <charset val="134"/>
      </rPr>
      <t>自然拼音班</t>
    </r>
    <phoneticPr fontId="7" type="noConversion"/>
  </si>
  <si>
    <r>
      <rPr>
        <sz val="9"/>
        <color theme="1"/>
        <rFont val="宋体"/>
        <family val="2"/>
        <charset val="134"/>
      </rPr>
      <t>国际班</t>
    </r>
  </si>
  <si>
    <r>
      <rPr>
        <sz val="9"/>
        <color theme="1"/>
        <rFont val="宋体"/>
        <family val="2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</si>
  <si>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</si>
  <si>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</si>
  <si>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</si>
  <si>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</si>
  <si>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</si>
  <si>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</si>
  <si>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</si>
  <si>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</si>
  <si>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</si>
  <si>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</si>
  <si>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</si>
  <si>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</si>
  <si>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</si>
  <si>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</si>
  <si>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</si>
  <si>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</si>
  <si>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</si>
  <si>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</si>
  <si>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</si>
  <si>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</si>
  <si>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</si>
  <si>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</si>
  <si>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</si>
  <si>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</si>
  <si>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</si>
  <si>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</si>
  <si>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</si>
  <si>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</si>
  <si>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</si>
  <si>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</si>
  <si>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</si>
  <si>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</si>
  <si>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</si>
  <si>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</si>
  <si>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</si>
  <si>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</si>
  <si>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</si>
  <si>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</si>
  <si>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</si>
  <si>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</si>
  <si>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</si>
  <si>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</si>
  <si>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</si>
  <si>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</si>
  <si>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</si>
  <si>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</si>
  <si>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</si>
  <si>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</si>
  <si>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</si>
  <si>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</si>
  <si>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</si>
  <si>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</si>
  <si>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</si>
  <si>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</si>
  <si>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</si>
  <si>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</si>
  <si>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</si>
  <si>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</si>
  <si>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</si>
  <si>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</si>
  <si>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</si>
  <si>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</si>
  <si>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</si>
  <si>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</si>
  <si>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</si>
  <si>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</si>
  <si>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</si>
  <si>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</si>
  <si>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</si>
  <si>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</si>
  <si>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</si>
  <si>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</si>
  <si>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</si>
  <si>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</si>
  <si>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</si>
  <si>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</si>
  <si>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</si>
  <si>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</si>
  <si>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</si>
  <si>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</si>
  <si>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</si>
  <si>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</si>
  <si>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</si>
  <si>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</si>
  <si>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</si>
  <si>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</si>
  <si>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</si>
  <si>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</si>
  <si>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</si>
  <si>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</si>
  <si>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</si>
  <si>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</si>
  <si>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</si>
  <si>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</si>
  <si>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</si>
  <si>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</si>
  <si>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</si>
  <si>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</si>
  <si>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</si>
  <si>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</si>
  <si>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</si>
  <si>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</si>
  <si>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</si>
  <si>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</si>
  <si>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</si>
  <si>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</si>
  <si>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</si>
  <si>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</si>
  <si>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</si>
  <si>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</si>
  <si>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</si>
  <si>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</si>
  <si>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</si>
  <si>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</si>
  <si>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</si>
  <si>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</si>
  <si>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</si>
  <si>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</si>
  <si>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</si>
  <si>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</si>
  <si>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</si>
  <si>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</si>
  <si>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</si>
  <si>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</si>
  <si>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</si>
  <si>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</si>
  <si>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</si>
  <si>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</si>
  <si>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</si>
  <si>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</si>
  <si>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</si>
  <si>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</si>
  <si>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</si>
  <si>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</si>
  <si>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</si>
  <si>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</si>
  <si>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</si>
  <si>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</si>
  <si>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</si>
  <si>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</si>
  <si>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</si>
  <si>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</si>
  <si>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</si>
  <si>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</si>
  <si>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</si>
  <si>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</si>
  <si>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</si>
  <si>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</si>
  <si>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</si>
  <si>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</si>
  <si>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</si>
  <si>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</si>
  <si>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</si>
  <si>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</si>
  <si>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</si>
  <si>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</si>
  <si>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</si>
  <si>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</si>
  <si>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</si>
  <si>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</si>
  <si>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</si>
  <si>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</si>
  <si>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</si>
  <si>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</si>
  <si>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</si>
  <si>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</si>
  <si>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</si>
  <si>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</si>
  <si>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</si>
  <si>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</si>
  <si>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</si>
  <si>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</si>
  <si>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</si>
  <si>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</si>
  <si>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</si>
  <si>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</si>
  <si>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</si>
  <si>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</si>
  <si>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</si>
  <si>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</si>
  <si>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</si>
  <si>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</si>
  <si>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</si>
  <si>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</si>
  <si>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</si>
  <si>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</si>
  <si>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</si>
  <si>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</si>
  <si>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</si>
  <si>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</si>
  <si>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</si>
  <si>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</si>
  <si>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</si>
  <si>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</si>
  <si>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</si>
  <si>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</si>
  <si>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</si>
  <si>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</si>
  <si>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</si>
  <si>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</si>
  <si>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</si>
  <si>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</si>
  <si>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</si>
  <si>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</si>
  <si>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</si>
  <si>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</si>
  <si>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</si>
  <si>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</si>
  <si>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</si>
  <si>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</si>
  <si>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</si>
  <si>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</si>
  <si>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</si>
  <si>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</si>
  <si>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</si>
  <si>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</si>
  <si>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</si>
  <si>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</si>
  <si>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</si>
  <si>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</si>
  <si>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</si>
  <si>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</si>
  <si>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</si>
  <si>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</si>
  <si>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</si>
  <si>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</si>
  <si>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</si>
  <si>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</si>
  <si>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</si>
  <si>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</si>
  <si>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</si>
  <si>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</si>
  <si>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</si>
  <si>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</si>
  <si>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</si>
  <si>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</si>
  <si>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</si>
  <si>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</si>
  <si>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</si>
  <si>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</si>
  <si>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</si>
  <si>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</si>
  <si>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</si>
  <si>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</si>
  <si>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</si>
  <si>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</si>
  <si>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</si>
  <si>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</si>
  <si>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</si>
  <si>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</si>
  <si>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</si>
  <si>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</si>
  <si>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</si>
  <si>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</si>
  <si>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</si>
  <si>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</si>
  <si>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</si>
  <si>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</si>
  <si>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</si>
  <si>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</si>
  <si>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</si>
  <si>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</si>
  <si>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</si>
  <si>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</si>
  <si>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</si>
  <si>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</si>
  <si>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</si>
  <si>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</si>
  <si>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</si>
  <si>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</si>
  <si>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</si>
  <si>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</si>
  <si>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</si>
  <si>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</si>
  <si>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</si>
  <si>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</si>
  <si>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</si>
  <si>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</si>
  <si>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</si>
  <si>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</si>
  <si>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</si>
  <si>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</si>
  <si>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</si>
  <si>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</si>
  <si>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</si>
  <si>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</si>
  <si>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</si>
  <si>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</si>
  <si>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</si>
  <si>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</si>
  <si>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</si>
  <si>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</si>
  <si>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</si>
  <si>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</si>
  <si>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</si>
  <si>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</si>
  <si>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</si>
  <si>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</si>
  <si>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</si>
  <si>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</si>
  <si>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</si>
  <si>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</si>
  <si>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</si>
  <si>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</si>
  <si>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</si>
  <si>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</si>
  <si>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</si>
  <si>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</si>
  <si>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</si>
  <si>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</si>
  <si>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</si>
  <si>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</si>
  <si>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</si>
  <si>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</si>
  <si>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</si>
  <si>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</si>
  <si>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</si>
  <si>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</si>
  <si>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</si>
  <si>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</si>
  <si>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</si>
  <si>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</si>
  <si>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</si>
  <si>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</si>
  <si>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</si>
  <si>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</si>
  <si>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</si>
  <si>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</si>
  <si>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</si>
  <si>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</si>
  <si>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</si>
  <si>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</si>
  <si>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</si>
  <si>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</si>
  <si>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</si>
  <si>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</si>
  <si>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</si>
  <si>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</si>
  <si>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</si>
  <si>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</si>
  <si>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</si>
  <si>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</si>
  <si>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</si>
  <si>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</si>
  <si>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</si>
  <si>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</si>
  <si>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</si>
  <si>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</si>
  <si>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</si>
  <si>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</si>
  <si>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</si>
  <si>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</si>
  <si>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</si>
  <si>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</si>
  <si>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</si>
  <si>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</si>
  <si>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</si>
  <si>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</si>
  <si>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</si>
  <si>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</si>
  <si>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</si>
  <si>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</si>
  <si>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</si>
  <si>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</si>
  <si>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</si>
  <si>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</si>
  <si>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</si>
  <si>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</si>
  <si>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</si>
  <si>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</si>
  <si>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</si>
  <si>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</si>
  <si>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</si>
  <si>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</si>
  <si>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</si>
  <si>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</si>
  <si>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</si>
  <si>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</si>
  <si>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</si>
  <si>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</si>
  <si>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</si>
  <si>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</si>
  <si>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</si>
  <si>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</si>
  <si>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</si>
  <si>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</si>
  <si>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</si>
  <si>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</si>
  <si>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</si>
  <si>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</si>
  <si>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</si>
  <si>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</si>
  <si>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</si>
  <si>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</si>
  <si>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</si>
  <si>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</si>
  <si>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</si>
  <si>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</si>
  <si>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</si>
  <si>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</si>
  <si>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</si>
  <si>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</si>
  <si>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</si>
  <si>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</si>
  <si>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</si>
  <si>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</si>
  <si>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</si>
  <si>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</si>
  <si>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</si>
  <si>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</si>
  <si>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</si>
  <si>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</si>
  <si>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</si>
  <si>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</si>
  <si>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</si>
  <si>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</si>
  <si>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</si>
  <si>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</si>
  <si>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</si>
  <si>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</si>
  <si>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</si>
  <si>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</si>
  <si>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</si>
  <si>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</si>
  <si>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</si>
  <si>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</si>
  <si>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</si>
  <si>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</si>
  <si>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</si>
  <si>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</si>
  <si>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</si>
  <si>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</si>
  <si>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</si>
  <si>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</si>
  <si>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</si>
  <si>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</si>
  <si>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</si>
  <si>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</si>
  <si>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</si>
  <si>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</si>
  <si>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</si>
  <si>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</si>
  <si>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</si>
  <si>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</si>
  <si>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</si>
  <si>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</si>
  <si>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</si>
  <si>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</si>
  <si>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</si>
  <si>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</si>
  <si>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</si>
  <si>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</si>
  <si>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</si>
  <si>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</si>
  <si>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</si>
  <si>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</si>
  <si>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</si>
  <si>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</si>
  <si>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</si>
  <si>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</si>
  <si>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</si>
  <si>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</si>
  <si>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</si>
  <si>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</si>
  <si>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</si>
  <si>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</si>
  <si>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</si>
  <si>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</si>
  <si>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</si>
  <si>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</si>
  <si>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</si>
  <si>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</si>
  <si>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</si>
  <si>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</si>
  <si>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</si>
  <si>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</si>
  <si>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</si>
  <si>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</si>
  <si>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</si>
  <si>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</si>
  <si>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</si>
  <si>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</si>
  <si>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</si>
  <si>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</si>
  <si>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</si>
  <si>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</si>
  <si>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</si>
  <si>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</si>
  <si>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</si>
  <si>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</si>
  <si>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</si>
  <si>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</si>
  <si>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</si>
  <si>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</si>
  <si>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</si>
  <si>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</si>
  <si>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</si>
  <si>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</si>
  <si>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</si>
  <si>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</si>
  <si>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</si>
  <si>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</si>
  <si>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</si>
  <si>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</si>
  <si>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</si>
  <si>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</si>
  <si>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</si>
  <si>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</si>
  <si>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</si>
  <si>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</si>
  <si>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</si>
  <si>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</si>
  <si>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</si>
  <si>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</si>
  <si>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</si>
  <si>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</si>
  <si>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</si>
  <si>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</si>
  <si>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</si>
  <si>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</si>
  <si>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</si>
  <si>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</si>
  <si>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</si>
  <si>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</si>
  <si>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</si>
  <si>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</si>
  <si>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</si>
  <si>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</si>
  <si>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</si>
  <si>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</si>
  <si>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</si>
  <si>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</si>
  <si>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</si>
  <si>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</si>
  <si>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</si>
  <si>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</si>
  <si>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</si>
  <si>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</si>
  <si>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</si>
  <si>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</si>
  <si>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</si>
  <si>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</si>
  <si>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</si>
  <si>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</si>
  <si>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</si>
  <si>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</si>
  <si>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</si>
  <si>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</si>
  <si>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</si>
  <si>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</si>
  <si>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</si>
  <si>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</si>
  <si>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</si>
  <si>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</si>
  <si>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</si>
  <si>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</si>
  <si>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</si>
  <si>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</si>
  <si>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</si>
  <si>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</si>
  <si>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</si>
  <si>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</si>
  <si>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</si>
  <si>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</si>
  <si>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2832.42</t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</si>
  <si>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</si>
  <si>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</si>
  <si>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</si>
  <si>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</si>
  <si>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</si>
  <si>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</si>
  <si>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</si>
  <si>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</si>
  <si>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</si>
  <si>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</si>
  <si>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</si>
  <si>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</si>
  <si>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</si>
  <si>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</si>
  <si>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</si>
  <si>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</si>
  <si>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</si>
  <si>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</si>
  <si>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</si>
  <si>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</si>
  <si>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</si>
  <si>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</si>
  <si>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</si>
  <si>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</si>
  <si>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</si>
  <si>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</si>
  <si>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</si>
  <si>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</si>
  <si>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</si>
  <si>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</si>
  <si>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</si>
  <si>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</si>
  <si>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</si>
  <si>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</si>
  <si>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</si>
  <si>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</si>
  <si>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</si>
  <si>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</si>
  <si>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</si>
  <si>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</si>
  <si>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</si>
  <si>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</si>
  <si>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</si>
  <si>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</si>
  <si>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</si>
  <si>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</si>
  <si>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</si>
  <si>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</si>
  <si>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</si>
  <si>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2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</si>
  <si>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</si>
  <si>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2"/>
        <charset val="134"/>
      </rPr>
      <t>本金</t>
    </r>
    <phoneticPr fontId="4" type="noConversion"/>
  </si>
  <si>
    <r>
      <rPr>
        <sz val="9"/>
        <color theme="1"/>
        <rFont val="宋体"/>
        <family val="2"/>
        <charset val="134"/>
      </rPr>
      <t>额度</t>
    </r>
    <phoneticPr fontId="4" type="noConversion"/>
  </si>
  <si>
    <r>
      <rPr>
        <sz val="9"/>
        <color theme="1"/>
        <rFont val="宋体"/>
        <family val="2"/>
        <charset val="134"/>
      </rPr>
      <t>新生营业额</t>
    </r>
    <phoneticPr fontId="4" type="noConversion"/>
  </si>
  <si>
    <r>
      <rPr>
        <sz val="9"/>
        <color theme="1"/>
        <rFont val="宋体"/>
        <family val="2"/>
        <charset val="134"/>
      </rPr>
      <t>额度是否充足</t>
    </r>
    <phoneticPr fontId="4" type="noConversion"/>
  </si>
  <si>
    <r>
      <rPr>
        <sz val="9"/>
        <color theme="1"/>
        <rFont val="宋体"/>
        <family val="2"/>
        <charset val="134"/>
      </rPr>
      <t>人头数</t>
    </r>
    <phoneticPr fontId="2" type="noConversion"/>
  </si>
  <si>
    <r>
      <rPr>
        <sz val="9"/>
        <color theme="1"/>
        <rFont val="宋体"/>
        <family val="2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</si>
  <si>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</si>
  <si>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</si>
  <si>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</si>
  <si>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2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</si>
  <si>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2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</si>
  <si>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</si>
  <si>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2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</si>
  <si>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</si>
  <si>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</si>
  <si>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</si>
  <si>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</si>
  <si>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r>
      <rPr>
        <sz val="9"/>
        <color theme="1"/>
        <rFont val="宋体"/>
        <family val="2"/>
        <charset val="134"/>
      </rPr>
      <t>新生平时班</t>
    </r>
    <phoneticPr fontId="4" type="noConversion"/>
  </si>
  <si>
    <r>
      <rPr>
        <sz val="9"/>
        <color theme="1"/>
        <rFont val="宋体"/>
        <family val="2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</si>
  <si>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</si>
  <si>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</si>
  <si>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</si>
  <si>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</si>
  <si>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</si>
  <si>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</si>
  <si>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</si>
  <si>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</si>
  <si>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</si>
  <si>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</si>
  <si>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</si>
  <si>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</si>
  <si>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</si>
  <si>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</si>
  <si>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</si>
  <si>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</si>
  <si>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2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</si>
  <si>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</si>
  <si>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2"/>
        <charset val="134"/>
      </rPr>
      <t>年追补平时晚班</t>
    </r>
    <phoneticPr fontId="2" type="noConversion"/>
  </si>
  <si>
    <r>
      <rPr>
        <sz val="9"/>
        <color theme="1"/>
        <rFont val="宋体"/>
        <family val="2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</si>
  <si>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</si>
  <si>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</si>
  <si>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</si>
  <si>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</si>
  <si>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</si>
  <si>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</si>
  <si>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</si>
  <si>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</si>
  <si>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</si>
  <si>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</si>
  <si>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</si>
  <si>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</si>
  <si>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</si>
  <si>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</si>
  <si>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</si>
  <si>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</si>
  <si>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</si>
  <si>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</si>
  <si>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</si>
  <si>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</si>
  <si>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</si>
  <si>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</si>
  <si>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</si>
  <si>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</si>
  <si>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</si>
  <si>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</si>
  <si>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</si>
  <si>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</si>
  <si>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</si>
  <si>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</si>
  <si>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</si>
  <si>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</si>
  <si>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</si>
  <si>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</si>
  <si>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</si>
  <si>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</si>
  <si>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</si>
  <si>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</si>
  <si>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</si>
  <si>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</si>
  <si>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</si>
  <si>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</si>
  <si>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</si>
  <si>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</si>
  <si>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</si>
  <si>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</si>
  <si>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</si>
  <si>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</si>
  <si>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</si>
  <si>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</si>
  <si>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</si>
  <si>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</si>
  <si>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</si>
  <si>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</si>
  <si>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</si>
  <si>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</si>
  <si>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</si>
  <si>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</si>
  <si>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</si>
  <si>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</si>
  <si>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</si>
  <si>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</si>
  <si>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</si>
  <si>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</si>
  <si>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</si>
  <si>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</si>
  <si>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</si>
  <si>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</si>
  <si>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</si>
  <si>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</si>
  <si>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</si>
  <si>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</si>
  <si>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</si>
  <si>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</si>
  <si>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</si>
  <si>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</si>
  <si>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</si>
  <si>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</si>
  <si>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</si>
  <si>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</si>
  <si>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</si>
  <si>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</si>
  <si>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</si>
  <si>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</si>
  <si>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</si>
  <si>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</si>
  <si>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</si>
  <si>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</si>
  <si>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</si>
  <si>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</si>
  <si>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</si>
  <si>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</si>
  <si>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</si>
  <si>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</si>
  <si>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</si>
  <si>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</si>
  <si>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</si>
  <si>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</si>
  <si>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</si>
  <si>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</si>
  <si>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</si>
  <si>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</si>
  <si>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</si>
  <si>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</si>
  <si>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</si>
  <si>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</si>
  <si>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</si>
  <si>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</si>
  <si>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</si>
  <si>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S09901</t>
  </si>
  <si>
    <t>申家悦</t>
  </si>
  <si>
    <t>03-课题：自然拼音</t>
  </si>
  <si>
    <t>预存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</si>
  <si>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</si>
  <si>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</si>
  <si>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</si>
  <si>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</si>
  <si>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</si>
  <si>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</si>
  <si>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</si>
  <si>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</si>
  <si>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</si>
  <si>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</si>
  <si>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</si>
  <si>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</si>
  <si>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</si>
  <si>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</si>
  <si>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</si>
  <si>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</si>
  <si>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</si>
  <si>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</si>
  <si>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</si>
  <si>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</si>
  <si>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</si>
  <si>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</si>
  <si>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</si>
  <si>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</si>
  <si>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</si>
  <si>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</si>
  <si>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</si>
  <si>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</si>
  <si>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</si>
  <si>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</si>
  <si>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</si>
  <si>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</si>
  <si>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</si>
  <si>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</si>
  <si>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</si>
  <si>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</si>
  <si>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</si>
  <si>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</si>
  <si>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</si>
  <si>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</si>
  <si>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</si>
  <si>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</si>
  <si>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</si>
  <si>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</si>
  <si>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</si>
  <si>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</si>
  <si>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</si>
  <si>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</si>
  <si>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</si>
  <si>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</si>
  <si>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</si>
  <si>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</si>
  <si>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</si>
  <si>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</si>
  <si>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</si>
  <si>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</si>
  <si>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</si>
  <si>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</si>
  <si>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</si>
  <si>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</si>
  <si>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</si>
  <si>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</si>
  <si>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</si>
  <si>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</si>
  <si>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</si>
  <si>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</si>
  <si>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</si>
  <si>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</si>
  <si>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</si>
  <si>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</si>
  <si>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</si>
  <si>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</si>
  <si>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</si>
  <si>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</si>
  <si>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</si>
  <si>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</si>
  <si>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</si>
  <si>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</si>
  <si>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</si>
  <si>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</si>
  <si>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</si>
  <si>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</si>
  <si>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S10029</t>
  </si>
  <si>
    <t>陈思诺</t>
  </si>
  <si>
    <t>S11662</t>
  </si>
  <si>
    <t>林欣</t>
  </si>
  <si>
    <t>S07948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</si>
  <si>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</si>
  <si>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</si>
  <si>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</si>
  <si>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</si>
  <si>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</si>
  <si>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</si>
  <si>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</si>
  <si>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</si>
  <si>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</si>
  <si>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</si>
  <si>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</si>
  <si>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</si>
  <si>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</si>
  <si>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</si>
  <si>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</si>
  <si>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</si>
  <si>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</si>
  <si>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</si>
  <si>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</si>
  <si>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</si>
  <si>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</si>
  <si>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</si>
  <si>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S07831</t>
  </si>
  <si>
    <t>鲜含章</t>
  </si>
  <si>
    <t>招生校长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</si>
  <si>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</si>
  <si>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</si>
  <si>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</si>
  <si>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</si>
  <si>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</si>
  <si>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</si>
  <si>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</si>
  <si>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</si>
  <si>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</si>
  <si>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</si>
  <si>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</si>
  <si>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</si>
  <si>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</si>
  <si>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</si>
  <si>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</si>
  <si>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</si>
  <si>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</si>
  <si>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S01657</t>
  </si>
  <si>
    <t>王梓洋</t>
  </si>
  <si>
    <t>S01619</t>
  </si>
  <si>
    <t>钱荧儿</t>
  </si>
  <si>
    <t>陈玲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</si>
  <si>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</si>
  <si>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</si>
  <si>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</si>
  <si>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</si>
  <si>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</si>
  <si>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</si>
  <si>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</si>
  <si>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</si>
  <si>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</si>
  <si>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</si>
  <si>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</si>
  <si>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</si>
  <si>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</si>
  <si>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</si>
  <si>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</si>
  <si>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</si>
  <si>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</si>
  <si>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</si>
  <si>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</si>
  <si>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</si>
  <si>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</si>
  <si>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</si>
  <si>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</si>
  <si>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</si>
  <si>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</si>
  <si>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</si>
  <si>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</si>
  <si>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</si>
  <si>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</si>
  <si>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</si>
  <si>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</si>
  <si>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</si>
  <si>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</si>
  <si>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</si>
  <si>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</si>
  <si>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</si>
  <si>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</si>
  <si>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</si>
  <si>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</si>
  <si>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</si>
  <si>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</si>
  <si>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</si>
  <si>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</si>
  <si>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</si>
  <si>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</si>
  <si>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</si>
  <si>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</si>
  <si>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</si>
  <si>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</si>
  <si>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</si>
  <si>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</si>
  <si>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</si>
  <si>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</si>
  <si>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</si>
  <si>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</si>
  <si>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</si>
  <si>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</si>
  <si>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</si>
  <si>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</si>
  <si>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</si>
  <si>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</si>
  <si>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</si>
  <si>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</si>
  <si>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</si>
  <si>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</si>
  <si>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</si>
  <si>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</si>
  <si>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</si>
  <si>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</si>
  <si>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</si>
  <si>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</si>
  <si>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</si>
  <si>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</si>
  <si>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</si>
  <si>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</si>
  <si>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</si>
  <si>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</si>
  <si>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</si>
  <si>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</si>
  <si>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</si>
  <si>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</si>
  <si>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</si>
  <si>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</si>
  <si>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</si>
  <si>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</si>
  <si>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</si>
  <si>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</si>
  <si>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</si>
  <si>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</si>
  <si>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</si>
  <si>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</si>
  <si>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</si>
  <si>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</si>
  <si>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</si>
  <si>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</si>
  <si>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</si>
  <si>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</si>
  <si>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</si>
  <si>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</si>
  <si>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</si>
  <si>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</si>
  <si>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</si>
  <si>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</si>
  <si>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</si>
  <si>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</si>
  <si>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</si>
  <si>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</si>
  <si>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</si>
  <si>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</si>
  <si>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</si>
  <si>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</si>
  <si>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</si>
  <si>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</si>
  <si>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</si>
  <si>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</si>
  <si>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</si>
  <si>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</si>
  <si>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</si>
  <si>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</si>
  <si>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</si>
  <si>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</si>
  <si>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</si>
  <si>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</si>
  <si>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</si>
  <si>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</si>
  <si>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</si>
  <si>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</si>
  <si>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</si>
  <si>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</si>
  <si>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</si>
  <si>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</si>
  <si>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</si>
  <si>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</si>
  <si>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</si>
  <si>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</si>
  <si>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</si>
  <si>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</si>
  <si>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</si>
  <si>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</si>
  <si>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</si>
  <si>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</si>
  <si>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</si>
  <si>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</si>
  <si>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</si>
  <si>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</si>
  <si>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</si>
  <si>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</si>
  <si>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</si>
  <si>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</si>
  <si>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</si>
  <si>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</si>
  <si>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</si>
  <si>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</si>
  <si>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</si>
  <si>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</si>
  <si>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</si>
  <si>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</si>
  <si>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</si>
  <si>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</si>
  <si>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</si>
  <si>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</si>
  <si>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</si>
  <si>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</si>
  <si>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</si>
  <si>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</si>
  <si>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</si>
  <si>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</si>
  <si>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</si>
  <si>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</si>
  <si>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</si>
  <si>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</si>
  <si>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</si>
  <si>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</si>
  <si>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</si>
  <si>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</si>
  <si>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</si>
  <si>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</si>
  <si>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</si>
  <si>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</si>
  <si>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</si>
  <si>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</si>
  <si>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</si>
  <si>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</si>
  <si>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</si>
  <si>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</si>
  <si>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</si>
  <si>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</si>
  <si>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</si>
  <si>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</si>
  <si>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</si>
  <si>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</si>
  <si>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</si>
  <si>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</si>
  <si>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</si>
  <si>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</si>
  <si>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</si>
  <si>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</si>
  <si>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</si>
  <si>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</si>
  <si>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</si>
  <si>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</si>
  <si>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</si>
  <si>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</si>
  <si>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</si>
  <si>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</si>
  <si>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</si>
  <si>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</si>
  <si>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</si>
  <si>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</si>
  <si>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</si>
  <si>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</si>
  <si>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</si>
  <si>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</si>
  <si>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</si>
  <si>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</si>
  <si>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</si>
  <si>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</si>
  <si>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</si>
  <si>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</si>
  <si>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</si>
  <si>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</si>
  <si>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</si>
  <si>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</si>
  <si>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</si>
  <si>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</si>
  <si>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</si>
  <si>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</si>
  <si>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</si>
  <si>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</si>
  <si>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</si>
  <si>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</si>
  <si>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</si>
  <si>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</si>
  <si>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</si>
  <si>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</si>
  <si>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</si>
  <si>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</si>
  <si>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</si>
  <si>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</si>
  <si>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</si>
  <si>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</si>
  <si>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</si>
  <si>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</si>
  <si>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</si>
  <si>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</si>
  <si>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</si>
  <si>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</si>
  <si>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</si>
  <si>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</si>
  <si>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</si>
  <si>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</si>
  <si>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</si>
  <si>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</si>
  <si>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</si>
  <si>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</si>
  <si>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</si>
  <si>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</si>
  <si>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</si>
  <si>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</si>
  <si>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</si>
  <si>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</si>
  <si>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</si>
  <si>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</si>
  <si>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</si>
  <si>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</si>
  <si>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</si>
  <si>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</si>
  <si>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</si>
  <si>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</si>
  <si>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</si>
  <si>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</si>
  <si>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</si>
  <si>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</si>
  <si>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</si>
  <si>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</si>
  <si>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</si>
  <si>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</si>
  <si>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</si>
  <si>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</si>
  <si>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</si>
  <si>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</si>
  <si>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</si>
  <si>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</si>
  <si>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</si>
  <si>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</si>
  <si>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</si>
  <si>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</si>
  <si>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</si>
  <si>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</si>
  <si>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</si>
  <si>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</si>
  <si>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</si>
  <si>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</si>
  <si>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</si>
  <si>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</si>
  <si>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</si>
  <si>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</si>
  <si>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</si>
  <si>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</si>
  <si>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</si>
  <si>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</si>
  <si>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</si>
  <si>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</si>
  <si>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</si>
  <si>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</si>
  <si>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</si>
  <si>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</si>
  <si>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</si>
  <si>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</si>
  <si>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</si>
  <si>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</si>
  <si>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</si>
  <si>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</si>
  <si>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</si>
  <si>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</si>
  <si>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</si>
  <si>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</si>
  <si>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</si>
  <si>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</si>
  <si>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</si>
  <si>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</si>
  <si>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</si>
  <si>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</si>
  <si>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</si>
  <si>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</si>
  <si>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</si>
  <si>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</si>
  <si>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</si>
  <si>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</si>
  <si>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</si>
  <si>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</si>
  <si>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</si>
  <si>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</si>
  <si>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</si>
  <si>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</si>
  <si>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</si>
  <si>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</si>
  <si>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</si>
  <si>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</si>
  <si>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</si>
  <si>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</si>
  <si>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</si>
  <si>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</si>
  <si>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</si>
  <si>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</si>
  <si>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</si>
  <si>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</si>
  <si>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</si>
  <si>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</si>
  <si>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</si>
  <si>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</si>
  <si>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</si>
  <si>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</si>
  <si>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</si>
  <si>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</si>
  <si>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</si>
  <si>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</si>
  <si>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</si>
  <si>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</si>
  <si>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</si>
  <si>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</si>
  <si>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</si>
  <si>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</si>
  <si>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</si>
  <si>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</si>
  <si>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</si>
  <si>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</si>
  <si>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</si>
  <si>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</si>
  <si>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</si>
  <si>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</si>
  <si>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</si>
  <si>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</si>
  <si>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</si>
  <si>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</si>
  <si>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</si>
  <si>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</si>
  <si>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</si>
  <si>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</si>
  <si>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</si>
  <si>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</si>
  <si>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</si>
  <si>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</si>
  <si>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</si>
  <si>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</si>
  <si>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</si>
  <si>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</si>
  <si>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</si>
  <si>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</si>
  <si>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</si>
  <si>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</si>
  <si>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</si>
  <si>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</si>
  <si>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</si>
  <si>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</si>
  <si>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</si>
  <si>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</si>
  <si>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</si>
  <si>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</si>
  <si>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</si>
  <si>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</si>
  <si>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</si>
  <si>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</si>
  <si>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</si>
  <si>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</si>
  <si>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</si>
  <si>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</si>
  <si>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</si>
  <si>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</si>
  <si>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</si>
  <si>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</si>
  <si>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</si>
  <si>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</si>
  <si>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</si>
  <si>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</si>
  <si>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</si>
  <si>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</si>
  <si>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</si>
  <si>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</si>
  <si>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</si>
  <si>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</si>
  <si>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</si>
  <si>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</si>
  <si>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</si>
  <si>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</si>
  <si>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</si>
  <si>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</si>
  <si>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</si>
  <si>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</si>
  <si>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</si>
  <si>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</si>
  <si>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</si>
  <si>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</si>
  <si>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</si>
  <si>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</si>
  <si>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</si>
  <si>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</si>
  <si>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</si>
  <si>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</si>
  <si>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</si>
  <si>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</si>
  <si>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</si>
  <si>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</si>
  <si>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</si>
  <si>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</si>
  <si>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</si>
  <si>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</si>
  <si>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</si>
  <si>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</si>
  <si>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</si>
  <si>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</si>
  <si>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</si>
  <si>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</si>
  <si>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</si>
  <si>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</si>
  <si>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</si>
  <si>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</si>
  <si>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</si>
  <si>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</si>
  <si>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</si>
  <si>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</si>
  <si>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</si>
  <si>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</si>
  <si>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</si>
  <si>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</si>
  <si>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</si>
  <si>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</si>
  <si>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</si>
  <si>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</si>
  <si>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</si>
  <si>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</si>
  <si>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</si>
  <si>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</si>
  <si>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</si>
  <si>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</si>
  <si>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</si>
  <si>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</si>
  <si>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</si>
  <si>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</si>
  <si>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</si>
  <si>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</si>
  <si>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</si>
  <si>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</si>
  <si>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</si>
  <si>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</si>
  <si>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</si>
  <si>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</si>
  <si>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</si>
  <si>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</si>
  <si>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</si>
  <si>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</si>
  <si>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</si>
  <si>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</si>
  <si>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</si>
  <si>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</si>
  <si>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</si>
  <si>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</si>
  <si>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</si>
  <si>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</si>
  <si>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</si>
  <si>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</si>
  <si>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</si>
  <si>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</si>
  <si>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</si>
  <si>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</si>
  <si>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</si>
  <si>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</si>
  <si>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</si>
  <si>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</si>
  <si>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</si>
  <si>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</si>
  <si>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</si>
  <si>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</si>
  <si>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</si>
  <si>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</si>
  <si>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</si>
  <si>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</si>
  <si>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</si>
  <si>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</si>
  <si>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</si>
  <si>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</si>
  <si>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</si>
  <si>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</si>
  <si>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</si>
  <si>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</si>
  <si>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</si>
  <si>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</si>
  <si>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</si>
  <si>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</si>
  <si>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</si>
  <si>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</si>
  <si>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</si>
  <si>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</si>
  <si>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</si>
  <si>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</si>
  <si>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</si>
  <si>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</si>
  <si>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</si>
  <si>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</si>
  <si>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</si>
  <si>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</si>
  <si>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</si>
  <si>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</si>
  <si>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</si>
  <si>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</si>
  <si>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</si>
  <si>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</si>
  <si>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</si>
  <si>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</si>
  <si>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</si>
  <si>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</si>
  <si>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</si>
  <si>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</si>
  <si>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</si>
  <si>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</si>
  <si>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</si>
  <si>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</si>
  <si>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</si>
  <si>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</si>
  <si>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</si>
  <si>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</si>
  <si>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</si>
  <si>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</si>
  <si>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</si>
  <si>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</si>
  <si>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</si>
  <si>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</si>
  <si>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</si>
  <si>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</si>
  <si>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</si>
  <si>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</si>
  <si>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</si>
  <si>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</si>
  <si>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</si>
  <si>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</si>
  <si>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</si>
  <si>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</si>
  <si>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</si>
  <si>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</si>
  <si>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</si>
  <si>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</si>
  <si>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</si>
  <si>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</si>
  <si>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</si>
  <si>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</si>
  <si>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</si>
  <si>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</si>
  <si>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</si>
  <si>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</si>
  <si>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</si>
  <si>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</si>
  <si>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</si>
  <si>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</si>
  <si>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</si>
  <si>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</si>
  <si>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</si>
  <si>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</si>
  <si>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</si>
  <si>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</si>
  <si>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</si>
  <si>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</si>
  <si>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</si>
  <si>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</si>
  <si>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</si>
  <si>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</si>
  <si>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</si>
  <si>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</si>
  <si>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</si>
  <si>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</si>
  <si>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</si>
  <si>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</si>
  <si>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</si>
  <si>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</si>
  <si>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</si>
  <si>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</si>
  <si>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</si>
  <si>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</si>
  <si>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</si>
  <si>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</si>
  <si>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</si>
  <si>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</si>
  <si>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</si>
  <si>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</si>
  <si>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</si>
  <si>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</si>
  <si>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</si>
  <si>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</si>
  <si>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</si>
  <si>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</si>
  <si>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</si>
  <si>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</si>
  <si>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</si>
  <si>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</si>
  <si>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</si>
  <si>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</si>
  <si>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</si>
  <si>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</si>
  <si>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</si>
  <si>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</si>
  <si>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</si>
  <si>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</si>
  <si>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</si>
  <si>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</si>
  <si>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</si>
  <si>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</si>
  <si>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</si>
  <si>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</si>
  <si>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</si>
  <si>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</si>
  <si>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</si>
  <si>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</si>
  <si>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</si>
  <si>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</si>
  <si>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</si>
  <si>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</si>
  <si>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</si>
  <si>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</si>
  <si>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</si>
  <si>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</si>
  <si>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</si>
  <si>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</si>
  <si>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</si>
  <si>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</si>
  <si>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</si>
  <si>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</si>
  <si>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</si>
  <si>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</si>
  <si>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</si>
  <si>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</si>
  <si>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</si>
  <si>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</si>
  <si>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</si>
  <si>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</si>
  <si>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</si>
  <si>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</si>
  <si>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</si>
  <si>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</si>
  <si>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</si>
  <si>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</si>
  <si>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</si>
  <si>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</si>
  <si>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</si>
  <si>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</si>
  <si>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</si>
  <si>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</si>
  <si>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</si>
  <si>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</si>
  <si>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</si>
  <si>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</si>
  <si>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</si>
  <si>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</si>
  <si>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</si>
  <si>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</si>
  <si>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</si>
  <si>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</si>
  <si>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</si>
  <si>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</si>
  <si>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</si>
  <si>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</si>
  <si>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</si>
  <si>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</si>
  <si>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</si>
  <si>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</si>
  <si>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</si>
  <si>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</si>
  <si>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</si>
  <si>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</si>
  <si>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</si>
  <si>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</si>
  <si>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</si>
  <si>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</si>
  <si>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</si>
  <si>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</si>
  <si>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</si>
  <si>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</si>
  <si>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</si>
  <si>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</si>
  <si>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</si>
  <si>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</si>
  <si>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</si>
  <si>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</si>
  <si>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</si>
  <si>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</si>
  <si>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</si>
  <si>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</si>
  <si>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</si>
  <si>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</si>
  <si>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</si>
  <si>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</si>
  <si>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</si>
  <si>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</si>
  <si>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</si>
  <si>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</si>
  <si>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</si>
  <si>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</si>
  <si>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</si>
  <si>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</si>
  <si>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</si>
  <si>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</si>
  <si>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</si>
  <si>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</si>
  <si>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</si>
  <si>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</si>
  <si>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</si>
  <si>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</si>
  <si>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</si>
  <si>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</si>
  <si>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</si>
  <si>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</si>
  <si>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</si>
  <si>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</si>
  <si>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</si>
  <si>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</si>
  <si>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</si>
  <si>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</si>
  <si>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</si>
  <si>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</si>
  <si>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</si>
  <si>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</si>
  <si>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</si>
  <si>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</si>
  <si>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</si>
  <si>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</si>
  <si>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</si>
  <si>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</si>
  <si>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</si>
  <si>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</si>
  <si>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</si>
  <si>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</si>
  <si>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</si>
  <si>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</si>
  <si>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</si>
  <si>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</si>
  <si>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</si>
  <si>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</si>
  <si>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</si>
  <si>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</si>
  <si>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</si>
  <si>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</si>
  <si>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</si>
  <si>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</si>
  <si>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</si>
  <si>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</si>
  <si>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</si>
  <si>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</si>
  <si>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</si>
  <si>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</si>
  <si>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</si>
  <si>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</si>
  <si>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</si>
  <si>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</si>
  <si>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</si>
  <si>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</si>
  <si>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</si>
  <si>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</si>
  <si>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</si>
  <si>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</si>
  <si>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</si>
  <si>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</si>
  <si>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</si>
  <si>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</si>
  <si>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</si>
  <si>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</si>
  <si>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</si>
  <si>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</si>
  <si>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</si>
  <si>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</si>
  <si>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</si>
  <si>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</si>
  <si>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</si>
  <si>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</si>
  <si>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</si>
  <si>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</si>
  <si>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</si>
  <si>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</si>
  <si>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</si>
  <si>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</si>
  <si>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</si>
  <si>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</si>
  <si>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</si>
  <si>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</si>
  <si>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</si>
  <si>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</si>
  <si>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</si>
  <si>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</si>
  <si>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</si>
  <si>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</si>
  <si>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</si>
  <si>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</si>
  <si>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</si>
  <si>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</si>
  <si>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</si>
  <si>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</si>
  <si>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</si>
  <si>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</si>
  <si>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</si>
  <si>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</si>
  <si>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</si>
  <si>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</si>
  <si>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</si>
  <si>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</si>
  <si>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</si>
  <si>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</si>
  <si>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</si>
  <si>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</si>
  <si>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</si>
  <si>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</si>
  <si>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</si>
  <si>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</si>
  <si>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</si>
  <si>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</si>
  <si>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</si>
  <si>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</si>
  <si>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</si>
  <si>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</si>
  <si>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</si>
  <si>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</si>
  <si>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</si>
  <si>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</si>
  <si>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</si>
  <si>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</si>
  <si>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</si>
  <si>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</si>
  <si>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</si>
  <si>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</si>
  <si>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</si>
  <si>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</si>
  <si>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</si>
  <si>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</si>
  <si>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</si>
  <si>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</si>
  <si>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</si>
  <si>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</si>
  <si>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</si>
  <si>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</si>
  <si>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</si>
  <si>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</si>
  <si>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</si>
  <si>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</si>
  <si>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</si>
  <si>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</si>
  <si>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</si>
  <si>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</si>
  <si>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</si>
  <si>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</si>
  <si>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</si>
  <si>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</si>
  <si>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</si>
  <si>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</si>
  <si>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</si>
  <si>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</si>
  <si>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</si>
  <si>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</si>
  <si>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</si>
  <si>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</si>
  <si>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</si>
  <si>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</si>
  <si>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</si>
  <si>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</si>
  <si>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</si>
  <si>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</si>
  <si>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</si>
  <si>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</si>
  <si>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</si>
  <si>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</si>
  <si>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</si>
  <si>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</si>
  <si>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</si>
  <si>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</si>
  <si>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</si>
  <si>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</si>
  <si>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</si>
  <si>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</si>
  <si>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</si>
  <si>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</si>
  <si>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</si>
  <si>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</si>
  <si>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</si>
  <si>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</si>
  <si>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</si>
  <si>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</si>
  <si>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</si>
  <si>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</si>
  <si>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</si>
  <si>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</si>
  <si>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</si>
  <si>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</si>
  <si>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</si>
  <si>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</si>
  <si>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</si>
  <si>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</si>
  <si>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</si>
  <si>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</si>
  <si>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</si>
  <si>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</si>
  <si>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</si>
  <si>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</si>
  <si>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</si>
  <si>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</si>
  <si>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</si>
  <si>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</si>
  <si>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</si>
  <si>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</si>
  <si>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</si>
  <si>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</si>
  <si>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</si>
  <si>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</si>
  <si>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</si>
  <si>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</si>
  <si>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</si>
  <si>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</si>
  <si>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</si>
  <si>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</si>
  <si>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</si>
  <si>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</si>
  <si>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</si>
  <si>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</si>
  <si>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</si>
  <si>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</si>
  <si>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</si>
  <si>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</si>
  <si>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</si>
  <si>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</si>
  <si>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</si>
  <si>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</si>
  <si>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</si>
  <si>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</si>
  <si>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</si>
  <si>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</si>
  <si>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</si>
  <si>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</si>
  <si>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</si>
  <si>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</si>
  <si>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</si>
  <si>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</si>
  <si>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</si>
  <si>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</si>
  <si>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</si>
  <si>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</si>
  <si>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</si>
  <si>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</si>
  <si>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</si>
  <si>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</si>
  <si>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</si>
  <si>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</si>
  <si>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</si>
  <si>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</si>
  <si>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</si>
  <si>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</si>
  <si>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</si>
  <si>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</si>
  <si>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</si>
  <si>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</si>
  <si>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</si>
  <si>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</si>
  <si>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</si>
  <si>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</si>
  <si>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</si>
  <si>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</si>
  <si>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</si>
  <si>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</si>
  <si>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</si>
  <si>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</si>
  <si>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</si>
  <si>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</si>
  <si>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</si>
  <si>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</si>
  <si>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</si>
  <si>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</si>
  <si>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</si>
  <si>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</si>
  <si>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</si>
  <si>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</si>
  <si>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</si>
  <si>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</si>
  <si>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</si>
  <si>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</si>
  <si>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</si>
  <si>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</si>
  <si>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</si>
  <si>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</si>
  <si>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</si>
  <si>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</si>
  <si>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</si>
  <si>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</si>
  <si>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</si>
  <si>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</si>
  <si>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</si>
  <si>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</si>
  <si>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</si>
  <si>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</si>
  <si>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</si>
  <si>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</si>
  <si>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</si>
  <si>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</si>
  <si>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83.3%</t>
  </si>
  <si>
    <t>66.7%</t>
  </si>
  <si>
    <t>广州区域-周末班-英语-3.0小时次_补课班级</t>
  </si>
  <si>
    <t>41.7%</t>
  </si>
  <si>
    <t>当前进度</t>
  </si>
  <si>
    <t>排课结束日期</t>
  </si>
  <si>
    <t>计划结业日期</t>
  </si>
  <si>
    <t>已上课次</t>
  </si>
  <si>
    <t>结业状态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</si>
  <si>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</si>
  <si>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</si>
  <si>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</si>
  <si>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</si>
  <si>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</si>
  <si>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</si>
  <si>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</si>
  <si>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</si>
  <si>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</si>
  <si>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</si>
  <si>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</si>
  <si>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</si>
  <si>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</si>
  <si>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</si>
  <si>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</si>
  <si>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</si>
  <si>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</si>
  <si>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</si>
  <si>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</si>
  <si>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</si>
  <si>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</si>
  <si>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</si>
  <si>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</si>
  <si>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</si>
  <si>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</si>
  <si>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</si>
  <si>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</si>
  <si>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</si>
  <si>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</si>
  <si>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</si>
  <si>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</si>
  <si>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</si>
  <si>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</si>
  <si>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</si>
  <si>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</si>
  <si>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</si>
  <si>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</si>
  <si>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</si>
  <si>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</si>
  <si>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</si>
  <si>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</si>
  <si>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</si>
  <si>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</si>
  <si>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</si>
  <si>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</si>
  <si>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</si>
  <si>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</si>
  <si>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</si>
  <si>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</si>
  <si>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</si>
  <si>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</si>
  <si>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</si>
  <si>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</si>
  <si>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</si>
  <si>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</si>
  <si>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</si>
  <si>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</si>
  <si>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</si>
  <si>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</si>
  <si>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</si>
  <si>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</si>
  <si>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</si>
  <si>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</si>
  <si>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</si>
  <si>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</si>
  <si>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</si>
  <si>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</si>
  <si>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</si>
  <si>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</si>
  <si>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</si>
  <si>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</si>
  <si>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</si>
  <si>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</si>
  <si>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</si>
  <si>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</si>
  <si>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</si>
  <si>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</si>
  <si>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</si>
  <si>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</si>
  <si>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</si>
  <si>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</si>
  <si>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</si>
  <si>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</si>
  <si>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</si>
  <si>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</si>
  <si>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</si>
  <si>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</si>
  <si>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</si>
  <si>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</si>
  <si>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</si>
  <si>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</si>
  <si>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</si>
  <si>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</si>
  <si>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</si>
  <si>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</si>
  <si>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</si>
  <si>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</si>
  <si>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</si>
  <si>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</si>
  <si>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</si>
  <si>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</si>
  <si>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</si>
  <si>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</si>
  <si>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</si>
  <si>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</si>
  <si>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</si>
  <si>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</si>
  <si>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</si>
  <si>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</si>
  <si>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</si>
  <si>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</si>
  <si>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</si>
  <si>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</si>
  <si>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</si>
  <si>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</si>
  <si>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</si>
  <si>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</si>
  <si>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</si>
  <si>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</si>
  <si>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</si>
  <si>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</si>
  <si>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</si>
  <si>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</si>
  <si>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</si>
  <si>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</si>
  <si>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</si>
  <si>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</si>
  <si>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</si>
  <si>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</si>
  <si>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</si>
  <si>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</si>
  <si>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</si>
  <si>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</si>
  <si>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</si>
  <si>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</si>
  <si>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</si>
  <si>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</si>
  <si>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</si>
  <si>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</si>
  <si>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</si>
  <si>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</si>
  <si>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</si>
  <si>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</si>
  <si>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</si>
  <si>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</si>
  <si>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</si>
  <si>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</si>
  <si>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</si>
  <si>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</si>
  <si>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</si>
  <si>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</si>
  <si>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</si>
  <si>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</si>
  <si>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</si>
  <si>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</si>
  <si>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</si>
  <si>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</si>
  <si>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</si>
  <si>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</si>
  <si>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</si>
  <si>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</si>
  <si>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</si>
  <si>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</si>
  <si>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</si>
  <si>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</si>
  <si>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</si>
  <si>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</si>
  <si>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</si>
  <si>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</si>
  <si>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</si>
  <si>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</si>
  <si>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</si>
  <si>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</si>
  <si>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</si>
  <si>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</si>
  <si>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</si>
  <si>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</si>
  <si>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</si>
  <si>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</si>
  <si>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</si>
  <si>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</si>
  <si>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</si>
  <si>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</si>
  <si>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</si>
  <si>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</si>
  <si>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</si>
  <si>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</si>
  <si>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</si>
  <si>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</si>
  <si>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</si>
  <si>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</si>
  <si>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</si>
  <si>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</si>
  <si>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</si>
  <si>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</si>
  <si>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</si>
  <si>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</si>
  <si>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</si>
  <si>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</si>
  <si>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</si>
  <si>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</si>
  <si>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</si>
  <si>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</si>
  <si>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</si>
  <si>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</si>
  <si>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</si>
  <si>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</si>
  <si>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</si>
  <si>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</si>
  <si>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</si>
  <si>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</si>
  <si>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</si>
  <si>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</si>
  <si>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</si>
  <si>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</si>
  <si>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</si>
  <si>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</si>
  <si>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</si>
  <si>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</si>
  <si>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</si>
  <si>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</si>
  <si>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</si>
  <si>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</si>
  <si>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</si>
  <si>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</si>
  <si>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</si>
  <si>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</si>
  <si>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</si>
  <si>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</si>
  <si>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</si>
  <si>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</si>
  <si>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</si>
  <si>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</si>
  <si>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</si>
  <si>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</si>
  <si>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</si>
  <si>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</si>
  <si>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</si>
  <si>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</si>
  <si>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</si>
  <si>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</si>
  <si>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</si>
  <si>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</si>
  <si>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</si>
  <si>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</si>
  <si>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</si>
  <si>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</si>
  <si>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</si>
  <si>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</si>
  <si>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</si>
  <si>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</si>
  <si>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</si>
  <si>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</si>
  <si>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</si>
  <si>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</si>
  <si>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</si>
  <si>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</si>
  <si>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</si>
  <si>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</si>
  <si>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</si>
  <si>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</si>
  <si>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</si>
  <si>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</si>
  <si>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</si>
  <si>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</si>
  <si>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</si>
  <si>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</si>
  <si>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</si>
  <si>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</si>
  <si>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</si>
  <si>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</si>
  <si>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</si>
  <si>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</si>
  <si>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</si>
  <si>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</si>
  <si>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</si>
  <si>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</si>
  <si>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</si>
  <si>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</si>
  <si>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</si>
  <si>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</si>
  <si>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</si>
  <si>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</si>
  <si>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</si>
  <si>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</si>
  <si>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</si>
  <si>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</si>
  <si>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</si>
  <si>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</si>
  <si>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</si>
  <si>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</si>
  <si>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</si>
  <si>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</si>
  <si>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</si>
  <si>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</si>
  <si>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</si>
  <si>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</si>
  <si>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</si>
  <si>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</si>
  <si>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</si>
  <si>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</si>
  <si>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</si>
  <si>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</si>
  <si>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</si>
  <si>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</si>
  <si>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</si>
  <si>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</si>
  <si>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</si>
  <si>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</si>
  <si>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</si>
  <si>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</si>
  <si>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</si>
  <si>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</si>
  <si>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</si>
  <si>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</si>
  <si>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</si>
  <si>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</si>
  <si>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</si>
  <si>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</si>
  <si>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</si>
  <si>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</si>
  <si>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</si>
  <si>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</si>
  <si>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</si>
  <si>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</si>
  <si>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</si>
  <si>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</si>
  <si>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</si>
  <si>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</si>
  <si>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</si>
  <si>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</si>
  <si>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</si>
  <si>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</si>
  <si>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</si>
  <si>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</si>
  <si>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</si>
  <si>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</si>
  <si>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</si>
  <si>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</si>
  <si>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</si>
  <si>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</si>
  <si>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</si>
  <si>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</si>
  <si>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</si>
  <si>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</si>
  <si>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</si>
  <si>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</si>
  <si>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</si>
  <si>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</si>
  <si>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</si>
  <si>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</si>
  <si>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</si>
  <si>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</si>
  <si>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</si>
  <si>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</si>
  <si>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</si>
  <si>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</si>
  <si>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</si>
  <si>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</si>
  <si>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</si>
  <si>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</si>
  <si>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</si>
  <si>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</si>
  <si>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</si>
  <si>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</si>
  <si>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</si>
  <si>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</si>
  <si>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</si>
  <si>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</si>
  <si>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</si>
  <si>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</si>
  <si>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</si>
  <si>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</si>
  <si>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</si>
  <si>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</si>
  <si>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</si>
  <si>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</si>
  <si>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</si>
  <si>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</si>
  <si>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</si>
  <si>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</si>
  <si>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</si>
  <si>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</si>
  <si>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</si>
  <si>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</si>
  <si>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</si>
  <si>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</si>
  <si>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</si>
  <si>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</si>
  <si>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</si>
  <si>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</si>
  <si>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</si>
  <si>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</si>
  <si>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</si>
  <si>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</si>
  <si>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</si>
  <si>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</si>
  <si>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</si>
  <si>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</si>
  <si>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</si>
  <si>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</si>
  <si>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</si>
  <si>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</si>
  <si>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</si>
  <si>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</si>
  <si>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</si>
  <si>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</si>
  <si>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</si>
  <si>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</si>
  <si>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</si>
  <si>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</si>
  <si>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</si>
  <si>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</si>
  <si>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</si>
  <si>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</si>
  <si>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</si>
  <si>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</si>
  <si>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</si>
  <si>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</si>
  <si>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</si>
  <si>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</si>
  <si>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</si>
  <si>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</si>
  <si>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</si>
  <si>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</si>
  <si>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</si>
  <si>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</si>
  <si>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</si>
  <si>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</si>
  <si>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</si>
  <si>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</si>
  <si>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</si>
  <si>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</si>
  <si>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</si>
  <si>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</si>
  <si>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</si>
  <si>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</si>
  <si>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</si>
  <si>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</si>
  <si>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</si>
  <si>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</si>
  <si>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</si>
  <si>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</si>
  <si>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</si>
  <si>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</si>
  <si>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</si>
  <si>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</si>
  <si>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</si>
  <si>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</si>
  <si>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</si>
  <si>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</si>
  <si>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</si>
  <si>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</si>
  <si>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</si>
  <si>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</si>
  <si>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</si>
  <si>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</si>
  <si>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</si>
  <si>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</si>
  <si>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</si>
  <si>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</si>
  <si>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</si>
  <si>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</si>
  <si>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</si>
  <si>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</si>
  <si>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</si>
  <si>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</si>
  <si>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</si>
  <si>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</si>
  <si>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</si>
  <si>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</si>
  <si>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</si>
  <si>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</si>
  <si>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</si>
  <si>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</si>
  <si>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</si>
  <si>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</si>
  <si>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</si>
  <si>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</si>
  <si>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</si>
  <si>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</si>
  <si>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</si>
  <si>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</si>
  <si>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</si>
  <si>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</si>
  <si>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</si>
  <si>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</si>
  <si>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</si>
  <si>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</si>
  <si>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</si>
  <si>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</si>
  <si>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</si>
  <si>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</si>
  <si>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</si>
  <si>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</si>
  <si>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</si>
  <si>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</si>
  <si>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</si>
  <si>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</si>
  <si>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</si>
  <si>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</si>
  <si>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</si>
  <si>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</si>
  <si>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</si>
  <si>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</si>
  <si>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</si>
  <si>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</si>
  <si>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</si>
  <si>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</si>
  <si>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</si>
  <si>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</si>
  <si>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</si>
  <si>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</si>
  <si>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</si>
  <si>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</si>
  <si>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</si>
  <si>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</si>
  <si>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</si>
  <si>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</si>
  <si>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</si>
  <si>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</si>
  <si>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</si>
  <si>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</si>
  <si>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</si>
  <si>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</si>
  <si>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</si>
  <si>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</si>
  <si>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</si>
  <si>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</si>
  <si>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</si>
  <si>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</si>
  <si>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</si>
  <si>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</si>
  <si>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</si>
  <si>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</si>
  <si>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</si>
  <si>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</si>
  <si>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</si>
  <si>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</si>
  <si>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</si>
  <si>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</si>
  <si>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</si>
  <si>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</si>
  <si>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</si>
  <si>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</si>
  <si>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</si>
  <si>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</si>
  <si>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</si>
  <si>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</si>
  <si>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</si>
  <si>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18203.83</t>
  </si>
  <si>
    <t>广州市天河区华景小学</t>
  </si>
  <si>
    <t>2班</t>
  </si>
  <si>
    <t>20000.00</t>
  </si>
  <si>
    <t>6847.68</t>
  </si>
  <si>
    <t>10950.00</t>
  </si>
  <si>
    <t>12000.00</t>
  </si>
  <si>
    <t>52116.00</t>
  </si>
  <si>
    <t>2901.50</t>
  </si>
  <si>
    <t>越秀活动中心</t>
  </si>
  <si>
    <t>18614.18</t>
  </si>
  <si>
    <t>18788.17</t>
  </si>
  <si>
    <t>29614.00</t>
  </si>
  <si>
    <t>28316.00</t>
  </si>
  <si>
    <t>18203.79</t>
  </si>
  <si>
    <t>49080.00</t>
  </si>
  <si>
    <t>31570.08</t>
  </si>
  <si>
    <t>7198.45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</si>
  <si>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</si>
  <si>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</si>
  <si>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</si>
  <si>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</si>
  <si>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</si>
  <si>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</si>
  <si>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</si>
  <si>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</si>
  <si>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</si>
  <si>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</si>
  <si>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</si>
  <si>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</si>
  <si>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</si>
  <si>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</si>
  <si>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</si>
  <si>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</si>
  <si>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</si>
  <si>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</si>
  <si>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</si>
  <si>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</si>
  <si>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</si>
  <si>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</si>
  <si>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</si>
  <si>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</si>
  <si>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</si>
  <si>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</si>
  <si>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</si>
  <si>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</si>
  <si>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</si>
  <si>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</si>
  <si>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</si>
  <si>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</si>
  <si>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</si>
  <si>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</si>
  <si>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</si>
  <si>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</si>
  <si>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17737.67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</si>
  <si>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</si>
  <si>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</si>
  <si>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</si>
  <si>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</si>
  <si>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</si>
  <si>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</si>
  <si>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</si>
  <si>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</si>
  <si>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</si>
  <si>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</si>
  <si>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</si>
  <si>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</si>
  <si>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</si>
  <si>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未读幼儿园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</si>
  <si>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</si>
  <si>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</si>
  <si>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</si>
  <si>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</si>
  <si>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</si>
  <si>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</si>
  <si>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</si>
  <si>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</si>
  <si>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</si>
  <si>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</si>
  <si>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</si>
  <si>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</si>
  <si>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</si>
  <si>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</si>
  <si>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</si>
  <si>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</si>
  <si>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</si>
  <si>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</si>
  <si>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</si>
  <si>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8700.00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</si>
  <si>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</si>
  <si>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</si>
  <si>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</si>
  <si>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</si>
  <si>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</si>
  <si>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</si>
  <si>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</si>
  <si>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</si>
  <si>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</si>
  <si>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</si>
  <si>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</si>
  <si>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</si>
  <si>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</si>
  <si>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</si>
  <si>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</si>
  <si>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</si>
  <si>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</si>
  <si>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</si>
  <si>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</si>
  <si>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</si>
  <si>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</si>
  <si>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</si>
  <si>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</si>
  <si>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</si>
  <si>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</si>
  <si>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</si>
  <si>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</si>
  <si>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</si>
  <si>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</si>
  <si>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</si>
  <si>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</si>
  <si>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</si>
  <si>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</si>
  <si>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</si>
  <si>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</si>
  <si>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</si>
  <si>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</si>
  <si>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</si>
  <si>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</si>
  <si>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</si>
  <si>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</si>
  <si>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</si>
  <si>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</si>
  <si>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</si>
  <si>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</si>
  <si>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</si>
  <si>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</si>
  <si>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</si>
  <si>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</si>
  <si>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</si>
  <si>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</si>
  <si>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</si>
  <si>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</si>
  <si>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张驰（1）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</si>
  <si>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</si>
  <si>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</si>
  <si>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</si>
  <si>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</si>
  <si>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</si>
  <si>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</si>
  <si>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</si>
  <si>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</si>
  <si>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</si>
  <si>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</si>
  <si>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</si>
  <si>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</si>
  <si>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</si>
  <si>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</si>
  <si>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</si>
  <si>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</si>
  <si>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1993.75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</si>
  <si>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</si>
  <si>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</si>
  <si>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</si>
  <si>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</si>
  <si>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</si>
  <si>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</si>
  <si>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</si>
  <si>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</si>
  <si>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</si>
  <si>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</si>
  <si>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</si>
  <si>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</si>
  <si>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</si>
  <si>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</si>
  <si>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</si>
  <si>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</si>
  <si>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23750.00</t>
  </si>
  <si>
    <t>S09053</t>
  </si>
  <si>
    <t>姚怡然</t>
  </si>
  <si>
    <t>2009-01-14</t>
  </si>
  <si>
    <t>13826485248</t>
  </si>
  <si>
    <t>天府路小学翠湖校区</t>
  </si>
  <si>
    <t>23413.34</t>
  </si>
  <si>
    <t>S17311</t>
  </si>
  <si>
    <t>姚季芮</t>
  </si>
  <si>
    <t>18922260526</t>
  </si>
  <si>
    <t>27160.00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</si>
  <si>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</si>
  <si>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</si>
  <si>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</si>
  <si>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</si>
  <si>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</si>
  <si>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</si>
  <si>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</si>
  <si>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</si>
  <si>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</si>
  <si>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</si>
  <si>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</si>
  <si>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</si>
  <si>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</si>
  <si>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</si>
  <si>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</si>
  <si>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</si>
  <si>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杨一诺（1）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</si>
  <si>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</si>
  <si>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</si>
  <si>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</si>
  <si>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</si>
  <si>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</si>
  <si>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</si>
  <si>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</si>
  <si>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</si>
  <si>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</si>
  <si>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</si>
  <si>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</si>
  <si>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</si>
  <si>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</si>
  <si>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</si>
  <si>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</si>
  <si>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</si>
  <si>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</si>
  <si>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</si>
  <si>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</si>
  <si>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</si>
  <si>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</si>
  <si>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</si>
  <si>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</si>
  <si>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</si>
  <si>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</si>
  <si>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</si>
  <si>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</si>
  <si>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</si>
  <si>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</si>
  <si>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</si>
  <si>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</si>
  <si>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</si>
  <si>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</si>
  <si>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</si>
  <si>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</si>
  <si>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</si>
  <si>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</si>
  <si>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</si>
  <si>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</si>
  <si>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</si>
  <si>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</si>
  <si>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</si>
  <si>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</si>
  <si>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</si>
  <si>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</si>
  <si>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</si>
  <si>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</si>
  <si>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</si>
  <si>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</si>
  <si>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4130.00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</si>
  <si>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</si>
  <si>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</si>
  <si>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</si>
  <si>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</si>
  <si>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</si>
  <si>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</si>
  <si>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</si>
  <si>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</si>
  <si>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</si>
  <si>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</si>
  <si>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</si>
  <si>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</si>
  <si>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</si>
  <si>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</si>
  <si>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</si>
  <si>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</si>
  <si>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</si>
  <si>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</si>
  <si>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16249.95</t>
  </si>
  <si>
    <t>S11938</t>
  </si>
  <si>
    <t>吴沐欣</t>
  </si>
  <si>
    <t>2009-03-21</t>
  </si>
  <si>
    <t>吴多理</t>
  </si>
  <si>
    <t>15618152782</t>
  </si>
  <si>
    <t>七班</t>
  </si>
  <si>
    <t>S11950</t>
  </si>
  <si>
    <t>翁语欣（1）</t>
  </si>
  <si>
    <t>2008-05-26</t>
  </si>
  <si>
    <t>13580347076</t>
  </si>
  <si>
    <t>九班</t>
  </si>
  <si>
    <t>S11948</t>
  </si>
  <si>
    <t>翁语欣</t>
  </si>
  <si>
    <t>13430126231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</si>
  <si>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</si>
  <si>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</si>
  <si>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</si>
  <si>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</si>
  <si>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</si>
  <si>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</si>
  <si>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</si>
  <si>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</si>
  <si>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</si>
  <si>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</si>
  <si>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</si>
  <si>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</si>
  <si>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</si>
  <si>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</si>
  <si>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</si>
  <si>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</si>
  <si>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</si>
  <si>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</si>
  <si>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</si>
  <si>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</si>
  <si>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</si>
  <si>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</si>
  <si>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</si>
  <si>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</si>
  <si>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</si>
  <si>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46249.00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</si>
  <si>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</si>
  <si>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</si>
  <si>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</si>
  <si>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</si>
  <si>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</si>
  <si>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</si>
  <si>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</si>
  <si>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</si>
  <si>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</si>
  <si>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</si>
  <si>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</si>
  <si>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</si>
  <si>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</si>
  <si>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</si>
  <si>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</si>
  <si>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</si>
  <si>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</si>
  <si>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</si>
  <si>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</si>
  <si>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</si>
  <si>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</si>
  <si>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</si>
  <si>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</si>
  <si>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</si>
  <si>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</si>
  <si>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</si>
  <si>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</si>
  <si>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</si>
  <si>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</si>
  <si>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</si>
  <si>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</si>
  <si>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</si>
  <si>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</si>
  <si>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</si>
  <si>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</si>
  <si>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</si>
  <si>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</si>
  <si>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</si>
  <si>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</si>
  <si>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</si>
  <si>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</si>
  <si>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</si>
  <si>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16611.06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</si>
  <si>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</si>
  <si>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</si>
  <si>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</si>
  <si>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</si>
  <si>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</si>
  <si>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</si>
  <si>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</si>
  <si>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</si>
  <si>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</si>
  <si>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</si>
  <si>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</si>
  <si>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</si>
  <si>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</si>
  <si>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</si>
  <si>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</si>
  <si>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</si>
  <si>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</si>
  <si>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</si>
  <si>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</si>
  <si>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</si>
  <si>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</si>
  <si>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</si>
  <si>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</si>
  <si>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</si>
  <si>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</si>
  <si>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</si>
  <si>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</si>
  <si>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</si>
  <si>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</si>
  <si>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</si>
  <si>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</si>
  <si>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</si>
  <si>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</si>
  <si>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19136.00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</si>
  <si>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</si>
  <si>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</si>
  <si>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</si>
  <si>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</si>
  <si>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</si>
  <si>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</si>
  <si>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</si>
  <si>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</si>
  <si>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</si>
  <si>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</si>
  <si>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</si>
  <si>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</si>
  <si>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</si>
  <si>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</si>
  <si>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</si>
  <si>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</si>
  <si>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</si>
  <si>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</si>
  <si>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</si>
  <si>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</si>
  <si>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</si>
  <si>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</si>
  <si>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</si>
  <si>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</si>
  <si>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</si>
  <si>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</si>
  <si>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</si>
  <si>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</si>
  <si>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</si>
  <si>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</si>
  <si>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</si>
  <si>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</si>
  <si>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</si>
  <si>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22573.30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</si>
  <si>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</si>
  <si>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</si>
  <si>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</si>
  <si>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</si>
  <si>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</si>
  <si>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</si>
  <si>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</si>
  <si>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</si>
  <si>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</si>
  <si>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13885.75</t>
  </si>
  <si>
    <t>S09043</t>
  </si>
  <si>
    <t>刘芷妤</t>
  </si>
  <si>
    <t>13501518927</t>
  </si>
  <si>
    <t>16430.51</t>
  </si>
  <si>
    <t>S09042</t>
  </si>
  <si>
    <t>刘芷睿</t>
  </si>
  <si>
    <t>2010-06-01</t>
  </si>
  <si>
    <t>18665651008</t>
  </si>
  <si>
    <t>22759.31</t>
  </si>
  <si>
    <t>S10771</t>
  </si>
  <si>
    <t>刘骐瑶</t>
  </si>
  <si>
    <t>13902202502</t>
  </si>
  <si>
    <t>S11242</t>
  </si>
  <si>
    <t>刘安淇（1）</t>
  </si>
  <si>
    <t>13822267285</t>
  </si>
  <si>
    <t>S11226</t>
  </si>
  <si>
    <t>林子淇（1）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</si>
  <si>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</si>
  <si>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</si>
  <si>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</si>
  <si>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</si>
  <si>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</si>
  <si>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</si>
  <si>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</si>
  <si>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</si>
  <si>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</si>
  <si>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</si>
  <si>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</si>
  <si>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</si>
  <si>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</si>
  <si>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</si>
  <si>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</si>
  <si>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</si>
  <si>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</si>
  <si>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</si>
  <si>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</si>
  <si>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</si>
  <si>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</si>
  <si>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</si>
  <si>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</si>
  <si>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</si>
  <si>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</si>
  <si>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</si>
  <si>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</si>
  <si>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</si>
  <si>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21749.95</t>
  </si>
  <si>
    <t>S16940</t>
  </si>
  <si>
    <t>梁添翔</t>
  </si>
  <si>
    <t>13610122142</t>
  </si>
  <si>
    <t>S09039</t>
  </si>
  <si>
    <t>梁泓楠</t>
  </si>
  <si>
    <t>2010-10-19</t>
  </si>
  <si>
    <t>13418072142</t>
  </si>
  <si>
    <t>23524.94</t>
  </si>
  <si>
    <t>S09038</t>
  </si>
  <si>
    <t>李紫嫣</t>
  </si>
  <si>
    <t>2010-07-09</t>
  </si>
  <si>
    <t>18520121305</t>
  </si>
  <si>
    <t>17668.56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</si>
  <si>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</si>
  <si>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</si>
  <si>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</si>
  <si>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</si>
  <si>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</si>
  <si>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</si>
  <si>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</si>
  <si>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</si>
  <si>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</si>
  <si>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</si>
  <si>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</si>
  <si>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</si>
  <si>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</si>
  <si>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</si>
  <si>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</si>
  <si>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</si>
  <si>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</si>
  <si>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</si>
  <si>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</si>
  <si>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</si>
  <si>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</si>
  <si>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</si>
  <si>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</si>
  <si>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</si>
  <si>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</si>
  <si>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22305.75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</si>
  <si>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</si>
  <si>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</si>
  <si>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</si>
  <si>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</si>
  <si>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</si>
  <si>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</si>
  <si>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</si>
  <si>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</si>
  <si>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</si>
  <si>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</si>
  <si>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</si>
  <si>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</si>
  <si>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</si>
  <si>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</si>
  <si>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</si>
  <si>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</si>
  <si>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</si>
  <si>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</si>
  <si>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</si>
  <si>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</si>
  <si>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</si>
  <si>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</si>
  <si>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</si>
  <si>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</si>
  <si>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</si>
  <si>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</si>
  <si>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</si>
  <si>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</si>
  <si>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</si>
  <si>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</si>
  <si>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21552.91</t>
  </si>
  <si>
    <t>S10745</t>
  </si>
  <si>
    <t>黎亮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</si>
  <si>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</si>
  <si>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</si>
  <si>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</si>
  <si>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</si>
  <si>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</si>
  <si>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</si>
  <si>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</si>
  <si>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</si>
  <si>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8880.55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</si>
  <si>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</si>
  <si>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</si>
  <si>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</si>
  <si>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</si>
  <si>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</si>
  <si>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</si>
  <si>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</si>
  <si>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</si>
  <si>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</si>
  <si>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</si>
  <si>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</si>
  <si>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S17342</t>
  </si>
  <si>
    <t>姜卉</t>
  </si>
  <si>
    <t>13432004018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</si>
  <si>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</si>
  <si>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</si>
  <si>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</si>
  <si>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</si>
  <si>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</si>
  <si>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</si>
  <si>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</si>
  <si>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</si>
  <si>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</si>
  <si>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</si>
  <si>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</si>
  <si>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</si>
  <si>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</si>
  <si>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</si>
  <si>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</si>
  <si>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17439.09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</si>
  <si>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</si>
  <si>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</si>
  <si>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</si>
  <si>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</si>
  <si>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</si>
  <si>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</si>
  <si>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</si>
  <si>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23469.30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</si>
  <si>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</si>
  <si>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</si>
  <si>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</si>
  <si>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</si>
  <si>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</si>
  <si>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</si>
  <si>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</si>
  <si>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</si>
  <si>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</si>
  <si>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</si>
  <si>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</si>
  <si>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</si>
  <si>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</si>
  <si>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</si>
  <si>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</si>
  <si>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</si>
  <si>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</si>
  <si>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</si>
  <si>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</si>
  <si>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</si>
  <si>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50680.00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</si>
  <si>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</si>
  <si>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</si>
  <si>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</si>
  <si>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</si>
  <si>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</si>
  <si>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</si>
  <si>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</si>
  <si>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</si>
  <si>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</si>
  <si>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</si>
  <si>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</si>
  <si>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</si>
  <si>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</si>
  <si>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</si>
  <si>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</si>
  <si>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23289.06</t>
  </si>
  <si>
    <t>S09029</t>
  </si>
  <si>
    <t>侯宸越</t>
  </si>
  <si>
    <t>21629.39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</si>
  <si>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</si>
  <si>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</si>
  <si>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</si>
  <si>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</si>
  <si>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</si>
  <si>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</si>
  <si>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</si>
  <si>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</si>
  <si>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51839.67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</si>
  <si>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</si>
  <si>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</si>
  <si>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</si>
  <si>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</si>
  <si>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</si>
  <si>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</si>
  <si>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</si>
  <si>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</si>
  <si>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</si>
  <si>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</si>
  <si>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</si>
  <si>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</si>
  <si>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</si>
  <si>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</si>
  <si>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</si>
  <si>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</si>
  <si>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</si>
  <si>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</si>
  <si>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</si>
  <si>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</si>
  <si>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18564.58</t>
  </si>
  <si>
    <t>S14685</t>
  </si>
  <si>
    <t>高梓骞</t>
  </si>
  <si>
    <t>2012-08-02</t>
  </si>
  <si>
    <t>13922220087</t>
  </si>
  <si>
    <t>S11900</t>
  </si>
  <si>
    <t>符方涓</t>
  </si>
  <si>
    <t>2012-09-26</t>
  </si>
  <si>
    <t>13808841422</t>
  </si>
  <si>
    <t>18688874048</t>
  </si>
  <si>
    <t>95107部队幼儿园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</si>
  <si>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</si>
  <si>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</si>
  <si>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</si>
  <si>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</si>
  <si>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</si>
  <si>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</si>
  <si>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</si>
  <si>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</si>
  <si>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</si>
  <si>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</si>
  <si>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</si>
  <si>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</si>
  <si>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</si>
  <si>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</si>
  <si>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</si>
  <si>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</si>
  <si>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</si>
  <si>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</si>
  <si>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</si>
  <si>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</si>
  <si>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</si>
  <si>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</si>
  <si>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</si>
  <si>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</si>
  <si>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</si>
  <si>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</si>
  <si>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</si>
  <si>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</si>
  <si>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</si>
  <si>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</si>
  <si>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</si>
  <si>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</si>
  <si>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</si>
  <si>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</si>
  <si>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</si>
  <si>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</si>
  <si>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</si>
  <si>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</si>
  <si>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</si>
  <si>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</si>
  <si>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</si>
  <si>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</si>
  <si>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</si>
  <si>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</si>
  <si>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</si>
  <si>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</si>
  <si>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</si>
  <si>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18384.03</t>
  </si>
  <si>
    <t>S11566</t>
  </si>
  <si>
    <t>13286854113</t>
  </si>
  <si>
    <t>S11953</t>
  </si>
  <si>
    <t>蔡斯丞</t>
  </si>
  <si>
    <t>2010-06-08</t>
  </si>
  <si>
    <t>13570052906</t>
  </si>
  <si>
    <t>广州市天河区骏景小学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</si>
  <si>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</si>
  <si>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</si>
  <si>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</si>
  <si>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</si>
  <si>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</si>
  <si>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</si>
  <si>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</si>
  <si>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</si>
  <si>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</si>
  <si>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</si>
  <si>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</si>
  <si>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</si>
  <si>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</si>
  <si>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</si>
  <si>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</si>
  <si>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</si>
  <si>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class03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</si>
  <si>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</si>
  <si>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</si>
  <si>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</si>
  <si>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</si>
  <si>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</si>
  <si>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</si>
  <si>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</si>
  <si>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</si>
  <si>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</si>
  <si>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</si>
  <si>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</si>
  <si>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class02</t>
  </si>
  <si>
    <t>P1AF01G0204</t>
  </si>
  <si>
    <t>2018-01-09</t>
  </si>
  <si>
    <t>潘丽雄</t>
  </si>
  <si>
    <t>P1BF02G0205</t>
  </si>
  <si>
    <t>16:30-19:30</t>
  </si>
  <si>
    <t>周四</t>
  </si>
  <si>
    <t>P1AF02G0202</t>
  </si>
  <si>
    <t>2017-06-22</t>
  </si>
  <si>
    <t>2018-06-16</t>
  </si>
  <si>
    <t>陈玲,Richar,潘丽雄</t>
  </si>
  <si>
    <t>叶晓纯</t>
  </si>
  <si>
    <t>周一15:30~18:30</t>
  </si>
  <si>
    <t>彭永红,Richar,潘丽雄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</si>
  <si>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</si>
  <si>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</si>
  <si>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</si>
  <si>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</si>
  <si>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</si>
  <si>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</si>
  <si>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</si>
  <si>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P02F01G0103</t>
  </si>
  <si>
    <t>P02F01G0101</t>
  </si>
  <si>
    <t>P02F01G0102</t>
  </si>
  <si>
    <t>00028044</t>
  </si>
  <si>
    <t>00028046</t>
  </si>
  <si>
    <t>00028042</t>
  </si>
  <si>
    <t>00022079,00028042</t>
  </si>
  <si>
    <t>00011438,00028047,00028089,00051577,00051579</t>
  </si>
  <si>
    <t>00028052</t>
  </si>
  <si>
    <t>00028039,00051242</t>
  </si>
  <si>
    <t>00028037,00051218</t>
  </si>
  <si>
    <t>00028036,00051248</t>
  </si>
  <si>
    <t>00028498,00051236</t>
  </si>
  <si>
    <t>00028491,00051188</t>
  </si>
  <si>
    <t>00028503</t>
  </si>
  <si>
    <t>00028504</t>
  </si>
  <si>
    <t>00028481,00051561</t>
  </si>
  <si>
    <t>00028502,00051220</t>
  </si>
  <si>
    <t>00028496,00034059,00034060,00034071,00034072</t>
  </si>
  <si>
    <t>00028482,00034055,00034057,00034068,00034069</t>
  </si>
  <si>
    <t>00028488</t>
  </si>
  <si>
    <t>00028505,00034061,00034062,00034075,00034078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</si>
  <si>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</si>
  <si>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</si>
  <si>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</si>
  <si>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</si>
  <si>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</si>
  <si>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</si>
  <si>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</si>
  <si>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00028500</t>
  </si>
  <si>
    <t>00028511,00050335,00051238,00051240</t>
  </si>
  <si>
    <t>00028507,00051198</t>
  </si>
  <si>
    <t>00028501</t>
  </si>
  <si>
    <t>00028492,00049555,00051569,00051571</t>
  </si>
  <si>
    <t>00028510</t>
  </si>
  <si>
    <t>00028486</t>
  </si>
  <si>
    <t>00028508,00051573</t>
  </si>
  <si>
    <t>00028485,00051204</t>
  </si>
  <si>
    <t>00028489,00030611,00051575</t>
  </si>
  <si>
    <t>00029908,00030611</t>
  </si>
  <si>
    <t>00028480,00051206</t>
  </si>
  <si>
    <t>00028495,00030529,00030608,00030609</t>
  </si>
  <si>
    <t>00028506,00051208</t>
  </si>
  <si>
    <t>00028062,00028064,00051244,00051246</t>
  </si>
  <si>
    <t>00028490</t>
  </si>
  <si>
    <t>00028758</t>
  </si>
  <si>
    <t>00028769,00036705,00051902</t>
  </si>
  <si>
    <t>00028773,00036696,00051882</t>
  </si>
  <si>
    <t>00028774,00036689,00051903</t>
  </si>
  <si>
    <t>00029998</t>
  </si>
  <si>
    <t>00030038</t>
  </si>
  <si>
    <t>00030088</t>
  </si>
  <si>
    <t>00030090</t>
  </si>
  <si>
    <t>00030855,00030856</t>
  </si>
  <si>
    <t>00031350,00031351,00051200,00051202,00051214,00051216</t>
  </si>
  <si>
    <t>00037173</t>
  </si>
  <si>
    <t>00037371,00051565</t>
  </si>
  <si>
    <t>00047948</t>
  </si>
  <si>
    <t>00038385</t>
  </si>
  <si>
    <t>00042389</t>
  </si>
  <si>
    <t>00038470</t>
  </si>
  <si>
    <t>00046748,00051190</t>
  </si>
  <si>
    <t>00043962</t>
  </si>
  <si>
    <t>梁言</t>
  </si>
  <si>
    <t>王圆圆(主签单人)</t>
  </si>
  <si>
    <t>张松煌(主签单人)</t>
  </si>
  <si>
    <t>新生购买小学教材费一套：280元套ｘ1套=280元</t>
  </si>
  <si>
    <t>广州区域-平时班-英语-3.0小时次(16次)</t>
  </si>
  <si>
    <t>新生购买幼儿教材费一套：230元套ｘ1套=230元</t>
  </si>
  <si>
    <t>翟志翔(主签单人)</t>
  </si>
  <si>
    <t>彭永红(主签单人)</t>
  </si>
  <si>
    <t>0773</t>
  </si>
  <si>
    <t>广州区域-游学会员（美国线-48800元-21天）(1次)</t>
  </si>
  <si>
    <t>5593</t>
  </si>
  <si>
    <t>Richar,郑琴</t>
  </si>
  <si>
    <t>180.24</t>
  </si>
  <si>
    <t>00028036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</si>
  <si>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</si>
  <si>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</si>
  <si>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</si>
  <si>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</si>
  <si>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</si>
  <si>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</si>
  <si>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</si>
  <si>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</si>
  <si>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</si>
  <si>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</si>
  <si>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</si>
  <si>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</si>
  <si>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</si>
  <si>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</si>
  <si>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</si>
  <si>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</si>
  <si>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</si>
  <si>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</si>
  <si>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</si>
  <si>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</si>
  <si>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</si>
  <si>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</si>
  <si>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</si>
  <si>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</si>
  <si>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</si>
  <si>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</si>
  <si>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</si>
  <si>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</si>
  <si>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</si>
  <si>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</si>
  <si>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</si>
  <si>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</si>
  <si>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</si>
  <si>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</si>
  <si>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</si>
  <si>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</si>
  <si>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</si>
  <si>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</si>
  <si>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</si>
  <si>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</si>
  <si>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</si>
  <si>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</si>
  <si>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</si>
  <si>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</si>
  <si>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</si>
  <si>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</si>
  <si>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</si>
  <si>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</si>
  <si>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</si>
  <si>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</si>
  <si>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</si>
  <si>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</si>
  <si>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</si>
  <si>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</si>
  <si>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t>陈美全</t>
    <phoneticPr fontId="6" type="noConversion"/>
  </si>
  <si>
    <t>招生主任</t>
    <phoneticPr fontId="6" type="noConversion"/>
  </si>
  <si>
    <t>转入</t>
    <phoneticPr fontId="6" type="noConversion"/>
  </si>
  <si>
    <t>未读幼儿园</t>
    <phoneticPr fontId="6" type="noConversion"/>
  </si>
  <si>
    <t>小班</t>
    <phoneticPr fontId="6" type="noConversion"/>
  </si>
  <si>
    <t>中班</t>
    <phoneticPr fontId="6" type="noConversion"/>
  </si>
  <si>
    <t>一年级</t>
    <phoneticPr fontId="6" type="noConversion"/>
  </si>
  <si>
    <t>何泳希</t>
  </si>
  <si>
    <t>游学会员</t>
    <phoneticPr fontId="6" type="noConversion"/>
  </si>
  <si>
    <t>停读</t>
    <phoneticPr fontId="6" type="noConversion"/>
  </si>
  <si>
    <t>2017-07-05 16:00</t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</si>
  <si>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</si>
  <si>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00065733</t>
  </si>
  <si>
    <t>S19180</t>
  </si>
  <si>
    <t>timmy</t>
  </si>
  <si>
    <t>余洁玲</t>
  </si>
  <si>
    <t>聂恒阳招行（微信、支付宝）</t>
  </si>
  <si>
    <t>4910</t>
  </si>
  <si>
    <t>00065627</t>
  </si>
  <si>
    <t>POS机—拉卡拉刷卡（冯少珍）</t>
  </si>
  <si>
    <t>3908</t>
  </si>
  <si>
    <t>00065624</t>
  </si>
  <si>
    <t>广州区域-平时班-英语-3.0小时次(80次)</t>
  </si>
  <si>
    <t>00065564</t>
  </si>
  <si>
    <t>S19155</t>
  </si>
  <si>
    <t>熊峰</t>
  </si>
  <si>
    <t>1974</t>
  </si>
  <si>
    <t>新生连报幼儿1期国际学员／1880X1（净人头：0.1）+0X0（教材费：）-0（剩余学费：无）-0（已交定金）-0（无）-0（预减：无）-0（老带新：）=1880元／会员有效期：无／拼单对象：无／PRT跟进人：王圆圆／首次缴费日期：2017-07-23缴费／老带新：周梓麒／1期秒杀／其他说明：不退不转</t>
  </si>
  <si>
    <t>00065562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</si>
  <si>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-23缴费／老带新：无／1期秒杀／其他说明：不退不转</t>
  </si>
  <si>
    <t>00065462</t>
  </si>
  <si>
    <t>S18724</t>
  </si>
  <si>
    <t>陆文蓓</t>
  </si>
  <si>
    <t>4003</t>
  </si>
  <si>
    <t>00065457</t>
  </si>
  <si>
    <t>S19122</t>
  </si>
  <si>
    <t>赵若菡</t>
  </si>
  <si>
    <t>10437</t>
  </si>
  <si>
    <t>00065455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</si>
  <si>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-22缴费／老带新：无／1期秒杀／其他说明：不退不转</t>
  </si>
  <si>
    <t>00065384</t>
  </si>
  <si>
    <t>S19097</t>
  </si>
  <si>
    <t>冯钰淑</t>
  </si>
  <si>
    <t>6019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</si>
  <si>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彭永红／首次缴费日期：2017-07-22缴费／老带新：无／创始会员／其他说明：</t>
  </si>
  <si>
    <t>00065380</t>
  </si>
  <si>
    <t>1294</t>
  </si>
  <si>
    <t>00064236</t>
  </si>
  <si>
    <t>S18827</t>
  </si>
  <si>
    <t>徐宸</t>
  </si>
  <si>
    <t>00141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</si>
  <si>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-19缴费／老带新：无／1期秒杀／其他说明：不退不转</t>
  </si>
  <si>
    <t>00064234</t>
  </si>
  <si>
    <t>00063983</t>
  </si>
  <si>
    <t>S18835</t>
  </si>
  <si>
    <t>曾子瀚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</si>
  <si>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-18缴费／老带新：无／1期秒杀／其他说明：不退不转</t>
  </si>
  <si>
    <t>00063982</t>
  </si>
  <si>
    <t>50590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</si>
  <si>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张松煌／首次缴费日期：2017-07-18缴费／老带新：罗鸿铭／创始会员／</t>
  </si>
  <si>
    <t>00063977</t>
  </si>
  <si>
    <t>S18834</t>
  </si>
  <si>
    <t>王子荞</t>
  </si>
  <si>
    <t>01-老带新,02-课题：童话剧</t>
  </si>
  <si>
    <t>6373</t>
  </si>
  <si>
    <t>新生连报幼儿1期国际学员／1880X1（净人头：0.1）+0X0（教材费：）-0（剩余学费：无）-0（已交定金）-0（无）-0（预减：无）-0（老带新：无）=980元／会员有效期：无／拼单对象：无／PRT跟进人：翟志翔／首次缴费日期：2017-07-18缴费／老带新：无／1期秒杀／其他说明：不退不转</t>
  </si>
  <si>
    <t>00063832</t>
  </si>
  <si>
    <t>S18804</t>
  </si>
  <si>
    <t>陈博源</t>
  </si>
  <si>
    <t>61208</t>
  </si>
  <si>
    <t>00063621</t>
  </si>
  <si>
    <t>S18745</t>
  </si>
  <si>
    <t>肖昕瑶</t>
  </si>
  <si>
    <t>06-上门咨询,10-其他渠道推荐</t>
  </si>
  <si>
    <t>27203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</si>
  <si>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-16缴费／老带新：无／1期秒杀／其他说明：不退不转</t>
  </si>
  <si>
    <t>00063616</t>
  </si>
  <si>
    <t>00063565</t>
  </si>
  <si>
    <t>S18734</t>
  </si>
  <si>
    <t>彭星语</t>
  </si>
  <si>
    <t>684078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</si>
  <si>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-16缴费／老带新：无／1期秒杀／其他说明：不退不转</t>
  </si>
  <si>
    <t>00063564</t>
  </si>
  <si>
    <t>00063501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</si>
  <si>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-07-15缴费／老带新：无／创始会员／其他说明：</t>
  </si>
  <si>
    <t>00063359</t>
  </si>
  <si>
    <t>S18632</t>
  </si>
  <si>
    <t>范越好</t>
  </si>
  <si>
    <t>02-课题：童话剧,07-网络咨询</t>
  </si>
  <si>
    <t>聂恒阳招行（微信、支付宝）,POS机—拉卡拉刷卡（冯少珍）</t>
  </si>
  <si>
    <t>6539</t>
  </si>
  <si>
    <t>00063014</t>
  </si>
  <si>
    <t>S18646</t>
  </si>
  <si>
    <t>黄楷邦</t>
  </si>
  <si>
    <t>1055</t>
  </si>
  <si>
    <t>报读一年课程赠送32周次课，此课程不退费不结转</t>
  </si>
  <si>
    <t>00063013</t>
  </si>
  <si>
    <t>新生连报小学1年国际会员／16580X1（净人头：1）+0X0（教材费：）-0（剩余学费：无）-0（已交定金）-0（无）-0（预减：无）-0（老带新：无）=16580元／会员有效期：无／拼单对象：无／PRT跟进人：张松煌／首次缴费日期：2017-07-15缴费／老带新：无／买三送二／其他说明：秒杀价一年送2期，买三送二。</t>
  </si>
  <si>
    <t>00063009</t>
  </si>
  <si>
    <t>00063007</t>
  </si>
  <si>
    <t>00063001</t>
  </si>
  <si>
    <t>S18645</t>
  </si>
  <si>
    <t>柯皓天</t>
  </si>
  <si>
    <t>98850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</si>
  <si>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-15缴费／老带新：无／1期秒杀／其他说明：不退不转</t>
  </si>
  <si>
    <t>00062998</t>
  </si>
  <si>
    <t>00062929</t>
  </si>
  <si>
    <t>S18628</t>
  </si>
  <si>
    <t>熊奕宁</t>
  </si>
  <si>
    <t>624508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</si>
  <si>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-15缴费／老带新：无／1期秒杀／其他说明：不退不转</t>
  </si>
  <si>
    <t>00062926</t>
  </si>
  <si>
    <t>00062921</t>
  </si>
  <si>
    <t>S18626</t>
  </si>
  <si>
    <t>陈铭灏</t>
  </si>
  <si>
    <t>6997</t>
  </si>
  <si>
    <t>00062920</t>
  </si>
  <si>
    <t>00062794</t>
  </si>
  <si>
    <t>S18599</t>
  </si>
  <si>
    <t>张书瑶4101</t>
  </si>
  <si>
    <t>138455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</si>
  <si>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-14缴费／老带新：无／1期秒杀／其他说明：不退不转</t>
  </si>
  <si>
    <t>00062793</t>
  </si>
  <si>
    <t>00062786</t>
  </si>
  <si>
    <t>S18593</t>
  </si>
  <si>
    <t>胡逍</t>
  </si>
  <si>
    <t>5348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</si>
  <si>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-13缴费／老带新：无／1期秒杀／其他说明：不退不转</t>
  </si>
  <si>
    <t>00062783</t>
  </si>
  <si>
    <t>S18596</t>
  </si>
  <si>
    <t>胡遥</t>
  </si>
  <si>
    <t>00062781</t>
  </si>
  <si>
    <t>00062780</t>
  </si>
  <si>
    <t>00062570</t>
  </si>
  <si>
    <t>S18564</t>
  </si>
  <si>
    <t>何思睿</t>
  </si>
  <si>
    <t>0897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</si>
  <si>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-12缴费／老带新：张曌仪／1期秒杀／其他说明：不退不转</t>
  </si>
  <si>
    <t>00062568</t>
  </si>
  <si>
    <t>00062556</t>
  </si>
  <si>
    <t>S18562</t>
  </si>
  <si>
    <t>骆伊洋Dora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</si>
  <si>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-13缴费／老带新：无／1期秒杀／其他说明：不退不转</t>
  </si>
  <si>
    <t>00062554</t>
  </si>
  <si>
    <t>00061789</t>
  </si>
  <si>
    <t>S18407</t>
  </si>
  <si>
    <t>陈启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</si>
  <si>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-11缴费／老带新：无／1期秒杀／其他说明：不退不转</t>
  </si>
  <si>
    <t>00061787</t>
  </si>
  <si>
    <t>1358</t>
  </si>
  <si>
    <t>教材费一套（150元代金券+130元）</t>
  </si>
  <si>
    <t>00061364</t>
  </si>
  <si>
    <t>聂恒阳招行（微信、支付宝）,老带新返现</t>
  </si>
  <si>
    <t>00060986</t>
  </si>
  <si>
    <t>S18271</t>
  </si>
  <si>
    <t>陈悦心</t>
  </si>
  <si>
    <t>8641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</si>
  <si>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-09缴费／老带新：无／1期秒杀／其他说明：不退不转</t>
  </si>
  <si>
    <t>00060984</t>
  </si>
  <si>
    <t>00060839</t>
  </si>
  <si>
    <t>S18229</t>
  </si>
  <si>
    <t>简耀龙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</si>
  <si>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-09缴费／老带新：无／1期秒杀／其他说明：不退不转</t>
  </si>
  <si>
    <t>00060835</t>
  </si>
  <si>
    <t>00061310</t>
  </si>
  <si>
    <t>S18358</t>
  </si>
  <si>
    <t>刘烔燊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</si>
  <si>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-08缴费／老带新：无／1期秒杀／其他说明：不退不转</t>
  </si>
  <si>
    <t>00061307</t>
  </si>
  <si>
    <t>00060846</t>
  </si>
  <si>
    <t>S18232</t>
  </si>
  <si>
    <t>杨旖妮</t>
  </si>
  <si>
    <t>8038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</si>
  <si>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-08缴费／老带新：无／1期秒杀／其他说明：不退不转</t>
  </si>
  <si>
    <t>00060845</t>
  </si>
  <si>
    <t>00060557</t>
  </si>
  <si>
    <t>S18175</t>
  </si>
  <si>
    <t>李晓语</t>
  </si>
  <si>
    <t>5349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</si>
  <si>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张松煌／首次缴费日期：2017-07-08缴费／老带新：无／1期秒杀／其他说明：不退不转</t>
  </si>
  <si>
    <t>00060555</t>
  </si>
  <si>
    <t>00060524</t>
  </si>
  <si>
    <t>S18156</t>
  </si>
  <si>
    <t>蓝添</t>
  </si>
  <si>
    <t>01-老带新,06-上门咨询</t>
  </si>
  <si>
    <t>广州区域-周末班-英语-3.0小时次(80次)</t>
  </si>
  <si>
    <t>9635</t>
  </si>
  <si>
    <t>00060517</t>
  </si>
  <si>
    <t>00060516</t>
  </si>
  <si>
    <t>00060186</t>
  </si>
  <si>
    <t>S18057</t>
  </si>
  <si>
    <t>廖爱跃</t>
  </si>
  <si>
    <t>00059018</t>
  </si>
  <si>
    <t>S17907</t>
  </si>
  <si>
    <t>江晓潼</t>
  </si>
  <si>
    <t>00059016</t>
  </si>
  <si>
    <t>00059015</t>
  </si>
  <si>
    <t>S17905</t>
  </si>
  <si>
    <t>梁文迪</t>
  </si>
  <si>
    <t>1945</t>
  </si>
  <si>
    <t>00059013</t>
  </si>
  <si>
    <t>00059012</t>
  </si>
  <si>
    <t>S17901</t>
  </si>
  <si>
    <t>林也淇</t>
  </si>
  <si>
    <t>6612</t>
  </si>
  <si>
    <t>00059010</t>
  </si>
  <si>
    <t>00059233</t>
  </si>
  <si>
    <t>S17865</t>
  </si>
  <si>
    <t>姚俊宏</t>
  </si>
  <si>
    <t>00058786</t>
  </si>
  <si>
    <t>S17868</t>
  </si>
  <si>
    <t>纪博桓</t>
  </si>
  <si>
    <t>00058782</t>
  </si>
  <si>
    <t>00059219</t>
  </si>
  <si>
    <t>S17930</t>
  </si>
  <si>
    <t>刘赜恺</t>
  </si>
  <si>
    <t>00058621</t>
  </si>
  <si>
    <t>S17859</t>
  </si>
  <si>
    <t>许雯棋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</si>
  <si>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-03缴费／老带新：无／1期秒杀／其他说明：不退不转</t>
  </si>
  <si>
    <t>00058620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</si>
  <si>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-23缴费／老带新：无／1期秒杀／其他说明：不退不转</t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</si>
  <si>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</si>
  <si>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</si>
  <si>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</si>
  <si>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</si>
  <si>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  <charset val="134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2017-07-16</t>
    </r>
    <r>
      <rPr>
        <sz val="9"/>
        <color theme="1"/>
        <rFont val="宋体"/>
        <family val="2"/>
        <charset val="134"/>
      </rPr>
      <t>缴费／老带新：无／创始会员／其他说明：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</si>
  <si>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</si>
  <si>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</si>
  <si>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2017-07-15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</si>
  <si>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</si>
  <si>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2017-07-03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</si>
  <si>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t>新增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</si>
  <si>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副签单人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</si>
  <si>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</si>
  <si>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老生连报小学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跟进人：彭永红／首次缴费日期：</t>
    </r>
    <r>
      <rPr>
        <sz val="9"/>
        <color theme="1"/>
        <rFont val="Tahoma"/>
        <family val="2"/>
        <charset val="134"/>
      </rPr>
      <t>2017-04-07</t>
    </r>
    <r>
      <rPr>
        <sz val="9"/>
        <color theme="1"/>
        <rFont val="宋体"/>
        <family val="2"/>
        <charset val="134"/>
      </rPr>
      <t>缴费／老带新：曾子瀚／买三送二／其他说明：秒杀价一年送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</si>
  <si>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t>S18600</t>
  </si>
  <si>
    <t>张书瑶</t>
  </si>
  <si>
    <t>13824469498</t>
  </si>
  <si>
    <t>2017-07-05</t>
  </si>
  <si>
    <t>18666091785</t>
  </si>
  <si>
    <t>2017-07-18</t>
  </si>
  <si>
    <t>13631346942</t>
  </si>
  <si>
    <t>2017-07-14</t>
  </si>
  <si>
    <t>18925081158</t>
  </si>
  <si>
    <t>2017-07-23</t>
  </si>
  <si>
    <t>13318767909</t>
  </si>
  <si>
    <t>2017-07-09</t>
  </si>
  <si>
    <t>13929558460</t>
  </si>
  <si>
    <t>13570251087</t>
  </si>
  <si>
    <t>2017-07-16</t>
  </si>
  <si>
    <t>13719299327</t>
  </si>
  <si>
    <t>13660691390</t>
  </si>
  <si>
    <t>15899957099</t>
  </si>
  <si>
    <t>18688858951</t>
  </si>
  <si>
    <t>13922174670</t>
  </si>
  <si>
    <t>2017-07-04</t>
  </si>
  <si>
    <t>13798058415</t>
  </si>
  <si>
    <t>2017-07-15</t>
  </si>
  <si>
    <t>13928867265</t>
  </si>
  <si>
    <t>2017-07-22</t>
  </si>
  <si>
    <t>13302255996</t>
  </si>
  <si>
    <t>13580554101</t>
  </si>
  <si>
    <t>13924227183</t>
  </si>
  <si>
    <t>13922455606</t>
  </si>
  <si>
    <t>13380079255</t>
  </si>
  <si>
    <t>13570311969</t>
  </si>
  <si>
    <t>07-网络咨询,02-课题：童话剧</t>
  </si>
  <si>
    <t>15913164129</t>
  </si>
  <si>
    <t>13632404301</t>
  </si>
  <si>
    <t>13726789319</t>
  </si>
  <si>
    <t>2017-07-11</t>
  </si>
  <si>
    <t>13926477498</t>
  </si>
  <si>
    <t>13602452352</t>
  </si>
  <si>
    <t>2017-07-08</t>
  </si>
  <si>
    <t>13602488168</t>
  </si>
  <si>
    <t>2017-07-07</t>
  </si>
  <si>
    <t>13924268965</t>
  </si>
  <si>
    <t>06-上门咨询,01-老带新</t>
  </si>
  <si>
    <t>15914290808</t>
  </si>
  <si>
    <t>13925098803</t>
  </si>
  <si>
    <t>13828420843</t>
  </si>
  <si>
    <t>18664866876</t>
  </si>
  <si>
    <t>13632383973</t>
  </si>
  <si>
    <t>2017-07-03</t>
  </si>
  <si>
    <t>13632391405</t>
  </si>
  <si>
    <t>18588661238</t>
  </si>
  <si>
    <t>13828081771</t>
  </si>
  <si>
    <t>2017-07-10</t>
  </si>
  <si>
    <t>13560139305</t>
  </si>
  <si>
    <t>朝阳东幼儿园</t>
  </si>
  <si>
    <t>广州市番禺区华南碧桂园学校</t>
  </si>
  <si>
    <t>东莞市东城朝天实验小学</t>
  </si>
  <si>
    <t>00066789</t>
  </si>
  <si>
    <t>S19524</t>
  </si>
  <si>
    <t>林子妍</t>
  </si>
  <si>
    <t>67888</t>
  </si>
  <si>
    <t>00066788</t>
  </si>
  <si>
    <t>00066736</t>
  </si>
  <si>
    <t>S19504</t>
  </si>
  <si>
    <t>邓禹</t>
  </si>
  <si>
    <t>00066735</t>
  </si>
  <si>
    <t>621497</t>
  </si>
  <si>
    <t>00066629</t>
  </si>
  <si>
    <t>S19472</t>
  </si>
  <si>
    <t>吴家兆</t>
  </si>
  <si>
    <t>00066628</t>
  </si>
  <si>
    <t>00066627</t>
  </si>
  <si>
    <t>S19470</t>
  </si>
  <si>
    <t>吴家诚</t>
  </si>
  <si>
    <t>00066625</t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</si>
  <si>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</si>
  <si>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</si>
  <si>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缴费／老带新：列语芊／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</si>
  <si>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翟志翔（副签单人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</si>
  <si>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王圆圆(主签单人),吴彩红（副签单人)</t>
  </si>
  <si>
    <t>彭永红(副签单人),张松煌(主签单人)</t>
  </si>
  <si>
    <t>王圆圆(主签单人),彭永红（副签单人)</t>
  </si>
  <si>
    <t>王圆圆(主签单人),翟志翔（副签单人)</t>
  </si>
  <si>
    <t>新生连报小学1期国际会员／1880X1（净人头：0.1）+0X0（教材费：）-0（剩余学费：无）-0（已交定金）-0（无）-0（预减：无）-0（老带新：无）=1880元／会员有效期：无／拼单对象：无／王圆圆／首次缴费日期：2017-07-05缴费／老带新：无／1期秒杀／其他说明：以第一次上课时间为准。</t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</si>
  <si>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</si>
  <si>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</si>
  <si>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</si>
  <si>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吴彩红(主签单人)</t>
    <phoneticPr fontId="7" type="noConversion"/>
  </si>
  <si>
    <t>彭永红(主签单人)</t>
    <phoneticPr fontId="7" type="noConversion"/>
  </si>
  <si>
    <t>翟志翔(主签单人)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</si>
  <si>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b/>
        <sz val="9"/>
        <color theme="1"/>
        <rFont val="宋体"/>
        <family val="3"/>
        <charset val="134"/>
      </rPr>
      <t>(主签单人)</t>
    </r>
    <phoneticPr fontId="7" type="noConversion"/>
  </si>
  <si>
    <t>交费日期</t>
    <phoneticPr fontId="7" type="noConversion"/>
  </si>
  <si>
    <t>18925063330</t>
  </si>
  <si>
    <t>2017-07-29</t>
  </si>
  <si>
    <t>18998367496</t>
  </si>
  <si>
    <t>13533099190</t>
  </si>
  <si>
    <t>2017-07-27</t>
  </si>
  <si>
    <t>18922100301</t>
  </si>
  <si>
    <t>00067420</t>
  </si>
  <si>
    <t>S13383</t>
  </si>
  <si>
    <t>梁彩红(主签单人)</t>
  </si>
  <si>
    <t>00067419</t>
  </si>
  <si>
    <t>广州区域-周末班-英语-3.0小时次(-48次)</t>
  </si>
  <si>
    <t>00067418</t>
  </si>
  <si>
    <t>00067417</t>
  </si>
  <si>
    <t>转入</t>
  </si>
  <si>
    <t>13434361898</t>
  </si>
  <si>
    <t>未知</t>
  </si>
  <si>
    <t>未进班</t>
    <phoneticPr fontId="2" type="noConversion"/>
  </si>
  <si>
    <t>三年级</t>
    <phoneticPr fontId="6" type="noConversion"/>
  </si>
  <si>
    <t>转出</t>
  </si>
  <si>
    <t>转出财富中心</t>
    <phoneticPr fontId="2" type="noConversion"/>
  </si>
  <si>
    <t>未知</t>
    <phoneticPr fontId="6" type="noConversion"/>
  </si>
  <si>
    <r>
      <rPr>
        <sz val="9"/>
        <color theme="1"/>
        <rFont val="宋体"/>
        <family val="2"/>
        <charset val="134"/>
      </rPr>
      <t>老生连报幼儿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2017-07-23</t>
    </r>
    <r>
      <rPr>
        <sz val="9"/>
        <color theme="1"/>
        <rFont val="宋体"/>
        <family val="2"/>
        <charset val="134"/>
      </rPr>
      <t>缴费／老带新：曾子瀚／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</si>
  <si>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彭永红（副签单人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</si>
  <si>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</si>
  <si>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梁彩红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</si>
  <si>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</t>
    </r>
    <phoneticPr fontId="2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</si>
  <si>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2"/>
        <charset val="134"/>
      </rPr>
      <t>（教材费：230）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</rPr>
      <t>2017-07-18</t>
    </r>
    <r>
      <rPr>
        <sz val="9"/>
        <color theme="1"/>
        <rFont val="宋体"/>
        <family val="2"/>
        <charset val="134"/>
      </rPr>
      <t>缴费／老带新：罗鸿铭／创始会员／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</si>
</sst>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176" formatCode="_ * #,##0_ ;_ * \-#,##0_ ;_ * &quot;-&quot;_ ;_ @_ "/>
    <numFmt numFmtId="177" formatCode="_ * #,##0.00_ ;_ * \-#,##0.00_ ;_ * &quot;-&quot;??_ ;_ @_ "/>
    <numFmt numFmtId="178" formatCode="_ * #,##0.0_ ;_ * \-#,##0.0_ ;_ * &quot;-&quot;??_ ;_ @_ "/>
    <numFmt numFmtId="179" formatCode="_ * #,##0_ ;_ * \-#,##0_ ;_ * &quot;-&quot;??_ ;_ @_ "/>
    <numFmt numFmtId="180" formatCode="0.0%"/>
    <numFmt numFmtId="181" formatCode="yyyy&quot;年&quot;m&quot;月&quot;;@"/>
    <numFmt numFmtId="182" formatCode="[$-409]mmm/yy;@"/>
    <numFmt numFmtId="183" formatCode="yyyy&quot;年&quot;m&quot;月&quot;d&quot;日&quot;;@"/>
    <numFmt numFmtId="184" formatCode="#,##0.00_ "/>
  </numFmts>
  <fonts count="34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</font>
    <font>
      <u/>
      <sz val="11"/>
      <color theme="10"/>
      <name val="Tahoma"/>
      <family val="2"/>
      <charset val="134"/>
    </font>
    <font>
      <u/>
      <sz val="11"/>
      <color theme="11"/>
      <name val="Tahoma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8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177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177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176" fontId="7" fillId="0" borderId="1" xfId="1" applyFont="1" applyFill="1" applyBorder="1" applyAlignment="1" applyProtection="1">
      <alignment horizontal="center" vertical="center"/>
    </xf>
    <xf numFmtId="176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6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7" fillId="5" borderId="1" xfId="0" applyNumberFormat="1" applyFont="1" applyFill="1" applyBorder="1">
      <alignment vertical="center"/>
    </xf>
    <xf numFmtId="178" fontId="0" fillId="0" borderId="0" xfId="2" applyNumberFormat="1" applyFont="1">
      <alignment vertical="center"/>
    </xf>
    <xf numFmtId="179" fontId="0" fillId="0" borderId="0" xfId="2" applyNumberFormat="1" applyFont="1">
      <alignment vertical="center"/>
    </xf>
    <xf numFmtId="179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9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8" fontId="0" fillId="0" borderId="1" xfId="2" applyNumberFormat="1" applyFont="1" applyBorder="1">
      <alignment vertical="center"/>
    </xf>
    <xf numFmtId="178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8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9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9" fontId="9" fillId="0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9" fontId="9" fillId="6" borderId="1" xfId="2" applyNumberFormat="1" applyFont="1" applyFill="1" applyBorder="1">
      <alignment vertical="center"/>
    </xf>
    <xf numFmtId="179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9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8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8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9" fontId="9" fillId="0" borderId="1" xfId="0" applyNumberFormat="1" applyFont="1" applyBorder="1" applyAlignment="1">
      <alignment vertical="center"/>
    </xf>
    <xf numFmtId="179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80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80" fontId="21" fillId="0" borderId="0" xfId="3" applyNumberFormat="1" applyFont="1" applyAlignment="1">
      <alignment vertical="center"/>
    </xf>
    <xf numFmtId="176" fontId="5" fillId="0" borderId="0" xfId="1" applyFont="1" applyFill="1" applyAlignment="1">
      <alignment vertical="center"/>
    </xf>
    <xf numFmtId="176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80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9" fontId="5" fillId="0" borderId="1" xfId="6" applyNumberFormat="1" applyFont="1" applyFill="1" applyBorder="1" applyAlignment="1">
      <alignment vertical="center"/>
    </xf>
    <xf numFmtId="180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9" fontId="5" fillId="3" borderId="1" xfId="6" applyNumberFormat="1" applyFont="1" applyFill="1" applyBorder="1" applyAlignment="1">
      <alignment vertical="center"/>
    </xf>
    <xf numFmtId="179" fontId="5" fillId="3" borderId="1" xfId="6" applyNumberFormat="1" applyFont="1" applyFill="1" applyBorder="1" applyAlignment="1" applyProtection="1">
      <alignment vertical="center"/>
    </xf>
    <xf numFmtId="181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176" fontId="7" fillId="3" borderId="1" xfId="1" applyFont="1" applyFill="1" applyBorder="1">
      <alignment vertical="center"/>
    </xf>
    <xf numFmtId="176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1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177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177" fontId="25" fillId="0" borderId="1" xfId="2" applyFont="1" applyFill="1" applyBorder="1" applyAlignment="1">
      <alignment vertical="top"/>
    </xf>
    <xf numFmtId="177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177" fontId="25" fillId="8" borderId="1" xfId="5" applyNumberFormat="1" applyFont="1" applyFill="1" applyBorder="1" applyAlignment="1">
      <alignment vertical="top"/>
    </xf>
    <xf numFmtId="179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176" fontId="25" fillId="0" borderId="0" xfId="5" applyNumberFormat="1" applyFont="1" applyFill="1" applyAlignment="1">
      <alignment vertical="top"/>
    </xf>
    <xf numFmtId="179" fontId="25" fillId="8" borderId="1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vertical="top"/>
    </xf>
    <xf numFmtId="179" fontId="25" fillId="3" borderId="1" xfId="8" applyNumberFormat="1" applyFont="1" applyFill="1" applyBorder="1" applyAlignment="1">
      <alignment vertical="top"/>
    </xf>
    <xf numFmtId="179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9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9" fontId="25" fillId="0" borderId="1" xfId="8" applyNumberFormat="1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>
      <alignment horizontal="center" vertical="top"/>
    </xf>
    <xf numFmtId="177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177" fontId="25" fillId="3" borderId="1" xfId="8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177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9" fontId="25" fillId="0" borderId="5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horizontal="center" vertical="top"/>
    </xf>
    <xf numFmtId="179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9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9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9" fontId="26" fillId="0" borderId="5" xfId="8" applyNumberFormat="1" applyFont="1" applyFill="1" applyBorder="1" applyAlignment="1">
      <alignment horizontal="left" vertical="top"/>
    </xf>
    <xf numFmtId="177" fontId="25" fillId="0" borderId="1" xfId="2" applyFont="1" applyFill="1" applyBorder="1" applyAlignment="1" applyProtection="1">
      <alignment horizontal="center" vertical="top"/>
    </xf>
    <xf numFmtId="179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9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9" fontId="6" fillId="10" borderId="1" xfId="2" applyNumberFormat="1" applyFont="1" applyFill="1" applyBorder="1" applyProtection="1">
      <alignment vertical="center"/>
    </xf>
    <xf numFmtId="179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9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9" fontId="17" fillId="5" borderId="1" xfId="2" applyNumberFormat="1" applyFont="1" applyFill="1" applyBorder="1">
      <alignment vertical="center"/>
    </xf>
    <xf numFmtId="179" fontId="17" fillId="4" borderId="1" xfId="2" applyNumberFormat="1" applyFont="1" applyFill="1" applyBorder="1">
      <alignment vertical="center"/>
    </xf>
    <xf numFmtId="179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9" fontId="17" fillId="5" borderId="1" xfId="2" applyNumberFormat="1" applyFont="1" applyFill="1" applyBorder="1" applyProtection="1">
      <alignment vertical="center"/>
    </xf>
    <xf numFmtId="182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3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1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9" fontId="29" fillId="5" borderId="1" xfId="2" applyNumberFormat="1" applyFont="1" applyFill="1" applyBorder="1">
      <alignment vertical="center"/>
    </xf>
    <xf numFmtId="179" fontId="29" fillId="0" borderId="1" xfId="2" applyNumberFormat="1" applyFont="1" applyFill="1" applyBorder="1">
      <alignment vertical="center"/>
    </xf>
    <xf numFmtId="179" fontId="29" fillId="0" borderId="1" xfId="2" applyNumberFormat="1" applyFont="1" applyBorder="1">
      <alignment vertical="center"/>
    </xf>
    <xf numFmtId="179" fontId="29" fillId="0" borderId="1" xfId="2" applyNumberFormat="1" applyFont="1" applyBorder="1" applyAlignment="1">
      <alignment horizontal="center" vertical="center"/>
    </xf>
    <xf numFmtId="179" fontId="29" fillId="0" borderId="0" xfId="2" applyNumberFormat="1" applyFont="1" applyFill="1">
      <alignment vertical="center"/>
    </xf>
    <xf numFmtId="179" fontId="29" fillId="0" borderId="0" xfId="2" applyNumberFormat="1" applyFont="1">
      <alignment vertical="center"/>
    </xf>
    <xf numFmtId="181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9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9" fontId="29" fillId="5" borderId="1" xfId="2" applyNumberFormat="1" applyFont="1" applyFill="1" applyBorder="1" applyProtection="1">
      <alignment vertical="center"/>
    </xf>
    <xf numFmtId="181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0" fontId="12" fillId="4" borderId="1" xfId="0" applyFont="1" applyFill="1" applyBorder="1">
      <alignment vertical="center"/>
    </xf>
    <xf numFmtId="14" fontId="12" fillId="5" borderId="1" xfId="0" applyNumberFormat="1" applyFont="1" applyFill="1" applyBorder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7" fontId="18" fillId="0" borderId="0" xfId="2" applyFont="1" applyBorder="1" applyAlignment="1">
      <alignment horizontal="center" vertical="center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9" fontId="27" fillId="0" borderId="2" xfId="2" applyNumberFormat="1" applyFont="1" applyFill="1" applyBorder="1" applyAlignment="1">
      <alignment horizontal="center" vertical="center" wrapText="1"/>
    </xf>
    <xf numFmtId="179" fontId="27" fillId="0" borderId="3" xfId="2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Protection="1">
      <alignment vertical="center"/>
    </xf>
    <xf numFmtId="184" fontId="9" fillId="0" borderId="1" xfId="2" applyNumberFormat="1" applyFont="1" applyFill="1" applyBorder="1">
      <alignment vertical="center"/>
    </xf>
    <xf numFmtId="0" fontId="10" fillId="4" borderId="1" xfId="0" applyFont="1" applyFill="1" applyBorder="1">
      <alignment vertical="center"/>
    </xf>
  </cellXfs>
  <cellStyles count="28">
    <cellStyle name="千位分隔 17" xfId="8"/>
    <cellStyle name="千位分隔 20" xfId="6"/>
    <cellStyle name="千位分隔 30" xfId="11"/>
    <cellStyle name="常规 103 2 26 16" xfId="7"/>
    <cellStyle name="常规 119" xfId="4"/>
    <cellStyle name="常规 22" xfId="5"/>
    <cellStyle name="常规_Sheet1 2 3" xfId="10"/>
    <cellStyle name="普通" xfId="0" builtinId="0"/>
    <cellStyle name="百分比" xfId="3" builtinId="5"/>
    <cellStyle name="百分比 19" xfId="9"/>
    <cellStyle name="访问过的超链接" xfId="13" builtinId="9" hidden="1"/>
    <cellStyle name="访问过的超链接" xfId="15" builtinId="9" hidden="1"/>
    <cellStyle name="访问过的超链接" xfId="17" builtinId="9" hidden="1"/>
    <cellStyle name="访问过的超链接" xfId="19" builtinId="9" hidden="1"/>
    <cellStyle name="访问过的超链接" xfId="21" builtinId="9" hidden="1"/>
    <cellStyle name="访问过的超链接" xfId="23" builtinId="9" hidden="1"/>
    <cellStyle name="访问过的超链接" xfId="25" builtinId="9" hidden="1"/>
    <cellStyle name="访问过的超链接" xfId="27" builtinId="9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逗号" xfId="2" builtinId="3"/>
    <cellStyle name="逗号 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1.xml"/><Relationship Id="rId21" Type="http://schemas.openxmlformats.org/officeDocument/2006/relationships/externalLink" Target="externalLinks/externalLink2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AMP/htdocs/stjy/data/7&#26376;&#22825;&#24220;&#36335;&#25968;&#25454;/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baseColWidth="10" defaultColWidth="8.83203125" defaultRowHeight="14" x14ac:dyDescent="0"/>
  <sheetData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baseColWidth="10" defaultColWidth="8.83203125" defaultRowHeight="18" customHeight="1" x14ac:dyDescent="0"/>
  <cols>
    <col min="1" max="1" width="6.83203125" customWidth="1"/>
    <col min="2" max="3" width="6.1640625" customWidth="1"/>
    <col min="4" max="4" width="5.83203125" customWidth="1"/>
    <col min="5" max="5" width="6.6640625" customWidth="1"/>
    <col min="6" max="6" width="5.6640625" customWidth="1"/>
    <col min="7" max="7" width="4.83203125" customWidth="1"/>
    <col min="8" max="8" width="8.1640625" customWidth="1"/>
    <col min="9" max="9" width="8.5" customWidth="1"/>
    <col min="10" max="10" width="16.1640625" bestFit="1" customWidth="1"/>
    <col min="11" max="11" width="52.83203125" bestFit="1" customWidth="1"/>
    <col min="12" max="12" width="8.1640625" customWidth="1"/>
    <col min="13" max="13" width="11.6640625" bestFit="1" customWidth="1"/>
  </cols>
  <sheetData>
    <row r="1" spans="1:13" ht="35.25" customHeight="1">
      <c r="A1" t="s">
        <v>162</v>
      </c>
      <c r="B1" t="s">
        <v>163</v>
      </c>
      <c r="C1" t="s">
        <v>149</v>
      </c>
      <c r="D1" t="s">
        <v>150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</row>
    <row r="2" spans="1:13" ht="18" customHeight="1">
      <c r="A2" t="s">
        <v>172</v>
      </c>
      <c r="B2" t="s">
        <v>173</v>
      </c>
      <c r="E2" t="s">
        <v>174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  <c r="K2" t="s">
        <v>180</v>
      </c>
      <c r="L2" t="s">
        <v>177</v>
      </c>
      <c r="M2" t="s">
        <v>181</v>
      </c>
    </row>
    <row r="3" spans="1:13" ht="18" customHeight="1">
      <c r="A3" t="s">
        <v>151</v>
      </c>
      <c r="B3" t="s">
        <v>182</v>
      </c>
      <c r="E3" t="s">
        <v>183</v>
      </c>
      <c r="F3" t="s">
        <v>184</v>
      </c>
      <c r="G3" t="s">
        <v>185</v>
      </c>
      <c r="H3" t="s">
        <v>177</v>
      </c>
      <c r="I3" t="s">
        <v>178</v>
      </c>
      <c r="J3" t="s">
        <v>186</v>
      </c>
      <c r="L3" t="s">
        <v>177</v>
      </c>
      <c r="M3" t="s">
        <v>449</v>
      </c>
    </row>
    <row r="4" spans="1:13" ht="18" customHeight="1">
      <c r="A4" t="s">
        <v>85</v>
      </c>
      <c r="B4" t="s">
        <v>187</v>
      </c>
      <c r="E4" t="s">
        <v>174</v>
      </c>
      <c r="F4" t="s">
        <v>188</v>
      </c>
      <c r="G4" t="s">
        <v>189</v>
      </c>
      <c r="H4" t="s">
        <v>177</v>
      </c>
      <c r="I4" t="s">
        <v>190</v>
      </c>
      <c r="J4" t="s">
        <v>191</v>
      </c>
      <c r="K4" t="s">
        <v>192</v>
      </c>
      <c r="L4" t="s">
        <v>177</v>
      </c>
      <c r="M4" t="s">
        <v>449</v>
      </c>
    </row>
    <row r="5" spans="1:13" ht="18" customHeight="1">
      <c r="A5" t="s">
        <v>86</v>
      </c>
      <c r="B5" t="s">
        <v>193</v>
      </c>
      <c r="E5" t="s">
        <v>183</v>
      </c>
      <c r="F5" t="s">
        <v>194</v>
      </c>
      <c r="G5" t="s">
        <v>195</v>
      </c>
      <c r="H5" t="s">
        <v>177</v>
      </c>
      <c r="I5" t="s">
        <v>190</v>
      </c>
      <c r="J5" t="s">
        <v>196</v>
      </c>
      <c r="K5" t="s">
        <v>197</v>
      </c>
      <c r="L5" t="s">
        <v>177</v>
      </c>
      <c r="M5" t="s">
        <v>449</v>
      </c>
    </row>
    <row r="6" spans="1:13" ht="18" customHeight="1">
      <c r="A6" t="s">
        <v>87</v>
      </c>
      <c r="B6" t="s">
        <v>198</v>
      </c>
      <c r="E6" t="s">
        <v>174</v>
      </c>
      <c r="F6" t="s">
        <v>199</v>
      </c>
      <c r="G6" t="s">
        <v>200</v>
      </c>
      <c r="H6" t="s">
        <v>177</v>
      </c>
      <c r="I6" t="s">
        <v>201</v>
      </c>
      <c r="J6" t="s">
        <v>202</v>
      </c>
      <c r="K6" t="s">
        <v>203</v>
      </c>
      <c r="L6" t="s">
        <v>177</v>
      </c>
      <c r="M6" t="s">
        <v>449</v>
      </c>
    </row>
    <row r="7" spans="1:13" ht="18" customHeight="1">
      <c r="A7" t="s">
        <v>88</v>
      </c>
      <c r="B7" t="s">
        <v>204</v>
      </c>
      <c r="E7" t="s">
        <v>183</v>
      </c>
      <c r="F7" t="s">
        <v>205</v>
      </c>
      <c r="G7" t="s">
        <v>206</v>
      </c>
      <c r="H7" t="s">
        <v>177</v>
      </c>
      <c r="I7" t="s">
        <v>201</v>
      </c>
      <c r="J7" t="s">
        <v>207</v>
      </c>
      <c r="K7" t="s">
        <v>208</v>
      </c>
      <c r="L7" t="s">
        <v>177</v>
      </c>
      <c r="M7" t="s">
        <v>449</v>
      </c>
    </row>
    <row r="8" spans="1:13" ht="18" customHeight="1">
      <c r="A8" t="s">
        <v>209</v>
      </c>
      <c r="B8" t="s">
        <v>210</v>
      </c>
      <c r="C8" t="s">
        <v>153</v>
      </c>
      <c r="D8" t="s">
        <v>154</v>
      </c>
      <c r="E8" t="s">
        <v>174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216</v>
      </c>
      <c r="L8" t="s">
        <v>213</v>
      </c>
      <c r="M8" t="s">
        <v>450</v>
      </c>
    </row>
    <row r="9" spans="1:13" ht="18" customHeight="1">
      <c r="A9" t="s">
        <v>90</v>
      </c>
      <c r="B9" t="s">
        <v>153</v>
      </c>
      <c r="C9" t="s">
        <v>155</v>
      </c>
      <c r="D9" t="s">
        <v>154</v>
      </c>
      <c r="E9" t="s">
        <v>183</v>
      </c>
      <c r="F9" t="s">
        <v>211</v>
      </c>
      <c r="G9" t="s">
        <v>217</v>
      </c>
      <c r="H9" t="s">
        <v>213</v>
      </c>
      <c r="I9" t="s">
        <v>214</v>
      </c>
      <c r="J9" t="s">
        <v>218</v>
      </c>
      <c r="K9" t="s">
        <v>219</v>
      </c>
      <c r="L9" t="s">
        <v>213</v>
      </c>
      <c r="M9" t="s">
        <v>450</v>
      </c>
    </row>
    <row r="10" spans="1:13" ht="18" customHeight="1">
      <c r="A10" t="s">
        <v>91</v>
      </c>
      <c r="B10" t="s">
        <v>154</v>
      </c>
      <c r="C10" t="s">
        <v>155</v>
      </c>
      <c r="D10" t="s">
        <v>153</v>
      </c>
      <c r="E10" t="s">
        <v>174</v>
      </c>
      <c r="F10" t="s">
        <v>211</v>
      </c>
      <c r="G10" t="s">
        <v>220</v>
      </c>
      <c r="H10" t="s">
        <v>213</v>
      </c>
      <c r="I10" t="s">
        <v>214</v>
      </c>
      <c r="J10" t="s">
        <v>221</v>
      </c>
      <c r="K10" t="s">
        <v>222</v>
      </c>
      <c r="L10" t="s">
        <v>213</v>
      </c>
      <c r="M10" t="s">
        <v>450</v>
      </c>
    </row>
    <row r="11" spans="1:13" ht="18" customHeight="1">
      <c r="A11" t="s">
        <v>223</v>
      </c>
      <c r="B11" t="s">
        <v>224</v>
      </c>
      <c r="E11" t="s">
        <v>183</v>
      </c>
      <c r="F11" t="s">
        <v>225</v>
      </c>
      <c r="G11" t="s">
        <v>132</v>
      </c>
      <c r="H11" t="s">
        <v>213</v>
      </c>
      <c r="I11" t="s">
        <v>226</v>
      </c>
      <c r="J11" t="s">
        <v>227</v>
      </c>
      <c r="K11" t="s">
        <v>228</v>
      </c>
      <c r="L11" t="s">
        <v>213</v>
      </c>
      <c r="M11" t="s">
        <v>450</v>
      </c>
    </row>
    <row r="12" spans="1:13" ht="18" customHeight="1">
      <c r="A12" t="s">
        <v>229</v>
      </c>
      <c r="B12" t="s">
        <v>230</v>
      </c>
      <c r="E12" t="s">
        <v>174</v>
      </c>
      <c r="F12" t="s">
        <v>211</v>
      </c>
      <c r="G12" t="s">
        <v>133</v>
      </c>
      <c r="H12" t="s">
        <v>213</v>
      </c>
      <c r="I12" t="s">
        <v>226</v>
      </c>
      <c r="J12" t="s">
        <v>231</v>
      </c>
      <c r="K12" t="s">
        <v>232</v>
      </c>
      <c r="L12" t="s">
        <v>213</v>
      </c>
      <c r="M12" t="s">
        <v>450</v>
      </c>
    </row>
    <row r="13" spans="1:13" ht="18" customHeight="1">
      <c r="A13" t="s">
        <v>72</v>
      </c>
      <c r="B13" t="s">
        <v>233</v>
      </c>
      <c r="E13" t="s">
        <v>183</v>
      </c>
      <c r="F13" t="s">
        <v>211</v>
      </c>
      <c r="G13" t="s">
        <v>147</v>
      </c>
      <c r="H13" t="s">
        <v>213</v>
      </c>
      <c r="I13" t="s">
        <v>226</v>
      </c>
      <c r="J13" t="s">
        <v>234</v>
      </c>
      <c r="K13" t="s">
        <v>235</v>
      </c>
      <c r="L13" t="s">
        <v>213</v>
      </c>
      <c r="M13" t="s">
        <v>450</v>
      </c>
    </row>
    <row r="14" spans="1:13" ht="18" customHeight="1">
      <c r="A14" t="s">
        <v>94</v>
      </c>
      <c r="B14" t="s">
        <v>236</v>
      </c>
      <c r="E14" t="s">
        <v>174</v>
      </c>
      <c r="F14" t="s">
        <v>156</v>
      </c>
      <c r="G14" t="s">
        <v>134</v>
      </c>
      <c r="H14" t="s">
        <v>237</v>
      </c>
      <c r="I14" t="s">
        <v>238</v>
      </c>
      <c r="J14" t="s">
        <v>239</v>
      </c>
      <c r="K14" t="s">
        <v>240</v>
      </c>
      <c r="L14" t="s">
        <v>237</v>
      </c>
      <c r="M14" t="s">
        <v>450</v>
      </c>
    </row>
    <row r="15" spans="1:13" ht="18" customHeight="1">
      <c r="A15" t="s">
        <v>95</v>
      </c>
      <c r="B15" t="s">
        <v>241</v>
      </c>
      <c r="E15" t="s">
        <v>183</v>
      </c>
      <c r="F15" t="s">
        <v>156</v>
      </c>
      <c r="G15" t="s">
        <v>135</v>
      </c>
      <c r="H15" t="s">
        <v>237</v>
      </c>
      <c r="I15" t="s">
        <v>238</v>
      </c>
      <c r="J15" t="s">
        <v>242</v>
      </c>
      <c r="K15" t="s">
        <v>243</v>
      </c>
      <c r="L15" t="s">
        <v>237</v>
      </c>
      <c r="M15" t="s">
        <v>450</v>
      </c>
    </row>
    <row r="16" spans="1:13" ht="18" customHeight="1">
      <c r="A16" t="s">
        <v>96</v>
      </c>
      <c r="B16" t="s">
        <v>244</v>
      </c>
      <c r="E16" t="s">
        <v>174</v>
      </c>
      <c r="F16" t="s">
        <v>156</v>
      </c>
      <c r="G16" t="s">
        <v>136</v>
      </c>
      <c r="H16" t="s">
        <v>237</v>
      </c>
      <c r="I16" t="s">
        <v>238</v>
      </c>
      <c r="J16" t="s">
        <v>245</v>
      </c>
      <c r="K16" t="s">
        <v>246</v>
      </c>
      <c r="L16" t="s">
        <v>237</v>
      </c>
      <c r="M16" t="s">
        <v>450</v>
      </c>
    </row>
    <row r="17" spans="1:13" ht="18" customHeight="1">
      <c r="A17" t="s">
        <v>97</v>
      </c>
      <c r="B17" t="s">
        <v>247</v>
      </c>
      <c r="E17" t="s">
        <v>183</v>
      </c>
      <c r="F17" t="s">
        <v>156</v>
      </c>
      <c r="G17" t="s">
        <v>137</v>
      </c>
      <c r="H17" t="s">
        <v>237</v>
      </c>
      <c r="I17" t="s">
        <v>248</v>
      </c>
      <c r="J17" t="s">
        <v>249</v>
      </c>
      <c r="K17" t="s">
        <v>250</v>
      </c>
      <c r="L17" t="s">
        <v>237</v>
      </c>
      <c r="M17" t="s">
        <v>450</v>
      </c>
    </row>
    <row r="18" spans="1:13" ht="18" customHeight="1">
      <c r="A18" t="s">
        <v>98</v>
      </c>
      <c r="B18" t="s">
        <v>251</v>
      </c>
      <c r="E18" t="s">
        <v>174</v>
      </c>
      <c r="F18" t="s">
        <v>252</v>
      </c>
      <c r="G18" t="s">
        <v>138</v>
      </c>
      <c r="H18" t="s">
        <v>237</v>
      </c>
      <c r="I18" t="s">
        <v>248</v>
      </c>
      <c r="J18" t="s">
        <v>253</v>
      </c>
      <c r="K18" t="s">
        <v>254</v>
      </c>
      <c r="L18" t="s">
        <v>255</v>
      </c>
      <c r="M18" t="s">
        <v>451</v>
      </c>
    </row>
    <row r="19" spans="1:13" ht="18" customHeight="1">
      <c r="A19" t="s">
        <v>99</v>
      </c>
      <c r="B19" t="s">
        <v>251</v>
      </c>
      <c r="E19" t="s">
        <v>183</v>
      </c>
      <c r="F19" t="s">
        <v>156</v>
      </c>
      <c r="G19" t="s">
        <v>139</v>
      </c>
      <c r="H19" t="s">
        <v>28</v>
      </c>
      <c r="I19" t="s">
        <v>248</v>
      </c>
      <c r="J19" t="s">
        <v>256</v>
      </c>
      <c r="K19" t="s">
        <v>257</v>
      </c>
      <c r="L19" t="s">
        <v>255</v>
      </c>
      <c r="M19" t="s">
        <v>451</v>
      </c>
    </row>
    <row r="20" spans="1:13" ht="18" customHeight="1">
      <c r="A20" t="s">
        <v>100</v>
      </c>
      <c r="B20" t="s">
        <v>258</v>
      </c>
      <c r="E20" t="s">
        <v>174</v>
      </c>
      <c r="F20" t="s">
        <v>259</v>
      </c>
      <c r="G20" t="s">
        <v>143</v>
      </c>
      <c r="H20" t="s">
        <v>28</v>
      </c>
      <c r="I20" t="s">
        <v>260</v>
      </c>
      <c r="J20" t="s">
        <v>261</v>
      </c>
      <c r="K20" t="s">
        <v>262</v>
      </c>
      <c r="L20" t="s">
        <v>255</v>
      </c>
      <c r="M20" t="s">
        <v>451</v>
      </c>
    </row>
    <row r="21" spans="1:13" ht="18" customHeight="1">
      <c r="A21" t="s">
        <v>101</v>
      </c>
      <c r="B21" t="s">
        <v>258</v>
      </c>
      <c r="E21" t="s">
        <v>183</v>
      </c>
      <c r="F21" t="s">
        <v>263</v>
      </c>
      <c r="G21" t="s">
        <v>148</v>
      </c>
      <c r="H21" t="s">
        <v>255</v>
      </c>
      <c r="I21" t="s">
        <v>260</v>
      </c>
      <c r="J21" t="s">
        <v>264</v>
      </c>
      <c r="K21" t="s">
        <v>265</v>
      </c>
      <c r="L21" t="s">
        <v>255</v>
      </c>
      <c r="M21" t="s">
        <v>451</v>
      </c>
    </row>
    <row r="22" spans="1:13" ht="18" customHeight="1">
      <c r="A22" t="s">
        <v>101</v>
      </c>
      <c r="B22" t="s">
        <v>266</v>
      </c>
      <c r="E22" t="s">
        <v>174</v>
      </c>
      <c r="F22" t="s">
        <v>259</v>
      </c>
      <c r="G22" t="s">
        <v>267</v>
      </c>
      <c r="H22" t="s">
        <v>255</v>
      </c>
      <c r="I22" t="s">
        <v>260</v>
      </c>
      <c r="J22" t="s">
        <v>268</v>
      </c>
      <c r="K22" t="s">
        <v>269</v>
      </c>
      <c r="L22" t="s">
        <v>255</v>
      </c>
      <c r="M22" t="s">
        <v>451</v>
      </c>
    </row>
    <row r="23" spans="1:13" ht="18" customHeight="1">
      <c r="A23" t="s">
        <v>102</v>
      </c>
      <c r="B23" t="s">
        <v>266</v>
      </c>
      <c r="E23" t="s">
        <v>183</v>
      </c>
      <c r="F23" t="s">
        <v>263</v>
      </c>
      <c r="G23" t="s">
        <v>270</v>
      </c>
      <c r="H23" t="s">
        <v>255</v>
      </c>
      <c r="I23" t="s">
        <v>260</v>
      </c>
      <c r="J23" t="s">
        <v>271</v>
      </c>
      <c r="K23" t="s">
        <v>272</v>
      </c>
      <c r="L23" t="s">
        <v>255</v>
      </c>
      <c r="M23" t="s">
        <v>451</v>
      </c>
    </row>
    <row r="24" spans="1:13" ht="18" customHeight="1">
      <c r="A24" t="s">
        <v>103</v>
      </c>
      <c r="B24" t="s">
        <v>273</v>
      </c>
      <c r="E24" t="s">
        <v>174</v>
      </c>
      <c r="F24" t="s">
        <v>263</v>
      </c>
      <c r="G24" t="s">
        <v>274</v>
      </c>
      <c r="H24" t="s">
        <v>255</v>
      </c>
      <c r="I24" t="s">
        <v>275</v>
      </c>
      <c r="J24" t="s">
        <v>276</v>
      </c>
      <c r="K24" t="s">
        <v>277</v>
      </c>
      <c r="L24" t="s">
        <v>255</v>
      </c>
      <c r="M24" t="s">
        <v>451</v>
      </c>
    </row>
    <row r="25" spans="1:13" ht="18" customHeight="1">
      <c r="A25" t="s">
        <v>104</v>
      </c>
      <c r="B25" t="s">
        <v>273</v>
      </c>
      <c r="E25" t="s">
        <v>183</v>
      </c>
      <c r="F25" t="s">
        <v>263</v>
      </c>
      <c r="G25" t="s">
        <v>278</v>
      </c>
      <c r="H25" t="s">
        <v>255</v>
      </c>
      <c r="I25" t="s">
        <v>275</v>
      </c>
      <c r="J25" t="s">
        <v>279</v>
      </c>
      <c r="K25" t="s">
        <v>280</v>
      </c>
      <c r="L25" t="s">
        <v>255</v>
      </c>
      <c r="M25" t="s">
        <v>451</v>
      </c>
    </row>
    <row r="26" spans="1:13" ht="18" customHeight="1">
      <c r="A26" t="s">
        <v>105</v>
      </c>
      <c r="B26" t="s">
        <v>281</v>
      </c>
      <c r="C26" t="s">
        <v>157</v>
      </c>
      <c r="E26" t="s">
        <v>174</v>
      </c>
      <c r="F26" t="s">
        <v>282</v>
      </c>
      <c r="G26" t="s">
        <v>283</v>
      </c>
      <c r="H26" t="s">
        <v>255</v>
      </c>
      <c r="I26" t="s">
        <v>284</v>
      </c>
      <c r="J26" t="s">
        <v>285</v>
      </c>
      <c r="K26" t="s">
        <v>286</v>
      </c>
      <c r="L26" t="s">
        <v>255</v>
      </c>
      <c r="M26" t="s">
        <v>451</v>
      </c>
    </row>
    <row r="27" spans="1:13" ht="18" customHeight="1">
      <c r="A27" t="s">
        <v>158</v>
      </c>
      <c r="B27" t="s">
        <v>281</v>
      </c>
      <c r="C27" t="s">
        <v>157</v>
      </c>
      <c r="E27" t="s">
        <v>183</v>
      </c>
      <c r="F27" t="s">
        <v>287</v>
      </c>
      <c r="G27" t="s">
        <v>288</v>
      </c>
      <c r="H27" t="s">
        <v>255</v>
      </c>
      <c r="I27" t="s">
        <v>284</v>
      </c>
      <c r="J27" t="s">
        <v>289</v>
      </c>
      <c r="K27" t="s">
        <v>290</v>
      </c>
      <c r="L27" t="s">
        <v>255</v>
      </c>
      <c r="M27" t="s">
        <v>451</v>
      </c>
    </row>
    <row r="28" spans="1:13" ht="18" customHeight="1">
      <c r="A28" t="s">
        <v>159</v>
      </c>
      <c r="B28" t="s">
        <v>291</v>
      </c>
      <c r="C28" t="s">
        <v>160</v>
      </c>
      <c r="E28" t="s">
        <v>174</v>
      </c>
      <c r="F28" t="s">
        <v>292</v>
      </c>
      <c r="G28" t="s">
        <v>293</v>
      </c>
      <c r="H28" t="s">
        <v>255</v>
      </c>
      <c r="I28" t="s">
        <v>294</v>
      </c>
      <c r="J28" t="s">
        <v>295</v>
      </c>
      <c r="K28" t="s">
        <v>296</v>
      </c>
      <c r="L28" t="s">
        <v>255</v>
      </c>
      <c r="M28" t="s">
        <v>451</v>
      </c>
    </row>
    <row r="29" spans="1:13" ht="18" customHeight="1">
      <c r="A29" t="s">
        <v>161</v>
      </c>
      <c r="B29" t="s">
        <v>291</v>
      </c>
      <c r="C29" t="s">
        <v>160</v>
      </c>
      <c r="E29" t="s">
        <v>183</v>
      </c>
      <c r="F29" t="s">
        <v>292</v>
      </c>
      <c r="G29" t="s">
        <v>297</v>
      </c>
      <c r="H29" t="s">
        <v>255</v>
      </c>
      <c r="I29" t="s">
        <v>294</v>
      </c>
      <c r="J29" t="s">
        <v>298</v>
      </c>
      <c r="K29" t="s">
        <v>299</v>
      </c>
      <c r="L29" t="s">
        <v>255</v>
      </c>
      <c r="M29" t="s">
        <v>451</v>
      </c>
    </row>
    <row r="30" spans="1:13" ht="18" customHeight="1">
      <c r="A30" t="s">
        <v>300</v>
      </c>
      <c r="B30" t="s">
        <v>301</v>
      </c>
      <c r="E30" t="s">
        <v>174</v>
      </c>
      <c r="F30" t="s">
        <v>302</v>
      </c>
      <c r="G30" t="s">
        <v>303</v>
      </c>
      <c r="H30" t="s">
        <v>255</v>
      </c>
      <c r="I30" t="s">
        <v>304</v>
      </c>
      <c r="J30" t="s">
        <v>305</v>
      </c>
      <c r="K30" t="s">
        <v>306</v>
      </c>
      <c r="L30" t="s">
        <v>255</v>
      </c>
      <c r="M30" t="s">
        <v>451</v>
      </c>
    </row>
    <row r="31" spans="1:13" ht="18" customHeight="1">
      <c r="A31" t="s">
        <v>307</v>
      </c>
      <c r="B31" t="s">
        <v>301</v>
      </c>
      <c r="E31" t="s">
        <v>183</v>
      </c>
      <c r="F31" t="s">
        <v>308</v>
      </c>
      <c r="G31" t="s">
        <v>309</v>
      </c>
      <c r="H31" t="s">
        <v>255</v>
      </c>
      <c r="I31" t="s">
        <v>304</v>
      </c>
      <c r="J31" t="s">
        <v>310</v>
      </c>
      <c r="K31" t="s">
        <v>311</v>
      </c>
      <c r="L31" t="s">
        <v>255</v>
      </c>
      <c r="M31" t="s">
        <v>451</v>
      </c>
    </row>
    <row r="32" spans="1:13" ht="18" customHeight="1">
      <c r="A32" t="s">
        <v>1002</v>
      </c>
    </row>
    <row r="33" spans="1:12" ht="18" customHeight="1">
      <c r="A33" t="s">
        <v>312</v>
      </c>
      <c r="F33" t="s">
        <v>152</v>
      </c>
      <c r="G33" t="s">
        <v>152</v>
      </c>
      <c r="H33" t="s">
        <v>213</v>
      </c>
      <c r="I33" t="s">
        <v>226</v>
      </c>
      <c r="L33" t="s">
        <v>213</v>
      </c>
    </row>
    <row r="34" spans="1:12" ht="18" customHeight="1">
      <c r="A34" t="s">
        <v>313</v>
      </c>
      <c r="F34" t="s">
        <v>185</v>
      </c>
      <c r="H34" t="s">
        <v>237</v>
      </c>
      <c r="I34" t="s">
        <v>238</v>
      </c>
      <c r="L34" t="s">
        <v>237</v>
      </c>
    </row>
    <row r="35" spans="1:12" ht="18" customHeight="1">
      <c r="F35" t="s">
        <v>189</v>
      </c>
    </row>
    <row r="36" spans="1:12" ht="18" customHeight="1">
      <c r="F36" t="s">
        <v>195</v>
      </c>
    </row>
    <row r="37" spans="1:12" ht="18" customHeight="1">
      <c r="F37" t="s">
        <v>200</v>
      </c>
    </row>
    <row r="38" spans="1:12" ht="18" customHeight="1">
      <c r="F38" t="s">
        <v>206</v>
      </c>
    </row>
    <row r="39" spans="1:12" ht="18" customHeight="1">
      <c r="F39" t="s">
        <v>212</v>
      </c>
    </row>
    <row r="40" spans="1:12" ht="18" customHeight="1">
      <c r="F40" t="s">
        <v>217</v>
      </c>
    </row>
    <row r="41" spans="1:12" ht="18" customHeight="1">
      <c r="F41" t="s">
        <v>220</v>
      </c>
    </row>
    <row r="42" spans="1:12" ht="18" customHeight="1">
      <c r="F42" t="s">
        <v>205</v>
      </c>
    </row>
    <row r="43" spans="1:12" ht="18" customHeight="1">
      <c r="A43" t="s">
        <v>314</v>
      </c>
      <c r="G43" t="s">
        <v>303</v>
      </c>
      <c r="H43" t="s">
        <v>213</v>
      </c>
    </row>
    <row r="44" spans="1:12" ht="18" customHeight="1">
      <c r="G44" t="s">
        <v>309</v>
      </c>
    </row>
    <row r="45" spans="1:12" ht="18" customHeight="1">
      <c r="G45" t="s">
        <v>315</v>
      </c>
    </row>
    <row r="46" spans="1:12" ht="18" customHeight="1">
      <c r="G46" t="s">
        <v>316</v>
      </c>
    </row>
    <row r="47" spans="1:12" ht="18" customHeight="1">
      <c r="G47" t="s">
        <v>317</v>
      </c>
    </row>
    <row r="48" spans="1:12" ht="18" customHeight="1">
      <c r="G48" t="s">
        <v>156</v>
      </c>
    </row>
    <row r="49" spans="7:7" ht="18" customHeight="1">
      <c r="G49" t="s">
        <v>318</v>
      </c>
    </row>
    <row r="50" spans="7:7" ht="18" customHeight="1">
      <c r="G50" t="s">
        <v>319</v>
      </c>
    </row>
    <row r="51" spans="7:7" ht="18" customHeight="1">
      <c r="G51" t="s">
        <v>320</v>
      </c>
    </row>
    <row r="52" spans="7:7" ht="18" customHeight="1">
      <c r="G52" t="s">
        <v>321</v>
      </c>
    </row>
    <row r="53" spans="7:7" ht="18" customHeight="1">
      <c r="G53" t="s">
        <v>322</v>
      </c>
    </row>
    <row r="54" spans="7:7" ht="18" customHeight="1">
      <c r="G54" t="s">
        <v>323</v>
      </c>
    </row>
    <row r="55" spans="7:7" ht="18" customHeight="1">
      <c r="G55" t="s">
        <v>324</v>
      </c>
    </row>
    <row r="56" spans="7:7" ht="18" customHeight="1">
      <c r="G56" t="s">
        <v>325</v>
      </c>
    </row>
    <row r="57" spans="7:7" ht="18" customHeight="1">
      <c r="G57" t="s">
        <v>326</v>
      </c>
    </row>
    <row r="58" spans="7:7" ht="18" customHeight="1">
      <c r="G58" t="s">
        <v>327</v>
      </c>
    </row>
    <row r="59" spans="7:7" ht="18" customHeight="1">
      <c r="G59" t="s">
        <v>328</v>
      </c>
    </row>
    <row r="60" spans="7:7" ht="18" customHeight="1">
      <c r="G60" t="s">
        <v>329</v>
      </c>
    </row>
    <row r="61" spans="7:7" ht="18" customHeight="1">
      <c r="G61" t="s">
        <v>330</v>
      </c>
    </row>
    <row r="62" spans="7:7" ht="18" customHeight="1">
      <c r="G62" t="s">
        <v>331</v>
      </c>
    </row>
    <row r="63" spans="7:7" ht="18" customHeight="1">
      <c r="G63" t="s">
        <v>332</v>
      </c>
    </row>
    <row r="64" spans="7:7" ht="18" customHeight="1">
      <c r="G64" t="s">
        <v>333</v>
      </c>
    </row>
    <row r="65" spans="7:7" ht="18" customHeight="1">
      <c r="G65" t="s">
        <v>334</v>
      </c>
    </row>
    <row r="66" spans="7:7" ht="18" customHeight="1">
      <c r="G66" t="s">
        <v>335</v>
      </c>
    </row>
    <row r="67" spans="7:7" ht="18" customHeight="1">
      <c r="G67" t="s">
        <v>336</v>
      </c>
    </row>
    <row r="68" spans="7:7" ht="18" customHeight="1">
      <c r="G68" t="s">
        <v>337</v>
      </c>
    </row>
    <row r="69" spans="7:7" ht="18" customHeight="1">
      <c r="G69" t="s">
        <v>338</v>
      </c>
    </row>
    <row r="70" spans="7:7" ht="18" customHeight="1">
      <c r="G70" t="s">
        <v>339</v>
      </c>
    </row>
    <row r="71" spans="7:7" ht="18" customHeight="1">
      <c r="G71" t="s">
        <v>340</v>
      </c>
    </row>
    <row r="72" spans="7:7" ht="18" customHeight="1">
      <c r="G72" t="s">
        <v>341</v>
      </c>
    </row>
    <row r="73" spans="7:7" ht="18" customHeight="1">
      <c r="G73" t="s">
        <v>342</v>
      </c>
    </row>
    <row r="74" spans="7:7" ht="18" customHeight="1">
      <c r="G74" t="s">
        <v>343</v>
      </c>
    </row>
    <row r="75" spans="7:7" ht="18" customHeight="1">
      <c r="G75" t="s">
        <v>344</v>
      </c>
    </row>
    <row r="76" spans="7:7" ht="18" customHeight="1">
      <c r="G76" t="s">
        <v>345</v>
      </c>
    </row>
    <row r="77" spans="7:7" ht="18" customHeight="1">
      <c r="G77" t="s">
        <v>346</v>
      </c>
    </row>
    <row r="78" spans="7:7" ht="18" customHeight="1">
      <c r="G78" t="s">
        <v>347</v>
      </c>
    </row>
    <row r="79" spans="7:7" ht="18" customHeight="1">
      <c r="G79" t="s">
        <v>348</v>
      </c>
    </row>
    <row r="80" spans="7:7" ht="18" customHeight="1">
      <c r="G80" t="s">
        <v>349</v>
      </c>
    </row>
    <row r="81" spans="7:7" ht="18" customHeight="1">
      <c r="G81" t="s">
        <v>350</v>
      </c>
    </row>
    <row r="82" spans="7:7" ht="18" customHeight="1">
      <c r="G82" t="s">
        <v>351</v>
      </c>
    </row>
    <row r="83" spans="7:7" ht="18" customHeight="1">
      <c r="G83" t="s">
        <v>352</v>
      </c>
    </row>
    <row r="84" spans="7:7" ht="18" customHeight="1">
      <c r="G84" t="s">
        <v>353</v>
      </c>
    </row>
    <row r="85" spans="7:7" ht="18" customHeight="1">
      <c r="G85" t="s">
        <v>354</v>
      </c>
    </row>
    <row r="86" spans="7:7" ht="18" customHeight="1">
      <c r="G86" t="s">
        <v>355</v>
      </c>
    </row>
    <row r="87" spans="7:7" ht="18" customHeight="1">
      <c r="G87" t="s">
        <v>356</v>
      </c>
    </row>
    <row r="88" spans="7:7" ht="18" customHeight="1">
      <c r="G88" t="s">
        <v>357</v>
      </c>
    </row>
    <row r="89" spans="7:7" ht="18" customHeight="1">
      <c r="G89" t="s">
        <v>358</v>
      </c>
    </row>
    <row r="90" spans="7:7" ht="18" customHeight="1">
      <c r="G90" t="s">
        <v>359</v>
      </c>
    </row>
    <row r="91" spans="7:7" ht="18" customHeight="1">
      <c r="G91" t="s">
        <v>360</v>
      </c>
    </row>
    <row r="92" spans="7:7" ht="18" customHeight="1">
      <c r="G92" t="s">
        <v>361</v>
      </c>
    </row>
    <row r="93" spans="7:7" ht="18" customHeight="1">
      <c r="G93" t="s">
        <v>362</v>
      </c>
    </row>
    <row r="94" spans="7:7" ht="18" customHeight="1">
      <c r="G94" t="s">
        <v>363</v>
      </c>
    </row>
    <row r="95" spans="7:7" ht="18" customHeight="1">
      <c r="G95" t="s">
        <v>364</v>
      </c>
    </row>
    <row r="96" spans="7:7" ht="18" customHeight="1">
      <c r="G96" t="s">
        <v>365</v>
      </c>
    </row>
    <row r="97" spans="7:7" ht="18" customHeight="1">
      <c r="G97" t="s">
        <v>366</v>
      </c>
    </row>
    <row r="98" spans="7:7" ht="18" customHeight="1">
      <c r="G98" t="s">
        <v>367</v>
      </c>
    </row>
    <row r="99" spans="7:7" ht="18" customHeight="1">
      <c r="G99" t="s">
        <v>368</v>
      </c>
    </row>
    <row r="100" spans="7:7" ht="18" customHeight="1">
      <c r="G100" t="s">
        <v>369</v>
      </c>
    </row>
    <row r="101" spans="7:7" ht="18" customHeight="1">
      <c r="G101" t="s">
        <v>370</v>
      </c>
    </row>
    <row r="102" spans="7:7" ht="18" customHeight="1">
      <c r="G102" t="s">
        <v>371</v>
      </c>
    </row>
    <row r="103" spans="7:7" ht="18" customHeight="1">
      <c r="G103" t="s">
        <v>372</v>
      </c>
    </row>
    <row r="104" spans="7:7" ht="18" customHeight="1">
      <c r="G104" t="s">
        <v>373</v>
      </c>
    </row>
    <row r="105" spans="7:7" ht="18" customHeight="1">
      <c r="G105" t="s">
        <v>374</v>
      </c>
    </row>
    <row r="106" spans="7:7" ht="18" customHeight="1">
      <c r="G106" t="s">
        <v>375</v>
      </c>
    </row>
    <row r="107" spans="7:7" ht="18" customHeight="1">
      <c r="G107" t="s">
        <v>376</v>
      </c>
    </row>
    <row r="108" spans="7:7" ht="18" customHeight="1">
      <c r="G108" t="s">
        <v>377</v>
      </c>
    </row>
    <row r="109" spans="7:7" ht="18" customHeight="1">
      <c r="G109" t="s">
        <v>378</v>
      </c>
    </row>
    <row r="110" spans="7:7" ht="18" customHeight="1">
      <c r="G110" t="s">
        <v>379</v>
      </c>
    </row>
    <row r="111" spans="7:7" ht="18" customHeight="1">
      <c r="G111" t="s">
        <v>380</v>
      </c>
    </row>
    <row r="112" spans="7:7" ht="18" customHeight="1">
      <c r="G112" t="s">
        <v>381</v>
      </c>
    </row>
    <row r="113" spans="7:7" ht="18" customHeight="1">
      <c r="G113" t="s">
        <v>382</v>
      </c>
    </row>
    <row r="114" spans="7:7" ht="18" customHeight="1">
      <c r="G114" t="s">
        <v>383</v>
      </c>
    </row>
    <row r="115" spans="7:7" ht="18" customHeight="1">
      <c r="G115" t="s">
        <v>384</v>
      </c>
    </row>
    <row r="116" spans="7:7" ht="18" customHeight="1">
      <c r="G116" t="s">
        <v>385</v>
      </c>
    </row>
    <row r="117" spans="7:7" ht="18" customHeight="1">
      <c r="G117" t="s">
        <v>386</v>
      </c>
    </row>
    <row r="118" spans="7:7" ht="18" customHeight="1">
      <c r="G118" t="s">
        <v>387</v>
      </c>
    </row>
    <row r="119" spans="7:7" ht="18" customHeight="1">
      <c r="G119" t="s">
        <v>388</v>
      </c>
    </row>
    <row r="120" spans="7:7" ht="18" customHeight="1">
      <c r="G120" t="s">
        <v>389</v>
      </c>
    </row>
    <row r="121" spans="7:7" ht="18" customHeight="1">
      <c r="G121" t="s">
        <v>390</v>
      </c>
    </row>
    <row r="122" spans="7:7" ht="18" customHeight="1">
      <c r="G122" t="s">
        <v>391</v>
      </c>
    </row>
    <row r="123" spans="7:7" ht="18" customHeight="1">
      <c r="G123" t="s">
        <v>392</v>
      </c>
    </row>
    <row r="124" spans="7:7" ht="18" customHeight="1">
      <c r="G124" t="s">
        <v>393</v>
      </c>
    </row>
    <row r="125" spans="7:7" ht="18" customHeight="1">
      <c r="G125" t="s">
        <v>394</v>
      </c>
    </row>
    <row r="126" spans="7:7" ht="18" customHeight="1">
      <c r="G126" t="s">
        <v>395</v>
      </c>
    </row>
    <row r="127" spans="7:7" ht="18" customHeight="1">
      <c r="G127" t="s">
        <v>396</v>
      </c>
    </row>
    <row r="128" spans="7:7" ht="18" customHeight="1">
      <c r="G128" t="s">
        <v>397</v>
      </c>
    </row>
    <row r="129" spans="7:7" ht="18" customHeight="1">
      <c r="G129" t="s">
        <v>398</v>
      </c>
    </row>
    <row r="130" spans="7:7" ht="18" customHeight="1">
      <c r="G130" t="s">
        <v>399</v>
      </c>
    </row>
    <row r="131" spans="7:7" ht="18" customHeight="1">
      <c r="G131" t="s">
        <v>400</v>
      </c>
    </row>
    <row r="132" spans="7:7" ht="18" customHeight="1">
      <c r="G132" t="s">
        <v>401</v>
      </c>
    </row>
    <row r="133" spans="7:7" ht="18" customHeight="1">
      <c r="G133" t="s">
        <v>402</v>
      </c>
    </row>
    <row r="134" spans="7:7" ht="18" customHeight="1">
      <c r="G134" t="s">
        <v>403</v>
      </c>
    </row>
    <row r="135" spans="7:7" ht="18" customHeight="1">
      <c r="G135" t="s">
        <v>404</v>
      </c>
    </row>
    <row r="136" spans="7:7" ht="18" customHeight="1">
      <c r="G136" t="s">
        <v>405</v>
      </c>
    </row>
    <row r="137" spans="7:7" ht="18" customHeight="1">
      <c r="G137" t="s">
        <v>406</v>
      </c>
    </row>
    <row r="138" spans="7:7" ht="18" customHeight="1">
      <c r="G138" t="s">
        <v>407</v>
      </c>
    </row>
    <row r="139" spans="7:7" ht="18" customHeight="1">
      <c r="G139" t="s">
        <v>408</v>
      </c>
    </row>
    <row r="140" spans="7:7" ht="18" customHeight="1">
      <c r="G140" t="s">
        <v>409</v>
      </c>
    </row>
    <row r="141" spans="7:7" ht="18" customHeight="1">
      <c r="G141" t="s">
        <v>410</v>
      </c>
    </row>
    <row r="142" spans="7:7" ht="18" customHeight="1">
      <c r="G142" t="s">
        <v>411</v>
      </c>
    </row>
    <row r="143" spans="7:7" ht="18" customHeight="1">
      <c r="G143" t="s">
        <v>412</v>
      </c>
    </row>
    <row r="144" spans="7:7" ht="18" customHeight="1">
      <c r="G144" t="s">
        <v>413</v>
      </c>
    </row>
    <row r="145" spans="7:7" ht="18" customHeight="1">
      <c r="G145" t="s">
        <v>414</v>
      </c>
    </row>
    <row r="146" spans="7:7" ht="18" customHeight="1">
      <c r="G146" t="s">
        <v>415</v>
      </c>
    </row>
    <row r="147" spans="7:7" ht="18" customHeight="1">
      <c r="G147" t="s">
        <v>416</v>
      </c>
    </row>
    <row r="148" spans="7:7" ht="18" customHeight="1">
      <c r="G148" t="s">
        <v>417</v>
      </c>
    </row>
    <row r="149" spans="7:7" ht="18" customHeight="1">
      <c r="G149" t="s">
        <v>418</v>
      </c>
    </row>
    <row r="150" spans="7:7" ht="18" customHeight="1">
      <c r="G150" t="s">
        <v>419</v>
      </c>
    </row>
    <row r="151" spans="7:7" ht="18" customHeight="1">
      <c r="G151" t="s">
        <v>420</v>
      </c>
    </row>
    <row r="152" spans="7:7" ht="18" customHeight="1">
      <c r="G152" t="s">
        <v>421</v>
      </c>
    </row>
    <row r="153" spans="7:7" ht="18" customHeight="1">
      <c r="G153" t="s">
        <v>422</v>
      </c>
    </row>
    <row r="154" spans="7:7" ht="18" customHeight="1">
      <c r="G154" t="s">
        <v>423</v>
      </c>
    </row>
    <row r="155" spans="7:7" ht="18" customHeight="1">
      <c r="G155" t="s">
        <v>424</v>
      </c>
    </row>
    <row r="156" spans="7:7" ht="18" customHeight="1">
      <c r="G156" t="s">
        <v>425</v>
      </c>
    </row>
    <row r="157" spans="7:7" ht="18" customHeight="1">
      <c r="G157" t="s">
        <v>426</v>
      </c>
    </row>
    <row r="158" spans="7:7" ht="18" customHeight="1">
      <c r="G158" t="s">
        <v>427</v>
      </c>
    </row>
    <row r="159" spans="7:7" ht="18" customHeight="1">
      <c r="G159" t="s">
        <v>428</v>
      </c>
    </row>
    <row r="160" spans="7:7" ht="18" customHeight="1">
      <c r="G160" t="s">
        <v>429</v>
      </c>
    </row>
    <row r="161" spans="7:7" ht="18" customHeight="1">
      <c r="G161" t="s">
        <v>430</v>
      </c>
    </row>
    <row r="162" spans="7:7" ht="18" customHeight="1">
      <c r="G162" t="s">
        <v>431</v>
      </c>
    </row>
    <row r="163" spans="7:7" ht="18" customHeight="1">
      <c r="G163" t="s">
        <v>432</v>
      </c>
    </row>
    <row r="164" spans="7:7" ht="18" customHeight="1">
      <c r="G164" t="s">
        <v>433</v>
      </c>
    </row>
    <row r="165" spans="7:7" ht="18" customHeight="1">
      <c r="G165" t="s">
        <v>434</v>
      </c>
    </row>
    <row r="166" spans="7:7" ht="18" customHeight="1">
      <c r="G166" t="s">
        <v>435</v>
      </c>
    </row>
    <row r="167" spans="7:7" ht="18" customHeight="1">
      <c r="G167" t="s">
        <v>436</v>
      </c>
    </row>
    <row r="168" spans="7:7" ht="18" customHeight="1">
      <c r="G168" t="s">
        <v>437</v>
      </c>
    </row>
    <row r="169" spans="7:7" ht="18" customHeight="1">
      <c r="G169" t="s">
        <v>438</v>
      </c>
    </row>
    <row r="170" spans="7:7" ht="18" customHeight="1">
      <c r="G170" t="s">
        <v>439</v>
      </c>
    </row>
    <row r="171" spans="7:7" ht="18" customHeight="1">
      <c r="G171" t="s">
        <v>440</v>
      </c>
    </row>
    <row r="172" spans="7:7" ht="18" customHeight="1">
      <c r="G172" t="s">
        <v>441</v>
      </c>
    </row>
    <row r="173" spans="7:7" ht="18" customHeight="1">
      <c r="G173" t="s">
        <v>442</v>
      </c>
    </row>
    <row r="174" spans="7:7" ht="18" customHeight="1">
      <c r="G174" t="s">
        <v>443</v>
      </c>
    </row>
    <row r="175" spans="7:7" ht="18" customHeight="1">
      <c r="G175" t="s">
        <v>444</v>
      </c>
    </row>
    <row r="176" spans="7:7" ht="18" customHeight="1">
      <c r="G176" t="s">
        <v>445</v>
      </c>
    </row>
    <row r="177" spans="7:7" ht="18" customHeight="1">
      <c r="G177" t="s">
        <v>446</v>
      </c>
    </row>
    <row r="178" spans="7:7" ht="18" customHeight="1">
      <c r="G178" t="s">
        <v>447</v>
      </c>
    </row>
    <row r="179" spans="7:7" ht="18" customHeight="1">
      <c r="G179" t="s">
        <v>448</v>
      </c>
    </row>
  </sheetData>
  <phoneticPr fontId="6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0"/>
  <sheetViews>
    <sheetView workbookViewId="0">
      <selection activeCell="E10" sqref="E10"/>
    </sheetView>
  </sheetViews>
  <sheetFormatPr baseColWidth="10" defaultColWidth="8.83203125" defaultRowHeight="14" x14ac:dyDescent="0"/>
  <sheetData>
    <row r="1" spans="1:21">
      <c r="A1" t="s">
        <v>6</v>
      </c>
      <c r="B1" t="s">
        <v>455</v>
      </c>
      <c r="C1" t="s">
        <v>2867</v>
      </c>
      <c r="D1" t="s">
        <v>2868</v>
      </c>
      <c r="E1" t="s">
        <v>2869</v>
      </c>
      <c r="F1" t="s">
        <v>2870</v>
      </c>
      <c r="G1" t="s">
        <v>2871</v>
      </c>
      <c r="H1" t="s">
        <v>2872</v>
      </c>
      <c r="I1" t="s">
        <v>66</v>
      </c>
      <c r="J1" t="s">
        <v>2873</v>
      </c>
      <c r="K1" t="s">
        <v>2874</v>
      </c>
      <c r="L1" t="s">
        <v>458</v>
      </c>
      <c r="M1" t="s">
        <v>2875</v>
      </c>
      <c r="N1" t="s">
        <v>2801</v>
      </c>
      <c r="O1" t="s">
        <v>2876</v>
      </c>
      <c r="P1" t="s">
        <v>2802</v>
      </c>
      <c r="Q1" t="s">
        <v>2877</v>
      </c>
      <c r="R1" t="s">
        <v>142</v>
      </c>
      <c r="S1" t="s">
        <v>67</v>
      </c>
      <c r="T1" t="s">
        <v>1653</v>
      </c>
      <c r="U1" t="s">
        <v>454</v>
      </c>
    </row>
    <row r="2" spans="1:21">
      <c r="A2" t="s">
        <v>2879</v>
      </c>
      <c r="B2" t="s">
        <v>2878</v>
      </c>
      <c r="C2" t="s">
        <v>2880</v>
      </c>
      <c r="D2" t="s">
        <v>13</v>
      </c>
      <c r="E2" t="s">
        <v>13</v>
      </c>
      <c r="F2" t="s">
        <v>2881</v>
      </c>
      <c r="G2" t="s">
        <v>131</v>
      </c>
      <c r="H2" t="s">
        <v>2882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2883</v>
      </c>
      <c r="T2" t="s">
        <v>17</v>
      </c>
      <c r="U2" t="s">
        <v>13</v>
      </c>
    </row>
    <row r="3" spans="1:21">
      <c r="A3" t="s">
        <v>2356</v>
      </c>
      <c r="B3" t="s">
        <v>2355</v>
      </c>
      <c r="C3" t="s">
        <v>2884</v>
      </c>
      <c r="D3" t="s">
        <v>13</v>
      </c>
      <c r="E3" t="s">
        <v>13</v>
      </c>
      <c r="F3" t="s">
        <v>2885</v>
      </c>
      <c r="G3" t="s">
        <v>129</v>
      </c>
      <c r="H3" t="s">
        <v>2357</v>
      </c>
      <c r="I3" t="s">
        <v>1678</v>
      </c>
      <c r="J3" t="s">
        <v>13</v>
      </c>
      <c r="K3" t="s">
        <v>1103</v>
      </c>
      <c r="L3" t="s">
        <v>13</v>
      </c>
      <c r="M3" t="s">
        <v>13</v>
      </c>
      <c r="N3" t="s">
        <v>2886</v>
      </c>
      <c r="O3" t="s">
        <v>13</v>
      </c>
      <c r="P3" t="s">
        <v>2887</v>
      </c>
      <c r="Q3" t="s">
        <v>13</v>
      </c>
      <c r="R3" t="s">
        <v>13</v>
      </c>
      <c r="S3" t="s">
        <v>985</v>
      </c>
      <c r="T3" t="s">
        <v>19</v>
      </c>
      <c r="U3" t="s">
        <v>2888</v>
      </c>
    </row>
    <row r="4" spans="1:21">
      <c r="A4" t="s">
        <v>2108</v>
      </c>
      <c r="B4" t="s">
        <v>2107</v>
      </c>
      <c r="C4" t="s">
        <v>2884</v>
      </c>
      <c r="D4" t="s">
        <v>13</v>
      </c>
      <c r="E4" t="s">
        <v>13</v>
      </c>
      <c r="F4" t="s">
        <v>2889</v>
      </c>
      <c r="G4" t="s">
        <v>131</v>
      </c>
      <c r="H4" t="s">
        <v>2525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985</v>
      </c>
      <c r="T4" t="s">
        <v>17</v>
      </c>
      <c r="U4" t="s">
        <v>13</v>
      </c>
    </row>
    <row r="5" spans="1:21">
      <c r="A5" t="s">
        <v>2708</v>
      </c>
      <c r="B5" t="s">
        <v>2707</v>
      </c>
      <c r="C5" t="s">
        <v>2880</v>
      </c>
      <c r="D5" t="s">
        <v>13</v>
      </c>
      <c r="E5" t="s">
        <v>13</v>
      </c>
      <c r="F5" t="s">
        <v>13</v>
      </c>
      <c r="G5" t="s">
        <v>13</v>
      </c>
      <c r="H5" t="s">
        <v>2709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985</v>
      </c>
      <c r="T5" t="s">
        <v>18</v>
      </c>
      <c r="U5" t="s">
        <v>13</v>
      </c>
    </row>
    <row r="6" spans="1:21">
      <c r="A6" t="s">
        <v>2003</v>
      </c>
      <c r="B6" t="s">
        <v>2002</v>
      </c>
      <c r="C6" t="s">
        <v>2884</v>
      </c>
      <c r="D6" t="s">
        <v>13</v>
      </c>
      <c r="E6" t="s">
        <v>13</v>
      </c>
      <c r="F6" t="s">
        <v>2890</v>
      </c>
      <c r="G6" t="s">
        <v>129</v>
      </c>
      <c r="H6" t="s">
        <v>2325</v>
      </c>
      <c r="I6" t="s">
        <v>13</v>
      </c>
      <c r="J6" t="s">
        <v>13</v>
      </c>
      <c r="K6" t="s">
        <v>13</v>
      </c>
      <c r="L6" t="s">
        <v>459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985</v>
      </c>
      <c r="T6" t="s">
        <v>12</v>
      </c>
      <c r="U6" t="s">
        <v>13</v>
      </c>
    </row>
    <row r="7" spans="1:21">
      <c r="A7" t="s">
        <v>2373</v>
      </c>
      <c r="B7" t="s">
        <v>2372</v>
      </c>
      <c r="C7" t="s">
        <v>2884</v>
      </c>
      <c r="D7" t="s">
        <v>13</v>
      </c>
      <c r="E7" t="s">
        <v>13</v>
      </c>
      <c r="F7" t="s">
        <v>2891</v>
      </c>
      <c r="G7" t="s">
        <v>127</v>
      </c>
      <c r="H7" t="s">
        <v>2374</v>
      </c>
      <c r="I7" t="s">
        <v>1699</v>
      </c>
      <c r="J7" t="s">
        <v>1675</v>
      </c>
      <c r="K7" t="s">
        <v>1095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985</v>
      </c>
      <c r="T7" t="s">
        <v>19</v>
      </c>
      <c r="U7" t="s">
        <v>13</v>
      </c>
    </row>
    <row r="8" spans="1:21">
      <c r="A8" t="s">
        <v>2893</v>
      </c>
      <c r="B8" t="s">
        <v>2892</v>
      </c>
      <c r="C8" t="s">
        <v>2880</v>
      </c>
      <c r="D8" t="s">
        <v>13</v>
      </c>
      <c r="E8" t="s">
        <v>13</v>
      </c>
      <c r="F8" t="s">
        <v>2894</v>
      </c>
      <c r="G8" t="s">
        <v>131</v>
      </c>
      <c r="H8" t="s">
        <v>2895</v>
      </c>
      <c r="I8" t="s">
        <v>1699</v>
      </c>
      <c r="J8" t="s">
        <v>1401</v>
      </c>
      <c r="K8" t="s">
        <v>1061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2810</v>
      </c>
      <c r="T8" t="s">
        <v>15</v>
      </c>
      <c r="U8" t="s">
        <v>2896</v>
      </c>
    </row>
    <row r="9" spans="1:21">
      <c r="A9" t="s">
        <v>2459</v>
      </c>
      <c r="B9" t="s">
        <v>2458</v>
      </c>
      <c r="C9" t="s">
        <v>2880</v>
      </c>
      <c r="D9" t="s">
        <v>13</v>
      </c>
      <c r="E9" t="s">
        <v>13</v>
      </c>
      <c r="F9" t="s">
        <v>13</v>
      </c>
      <c r="G9" t="s">
        <v>13</v>
      </c>
      <c r="H9" t="s">
        <v>2258</v>
      </c>
      <c r="I9" t="s">
        <v>1686</v>
      </c>
      <c r="J9" t="s">
        <v>1675</v>
      </c>
      <c r="K9" t="s">
        <v>1061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985</v>
      </c>
      <c r="T9" t="s">
        <v>19</v>
      </c>
      <c r="U9" t="s">
        <v>2897</v>
      </c>
    </row>
    <row r="10" spans="1:21">
      <c r="A10" t="s">
        <v>1976</v>
      </c>
      <c r="B10" t="s">
        <v>1975</v>
      </c>
      <c r="C10" t="s">
        <v>2884</v>
      </c>
      <c r="D10" t="s">
        <v>13</v>
      </c>
      <c r="E10" t="s">
        <v>13</v>
      </c>
      <c r="F10" t="s">
        <v>2898</v>
      </c>
      <c r="G10" t="s">
        <v>131</v>
      </c>
      <c r="H10" t="s">
        <v>2539</v>
      </c>
      <c r="I10" t="s">
        <v>1686</v>
      </c>
      <c r="J10" t="s">
        <v>1675</v>
      </c>
      <c r="K10" t="s">
        <v>1061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985</v>
      </c>
      <c r="T10" t="s">
        <v>17</v>
      </c>
      <c r="U10" t="s">
        <v>13</v>
      </c>
    </row>
    <row r="11" spans="1:21">
      <c r="A11" t="s">
        <v>1970</v>
      </c>
      <c r="B11" t="s">
        <v>1969</v>
      </c>
      <c r="C11" t="s">
        <v>2880</v>
      </c>
      <c r="D11" t="s">
        <v>13</v>
      </c>
      <c r="E11" t="s">
        <v>13</v>
      </c>
      <c r="F11" t="s">
        <v>2899</v>
      </c>
      <c r="G11" t="s">
        <v>130</v>
      </c>
      <c r="H11" t="s">
        <v>2202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2810</v>
      </c>
      <c r="T11" t="s">
        <v>19</v>
      </c>
      <c r="U11" t="s">
        <v>13</v>
      </c>
    </row>
    <row r="12" spans="1:21">
      <c r="A12" t="s">
        <v>1916</v>
      </c>
      <c r="B12" t="s">
        <v>1915</v>
      </c>
      <c r="C12" t="s">
        <v>2884</v>
      </c>
      <c r="D12" t="s">
        <v>13</v>
      </c>
      <c r="E12" t="s">
        <v>13</v>
      </c>
      <c r="F12" t="s">
        <v>2900</v>
      </c>
      <c r="G12" t="s">
        <v>131</v>
      </c>
      <c r="H12" t="s">
        <v>2728</v>
      </c>
      <c r="I12" t="s">
        <v>13</v>
      </c>
      <c r="J12" t="s">
        <v>13</v>
      </c>
      <c r="K12" t="s">
        <v>13</v>
      </c>
      <c r="L12" t="s">
        <v>459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985</v>
      </c>
      <c r="T12" t="s">
        <v>12</v>
      </c>
      <c r="U12" t="s">
        <v>13</v>
      </c>
    </row>
    <row r="13" spans="1:21">
      <c r="A13" t="s">
        <v>2612</v>
      </c>
      <c r="B13" t="s">
        <v>2611</v>
      </c>
      <c r="C13" t="s">
        <v>2884</v>
      </c>
      <c r="D13" t="s">
        <v>13</v>
      </c>
      <c r="E13" t="s">
        <v>13</v>
      </c>
      <c r="F13" t="s">
        <v>2901</v>
      </c>
      <c r="G13" t="s">
        <v>126</v>
      </c>
      <c r="H13" t="s">
        <v>2613</v>
      </c>
      <c r="I13" t="s">
        <v>1678</v>
      </c>
      <c r="J13" t="s">
        <v>1675</v>
      </c>
      <c r="K13" t="s">
        <v>1095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2821</v>
      </c>
      <c r="T13" t="s">
        <v>1763</v>
      </c>
      <c r="U13" t="s">
        <v>13</v>
      </c>
    </row>
    <row r="14" spans="1:21">
      <c r="A14" t="s">
        <v>2130</v>
      </c>
      <c r="B14" t="s">
        <v>2129</v>
      </c>
      <c r="C14" t="s">
        <v>2880</v>
      </c>
      <c r="D14" t="s">
        <v>13</v>
      </c>
      <c r="E14" t="s">
        <v>13</v>
      </c>
      <c r="F14" t="s">
        <v>2902</v>
      </c>
      <c r="G14" t="s">
        <v>132</v>
      </c>
      <c r="H14" t="s">
        <v>2342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985</v>
      </c>
      <c r="T14" t="s">
        <v>15</v>
      </c>
      <c r="U14" t="s">
        <v>13</v>
      </c>
    </row>
    <row r="15" spans="1:21">
      <c r="A15" t="s">
        <v>2464</v>
      </c>
      <c r="B15" t="s">
        <v>2463</v>
      </c>
      <c r="C15" t="s">
        <v>2880</v>
      </c>
      <c r="D15" t="s">
        <v>13</v>
      </c>
      <c r="E15" t="s">
        <v>13</v>
      </c>
      <c r="F15" t="s">
        <v>2903</v>
      </c>
      <c r="G15" t="s">
        <v>130</v>
      </c>
      <c r="H15" t="s">
        <v>2465</v>
      </c>
      <c r="I15" t="s">
        <v>1699</v>
      </c>
      <c r="J15" t="s">
        <v>1675</v>
      </c>
      <c r="K15" t="s">
        <v>1061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985</v>
      </c>
      <c r="T15" t="s">
        <v>12</v>
      </c>
      <c r="U15" t="s">
        <v>128</v>
      </c>
    </row>
    <row r="16" spans="1:21">
      <c r="A16" t="s">
        <v>2138</v>
      </c>
      <c r="B16" t="s">
        <v>2137</v>
      </c>
      <c r="C16" t="s">
        <v>2880</v>
      </c>
      <c r="D16" t="s">
        <v>13</v>
      </c>
      <c r="E16" t="s">
        <v>13</v>
      </c>
      <c r="F16" t="s">
        <v>2904</v>
      </c>
      <c r="G16" t="s">
        <v>132</v>
      </c>
      <c r="H16" t="s">
        <v>2226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2832</v>
      </c>
      <c r="T16" t="s">
        <v>17</v>
      </c>
      <c r="U16" t="s">
        <v>13</v>
      </c>
    </row>
    <row r="17" spans="1:21">
      <c r="A17" t="s">
        <v>2104</v>
      </c>
      <c r="B17" t="s">
        <v>2103</v>
      </c>
      <c r="C17" t="s">
        <v>2880</v>
      </c>
      <c r="D17" t="s">
        <v>13</v>
      </c>
      <c r="E17" t="s">
        <v>13</v>
      </c>
      <c r="F17" t="s">
        <v>2905</v>
      </c>
      <c r="G17" t="s">
        <v>133</v>
      </c>
      <c r="H17" t="s">
        <v>2906</v>
      </c>
      <c r="I17" t="s">
        <v>13</v>
      </c>
      <c r="J17" t="s">
        <v>13</v>
      </c>
      <c r="K17" t="s">
        <v>13</v>
      </c>
      <c r="L17" t="s">
        <v>459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985</v>
      </c>
      <c r="T17" t="s">
        <v>15</v>
      </c>
      <c r="U17" t="s">
        <v>13</v>
      </c>
    </row>
    <row r="18" spans="1:21">
      <c r="A18" t="s">
        <v>2224</v>
      </c>
      <c r="B18" t="s">
        <v>2223</v>
      </c>
      <c r="C18" t="s">
        <v>2884</v>
      </c>
      <c r="D18" t="s">
        <v>13</v>
      </c>
      <c r="E18" t="s">
        <v>13</v>
      </c>
      <c r="F18" t="s">
        <v>2907</v>
      </c>
      <c r="G18" t="s">
        <v>128</v>
      </c>
      <c r="H18" t="s">
        <v>2225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2806</v>
      </c>
      <c r="T18" t="s">
        <v>1714</v>
      </c>
      <c r="U18" t="s">
        <v>13</v>
      </c>
    </row>
    <row r="19" spans="1:21">
      <c r="A19" t="s">
        <v>1964</v>
      </c>
      <c r="B19" t="s">
        <v>1963</v>
      </c>
      <c r="C19" t="s">
        <v>2880</v>
      </c>
      <c r="D19" t="s">
        <v>13</v>
      </c>
      <c r="E19" t="s">
        <v>13</v>
      </c>
      <c r="F19" t="s">
        <v>2908</v>
      </c>
      <c r="G19" t="s">
        <v>131</v>
      </c>
      <c r="H19" t="s">
        <v>2782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985</v>
      </c>
      <c r="T19" t="s">
        <v>12</v>
      </c>
      <c r="U19" t="s">
        <v>13</v>
      </c>
    </row>
    <row r="20" spans="1:21">
      <c r="A20" t="s">
        <v>1788</v>
      </c>
      <c r="B20" t="s">
        <v>1787</v>
      </c>
      <c r="C20" t="s">
        <v>2884</v>
      </c>
      <c r="D20" t="s">
        <v>13</v>
      </c>
      <c r="E20" t="s">
        <v>13</v>
      </c>
      <c r="F20" t="s">
        <v>2909</v>
      </c>
      <c r="G20" t="s">
        <v>130</v>
      </c>
      <c r="H20" t="s">
        <v>2242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985</v>
      </c>
      <c r="T20" t="s">
        <v>12</v>
      </c>
      <c r="U20" t="s">
        <v>13</v>
      </c>
    </row>
    <row r="21" spans="1:21">
      <c r="A21" t="s">
        <v>2019</v>
      </c>
      <c r="B21" t="s">
        <v>2018</v>
      </c>
      <c r="C21" t="s">
        <v>2884</v>
      </c>
      <c r="D21" t="s">
        <v>13</v>
      </c>
      <c r="E21" t="s">
        <v>13</v>
      </c>
      <c r="F21" t="s">
        <v>2910</v>
      </c>
      <c r="G21" t="s">
        <v>129</v>
      </c>
      <c r="H21" t="s">
        <v>2280</v>
      </c>
      <c r="I21" t="s">
        <v>1699</v>
      </c>
      <c r="J21" t="s">
        <v>1675</v>
      </c>
      <c r="K21" t="s">
        <v>1001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985</v>
      </c>
      <c r="T21" t="s">
        <v>19</v>
      </c>
      <c r="U21" t="s">
        <v>136</v>
      </c>
    </row>
    <row r="22" spans="1:21">
      <c r="A22" t="s">
        <v>2912</v>
      </c>
      <c r="B22" t="s">
        <v>2911</v>
      </c>
      <c r="C22" t="s">
        <v>2884</v>
      </c>
      <c r="D22" t="s">
        <v>13</v>
      </c>
      <c r="E22" t="s">
        <v>13</v>
      </c>
      <c r="F22" t="s">
        <v>13</v>
      </c>
      <c r="G22" t="s">
        <v>13</v>
      </c>
      <c r="H22" t="s">
        <v>2913</v>
      </c>
      <c r="I22" t="s">
        <v>1674</v>
      </c>
      <c r="J22" t="s">
        <v>1675</v>
      </c>
      <c r="K22" t="s">
        <v>2914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2810</v>
      </c>
      <c r="T22" t="s">
        <v>19</v>
      </c>
      <c r="U22" t="s">
        <v>13</v>
      </c>
    </row>
    <row r="23" spans="1:21">
      <c r="A23" t="s">
        <v>1866</v>
      </c>
      <c r="B23" t="s">
        <v>1865</v>
      </c>
      <c r="C23" t="s">
        <v>2880</v>
      </c>
      <c r="D23" t="s">
        <v>13</v>
      </c>
      <c r="E23" t="s">
        <v>13</v>
      </c>
      <c r="F23" t="s">
        <v>2915</v>
      </c>
      <c r="G23" t="s">
        <v>125</v>
      </c>
      <c r="H23" t="s">
        <v>2645</v>
      </c>
      <c r="I23" t="s">
        <v>1699</v>
      </c>
      <c r="J23" t="s">
        <v>1675</v>
      </c>
      <c r="K23" t="s">
        <v>1079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2821</v>
      </c>
      <c r="T23" t="s">
        <v>1763</v>
      </c>
      <c r="U23" t="s">
        <v>13</v>
      </c>
    </row>
    <row r="24" spans="1:21">
      <c r="A24" t="s">
        <v>1736</v>
      </c>
      <c r="B24" t="s">
        <v>1735</v>
      </c>
      <c r="C24" t="s">
        <v>2884</v>
      </c>
      <c r="D24" t="s">
        <v>13</v>
      </c>
      <c r="E24" t="s">
        <v>13</v>
      </c>
      <c r="F24" t="s">
        <v>2916</v>
      </c>
      <c r="G24" t="s">
        <v>131</v>
      </c>
      <c r="H24" t="s">
        <v>2222</v>
      </c>
      <c r="I24" t="s">
        <v>1699</v>
      </c>
      <c r="J24" t="s">
        <v>1675</v>
      </c>
      <c r="K24" t="s">
        <v>1061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2811</v>
      </c>
      <c r="T24" t="s">
        <v>17</v>
      </c>
      <c r="U24" t="s">
        <v>13</v>
      </c>
    </row>
    <row r="25" spans="1:21">
      <c r="A25" t="s">
        <v>2439</v>
      </c>
      <c r="B25" t="s">
        <v>2438</v>
      </c>
      <c r="C25" t="s">
        <v>2880</v>
      </c>
      <c r="D25" t="s">
        <v>13</v>
      </c>
      <c r="E25" t="s">
        <v>13</v>
      </c>
      <c r="F25" t="s">
        <v>2917</v>
      </c>
      <c r="G25" t="s">
        <v>127</v>
      </c>
      <c r="H25" t="s">
        <v>2222</v>
      </c>
      <c r="I25" t="s">
        <v>1699</v>
      </c>
      <c r="J25" t="s">
        <v>1675</v>
      </c>
      <c r="K25" t="s">
        <v>1061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2830</v>
      </c>
      <c r="T25" t="s">
        <v>1706</v>
      </c>
      <c r="U25" t="s">
        <v>13</v>
      </c>
    </row>
    <row r="26" spans="1:21">
      <c r="A26" t="s">
        <v>2919</v>
      </c>
      <c r="B26" t="s">
        <v>2918</v>
      </c>
      <c r="C26" t="s">
        <v>2884</v>
      </c>
      <c r="D26" t="s">
        <v>13</v>
      </c>
      <c r="E26" t="s">
        <v>13</v>
      </c>
      <c r="F26" t="s">
        <v>2920</v>
      </c>
      <c r="G26" t="s">
        <v>129</v>
      </c>
      <c r="H26" t="s">
        <v>2921</v>
      </c>
      <c r="I26" t="s">
        <v>13</v>
      </c>
      <c r="J26" t="s">
        <v>13</v>
      </c>
      <c r="K26" t="s">
        <v>2178</v>
      </c>
      <c r="L26" t="s">
        <v>459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2811</v>
      </c>
      <c r="T26" t="s">
        <v>19</v>
      </c>
      <c r="U26" t="s">
        <v>13</v>
      </c>
    </row>
    <row r="27" spans="1:21">
      <c r="A27" t="s">
        <v>1858</v>
      </c>
      <c r="B27" t="s">
        <v>1857</v>
      </c>
      <c r="C27" t="s">
        <v>2884</v>
      </c>
      <c r="D27" t="s">
        <v>13</v>
      </c>
      <c r="E27" t="s">
        <v>13</v>
      </c>
      <c r="F27" t="s">
        <v>2922</v>
      </c>
      <c r="G27" t="s">
        <v>131</v>
      </c>
      <c r="H27" t="s">
        <v>2528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985</v>
      </c>
      <c r="T27" t="s">
        <v>17</v>
      </c>
      <c r="U27" t="s">
        <v>13</v>
      </c>
    </row>
    <row r="28" spans="1:21">
      <c r="A28" t="s">
        <v>1864</v>
      </c>
      <c r="B28" t="s">
        <v>1863</v>
      </c>
      <c r="C28" t="s">
        <v>2884</v>
      </c>
      <c r="D28" t="s">
        <v>13</v>
      </c>
      <c r="E28" t="s">
        <v>13</v>
      </c>
      <c r="F28" t="s">
        <v>2923</v>
      </c>
      <c r="G28" t="s">
        <v>147</v>
      </c>
      <c r="H28" t="s">
        <v>2770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2810</v>
      </c>
      <c r="T28" t="s">
        <v>16</v>
      </c>
      <c r="U28" t="s">
        <v>13</v>
      </c>
    </row>
    <row r="29" spans="1:21">
      <c r="A29" t="s">
        <v>1984</v>
      </c>
      <c r="B29" t="s">
        <v>1983</v>
      </c>
      <c r="C29" t="s">
        <v>2880</v>
      </c>
      <c r="D29" t="s">
        <v>13</v>
      </c>
      <c r="E29" t="s">
        <v>13</v>
      </c>
      <c r="F29" t="s">
        <v>2924</v>
      </c>
      <c r="G29" t="s">
        <v>128</v>
      </c>
      <c r="H29" t="s">
        <v>2259</v>
      </c>
      <c r="I29" t="s">
        <v>13</v>
      </c>
      <c r="J29" t="s">
        <v>13</v>
      </c>
      <c r="K29" t="s">
        <v>2925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2830</v>
      </c>
      <c r="T29" t="s">
        <v>1714</v>
      </c>
      <c r="U29" t="s">
        <v>13</v>
      </c>
    </row>
    <row r="30" spans="1:21">
      <c r="A30" t="s">
        <v>1825</v>
      </c>
      <c r="B30" t="s">
        <v>1824</v>
      </c>
      <c r="C30" t="s">
        <v>2884</v>
      </c>
      <c r="D30" t="s">
        <v>13</v>
      </c>
      <c r="E30" t="s">
        <v>13</v>
      </c>
      <c r="F30" t="s">
        <v>2926</v>
      </c>
      <c r="G30" t="s">
        <v>129</v>
      </c>
      <c r="H30" t="s">
        <v>2695</v>
      </c>
      <c r="I30" t="s">
        <v>13</v>
      </c>
      <c r="J30" t="s">
        <v>13</v>
      </c>
      <c r="K30" t="s">
        <v>13</v>
      </c>
      <c r="L30" t="s">
        <v>459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2821</v>
      </c>
      <c r="T30" t="s">
        <v>1714</v>
      </c>
      <c r="U30" t="s">
        <v>13</v>
      </c>
    </row>
    <row r="31" spans="1:21">
      <c r="A31" t="s">
        <v>1931</v>
      </c>
      <c r="B31" t="s">
        <v>1930</v>
      </c>
      <c r="C31" t="s">
        <v>2884</v>
      </c>
      <c r="D31" t="s">
        <v>13</v>
      </c>
      <c r="E31" t="s">
        <v>13</v>
      </c>
      <c r="F31" t="s">
        <v>13</v>
      </c>
      <c r="G31" t="s">
        <v>13</v>
      </c>
      <c r="H31" t="s">
        <v>2264</v>
      </c>
      <c r="I31" t="s">
        <v>1699</v>
      </c>
      <c r="J31" t="s">
        <v>1675</v>
      </c>
      <c r="K31" t="s">
        <v>1932</v>
      </c>
      <c r="L31" t="s">
        <v>13</v>
      </c>
      <c r="M31" t="s">
        <v>13</v>
      </c>
      <c r="N31" t="s">
        <v>2264</v>
      </c>
      <c r="O31" t="s">
        <v>13</v>
      </c>
      <c r="P31" t="s">
        <v>13</v>
      </c>
      <c r="Q31" t="s">
        <v>13</v>
      </c>
      <c r="R31" t="s">
        <v>13</v>
      </c>
      <c r="S31" t="s">
        <v>985</v>
      </c>
      <c r="T31" t="s">
        <v>16</v>
      </c>
      <c r="U31" t="s">
        <v>13</v>
      </c>
    </row>
    <row r="32" spans="1:21">
      <c r="A32" t="s">
        <v>1944</v>
      </c>
      <c r="B32" t="s">
        <v>1943</v>
      </c>
      <c r="C32" t="s">
        <v>2884</v>
      </c>
      <c r="D32" t="s">
        <v>13</v>
      </c>
      <c r="E32" t="s">
        <v>13</v>
      </c>
      <c r="F32" t="s">
        <v>2927</v>
      </c>
      <c r="G32" t="s">
        <v>133</v>
      </c>
      <c r="H32" t="s">
        <v>2234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2825</v>
      </c>
      <c r="T32" t="s">
        <v>15</v>
      </c>
      <c r="U32" t="s">
        <v>13</v>
      </c>
    </row>
    <row r="33" spans="1:21">
      <c r="A33" t="s">
        <v>1986</v>
      </c>
      <c r="B33" t="s">
        <v>1985</v>
      </c>
      <c r="C33" t="s">
        <v>2880</v>
      </c>
      <c r="D33" t="s">
        <v>13</v>
      </c>
      <c r="E33" t="s">
        <v>13</v>
      </c>
      <c r="F33" t="s">
        <v>2928</v>
      </c>
      <c r="G33" t="s">
        <v>127</v>
      </c>
      <c r="H33" t="s">
        <v>2657</v>
      </c>
      <c r="I33" t="s">
        <v>1709</v>
      </c>
      <c r="J33" t="s">
        <v>1675</v>
      </c>
      <c r="K33" t="s">
        <v>1987</v>
      </c>
      <c r="L33" t="s">
        <v>13</v>
      </c>
      <c r="M33" t="s">
        <v>13</v>
      </c>
      <c r="N33" t="s">
        <v>13</v>
      </c>
      <c r="O33" t="s">
        <v>13</v>
      </c>
      <c r="P33" t="s">
        <v>2657</v>
      </c>
      <c r="Q33" t="s">
        <v>13</v>
      </c>
      <c r="R33" t="s">
        <v>13</v>
      </c>
      <c r="S33" t="s">
        <v>2821</v>
      </c>
      <c r="T33" t="s">
        <v>1714</v>
      </c>
      <c r="U33" t="s">
        <v>13</v>
      </c>
    </row>
    <row r="34" spans="1:21">
      <c r="A34" t="s">
        <v>2930</v>
      </c>
      <c r="B34" t="s">
        <v>2929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2931</v>
      </c>
      <c r="I34" t="s">
        <v>1699</v>
      </c>
      <c r="J34" t="s">
        <v>1675</v>
      </c>
      <c r="K34" t="s">
        <v>1079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985</v>
      </c>
      <c r="T34" t="s">
        <v>19</v>
      </c>
      <c r="U34" t="s">
        <v>13</v>
      </c>
    </row>
    <row r="35" spans="1:21">
      <c r="A35" t="s">
        <v>2124</v>
      </c>
      <c r="B35" t="s">
        <v>2123</v>
      </c>
      <c r="C35" t="s">
        <v>2884</v>
      </c>
      <c r="D35" t="s">
        <v>13</v>
      </c>
      <c r="E35" t="s">
        <v>13</v>
      </c>
      <c r="F35" t="s">
        <v>2932</v>
      </c>
      <c r="G35" t="s">
        <v>129</v>
      </c>
      <c r="H35" t="s">
        <v>2198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2198</v>
      </c>
      <c r="O35" t="s">
        <v>13</v>
      </c>
      <c r="P35" t="s">
        <v>2835</v>
      </c>
      <c r="Q35" t="s">
        <v>13</v>
      </c>
      <c r="R35" t="s">
        <v>13</v>
      </c>
      <c r="S35" t="s">
        <v>985</v>
      </c>
      <c r="T35" t="s">
        <v>19</v>
      </c>
      <c r="U35" t="s">
        <v>131</v>
      </c>
    </row>
    <row r="36" spans="1:21">
      <c r="A36" t="s">
        <v>2360</v>
      </c>
      <c r="B36" t="s">
        <v>2359</v>
      </c>
      <c r="C36" t="s">
        <v>2884</v>
      </c>
      <c r="D36" t="s">
        <v>13</v>
      </c>
      <c r="E36" t="s">
        <v>13</v>
      </c>
      <c r="F36" t="s">
        <v>2933</v>
      </c>
      <c r="G36" t="s">
        <v>130</v>
      </c>
      <c r="H36" t="s">
        <v>2361</v>
      </c>
      <c r="I36" t="s">
        <v>1686</v>
      </c>
      <c r="J36" t="s">
        <v>1675</v>
      </c>
      <c r="K36" t="s">
        <v>1061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985</v>
      </c>
      <c r="T36" t="s">
        <v>12</v>
      </c>
      <c r="U36" t="s">
        <v>2934</v>
      </c>
    </row>
    <row r="37" spans="1:21">
      <c r="A37" t="s">
        <v>2381</v>
      </c>
      <c r="B37" t="s">
        <v>2380</v>
      </c>
      <c r="C37" t="s">
        <v>2880</v>
      </c>
      <c r="D37" t="s">
        <v>13</v>
      </c>
      <c r="E37" t="s">
        <v>13</v>
      </c>
      <c r="F37" t="s">
        <v>2935</v>
      </c>
      <c r="G37" t="s">
        <v>128</v>
      </c>
      <c r="H37" t="s">
        <v>2382</v>
      </c>
      <c r="I37" t="s">
        <v>1699</v>
      </c>
      <c r="J37" t="s">
        <v>1675</v>
      </c>
      <c r="K37" t="s">
        <v>1061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2821</v>
      </c>
      <c r="T37" t="s">
        <v>1706</v>
      </c>
      <c r="U37" t="s">
        <v>13</v>
      </c>
    </row>
    <row r="38" spans="1:21">
      <c r="A38" t="s">
        <v>1688</v>
      </c>
      <c r="B38" t="s">
        <v>1418</v>
      </c>
      <c r="C38" t="s">
        <v>2880</v>
      </c>
      <c r="D38" t="s">
        <v>13</v>
      </c>
      <c r="E38" t="s">
        <v>13</v>
      </c>
      <c r="F38" t="s">
        <v>13</v>
      </c>
      <c r="G38" t="s">
        <v>13</v>
      </c>
      <c r="H38" t="s">
        <v>2193</v>
      </c>
      <c r="I38" t="s">
        <v>1686</v>
      </c>
      <c r="J38" t="s">
        <v>1675</v>
      </c>
      <c r="K38" t="s">
        <v>460</v>
      </c>
      <c r="L38" t="s">
        <v>13</v>
      </c>
      <c r="M38" t="s">
        <v>13</v>
      </c>
      <c r="N38" t="s">
        <v>2839</v>
      </c>
      <c r="O38" t="s">
        <v>13</v>
      </c>
      <c r="P38" t="s">
        <v>13</v>
      </c>
      <c r="Q38" t="s">
        <v>13</v>
      </c>
      <c r="R38" t="s">
        <v>13</v>
      </c>
      <c r="S38" t="s">
        <v>985</v>
      </c>
      <c r="T38" t="s">
        <v>19</v>
      </c>
      <c r="U38" t="s">
        <v>13</v>
      </c>
    </row>
    <row r="39" spans="1:21">
      <c r="A39" t="s">
        <v>2626</v>
      </c>
      <c r="B39" t="s">
        <v>2625</v>
      </c>
      <c r="C39" t="s">
        <v>2880</v>
      </c>
      <c r="D39" t="s">
        <v>13</v>
      </c>
      <c r="E39" t="s">
        <v>13</v>
      </c>
      <c r="F39" t="s">
        <v>2936</v>
      </c>
      <c r="G39" t="s">
        <v>125</v>
      </c>
      <c r="H39" t="s">
        <v>2193</v>
      </c>
      <c r="I39" t="s">
        <v>1699</v>
      </c>
      <c r="J39" t="s">
        <v>1675</v>
      </c>
      <c r="K39" t="s">
        <v>1061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2821</v>
      </c>
      <c r="T39" t="s">
        <v>1763</v>
      </c>
      <c r="U39" t="s">
        <v>13</v>
      </c>
    </row>
    <row r="40" spans="1:21">
      <c r="A40" t="s">
        <v>2054</v>
      </c>
      <c r="B40" t="s">
        <v>2053</v>
      </c>
      <c r="C40" t="s">
        <v>2884</v>
      </c>
      <c r="D40" t="s">
        <v>13</v>
      </c>
      <c r="E40" t="s">
        <v>13</v>
      </c>
      <c r="F40" t="s">
        <v>2937</v>
      </c>
      <c r="G40" t="s">
        <v>130</v>
      </c>
      <c r="H40" t="s">
        <v>2288</v>
      </c>
      <c r="I40" t="s">
        <v>13</v>
      </c>
      <c r="J40" t="s">
        <v>13</v>
      </c>
      <c r="K40" t="s">
        <v>13</v>
      </c>
      <c r="L40" t="s">
        <v>459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985</v>
      </c>
      <c r="T40" t="s">
        <v>12</v>
      </c>
      <c r="U40" t="s">
        <v>13</v>
      </c>
    </row>
    <row r="41" spans="1:21">
      <c r="A41" t="s">
        <v>2363</v>
      </c>
      <c r="B41" t="s">
        <v>2362</v>
      </c>
      <c r="C41" t="s">
        <v>2884</v>
      </c>
      <c r="D41" t="s">
        <v>13</v>
      </c>
      <c r="E41" t="s">
        <v>13</v>
      </c>
      <c r="F41" t="s">
        <v>2938</v>
      </c>
      <c r="G41" t="s">
        <v>127</v>
      </c>
      <c r="H41" t="s">
        <v>2364</v>
      </c>
      <c r="I41" t="s">
        <v>1699</v>
      </c>
      <c r="J41" t="s">
        <v>1675</v>
      </c>
      <c r="K41" t="s">
        <v>1095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985</v>
      </c>
      <c r="T41" t="s">
        <v>12</v>
      </c>
      <c r="U41" t="s">
        <v>13</v>
      </c>
    </row>
    <row r="42" spans="1:21">
      <c r="A42" t="s">
        <v>1786</v>
      </c>
      <c r="B42" t="s">
        <v>1785</v>
      </c>
      <c r="C42" t="s">
        <v>2884</v>
      </c>
      <c r="D42" t="s">
        <v>13</v>
      </c>
      <c r="E42" t="s">
        <v>13</v>
      </c>
      <c r="F42" t="s">
        <v>13</v>
      </c>
      <c r="G42" t="s">
        <v>13</v>
      </c>
      <c r="H42" t="s">
        <v>2641</v>
      </c>
      <c r="I42" t="s">
        <v>1775</v>
      </c>
      <c r="J42" t="s">
        <v>1675</v>
      </c>
      <c r="K42" t="s">
        <v>1095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2821</v>
      </c>
      <c r="T42" t="s">
        <v>1763</v>
      </c>
      <c r="U42" t="s">
        <v>13</v>
      </c>
    </row>
    <row r="43" spans="1:21">
      <c r="A43" t="s">
        <v>1784</v>
      </c>
      <c r="B43" t="s">
        <v>1783</v>
      </c>
      <c r="C43" t="s">
        <v>2880</v>
      </c>
      <c r="D43" t="s">
        <v>13</v>
      </c>
      <c r="E43" t="s">
        <v>13</v>
      </c>
      <c r="F43" t="s">
        <v>13</v>
      </c>
      <c r="G43" t="s">
        <v>13</v>
      </c>
      <c r="H43" t="s">
        <v>2641</v>
      </c>
      <c r="I43" t="s">
        <v>1775</v>
      </c>
      <c r="J43" t="s">
        <v>1675</v>
      </c>
      <c r="K43" t="s">
        <v>1095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2821</v>
      </c>
      <c r="T43" t="s">
        <v>1763</v>
      </c>
      <c r="U43" t="s">
        <v>13</v>
      </c>
    </row>
    <row r="44" spans="1:21">
      <c r="A44" t="s">
        <v>2638</v>
      </c>
      <c r="B44" t="s">
        <v>2637</v>
      </c>
      <c r="C44" t="s">
        <v>2880</v>
      </c>
      <c r="D44" t="s">
        <v>13</v>
      </c>
      <c r="E44" t="s">
        <v>13</v>
      </c>
      <c r="F44" t="s">
        <v>13</v>
      </c>
      <c r="G44" t="s">
        <v>13</v>
      </c>
      <c r="H44" t="s">
        <v>2639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2829</v>
      </c>
      <c r="T44" t="s">
        <v>1714</v>
      </c>
      <c r="U44" t="s">
        <v>13</v>
      </c>
    </row>
    <row r="45" spans="1:21">
      <c r="A45" t="s">
        <v>1883</v>
      </c>
      <c r="B45" t="s">
        <v>1882</v>
      </c>
      <c r="C45" t="s">
        <v>2880</v>
      </c>
      <c r="D45" t="s">
        <v>13</v>
      </c>
      <c r="E45" t="s">
        <v>13</v>
      </c>
      <c r="F45" t="s">
        <v>2939</v>
      </c>
      <c r="G45" t="s">
        <v>125</v>
      </c>
      <c r="H45" t="s">
        <v>2199</v>
      </c>
      <c r="I45" t="s">
        <v>1699</v>
      </c>
      <c r="J45" t="s">
        <v>1675</v>
      </c>
      <c r="K45" t="s">
        <v>1051</v>
      </c>
      <c r="L45" t="s">
        <v>13</v>
      </c>
      <c r="M45" t="s">
        <v>13</v>
      </c>
      <c r="N45" t="s">
        <v>13</v>
      </c>
      <c r="O45" t="s">
        <v>13</v>
      </c>
      <c r="P45" t="s">
        <v>2199</v>
      </c>
      <c r="Q45" t="s">
        <v>13</v>
      </c>
      <c r="R45" t="s">
        <v>13</v>
      </c>
      <c r="S45" t="s">
        <v>2842</v>
      </c>
      <c r="T45" t="s">
        <v>1763</v>
      </c>
      <c r="U45" t="s">
        <v>13</v>
      </c>
    </row>
    <row r="46" spans="1:21">
      <c r="A46" t="s">
        <v>2048</v>
      </c>
      <c r="B46" t="s">
        <v>2047</v>
      </c>
      <c r="C46" t="s">
        <v>2884</v>
      </c>
      <c r="D46" t="s">
        <v>13</v>
      </c>
      <c r="E46" t="s">
        <v>13</v>
      </c>
      <c r="F46" t="s">
        <v>2940</v>
      </c>
      <c r="G46" t="s">
        <v>130</v>
      </c>
      <c r="H46" t="s">
        <v>2287</v>
      </c>
      <c r="I46" t="s">
        <v>13</v>
      </c>
      <c r="J46" t="s">
        <v>13</v>
      </c>
      <c r="K46" t="s">
        <v>13</v>
      </c>
      <c r="L46" t="s">
        <v>459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2828</v>
      </c>
      <c r="T46" t="s">
        <v>19</v>
      </c>
      <c r="U46" t="s">
        <v>13</v>
      </c>
    </row>
    <row r="47" spans="1:21">
      <c r="A47" t="s">
        <v>2761</v>
      </c>
      <c r="B47" t="s">
        <v>2760</v>
      </c>
      <c r="C47" t="s">
        <v>2880</v>
      </c>
      <c r="D47" t="s">
        <v>13</v>
      </c>
      <c r="E47" t="s">
        <v>13</v>
      </c>
      <c r="F47" t="s">
        <v>13</v>
      </c>
      <c r="G47" t="s">
        <v>13</v>
      </c>
      <c r="H47" t="s">
        <v>2762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2806</v>
      </c>
      <c r="T47" t="s">
        <v>1714</v>
      </c>
      <c r="U47" t="s">
        <v>13</v>
      </c>
    </row>
    <row r="48" spans="1:21">
      <c r="A48" t="s">
        <v>2942</v>
      </c>
      <c r="B48" t="s">
        <v>2941</v>
      </c>
      <c r="C48" t="s">
        <v>2880</v>
      </c>
      <c r="D48" t="s">
        <v>13</v>
      </c>
      <c r="E48" t="s">
        <v>13</v>
      </c>
      <c r="F48" t="s">
        <v>13</v>
      </c>
      <c r="G48" t="s">
        <v>13</v>
      </c>
      <c r="H48" t="s">
        <v>2943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2823</v>
      </c>
      <c r="T48" t="s">
        <v>15</v>
      </c>
      <c r="U48" t="s">
        <v>13</v>
      </c>
    </row>
    <row r="49" spans="1:21">
      <c r="A49" t="s">
        <v>2944</v>
      </c>
      <c r="B49" t="s">
        <v>1923</v>
      </c>
      <c r="C49" t="s">
        <v>2880</v>
      </c>
      <c r="D49" t="s">
        <v>13</v>
      </c>
      <c r="E49" t="s">
        <v>13</v>
      </c>
      <c r="F49" t="s">
        <v>2945</v>
      </c>
      <c r="G49" t="s">
        <v>129</v>
      </c>
      <c r="H49" t="s">
        <v>2667</v>
      </c>
      <c r="I49" t="s">
        <v>13</v>
      </c>
      <c r="J49" t="s">
        <v>13</v>
      </c>
      <c r="K49" t="s">
        <v>2178</v>
      </c>
      <c r="L49" t="s">
        <v>459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985</v>
      </c>
      <c r="T49" t="s">
        <v>19</v>
      </c>
      <c r="U49" t="s">
        <v>13</v>
      </c>
    </row>
    <row r="50" spans="1:21">
      <c r="A50" t="s">
        <v>2353</v>
      </c>
      <c r="B50" t="s">
        <v>2352</v>
      </c>
      <c r="C50" t="s">
        <v>2880</v>
      </c>
      <c r="D50" t="s">
        <v>13</v>
      </c>
      <c r="E50" t="s">
        <v>13</v>
      </c>
      <c r="F50" t="s">
        <v>2946</v>
      </c>
      <c r="G50" t="s">
        <v>128</v>
      </c>
      <c r="H50" t="s">
        <v>2354</v>
      </c>
      <c r="I50" t="s">
        <v>1699</v>
      </c>
      <c r="J50" t="s">
        <v>1675</v>
      </c>
      <c r="K50" t="s">
        <v>1061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2830</v>
      </c>
      <c r="T50" t="s">
        <v>1706</v>
      </c>
      <c r="U50" t="s">
        <v>13</v>
      </c>
    </row>
    <row r="51" spans="1:21">
      <c r="A51" t="s">
        <v>2097</v>
      </c>
      <c r="B51" t="s">
        <v>2096</v>
      </c>
      <c r="C51" t="s">
        <v>2884</v>
      </c>
      <c r="D51" t="s">
        <v>13</v>
      </c>
      <c r="E51" t="s">
        <v>13</v>
      </c>
      <c r="F51" t="s">
        <v>13</v>
      </c>
      <c r="G51" t="s">
        <v>13</v>
      </c>
      <c r="H51" t="s">
        <v>2531</v>
      </c>
      <c r="I51" t="s">
        <v>1678</v>
      </c>
      <c r="J51" t="s">
        <v>1675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2821</v>
      </c>
      <c r="T51" t="s">
        <v>1763</v>
      </c>
      <c r="U51" t="s">
        <v>13</v>
      </c>
    </row>
    <row r="52" spans="1:21">
      <c r="A52" t="s">
        <v>2948</v>
      </c>
      <c r="B52" t="s">
        <v>2947</v>
      </c>
      <c r="C52" t="s">
        <v>2884</v>
      </c>
      <c r="D52" t="s">
        <v>13</v>
      </c>
      <c r="E52" t="s">
        <v>13</v>
      </c>
      <c r="F52" t="s">
        <v>2949</v>
      </c>
      <c r="G52" t="s">
        <v>129</v>
      </c>
      <c r="H52" t="s">
        <v>2950</v>
      </c>
      <c r="I52" t="s">
        <v>1678</v>
      </c>
      <c r="J52" t="s">
        <v>13</v>
      </c>
      <c r="K52" t="s">
        <v>2178</v>
      </c>
      <c r="L52" t="s">
        <v>459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2811</v>
      </c>
      <c r="T52" t="s">
        <v>19</v>
      </c>
      <c r="U52" t="s">
        <v>13</v>
      </c>
    </row>
    <row r="53" spans="1:21">
      <c r="A53" t="s">
        <v>2739</v>
      </c>
      <c r="B53" t="s">
        <v>2738</v>
      </c>
      <c r="C53" t="s">
        <v>2884</v>
      </c>
      <c r="D53" t="s">
        <v>13</v>
      </c>
      <c r="E53" t="s">
        <v>13</v>
      </c>
      <c r="F53" t="s">
        <v>2951</v>
      </c>
      <c r="G53" t="s">
        <v>133</v>
      </c>
      <c r="H53" t="s">
        <v>2740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2811</v>
      </c>
      <c r="T53" t="s">
        <v>16</v>
      </c>
      <c r="U53" t="s">
        <v>13</v>
      </c>
    </row>
    <row r="54" spans="1:21">
      <c r="A54" t="s">
        <v>2791</v>
      </c>
      <c r="B54" t="s">
        <v>2790</v>
      </c>
      <c r="C54" t="s">
        <v>2880</v>
      </c>
      <c r="D54" t="s">
        <v>13</v>
      </c>
      <c r="E54" t="s">
        <v>13</v>
      </c>
      <c r="F54" t="s">
        <v>2952</v>
      </c>
      <c r="G54" t="s">
        <v>132</v>
      </c>
      <c r="H54" t="s">
        <v>2792</v>
      </c>
      <c r="I54" t="s">
        <v>1678</v>
      </c>
      <c r="J54" t="s">
        <v>1675</v>
      </c>
      <c r="K54" t="s">
        <v>1079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2953</v>
      </c>
      <c r="T54" t="s">
        <v>15</v>
      </c>
      <c r="U54" t="s">
        <v>13</v>
      </c>
    </row>
    <row r="55" spans="1:21">
      <c r="A55" t="s">
        <v>1940</v>
      </c>
      <c r="B55" t="s">
        <v>1939</v>
      </c>
      <c r="C55" t="s">
        <v>2884</v>
      </c>
      <c r="D55" t="s">
        <v>13</v>
      </c>
      <c r="E55" t="s">
        <v>13</v>
      </c>
      <c r="F55" t="s">
        <v>2954</v>
      </c>
      <c r="G55" t="s">
        <v>128</v>
      </c>
      <c r="H55" t="s">
        <v>2317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2806</v>
      </c>
      <c r="T55" t="s">
        <v>1714</v>
      </c>
      <c r="U55" t="s">
        <v>13</v>
      </c>
    </row>
    <row r="56" spans="1:21">
      <c r="A56" t="s">
        <v>2052</v>
      </c>
      <c r="B56" t="s">
        <v>2051</v>
      </c>
      <c r="C56" t="s">
        <v>2880</v>
      </c>
      <c r="D56" t="s">
        <v>13</v>
      </c>
      <c r="E56" t="s">
        <v>13</v>
      </c>
      <c r="F56" t="s">
        <v>2955</v>
      </c>
      <c r="G56" t="s">
        <v>128</v>
      </c>
      <c r="H56" t="s">
        <v>2199</v>
      </c>
      <c r="I56" t="s">
        <v>13</v>
      </c>
      <c r="J56" t="s">
        <v>13</v>
      </c>
      <c r="K56" t="s">
        <v>13</v>
      </c>
      <c r="L56" t="s">
        <v>459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985</v>
      </c>
      <c r="T56" t="s">
        <v>19</v>
      </c>
      <c r="U56" t="s">
        <v>13</v>
      </c>
    </row>
    <row r="57" spans="1:21">
      <c r="A57" t="s">
        <v>1712</v>
      </c>
      <c r="B57" t="s">
        <v>1417</v>
      </c>
      <c r="C57" t="s">
        <v>2884</v>
      </c>
      <c r="D57" t="s">
        <v>13</v>
      </c>
      <c r="E57" t="s">
        <v>13</v>
      </c>
      <c r="F57" t="s">
        <v>2956</v>
      </c>
      <c r="G57" t="s">
        <v>130</v>
      </c>
      <c r="H57" t="s">
        <v>2188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2810</v>
      </c>
      <c r="T57" t="s">
        <v>12</v>
      </c>
      <c r="U57" t="s">
        <v>13</v>
      </c>
    </row>
    <row r="58" spans="1:21">
      <c r="A58" t="s">
        <v>1952</v>
      </c>
      <c r="B58" t="s">
        <v>1951</v>
      </c>
      <c r="C58" t="s">
        <v>2880</v>
      </c>
      <c r="D58" t="s">
        <v>13</v>
      </c>
      <c r="E58" t="s">
        <v>13</v>
      </c>
      <c r="F58" t="s">
        <v>2957</v>
      </c>
      <c r="G58" t="s">
        <v>132</v>
      </c>
      <c r="H58" t="s">
        <v>2287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2828</v>
      </c>
      <c r="T58" t="s">
        <v>17</v>
      </c>
      <c r="U58" t="s">
        <v>13</v>
      </c>
    </row>
    <row r="59" spans="1:21">
      <c r="A59" t="s">
        <v>1912</v>
      </c>
      <c r="B59" t="s">
        <v>1911</v>
      </c>
      <c r="C59" t="s">
        <v>2884</v>
      </c>
      <c r="D59" t="s">
        <v>13</v>
      </c>
      <c r="E59" t="s">
        <v>13</v>
      </c>
      <c r="F59" t="s">
        <v>2958</v>
      </c>
      <c r="G59" t="s">
        <v>128</v>
      </c>
      <c r="H59" t="s">
        <v>2959</v>
      </c>
      <c r="I59" t="s">
        <v>13</v>
      </c>
      <c r="J59" t="s">
        <v>13</v>
      </c>
      <c r="K59" t="s">
        <v>13</v>
      </c>
      <c r="L59" t="s">
        <v>459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2805</v>
      </c>
      <c r="T59" t="s">
        <v>1714</v>
      </c>
      <c r="U59" t="s">
        <v>13</v>
      </c>
    </row>
    <row r="60" spans="1:21">
      <c r="A60" t="s">
        <v>2340</v>
      </c>
      <c r="B60" t="s">
        <v>2339</v>
      </c>
      <c r="C60" t="s">
        <v>2884</v>
      </c>
      <c r="D60" t="s">
        <v>13</v>
      </c>
      <c r="E60" t="s">
        <v>13</v>
      </c>
      <c r="F60" t="s">
        <v>2960</v>
      </c>
      <c r="G60" t="s">
        <v>133</v>
      </c>
      <c r="H60" t="s">
        <v>2341</v>
      </c>
      <c r="I60" t="s">
        <v>1686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985</v>
      </c>
      <c r="T60" t="s">
        <v>15</v>
      </c>
      <c r="U60" t="s">
        <v>13</v>
      </c>
    </row>
    <row r="61" spans="1:21">
      <c r="A61" t="s">
        <v>2081</v>
      </c>
      <c r="B61" t="s">
        <v>2080</v>
      </c>
      <c r="C61" t="s">
        <v>2880</v>
      </c>
      <c r="D61" t="s">
        <v>13</v>
      </c>
      <c r="E61" t="s">
        <v>13</v>
      </c>
      <c r="F61" t="s">
        <v>13</v>
      </c>
      <c r="G61" t="s">
        <v>13</v>
      </c>
      <c r="H61" t="s">
        <v>2535</v>
      </c>
      <c r="I61" t="s">
        <v>1699</v>
      </c>
      <c r="J61" t="s">
        <v>1675</v>
      </c>
      <c r="K61" t="s">
        <v>1095</v>
      </c>
      <c r="L61" t="s">
        <v>13</v>
      </c>
      <c r="M61" t="s">
        <v>13</v>
      </c>
      <c r="N61" t="s">
        <v>2535</v>
      </c>
      <c r="O61" t="s">
        <v>13</v>
      </c>
      <c r="P61" t="s">
        <v>13</v>
      </c>
      <c r="Q61" t="s">
        <v>13</v>
      </c>
      <c r="R61" t="s">
        <v>13</v>
      </c>
      <c r="S61" t="s">
        <v>985</v>
      </c>
      <c r="T61" t="s">
        <v>12</v>
      </c>
      <c r="U61" t="s">
        <v>13</v>
      </c>
    </row>
    <row r="62" spans="1:21">
      <c r="A62" t="s">
        <v>1946</v>
      </c>
      <c r="B62" t="s">
        <v>1945</v>
      </c>
      <c r="C62" t="s">
        <v>2884</v>
      </c>
      <c r="D62" t="s">
        <v>13</v>
      </c>
      <c r="E62" t="s">
        <v>13</v>
      </c>
      <c r="F62" t="s">
        <v>2961</v>
      </c>
      <c r="G62" t="s">
        <v>126</v>
      </c>
      <c r="H62" t="s">
        <v>2587</v>
      </c>
      <c r="I62" t="s">
        <v>1699</v>
      </c>
      <c r="J62" t="s">
        <v>1675</v>
      </c>
      <c r="K62" t="s">
        <v>1023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2821</v>
      </c>
      <c r="T62" t="s">
        <v>1763</v>
      </c>
      <c r="U62" t="s">
        <v>123</v>
      </c>
    </row>
    <row r="63" spans="1:21">
      <c r="A63" t="s">
        <v>1837</v>
      </c>
      <c r="B63" t="s">
        <v>1836</v>
      </c>
      <c r="C63" t="s">
        <v>2880</v>
      </c>
      <c r="D63" t="s">
        <v>13</v>
      </c>
      <c r="E63" t="s">
        <v>13</v>
      </c>
      <c r="F63" t="s">
        <v>2962</v>
      </c>
      <c r="G63" t="s">
        <v>131</v>
      </c>
      <c r="H63" t="s">
        <v>2676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2823</v>
      </c>
      <c r="T63" t="s">
        <v>15</v>
      </c>
      <c r="U63" t="s">
        <v>13</v>
      </c>
    </row>
    <row r="64" spans="1:21">
      <c r="A64" t="s">
        <v>2558</v>
      </c>
      <c r="B64" t="s">
        <v>2557</v>
      </c>
      <c r="C64" t="s">
        <v>2880</v>
      </c>
      <c r="D64" t="s">
        <v>13</v>
      </c>
      <c r="E64" t="s">
        <v>13</v>
      </c>
      <c r="F64" t="s">
        <v>2963</v>
      </c>
      <c r="G64" t="s">
        <v>125</v>
      </c>
      <c r="H64" t="s">
        <v>2559</v>
      </c>
      <c r="I64" t="s">
        <v>1686</v>
      </c>
      <c r="J64" t="s">
        <v>1675</v>
      </c>
      <c r="K64" t="s">
        <v>1061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2964</v>
      </c>
      <c r="T64" t="s">
        <v>1763</v>
      </c>
      <c r="U64" t="s">
        <v>13</v>
      </c>
    </row>
    <row r="65" spans="1:21">
      <c r="A65" t="s">
        <v>2966</v>
      </c>
      <c r="B65" t="s">
        <v>2965</v>
      </c>
      <c r="C65" t="s">
        <v>2884</v>
      </c>
      <c r="D65" t="s">
        <v>13</v>
      </c>
      <c r="E65" t="s">
        <v>13</v>
      </c>
      <c r="F65" t="s">
        <v>2967</v>
      </c>
      <c r="G65" t="s">
        <v>133</v>
      </c>
      <c r="H65" t="s">
        <v>2968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985</v>
      </c>
      <c r="T65" t="s">
        <v>16</v>
      </c>
      <c r="U65" t="s">
        <v>13</v>
      </c>
    </row>
    <row r="66" spans="1:21">
      <c r="A66" t="s">
        <v>2021</v>
      </c>
      <c r="B66" t="s">
        <v>2020</v>
      </c>
      <c r="C66" t="s">
        <v>2880</v>
      </c>
      <c r="D66" t="s">
        <v>13</v>
      </c>
      <c r="E66" t="s">
        <v>13</v>
      </c>
      <c r="F66" t="s">
        <v>2969</v>
      </c>
      <c r="G66" t="s">
        <v>129</v>
      </c>
      <c r="H66" t="s">
        <v>2698</v>
      </c>
      <c r="I66" t="s">
        <v>13</v>
      </c>
      <c r="J66" t="s">
        <v>13</v>
      </c>
      <c r="K66" t="s">
        <v>2178</v>
      </c>
      <c r="L66" t="s">
        <v>459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2811</v>
      </c>
      <c r="T66" t="s">
        <v>19</v>
      </c>
      <c r="U66" t="s">
        <v>13</v>
      </c>
    </row>
    <row r="67" spans="1:21">
      <c r="A67" t="s">
        <v>2970</v>
      </c>
      <c r="B67" t="s">
        <v>2580</v>
      </c>
      <c r="C67" t="s">
        <v>2880</v>
      </c>
      <c r="D67" t="s">
        <v>13</v>
      </c>
      <c r="E67" t="s">
        <v>13</v>
      </c>
      <c r="F67" t="s">
        <v>2971</v>
      </c>
      <c r="G67" t="s">
        <v>125</v>
      </c>
      <c r="H67" t="s">
        <v>2581</v>
      </c>
      <c r="I67" t="s">
        <v>1678</v>
      </c>
      <c r="J67" t="s">
        <v>1675</v>
      </c>
      <c r="K67" t="s">
        <v>1061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985</v>
      </c>
      <c r="T67" t="s">
        <v>1763</v>
      </c>
      <c r="U67" t="s">
        <v>13</v>
      </c>
    </row>
    <row r="68" spans="1:21">
      <c r="A68" t="s">
        <v>2546</v>
      </c>
      <c r="B68" t="s">
        <v>2545</v>
      </c>
      <c r="C68" t="s">
        <v>2880</v>
      </c>
      <c r="D68" t="s">
        <v>13</v>
      </c>
      <c r="E68" t="s">
        <v>13</v>
      </c>
      <c r="F68" t="s">
        <v>13</v>
      </c>
      <c r="G68" t="s">
        <v>13</v>
      </c>
      <c r="H68" t="s">
        <v>2534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985</v>
      </c>
      <c r="T68" t="s">
        <v>18</v>
      </c>
      <c r="U68" t="s">
        <v>13</v>
      </c>
    </row>
    <row r="69" spans="1:21">
      <c r="A69" t="s">
        <v>2533</v>
      </c>
      <c r="B69" t="s">
        <v>2532</v>
      </c>
      <c r="C69" t="s">
        <v>2880</v>
      </c>
      <c r="D69" t="s">
        <v>13</v>
      </c>
      <c r="E69" t="s">
        <v>13</v>
      </c>
      <c r="F69" t="s">
        <v>13</v>
      </c>
      <c r="G69" t="s">
        <v>13</v>
      </c>
      <c r="H69" t="s">
        <v>2534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985</v>
      </c>
      <c r="T69" t="s">
        <v>18</v>
      </c>
      <c r="U69" t="s">
        <v>13</v>
      </c>
    </row>
    <row r="70" spans="1:21">
      <c r="A70" t="s">
        <v>2118</v>
      </c>
      <c r="B70" t="s">
        <v>2117</v>
      </c>
      <c r="C70" t="s">
        <v>2884</v>
      </c>
      <c r="D70" t="s">
        <v>13</v>
      </c>
      <c r="E70" t="s">
        <v>13</v>
      </c>
      <c r="F70" t="s">
        <v>13</v>
      </c>
      <c r="G70" t="s">
        <v>13</v>
      </c>
      <c r="H70" t="s">
        <v>2217</v>
      </c>
      <c r="I70" t="s">
        <v>1686</v>
      </c>
      <c r="J70" t="s">
        <v>1675</v>
      </c>
      <c r="K70" t="s">
        <v>1879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985</v>
      </c>
      <c r="T70" t="s">
        <v>19</v>
      </c>
      <c r="U70" t="s">
        <v>13</v>
      </c>
    </row>
    <row r="71" spans="1:21">
      <c r="A71" t="s">
        <v>2795</v>
      </c>
      <c r="B71" t="s">
        <v>2794</v>
      </c>
      <c r="C71" t="s">
        <v>2880</v>
      </c>
      <c r="D71" t="s">
        <v>13</v>
      </c>
      <c r="E71" t="s">
        <v>13</v>
      </c>
      <c r="F71" t="s">
        <v>2972</v>
      </c>
      <c r="G71" t="s">
        <v>131</v>
      </c>
      <c r="H71" t="s">
        <v>2796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2810</v>
      </c>
      <c r="T71" t="s">
        <v>17</v>
      </c>
      <c r="U71" t="s">
        <v>13</v>
      </c>
    </row>
    <row r="72" spans="1:21">
      <c r="A72" t="s">
        <v>1758</v>
      </c>
      <c r="B72" t="s">
        <v>1757</v>
      </c>
      <c r="C72" t="s">
        <v>2880</v>
      </c>
      <c r="D72" t="s">
        <v>13</v>
      </c>
      <c r="E72" t="s">
        <v>13</v>
      </c>
      <c r="F72" t="s">
        <v>13</v>
      </c>
      <c r="G72" t="s">
        <v>13</v>
      </c>
      <c r="H72" t="s">
        <v>2257</v>
      </c>
      <c r="I72" t="s">
        <v>1678</v>
      </c>
      <c r="J72" t="s">
        <v>1675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2257</v>
      </c>
      <c r="Q72" t="s">
        <v>13</v>
      </c>
      <c r="R72" t="s">
        <v>13</v>
      </c>
      <c r="S72" t="s">
        <v>2803</v>
      </c>
      <c r="T72" t="s">
        <v>15</v>
      </c>
      <c r="U72" t="s">
        <v>13</v>
      </c>
    </row>
    <row r="73" spans="1:21">
      <c r="A73" t="s">
        <v>2973</v>
      </c>
      <c r="B73" t="s">
        <v>2067</v>
      </c>
      <c r="C73" t="s">
        <v>2880</v>
      </c>
      <c r="D73" t="s">
        <v>13</v>
      </c>
      <c r="E73" t="s">
        <v>13</v>
      </c>
      <c r="F73" t="s">
        <v>2974</v>
      </c>
      <c r="G73" t="s">
        <v>128</v>
      </c>
      <c r="H73" t="s">
        <v>2748</v>
      </c>
      <c r="I73" t="s">
        <v>13</v>
      </c>
      <c r="J73" t="s">
        <v>13</v>
      </c>
      <c r="K73" t="s">
        <v>2178</v>
      </c>
      <c r="L73" t="s">
        <v>459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2811</v>
      </c>
      <c r="T73" t="s">
        <v>19</v>
      </c>
      <c r="U73" t="s">
        <v>13</v>
      </c>
    </row>
    <row r="74" spans="1:21">
      <c r="A74" t="s">
        <v>2976</v>
      </c>
      <c r="B74" t="s">
        <v>2975</v>
      </c>
      <c r="C74" t="s">
        <v>2884</v>
      </c>
      <c r="D74" t="s">
        <v>13</v>
      </c>
      <c r="E74" t="s">
        <v>13</v>
      </c>
      <c r="F74" t="s">
        <v>2977</v>
      </c>
      <c r="G74" t="s">
        <v>129</v>
      </c>
      <c r="H74" t="s">
        <v>2978</v>
      </c>
      <c r="I74" t="s">
        <v>1674</v>
      </c>
      <c r="J74" t="s">
        <v>1675</v>
      </c>
      <c r="K74" t="s">
        <v>1907</v>
      </c>
      <c r="L74" t="s">
        <v>13</v>
      </c>
      <c r="M74" t="s">
        <v>13</v>
      </c>
      <c r="N74" t="s">
        <v>13</v>
      </c>
      <c r="O74" t="s">
        <v>2979</v>
      </c>
      <c r="P74" t="s">
        <v>2978</v>
      </c>
      <c r="Q74" t="s">
        <v>13</v>
      </c>
      <c r="R74" t="s">
        <v>13</v>
      </c>
      <c r="S74" t="s">
        <v>985</v>
      </c>
      <c r="T74" t="s">
        <v>19</v>
      </c>
      <c r="U74" t="s">
        <v>126</v>
      </c>
    </row>
    <row r="75" spans="1:21">
      <c r="A75" t="s">
        <v>1827</v>
      </c>
      <c r="B75" t="s">
        <v>1826</v>
      </c>
      <c r="C75" t="s">
        <v>2880</v>
      </c>
      <c r="D75" t="s">
        <v>13</v>
      </c>
      <c r="E75" t="s">
        <v>13</v>
      </c>
      <c r="F75" t="s">
        <v>2980</v>
      </c>
      <c r="G75" t="s">
        <v>130</v>
      </c>
      <c r="H75" t="s">
        <v>2186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2823</v>
      </c>
      <c r="T75" t="s">
        <v>12</v>
      </c>
      <c r="U75" t="s">
        <v>13</v>
      </c>
    </row>
    <row r="76" spans="1:21">
      <c r="A76" t="s">
        <v>1956</v>
      </c>
      <c r="B76" t="s">
        <v>1955</v>
      </c>
      <c r="C76" t="s">
        <v>2884</v>
      </c>
      <c r="D76" t="s">
        <v>13</v>
      </c>
      <c r="E76" t="s">
        <v>13</v>
      </c>
      <c r="F76" t="s">
        <v>2981</v>
      </c>
      <c r="G76" t="s">
        <v>130</v>
      </c>
      <c r="H76" t="s">
        <v>2318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985</v>
      </c>
      <c r="T76" t="s">
        <v>19</v>
      </c>
      <c r="U76" t="s">
        <v>13</v>
      </c>
    </row>
    <row r="77" spans="1:21">
      <c r="A77" t="s">
        <v>1696</v>
      </c>
      <c r="B77" t="s">
        <v>1695</v>
      </c>
      <c r="C77" t="s">
        <v>2884</v>
      </c>
      <c r="D77" t="s">
        <v>13</v>
      </c>
      <c r="E77" t="s">
        <v>13</v>
      </c>
      <c r="F77" t="s">
        <v>2982</v>
      </c>
      <c r="G77" t="s">
        <v>132</v>
      </c>
      <c r="H77" t="s">
        <v>2338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2811</v>
      </c>
      <c r="T77" t="s">
        <v>17</v>
      </c>
      <c r="U77" t="s">
        <v>13</v>
      </c>
    </row>
    <row r="78" spans="1:21">
      <c r="A78" t="s">
        <v>2780</v>
      </c>
      <c r="B78" t="s">
        <v>2779</v>
      </c>
      <c r="C78" t="s">
        <v>2884</v>
      </c>
      <c r="D78" t="s">
        <v>13</v>
      </c>
      <c r="E78" t="s">
        <v>13</v>
      </c>
      <c r="F78" t="s">
        <v>2983</v>
      </c>
      <c r="G78" t="s">
        <v>147</v>
      </c>
      <c r="H78" t="s">
        <v>2781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985</v>
      </c>
      <c r="T78" t="s">
        <v>16</v>
      </c>
      <c r="U78" t="s">
        <v>13</v>
      </c>
    </row>
    <row r="79" spans="1:21">
      <c r="A79" t="s">
        <v>1748</v>
      </c>
      <c r="B79" t="s">
        <v>1747</v>
      </c>
      <c r="C79" t="s">
        <v>2884</v>
      </c>
      <c r="D79" t="s">
        <v>13</v>
      </c>
      <c r="E79" t="s">
        <v>13</v>
      </c>
      <c r="F79" t="s">
        <v>2984</v>
      </c>
      <c r="G79" t="s">
        <v>131</v>
      </c>
      <c r="H79" t="s">
        <v>2741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2810</v>
      </c>
      <c r="T79" t="s">
        <v>12</v>
      </c>
      <c r="U79" t="s">
        <v>13</v>
      </c>
    </row>
    <row r="80" spans="1:21">
      <c r="A80" t="s">
        <v>1968</v>
      </c>
      <c r="B80" t="s">
        <v>1967</v>
      </c>
      <c r="C80" t="s">
        <v>2880</v>
      </c>
      <c r="D80" t="s">
        <v>13</v>
      </c>
      <c r="E80" t="s">
        <v>13</v>
      </c>
      <c r="F80" t="s">
        <v>2985</v>
      </c>
      <c r="G80" t="s">
        <v>147</v>
      </c>
      <c r="H80" t="s">
        <v>2668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985</v>
      </c>
      <c r="T80" t="s">
        <v>16</v>
      </c>
      <c r="U80" t="s">
        <v>13</v>
      </c>
    </row>
    <row r="81" spans="1:21">
      <c r="A81" t="s">
        <v>2659</v>
      </c>
      <c r="B81" t="s">
        <v>2658</v>
      </c>
      <c r="C81" t="s">
        <v>2884</v>
      </c>
      <c r="D81" t="s">
        <v>13</v>
      </c>
      <c r="E81" t="s">
        <v>13</v>
      </c>
      <c r="F81" t="s">
        <v>13</v>
      </c>
      <c r="G81" t="s">
        <v>13</v>
      </c>
      <c r="H81" t="s">
        <v>2660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985</v>
      </c>
      <c r="T81" t="s">
        <v>18</v>
      </c>
      <c r="U81" t="s">
        <v>13</v>
      </c>
    </row>
    <row r="82" spans="1:21">
      <c r="A82" t="s">
        <v>2388</v>
      </c>
      <c r="B82" t="s">
        <v>2387</v>
      </c>
      <c r="C82" t="s">
        <v>2884</v>
      </c>
      <c r="D82" t="s">
        <v>13</v>
      </c>
      <c r="E82" t="s">
        <v>13</v>
      </c>
      <c r="F82" t="s">
        <v>2986</v>
      </c>
      <c r="G82" t="s">
        <v>127</v>
      </c>
      <c r="H82" t="s">
        <v>2389</v>
      </c>
      <c r="I82" t="s">
        <v>1686</v>
      </c>
      <c r="J82" t="s">
        <v>1675</v>
      </c>
      <c r="K82" t="s">
        <v>1095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985</v>
      </c>
      <c r="T82" t="s">
        <v>19</v>
      </c>
      <c r="U82" t="s">
        <v>13</v>
      </c>
    </row>
    <row r="83" spans="1:21">
      <c r="A83" t="s">
        <v>2409</v>
      </c>
      <c r="B83" t="s">
        <v>2408</v>
      </c>
      <c r="C83" t="s">
        <v>2880</v>
      </c>
      <c r="D83" t="s">
        <v>13</v>
      </c>
      <c r="E83" t="s">
        <v>13</v>
      </c>
      <c r="F83" t="s">
        <v>2987</v>
      </c>
      <c r="G83" t="s">
        <v>129</v>
      </c>
      <c r="H83" t="s">
        <v>2410</v>
      </c>
      <c r="I83" t="s">
        <v>2988</v>
      </c>
      <c r="J83" t="s">
        <v>1675</v>
      </c>
      <c r="K83" t="s">
        <v>1061</v>
      </c>
      <c r="L83" t="s">
        <v>13</v>
      </c>
      <c r="M83" t="s">
        <v>13</v>
      </c>
      <c r="N83" t="s">
        <v>2989</v>
      </c>
      <c r="O83" t="s">
        <v>13</v>
      </c>
      <c r="P83" t="s">
        <v>13</v>
      </c>
      <c r="Q83" t="s">
        <v>13</v>
      </c>
      <c r="R83" t="s">
        <v>13</v>
      </c>
      <c r="S83" t="s">
        <v>985</v>
      </c>
      <c r="T83" t="s">
        <v>12</v>
      </c>
      <c r="U83" t="s">
        <v>126</v>
      </c>
    </row>
    <row r="84" spans="1:21">
      <c r="A84" t="s">
        <v>2990</v>
      </c>
      <c r="B84" t="s">
        <v>2696</v>
      </c>
      <c r="C84" t="s">
        <v>2880</v>
      </c>
      <c r="D84" t="s">
        <v>13</v>
      </c>
      <c r="E84" t="s">
        <v>13</v>
      </c>
      <c r="F84" t="s">
        <v>13</v>
      </c>
      <c r="G84" t="s">
        <v>13</v>
      </c>
      <c r="H84" t="s">
        <v>2697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985</v>
      </c>
      <c r="T84" t="s">
        <v>18</v>
      </c>
      <c r="U84" t="s">
        <v>13</v>
      </c>
    </row>
    <row r="85" spans="1:21">
      <c r="A85" t="s">
        <v>2046</v>
      </c>
      <c r="B85" t="s">
        <v>2045</v>
      </c>
      <c r="C85" t="s">
        <v>2880</v>
      </c>
      <c r="D85" t="s">
        <v>13</v>
      </c>
      <c r="E85" t="s">
        <v>13</v>
      </c>
      <c r="F85" t="s">
        <v>2991</v>
      </c>
      <c r="G85" t="s">
        <v>130</v>
      </c>
      <c r="H85" t="s">
        <v>2211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2810</v>
      </c>
      <c r="T85" t="s">
        <v>12</v>
      </c>
      <c r="U85" t="s">
        <v>13</v>
      </c>
    </row>
    <row r="86" spans="1:21">
      <c r="A86" t="s">
        <v>2609</v>
      </c>
      <c r="B86" t="s">
        <v>2608</v>
      </c>
      <c r="C86" t="s">
        <v>2880</v>
      </c>
      <c r="D86" t="s">
        <v>13</v>
      </c>
      <c r="E86" t="s">
        <v>13</v>
      </c>
      <c r="F86" t="s">
        <v>2992</v>
      </c>
      <c r="G86" t="s">
        <v>125</v>
      </c>
      <c r="H86" t="s">
        <v>2610</v>
      </c>
      <c r="I86" t="s">
        <v>2993</v>
      </c>
      <c r="J86" t="s">
        <v>1397</v>
      </c>
      <c r="K86" t="s">
        <v>1061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2964</v>
      </c>
      <c r="T86" t="s">
        <v>1763</v>
      </c>
      <c r="U86" t="s">
        <v>13</v>
      </c>
    </row>
    <row r="87" spans="1:21">
      <c r="A87" t="s">
        <v>2995</v>
      </c>
      <c r="B87" t="s">
        <v>2994</v>
      </c>
      <c r="C87" t="s">
        <v>2880</v>
      </c>
      <c r="D87" t="s">
        <v>13</v>
      </c>
      <c r="E87" t="s">
        <v>13</v>
      </c>
      <c r="F87" t="s">
        <v>2996</v>
      </c>
      <c r="G87" t="s">
        <v>133</v>
      </c>
      <c r="H87" t="s">
        <v>2997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985</v>
      </c>
      <c r="T87" t="s">
        <v>15</v>
      </c>
      <c r="U87" t="s">
        <v>13</v>
      </c>
    </row>
    <row r="88" spans="1:21">
      <c r="A88" t="s">
        <v>2075</v>
      </c>
      <c r="B88" t="s">
        <v>2074</v>
      </c>
      <c r="C88" t="s">
        <v>2884</v>
      </c>
      <c r="D88" t="s">
        <v>13</v>
      </c>
      <c r="E88" t="s">
        <v>13</v>
      </c>
      <c r="F88" t="s">
        <v>2998</v>
      </c>
      <c r="G88" t="s">
        <v>131</v>
      </c>
      <c r="H88" t="s">
        <v>2285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2810</v>
      </c>
      <c r="T88" t="s">
        <v>17</v>
      </c>
      <c r="U88" t="s">
        <v>13</v>
      </c>
    </row>
    <row r="89" spans="1:21">
      <c r="A89" t="s">
        <v>2678</v>
      </c>
      <c r="B89" t="s">
        <v>2677</v>
      </c>
      <c r="C89" t="s">
        <v>2884</v>
      </c>
      <c r="D89" t="s">
        <v>13</v>
      </c>
      <c r="E89" t="s">
        <v>13</v>
      </c>
      <c r="F89" t="s">
        <v>13</v>
      </c>
      <c r="G89" t="s">
        <v>13</v>
      </c>
      <c r="H89" t="s">
        <v>2679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985</v>
      </c>
      <c r="T89" t="s">
        <v>18</v>
      </c>
      <c r="U89" t="s">
        <v>13</v>
      </c>
    </row>
    <row r="90" spans="1:21">
      <c r="A90" t="s">
        <v>2500</v>
      </c>
      <c r="B90" t="s">
        <v>2499</v>
      </c>
      <c r="C90" t="s">
        <v>2884</v>
      </c>
      <c r="D90" t="s">
        <v>13</v>
      </c>
      <c r="E90" t="s">
        <v>13</v>
      </c>
      <c r="F90" t="s">
        <v>2999</v>
      </c>
      <c r="G90" t="s">
        <v>128</v>
      </c>
      <c r="H90" t="s">
        <v>2501</v>
      </c>
      <c r="I90" t="s">
        <v>1678</v>
      </c>
      <c r="J90" t="s">
        <v>1675</v>
      </c>
      <c r="K90" t="s">
        <v>1061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2830</v>
      </c>
      <c r="T90" t="s">
        <v>1706</v>
      </c>
      <c r="U90" t="s">
        <v>13</v>
      </c>
    </row>
    <row r="91" spans="1:21">
      <c r="A91" t="s">
        <v>1715</v>
      </c>
      <c r="B91" t="s">
        <v>1420</v>
      </c>
      <c r="C91" t="s">
        <v>2880</v>
      </c>
      <c r="D91" t="s">
        <v>13</v>
      </c>
      <c r="E91" t="s">
        <v>13</v>
      </c>
      <c r="F91" t="s">
        <v>3000</v>
      </c>
      <c r="G91" t="s">
        <v>127</v>
      </c>
      <c r="H91" t="s">
        <v>2633</v>
      </c>
      <c r="I91" t="s">
        <v>1678</v>
      </c>
      <c r="J91" t="s">
        <v>1675</v>
      </c>
      <c r="K91" t="s">
        <v>1079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2833</v>
      </c>
      <c r="T91" t="s">
        <v>1714</v>
      </c>
      <c r="U91" t="s">
        <v>13</v>
      </c>
    </row>
    <row r="92" spans="1:21">
      <c r="A92" t="s">
        <v>2114</v>
      </c>
      <c r="B92" t="s">
        <v>2113</v>
      </c>
      <c r="C92" t="s">
        <v>2884</v>
      </c>
      <c r="D92" t="s">
        <v>13</v>
      </c>
      <c r="E92" t="s">
        <v>13</v>
      </c>
      <c r="F92" t="s">
        <v>3001</v>
      </c>
      <c r="G92" t="s">
        <v>130</v>
      </c>
      <c r="H92" t="s">
        <v>2290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985</v>
      </c>
      <c r="T92" t="s">
        <v>19</v>
      </c>
      <c r="U92" t="s">
        <v>13</v>
      </c>
    </row>
    <row r="93" spans="1:21">
      <c r="A93" t="s">
        <v>2144</v>
      </c>
      <c r="B93" t="s">
        <v>2143</v>
      </c>
      <c r="C93" t="s">
        <v>2884</v>
      </c>
      <c r="D93" t="s">
        <v>13</v>
      </c>
      <c r="E93" t="s">
        <v>13</v>
      </c>
      <c r="F93" t="s">
        <v>3002</v>
      </c>
      <c r="G93" t="s">
        <v>126</v>
      </c>
      <c r="H93" t="s">
        <v>2298</v>
      </c>
      <c r="I93" t="s">
        <v>13</v>
      </c>
      <c r="J93" t="s">
        <v>13</v>
      </c>
      <c r="K93" t="s">
        <v>2178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2827</v>
      </c>
      <c r="T93" t="s">
        <v>1763</v>
      </c>
      <c r="U93" t="s">
        <v>13</v>
      </c>
    </row>
    <row r="94" spans="1:21">
      <c r="A94" t="s">
        <v>1744</v>
      </c>
      <c r="B94" t="s">
        <v>1743</v>
      </c>
      <c r="C94" t="s">
        <v>2880</v>
      </c>
      <c r="D94" t="s">
        <v>13</v>
      </c>
      <c r="E94" t="s">
        <v>13</v>
      </c>
      <c r="F94" t="s">
        <v>3003</v>
      </c>
      <c r="G94" t="s">
        <v>128</v>
      </c>
      <c r="H94" t="s">
        <v>2312</v>
      </c>
      <c r="I94" t="s">
        <v>13</v>
      </c>
      <c r="J94" t="s">
        <v>13</v>
      </c>
      <c r="K94" t="s">
        <v>13</v>
      </c>
      <c r="L94" t="s">
        <v>459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985</v>
      </c>
      <c r="T94" t="s">
        <v>19</v>
      </c>
      <c r="U94" t="s">
        <v>13</v>
      </c>
    </row>
    <row r="95" spans="1:21">
      <c r="A95" t="s">
        <v>2566</v>
      </c>
      <c r="B95" t="s">
        <v>2565</v>
      </c>
      <c r="C95" t="s">
        <v>2880</v>
      </c>
      <c r="D95" t="s">
        <v>13</v>
      </c>
      <c r="E95" t="s">
        <v>13</v>
      </c>
      <c r="F95" t="s">
        <v>3004</v>
      </c>
      <c r="G95" t="s">
        <v>123</v>
      </c>
      <c r="H95" t="s">
        <v>2312</v>
      </c>
      <c r="I95" t="s">
        <v>1699</v>
      </c>
      <c r="J95" t="s">
        <v>1675</v>
      </c>
      <c r="K95" t="s">
        <v>1095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2964</v>
      </c>
      <c r="T95" t="s">
        <v>1763</v>
      </c>
      <c r="U95" t="s">
        <v>13</v>
      </c>
    </row>
    <row r="96" spans="1:21">
      <c r="A96" t="s">
        <v>1703</v>
      </c>
      <c r="B96" t="s">
        <v>1408</v>
      </c>
      <c r="C96" t="s">
        <v>2884</v>
      </c>
      <c r="D96" t="s">
        <v>13</v>
      </c>
      <c r="E96" t="s">
        <v>13</v>
      </c>
      <c r="F96" t="s">
        <v>13</v>
      </c>
      <c r="G96" t="s">
        <v>13</v>
      </c>
      <c r="H96" t="s">
        <v>2520</v>
      </c>
      <c r="I96" t="s">
        <v>1678</v>
      </c>
      <c r="J96" t="s">
        <v>1675</v>
      </c>
      <c r="K96" t="s">
        <v>1061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985</v>
      </c>
      <c r="T96" t="s">
        <v>19</v>
      </c>
      <c r="U96" t="s">
        <v>13</v>
      </c>
    </row>
    <row r="97" spans="1:21">
      <c r="A97" t="s">
        <v>3006</v>
      </c>
      <c r="B97" t="s">
        <v>3005</v>
      </c>
      <c r="C97" t="s">
        <v>2884</v>
      </c>
      <c r="D97" t="s">
        <v>13</v>
      </c>
      <c r="E97" t="s">
        <v>13</v>
      </c>
      <c r="F97" t="s">
        <v>3007</v>
      </c>
      <c r="G97" t="s">
        <v>128</v>
      </c>
      <c r="H97" t="s">
        <v>3008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3008</v>
      </c>
      <c r="O97" t="s">
        <v>13</v>
      </c>
      <c r="P97" t="s">
        <v>3009</v>
      </c>
      <c r="Q97" t="s">
        <v>13</v>
      </c>
      <c r="R97" t="s">
        <v>13</v>
      </c>
      <c r="S97" t="s">
        <v>2810</v>
      </c>
      <c r="T97" t="s">
        <v>19</v>
      </c>
      <c r="U97" t="s">
        <v>130</v>
      </c>
    </row>
    <row r="98" spans="1:21">
      <c r="A98" t="s">
        <v>2040</v>
      </c>
      <c r="B98" t="s">
        <v>2039</v>
      </c>
      <c r="C98" t="s">
        <v>2880</v>
      </c>
      <c r="D98" t="s">
        <v>13</v>
      </c>
      <c r="E98" t="s">
        <v>13</v>
      </c>
      <c r="F98" t="s">
        <v>3010</v>
      </c>
      <c r="G98" t="s">
        <v>130</v>
      </c>
      <c r="H98" t="s">
        <v>2293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2810</v>
      </c>
      <c r="T98" t="s">
        <v>19</v>
      </c>
      <c r="U98" t="s">
        <v>13</v>
      </c>
    </row>
    <row r="99" spans="1:21">
      <c r="A99" t="s">
        <v>2757</v>
      </c>
      <c r="B99" t="s">
        <v>2756</v>
      </c>
      <c r="C99" t="s">
        <v>2880</v>
      </c>
      <c r="D99" t="s">
        <v>13</v>
      </c>
      <c r="E99" t="s">
        <v>13</v>
      </c>
      <c r="F99" t="s">
        <v>13</v>
      </c>
      <c r="G99" t="s">
        <v>13</v>
      </c>
      <c r="H99" t="s">
        <v>2758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985</v>
      </c>
      <c r="T99" t="s">
        <v>18</v>
      </c>
      <c r="U99" t="s">
        <v>13</v>
      </c>
    </row>
    <row r="100" spans="1:21">
      <c r="A100" t="s">
        <v>1925</v>
      </c>
      <c r="B100" t="s">
        <v>1924</v>
      </c>
      <c r="C100" t="s">
        <v>2880</v>
      </c>
      <c r="D100" t="s">
        <v>13</v>
      </c>
      <c r="E100" t="s">
        <v>13</v>
      </c>
      <c r="F100" t="s">
        <v>3011</v>
      </c>
      <c r="G100" t="s">
        <v>131</v>
      </c>
      <c r="H100" t="s">
        <v>2543</v>
      </c>
      <c r="I100" t="s">
        <v>13</v>
      </c>
      <c r="J100" t="s">
        <v>13</v>
      </c>
      <c r="K100" t="s">
        <v>13</v>
      </c>
      <c r="L100" t="s">
        <v>459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985</v>
      </c>
      <c r="T100" t="s">
        <v>12</v>
      </c>
      <c r="U100" t="s">
        <v>13</v>
      </c>
    </row>
    <row r="101" spans="1:21">
      <c r="A101" t="s">
        <v>3013</v>
      </c>
      <c r="B101" t="s">
        <v>3012</v>
      </c>
      <c r="C101" t="s">
        <v>2880</v>
      </c>
      <c r="D101" t="s">
        <v>13</v>
      </c>
      <c r="E101" t="s">
        <v>13</v>
      </c>
      <c r="F101" t="s">
        <v>3014</v>
      </c>
      <c r="G101" t="s">
        <v>134</v>
      </c>
      <c r="H101" t="s">
        <v>3015</v>
      </c>
      <c r="I101" t="s">
        <v>13</v>
      </c>
      <c r="J101" t="s">
        <v>13</v>
      </c>
      <c r="K101" t="s">
        <v>2178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2820</v>
      </c>
      <c r="T101" t="s">
        <v>19</v>
      </c>
      <c r="U101" t="s">
        <v>13</v>
      </c>
    </row>
    <row r="102" spans="1:21">
      <c r="A102" t="s">
        <v>1860</v>
      </c>
      <c r="B102" t="s">
        <v>1859</v>
      </c>
      <c r="C102" t="s">
        <v>2884</v>
      </c>
      <c r="D102" t="s">
        <v>13</v>
      </c>
      <c r="E102" t="s">
        <v>13</v>
      </c>
      <c r="F102" t="s">
        <v>3016</v>
      </c>
      <c r="G102" t="s">
        <v>127</v>
      </c>
      <c r="H102" t="s">
        <v>2358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2806</v>
      </c>
      <c r="T102" t="s">
        <v>1714</v>
      </c>
      <c r="U102" t="s">
        <v>13</v>
      </c>
    </row>
    <row r="103" spans="1:21">
      <c r="A103" t="s">
        <v>3018</v>
      </c>
      <c r="B103" t="s">
        <v>3017</v>
      </c>
      <c r="C103" t="s">
        <v>2880</v>
      </c>
      <c r="D103" t="s">
        <v>13</v>
      </c>
      <c r="E103" t="s">
        <v>13</v>
      </c>
      <c r="F103" t="s">
        <v>3019</v>
      </c>
      <c r="G103" t="s">
        <v>133</v>
      </c>
      <c r="H103" t="s">
        <v>3020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985</v>
      </c>
      <c r="T103" t="s">
        <v>15</v>
      </c>
      <c r="U103" t="s">
        <v>13</v>
      </c>
    </row>
    <row r="104" spans="1:21">
      <c r="A104" t="s">
        <v>2461</v>
      </c>
      <c r="B104" t="s">
        <v>2460</v>
      </c>
      <c r="C104" t="s">
        <v>2880</v>
      </c>
      <c r="D104" t="s">
        <v>13</v>
      </c>
      <c r="E104" t="s">
        <v>13</v>
      </c>
      <c r="F104" t="s">
        <v>13</v>
      </c>
      <c r="G104" t="s">
        <v>13</v>
      </c>
      <c r="H104" t="s">
        <v>2462</v>
      </c>
      <c r="I104" t="s">
        <v>1678</v>
      </c>
      <c r="J104" t="s">
        <v>1675</v>
      </c>
      <c r="K104" t="s">
        <v>1120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985</v>
      </c>
      <c r="T104" t="s">
        <v>19</v>
      </c>
      <c r="U104" t="s">
        <v>13</v>
      </c>
    </row>
    <row r="105" spans="1:21">
      <c r="A105" t="s">
        <v>1980</v>
      </c>
      <c r="B105" t="s">
        <v>1979</v>
      </c>
      <c r="C105" t="s">
        <v>2880</v>
      </c>
      <c r="D105" t="s">
        <v>13</v>
      </c>
      <c r="E105" t="s">
        <v>13</v>
      </c>
      <c r="F105" t="s">
        <v>3016</v>
      </c>
      <c r="G105" t="s">
        <v>127</v>
      </c>
      <c r="H105" t="s">
        <v>2358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2806</v>
      </c>
      <c r="T105" t="s">
        <v>1714</v>
      </c>
      <c r="U105" t="s">
        <v>13</v>
      </c>
    </row>
    <row r="106" spans="1:21">
      <c r="A106" t="s">
        <v>2444</v>
      </c>
      <c r="B106" t="s">
        <v>2443</v>
      </c>
      <c r="C106" t="s">
        <v>2880</v>
      </c>
      <c r="D106" t="s">
        <v>13</v>
      </c>
      <c r="E106" t="s">
        <v>13</v>
      </c>
      <c r="F106" t="s">
        <v>3021</v>
      </c>
      <c r="G106" t="s">
        <v>128</v>
      </c>
      <c r="H106" t="s">
        <v>2445</v>
      </c>
      <c r="I106" t="s">
        <v>1686</v>
      </c>
      <c r="J106" t="s">
        <v>1675</v>
      </c>
      <c r="K106" t="s">
        <v>1061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985</v>
      </c>
      <c r="T106" t="s">
        <v>19</v>
      </c>
      <c r="U106" t="s">
        <v>13</v>
      </c>
    </row>
    <row r="107" spans="1:21">
      <c r="A107" t="s">
        <v>1762</v>
      </c>
      <c r="B107" t="s">
        <v>1761</v>
      </c>
      <c r="C107" t="s">
        <v>2880</v>
      </c>
      <c r="D107" t="s">
        <v>13</v>
      </c>
      <c r="E107" t="s">
        <v>13</v>
      </c>
      <c r="F107" t="s">
        <v>13</v>
      </c>
      <c r="G107" t="s">
        <v>13</v>
      </c>
      <c r="H107" t="s">
        <v>2630</v>
      </c>
      <c r="I107" t="s">
        <v>1678</v>
      </c>
      <c r="J107" t="s">
        <v>1675</v>
      </c>
      <c r="K107" t="s">
        <v>1061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2806</v>
      </c>
      <c r="T107" t="s">
        <v>1714</v>
      </c>
      <c r="U107" t="s">
        <v>13</v>
      </c>
    </row>
    <row r="108" spans="1:21">
      <c r="A108" t="s">
        <v>2648</v>
      </c>
      <c r="B108" t="s">
        <v>2647</v>
      </c>
      <c r="C108" t="s">
        <v>2884</v>
      </c>
      <c r="D108" t="s">
        <v>13</v>
      </c>
      <c r="E108" t="s">
        <v>13</v>
      </c>
      <c r="F108" t="s">
        <v>13</v>
      </c>
      <c r="G108" t="s">
        <v>13</v>
      </c>
      <c r="H108" t="s">
        <v>2649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2811</v>
      </c>
      <c r="T108" t="s">
        <v>18</v>
      </c>
      <c r="U108" t="s">
        <v>13</v>
      </c>
    </row>
    <row r="109" spans="1:21">
      <c r="A109" t="s">
        <v>2073</v>
      </c>
      <c r="B109" t="s">
        <v>2072</v>
      </c>
      <c r="C109" t="s">
        <v>2884</v>
      </c>
      <c r="D109" t="s">
        <v>13</v>
      </c>
      <c r="E109" t="s">
        <v>13</v>
      </c>
      <c r="F109" t="s">
        <v>3022</v>
      </c>
      <c r="G109" t="s">
        <v>131</v>
      </c>
      <c r="H109" t="s">
        <v>2184</v>
      </c>
      <c r="I109" t="s">
        <v>13</v>
      </c>
      <c r="J109" t="s">
        <v>13</v>
      </c>
      <c r="K109" t="s">
        <v>13</v>
      </c>
      <c r="L109" t="s">
        <v>459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985</v>
      </c>
      <c r="T109" t="s">
        <v>17</v>
      </c>
      <c r="U109" t="s">
        <v>13</v>
      </c>
    </row>
    <row r="110" spans="1:21">
      <c r="A110" t="s">
        <v>2126</v>
      </c>
      <c r="B110" t="s">
        <v>2125</v>
      </c>
      <c r="C110" t="s">
        <v>13</v>
      </c>
      <c r="D110" t="s">
        <v>13</v>
      </c>
      <c r="E110" t="s">
        <v>13</v>
      </c>
      <c r="F110" t="s">
        <v>2885</v>
      </c>
      <c r="G110" t="s">
        <v>129</v>
      </c>
      <c r="H110" t="s">
        <v>2524</v>
      </c>
      <c r="I110" t="s">
        <v>1686</v>
      </c>
      <c r="J110" t="s">
        <v>1675</v>
      </c>
      <c r="K110" t="s">
        <v>1065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985</v>
      </c>
      <c r="T110" t="s">
        <v>19</v>
      </c>
      <c r="U110" t="s">
        <v>2896</v>
      </c>
    </row>
    <row r="111" spans="1:21">
      <c r="A111" t="s">
        <v>2726</v>
      </c>
      <c r="B111" t="s">
        <v>2725</v>
      </c>
      <c r="C111" t="s">
        <v>2884</v>
      </c>
      <c r="D111" t="s">
        <v>13</v>
      </c>
      <c r="E111" t="s">
        <v>13</v>
      </c>
      <c r="F111" t="s">
        <v>13</v>
      </c>
      <c r="G111" t="s">
        <v>13</v>
      </c>
      <c r="H111" t="s">
        <v>2727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985</v>
      </c>
      <c r="T111" t="s">
        <v>18</v>
      </c>
      <c r="U111" t="s">
        <v>13</v>
      </c>
    </row>
    <row r="112" spans="1:21">
      <c r="A112" t="s">
        <v>2102</v>
      </c>
      <c r="B112" t="s">
        <v>2101</v>
      </c>
      <c r="C112" t="s">
        <v>13</v>
      </c>
      <c r="D112" t="s">
        <v>13</v>
      </c>
      <c r="E112" t="s">
        <v>13</v>
      </c>
      <c r="F112" t="s">
        <v>3023</v>
      </c>
      <c r="G112" t="s">
        <v>127</v>
      </c>
      <c r="H112" t="s">
        <v>2651</v>
      </c>
      <c r="I112" t="s">
        <v>3024</v>
      </c>
      <c r="J112" t="s">
        <v>1675</v>
      </c>
      <c r="K112" t="s">
        <v>1061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3025</v>
      </c>
      <c r="T112" t="s">
        <v>1763</v>
      </c>
      <c r="U112" t="s">
        <v>3025</v>
      </c>
    </row>
    <row r="113" spans="1:21">
      <c r="A113" t="s">
        <v>2786</v>
      </c>
      <c r="B113" t="s">
        <v>2785</v>
      </c>
      <c r="C113" t="s">
        <v>2884</v>
      </c>
      <c r="D113" t="s">
        <v>13</v>
      </c>
      <c r="E113" t="s">
        <v>13</v>
      </c>
      <c r="F113" t="s">
        <v>3026</v>
      </c>
      <c r="G113" t="s">
        <v>128</v>
      </c>
      <c r="H113" t="s">
        <v>2787</v>
      </c>
      <c r="I113" t="s">
        <v>13</v>
      </c>
      <c r="J113" t="s">
        <v>13</v>
      </c>
      <c r="K113" t="s">
        <v>24</v>
      </c>
      <c r="L113" t="s">
        <v>13</v>
      </c>
      <c r="M113" t="s">
        <v>3027</v>
      </c>
      <c r="N113" t="s">
        <v>2787</v>
      </c>
      <c r="O113" t="s">
        <v>3028</v>
      </c>
      <c r="P113" t="s">
        <v>3029</v>
      </c>
      <c r="Q113" t="s">
        <v>13</v>
      </c>
      <c r="R113" t="s">
        <v>13</v>
      </c>
      <c r="S113" t="s">
        <v>2810</v>
      </c>
      <c r="T113" t="s">
        <v>19</v>
      </c>
      <c r="U113" t="s">
        <v>13</v>
      </c>
    </row>
    <row r="114" spans="1:21">
      <c r="A114" t="s">
        <v>3031</v>
      </c>
      <c r="B114" t="s">
        <v>3030</v>
      </c>
      <c r="C114" t="s">
        <v>2884</v>
      </c>
      <c r="D114" t="s">
        <v>13</v>
      </c>
      <c r="E114" t="s">
        <v>13</v>
      </c>
      <c r="F114" t="s">
        <v>3026</v>
      </c>
      <c r="G114" t="s">
        <v>128</v>
      </c>
      <c r="H114" t="s">
        <v>2787</v>
      </c>
      <c r="I114" t="s">
        <v>13</v>
      </c>
      <c r="J114" t="s">
        <v>13</v>
      </c>
      <c r="K114" t="s">
        <v>24</v>
      </c>
      <c r="L114" t="s">
        <v>13</v>
      </c>
      <c r="M114" t="s">
        <v>3027</v>
      </c>
      <c r="N114" t="s">
        <v>2787</v>
      </c>
      <c r="O114" t="s">
        <v>3028</v>
      </c>
      <c r="P114" t="s">
        <v>3029</v>
      </c>
      <c r="Q114" t="s">
        <v>13</v>
      </c>
      <c r="R114" t="s">
        <v>13</v>
      </c>
      <c r="S114" t="s">
        <v>2810</v>
      </c>
      <c r="T114" t="s">
        <v>19</v>
      </c>
      <c r="U114" t="s">
        <v>13</v>
      </c>
    </row>
    <row r="115" spans="1:21">
      <c r="A115" t="s">
        <v>3033</v>
      </c>
      <c r="B115" t="s">
        <v>3032</v>
      </c>
      <c r="C115" t="s">
        <v>2880</v>
      </c>
      <c r="D115" t="s">
        <v>13</v>
      </c>
      <c r="E115" t="s">
        <v>13</v>
      </c>
      <c r="F115" t="s">
        <v>3034</v>
      </c>
      <c r="G115" t="s">
        <v>147</v>
      </c>
      <c r="H115" t="s">
        <v>3035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985</v>
      </c>
      <c r="T115" t="s">
        <v>16</v>
      </c>
      <c r="U115" t="s">
        <v>13</v>
      </c>
    </row>
    <row r="116" spans="1:21">
      <c r="A116" t="s">
        <v>1782</v>
      </c>
      <c r="B116" t="s">
        <v>1781</v>
      </c>
      <c r="C116" t="s">
        <v>2884</v>
      </c>
      <c r="D116" t="s">
        <v>13</v>
      </c>
      <c r="E116" t="s">
        <v>13</v>
      </c>
      <c r="F116" t="s">
        <v>13</v>
      </c>
      <c r="G116" t="s">
        <v>13</v>
      </c>
      <c r="H116" t="s">
        <v>2642</v>
      </c>
      <c r="I116" t="s">
        <v>1775</v>
      </c>
      <c r="J116" t="s">
        <v>1675</v>
      </c>
      <c r="K116" t="s">
        <v>1079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2833</v>
      </c>
      <c r="T116" t="s">
        <v>1714</v>
      </c>
      <c r="U116" t="s">
        <v>123</v>
      </c>
    </row>
    <row r="117" spans="1:21">
      <c r="A117" t="s">
        <v>3037</v>
      </c>
      <c r="B117" t="s">
        <v>3036</v>
      </c>
      <c r="C117" t="s">
        <v>2884</v>
      </c>
      <c r="D117" t="s">
        <v>13</v>
      </c>
      <c r="E117" t="s">
        <v>13</v>
      </c>
      <c r="F117" t="s">
        <v>3038</v>
      </c>
      <c r="G117" t="s">
        <v>130</v>
      </c>
      <c r="H117" t="s">
        <v>3039</v>
      </c>
      <c r="I117" t="s">
        <v>13</v>
      </c>
      <c r="J117" t="s">
        <v>13</v>
      </c>
      <c r="K117" t="s">
        <v>13</v>
      </c>
      <c r="L117" t="s">
        <v>459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985</v>
      </c>
      <c r="T117" t="s">
        <v>19</v>
      </c>
      <c r="U117" t="s">
        <v>13</v>
      </c>
    </row>
    <row r="118" spans="1:21">
      <c r="A118" t="s">
        <v>2705</v>
      </c>
      <c r="B118" t="s">
        <v>2704</v>
      </c>
      <c r="C118" t="s">
        <v>2880</v>
      </c>
      <c r="D118" t="s">
        <v>13</v>
      </c>
      <c r="E118" t="s">
        <v>13</v>
      </c>
      <c r="F118" t="s">
        <v>3040</v>
      </c>
      <c r="G118" t="s">
        <v>129</v>
      </c>
      <c r="H118" t="s">
        <v>2706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2805</v>
      </c>
      <c r="T118" t="s">
        <v>1714</v>
      </c>
      <c r="U118" t="s">
        <v>13</v>
      </c>
    </row>
    <row r="119" spans="1:21">
      <c r="A119" t="s">
        <v>2628</v>
      </c>
      <c r="B119" t="s">
        <v>2627</v>
      </c>
      <c r="C119" t="s">
        <v>2884</v>
      </c>
      <c r="D119" t="s">
        <v>13</v>
      </c>
      <c r="E119" t="s">
        <v>13</v>
      </c>
      <c r="F119" t="s">
        <v>3041</v>
      </c>
      <c r="G119" t="s">
        <v>126</v>
      </c>
      <c r="H119" t="s">
        <v>2407</v>
      </c>
      <c r="I119" t="s">
        <v>1699</v>
      </c>
      <c r="J119" t="s">
        <v>1675</v>
      </c>
      <c r="K119" t="s">
        <v>1079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2822</v>
      </c>
      <c r="T119" t="s">
        <v>1714</v>
      </c>
      <c r="U119" t="s">
        <v>13</v>
      </c>
    </row>
    <row r="120" spans="1:21">
      <c r="A120" t="s">
        <v>2406</v>
      </c>
      <c r="B120" t="s">
        <v>2405</v>
      </c>
      <c r="C120" t="s">
        <v>2884</v>
      </c>
      <c r="D120" t="s">
        <v>13</v>
      </c>
      <c r="E120" t="s">
        <v>13</v>
      </c>
      <c r="F120" t="s">
        <v>13</v>
      </c>
      <c r="G120" t="s">
        <v>13</v>
      </c>
      <c r="H120" t="s">
        <v>2407</v>
      </c>
      <c r="I120" t="s">
        <v>1699</v>
      </c>
      <c r="J120" t="s">
        <v>1675</v>
      </c>
      <c r="K120" t="s">
        <v>1079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985</v>
      </c>
      <c r="T120" t="s">
        <v>12</v>
      </c>
      <c r="U120" t="s">
        <v>13</v>
      </c>
    </row>
    <row r="121" spans="1:21">
      <c r="A121" t="s">
        <v>3043</v>
      </c>
      <c r="B121" t="s">
        <v>3042</v>
      </c>
      <c r="C121" t="s">
        <v>2884</v>
      </c>
      <c r="D121" t="s">
        <v>13</v>
      </c>
      <c r="E121" t="s">
        <v>13</v>
      </c>
      <c r="F121" t="s">
        <v>3044</v>
      </c>
      <c r="G121" t="s">
        <v>130</v>
      </c>
      <c r="H121" t="s">
        <v>3045</v>
      </c>
      <c r="I121" t="s">
        <v>13</v>
      </c>
      <c r="J121" t="s">
        <v>13</v>
      </c>
      <c r="K121" t="s">
        <v>13</v>
      </c>
      <c r="L121" t="s">
        <v>459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985</v>
      </c>
      <c r="T121" t="s">
        <v>12</v>
      </c>
      <c r="U121" t="s">
        <v>13</v>
      </c>
    </row>
    <row r="122" spans="1:21">
      <c r="A122" t="s">
        <v>2429</v>
      </c>
      <c r="B122" t="s">
        <v>2428</v>
      </c>
      <c r="C122" t="s">
        <v>2880</v>
      </c>
      <c r="D122" t="s">
        <v>13</v>
      </c>
      <c r="E122" t="s">
        <v>13</v>
      </c>
      <c r="F122" t="s">
        <v>13</v>
      </c>
      <c r="G122" t="s">
        <v>13</v>
      </c>
      <c r="H122" t="s">
        <v>2430</v>
      </c>
      <c r="I122" t="s">
        <v>1699</v>
      </c>
      <c r="J122" t="s">
        <v>13</v>
      </c>
      <c r="K122" t="s">
        <v>1061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985</v>
      </c>
      <c r="T122" t="s">
        <v>12</v>
      </c>
      <c r="U122" t="s">
        <v>3046</v>
      </c>
    </row>
    <row r="123" spans="1:21">
      <c r="A123" t="s">
        <v>1950</v>
      </c>
      <c r="B123" t="s">
        <v>1949</v>
      </c>
      <c r="C123" t="s">
        <v>2880</v>
      </c>
      <c r="D123" t="s">
        <v>13</v>
      </c>
      <c r="E123" t="s">
        <v>13</v>
      </c>
      <c r="F123" t="s">
        <v>3047</v>
      </c>
      <c r="G123" t="s">
        <v>133</v>
      </c>
      <c r="H123" t="s">
        <v>2710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2814</v>
      </c>
      <c r="T123" t="s">
        <v>16</v>
      </c>
      <c r="U123" t="s">
        <v>13</v>
      </c>
    </row>
    <row r="124" spans="1:21">
      <c r="A124" t="s">
        <v>3049</v>
      </c>
      <c r="B124" t="s">
        <v>3048</v>
      </c>
      <c r="C124" t="s">
        <v>2880</v>
      </c>
      <c r="D124" t="s">
        <v>13</v>
      </c>
      <c r="E124" t="s">
        <v>13</v>
      </c>
      <c r="F124" t="s">
        <v>13</v>
      </c>
      <c r="G124" t="s">
        <v>13</v>
      </c>
      <c r="H124" t="s">
        <v>3050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985</v>
      </c>
      <c r="T124" t="s">
        <v>18</v>
      </c>
      <c r="U124" t="s">
        <v>13</v>
      </c>
    </row>
    <row r="125" spans="1:21">
      <c r="A125" t="s">
        <v>2617</v>
      </c>
      <c r="B125" t="s">
        <v>2616</v>
      </c>
      <c r="C125" t="s">
        <v>2880</v>
      </c>
      <c r="D125" t="s">
        <v>13</v>
      </c>
      <c r="E125" t="s">
        <v>13</v>
      </c>
      <c r="F125" t="s">
        <v>3051</v>
      </c>
      <c r="G125" t="s">
        <v>127</v>
      </c>
      <c r="H125" t="s">
        <v>2618</v>
      </c>
      <c r="I125" t="s">
        <v>1775</v>
      </c>
      <c r="J125" t="s">
        <v>1675</v>
      </c>
      <c r="K125" t="s">
        <v>1095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2833</v>
      </c>
      <c r="T125" t="s">
        <v>1763</v>
      </c>
      <c r="U125" t="s">
        <v>13</v>
      </c>
    </row>
    <row r="126" spans="1:21">
      <c r="A126" t="s">
        <v>1962</v>
      </c>
      <c r="B126" t="s">
        <v>1961</v>
      </c>
      <c r="C126" t="s">
        <v>2884</v>
      </c>
      <c r="D126" t="s">
        <v>13</v>
      </c>
      <c r="E126" t="s">
        <v>13</v>
      </c>
      <c r="F126" t="s">
        <v>3052</v>
      </c>
      <c r="G126" t="s">
        <v>126</v>
      </c>
      <c r="H126" t="s">
        <v>2311</v>
      </c>
      <c r="I126" t="s">
        <v>13</v>
      </c>
      <c r="J126" t="s">
        <v>13</v>
      </c>
      <c r="K126" t="s">
        <v>24</v>
      </c>
      <c r="L126" t="s">
        <v>13</v>
      </c>
      <c r="M126" t="s">
        <v>3053</v>
      </c>
      <c r="N126" t="s">
        <v>2311</v>
      </c>
      <c r="O126" t="s">
        <v>3054</v>
      </c>
      <c r="P126" t="s">
        <v>2834</v>
      </c>
      <c r="Q126" t="s">
        <v>13</v>
      </c>
      <c r="R126" t="s">
        <v>13</v>
      </c>
      <c r="S126" t="s">
        <v>2833</v>
      </c>
      <c r="T126" t="s">
        <v>1763</v>
      </c>
      <c r="U126" t="s">
        <v>13</v>
      </c>
    </row>
    <row r="127" spans="1:21">
      <c r="A127" t="s">
        <v>3056</v>
      </c>
      <c r="B127" t="s">
        <v>3055</v>
      </c>
      <c r="C127" t="s">
        <v>2880</v>
      </c>
      <c r="D127" t="s">
        <v>13</v>
      </c>
      <c r="E127" t="s">
        <v>13</v>
      </c>
      <c r="F127" t="s">
        <v>3057</v>
      </c>
      <c r="G127" t="s">
        <v>134</v>
      </c>
      <c r="H127" t="s">
        <v>3058</v>
      </c>
      <c r="I127" t="s">
        <v>13</v>
      </c>
      <c r="J127" t="s">
        <v>13</v>
      </c>
      <c r="K127" t="s">
        <v>2178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2820</v>
      </c>
      <c r="T127" t="s">
        <v>21</v>
      </c>
      <c r="U127" t="s">
        <v>13</v>
      </c>
    </row>
    <row r="128" spans="1:21">
      <c r="A128" t="s">
        <v>2595</v>
      </c>
      <c r="B128" t="s">
        <v>2594</v>
      </c>
      <c r="C128" t="s">
        <v>2880</v>
      </c>
      <c r="D128" t="s">
        <v>13</v>
      </c>
      <c r="E128" t="s">
        <v>13</v>
      </c>
      <c r="F128" t="s">
        <v>13</v>
      </c>
      <c r="G128" t="s">
        <v>13</v>
      </c>
      <c r="H128" t="s">
        <v>2596</v>
      </c>
      <c r="I128" t="s">
        <v>1699</v>
      </c>
      <c r="J128" t="s">
        <v>13</v>
      </c>
      <c r="K128" t="s">
        <v>1061</v>
      </c>
      <c r="L128" t="s">
        <v>13</v>
      </c>
      <c r="M128" t="s">
        <v>13</v>
      </c>
      <c r="N128" t="s">
        <v>13</v>
      </c>
      <c r="O128" t="s">
        <v>3059</v>
      </c>
      <c r="P128" t="s">
        <v>2596</v>
      </c>
      <c r="Q128" t="s">
        <v>13</v>
      </c>
      <c r="R128" t="s">
        <v>13</v>
      </c>
      <c r="S128" t="s">
        <v>3060</v>
      </c>
      <c r="T128" t="s">
        <v>1763</v>
      </c>
      <c r="U128" t="s">
        <v>3061</v>
      </c>
    </row>
    <row r="129" spans="1:21">
      <c r="A129" t="s">
        <v>1798</v>
      </c>
      <c r="B129" t="s">
        <v>1797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2253</v>
      </c>
      <c r="I129" t="s">
        <v>1674</v>
      </c>
      <c r="J129" t="s">
        <v>1675</v>
      </c>
      <c r="K129" t="s">
        <v>989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985</v>
      </c>
      <c r="T129" t="s">
        <v>12</v>
      </c>
      <c r="U129" t="s">
        <v>13</v>
      </c>
    </row>
    <row r="130" spans="1:21">
      <c r="A130" t="s">
        <v>1942</v>
      </c>
      <c r="B130" t="s">
        <v>1941</v>
      </c>
      <c r="C130" t="s">
        <v>2884</v>
      </c>
      <c r="D130" t="s">
        <v>13</v>
      </c>
      <c r="E130" t="s">
        <v>13</v>
      </c>
      <c r="F130" t="s">
        <v>3062</v>
      </c>
      <c r="G130" t="s">
        <v>133</v>
      </c>
      <c r="H130" t="s">
        <v>2256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2826</v>
      </c>
      <c r="T130" t="s">
        <v>21</v>
      </c>
      <c r="U130" t="s">
        <v>13</v>
      </c>
    </row>
    <row r="131" spans="1:21">
      <c r="A131" t="s">
        <v>1704</v>
      </c>
      <c r="B131" t="s">
        <v>1409</v>
      </c>
      <c r="C131" t="s">
        <v>2880</v>
      </c>
      <c r="D131" t="s">
        <v>13</v>
      </c>
      <c r="E131" t="s">
        <v>13</v>
      </c>
      <c r="F131" t="s">
        <v>3063</v>
      </c>
      <c r="G131" t="s">
        <v>128</v>
      </c>
      <c r="H131" t="s">
        <v>2536</v>
      </c>
      <c r="I131" t="s">
        <v>1678</v>
      </c>
      <c r="J131" t="s">
        <v>1675</v>
      </c>
      <c r="K131" t="s">
        <v>1061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985</v>
      </c>
      <c r="T131" t="s">
        <v>19</v>
      </c>
      <c r="U131" t="s">
        <v>3064</v>
      </c>
    </row>
    <row r="132" spans="1:21">
      <c r="A132" t="s">
        <v>3066</v>
      </c>
      <c r="B132" t="s">
        <v>3065</v>
      </c>
      <c r="C132" t="s">
        <v>2884</v>
      </c>
      <c r="D132" t="s">
        <v>13</v>
      </c>
      <c r="E132" t="s">
        <v>13</v>
      </c>
      <c r="F132" t="s">
        <v>3067</v>
      </c>
      <c r="G132" t="s">
        <v>147</v>
      </c>
      <c r="H132" t="s">
        <v>3068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2810</v>
      </c>
      <c r="T132" t="s">
        <v>16</v>
      </c>
      <c r="U132" t="s">
        <v>13</v>
      </c>
    </row>
    <row r="133" spans="1:21">
      <c r="A133" t="s">
        <v>2142</v>
      </c>
      <c r="B133" t="s">
        <v>2141</v>
      </c>
      <c r="C133" t="s">
        <v>2880</v>
      </c>
      <c r="D133" t="s">
        <v>13</v>
      </c>
      <c r="E133" t="s">
        <v>13</v>
      </c>
      <c r="F133" t="s">
        <v>3069</v>
      </c>
      <c r="G133" t="s">
        <v>129</v>
      </c>
      <c r="H133" t="s">
        <v>2737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2821</v>
      </c>
      <c r="T133" t="s">
        <v>1714</v>
      </c>
      <c r="U133" t="s">
        <v>13</v>
      </c>
    </row>
    <row r="134" spans="1:21">
      <c r="A134" t="s">
        <v>2336</v>
      </c>
      <c r="B134" t="s">
        <v>2335</v>
      </c>
      <c r="C134" t="s">
        <v>2880</v>
      </c>
      <c r="D134" t="s">
        <v>13</v>
      </c>
      <c r="E134" t="s">
        <v>13</v>
      </c>
      <c r="F134" t="s">
        <v>3070</v>
      </c>
      <c r="G134" t="s">
        <v>131</v>
      </c>
      <c r="H134" t="s">
        <v>2337</v>
      </c>
      <c r="I134" t="s">
        <v>13</v>
      </c>
      <c r="J134" t="s">
        <v>13</v>
      </c>
      <c r="K134" t="s">
        <v>13</v>
      </c>
      <c r="L134" t="s">
        <v>459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985</v>
      </c>
      <c r="T134" t="s">
        <v>12</v>
      </c>
      <c r="U134" t="s">
        <v>13</v>
      </c>
    </row>
    <row r="135" spans="1:21">
      <c r="A135" t="s">
        <v>1868</v>
      </c>
      <c r="B135" t="s">
        <v>1867</v>
      </c>
      <c r="C135" t="s">
        <v>2880</v>
      </c>
      <c r="D135" t="s">
        <v>13</v>
      </c>
      <c r="E135" t="s">
        <v>13</v>
      </c>
      <c r="F135" t="s">
        <v>3071</v>
      </c>
      <c r="G135" t="s">
        <v>131</v>
      </c>
      <c r="H135" t="s">
        <v>2763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2814</v>
      </c>
      <c r="T135" t="s">
        <v>17</v>
      </c>
      <c r="U135" t="s">
        <v>13</v>
      </c>
    </row>
    <row r="136" spans="1:21">
      <c r="A136" t="s">
        <v>1999</v>
      </c>
      <c r="B136" t="s">
        <v>1998</v>
      </c>
      <c r="C136" t="s">
        <v>2880</v>
      </c>
      <c r="D136" t="s">
        <v>13</v>
      </c>
      <c r="E136" t="s">
        <v>13</v>
      </c>
      <c r="F136" t="s">
        <v>3072</v>
      </c>
      <c r="G136" t="s">
        <v>132</v>
      </c>
      <c r="H136" t="s">
        <v>2661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985</v>
      </c>
      <c r="T136" t="s">
        <v>17</v>
      </c>
      <c r="U136" t="s">
        <v>13</v>
      </c>
    </row>
    <row r="137" spans="1:21">
      <c r="A137" t="s">
        <v>3074</v>
      </c>
      <c r="B137" t="s">
        <v>3073</v>
      </c>
      <c r="C137" t="s">
        <v>2884</v>
      </c>
      <c r="D137" t="s">
        <v>13</v>
      </c>
      <c r="E137" t="s">
        <v>13</v>
      </c>
      <c r="F137" t="s">
        <v>3075</v>
      </c>
      <c r="G137" t="s">
        <v>132</v>
      </c>
      <c r="H137" t="s">
        <v>3076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985</v>
      </c>
      <c r="T137" t="s">
        <v>17</v>
      </c>
      <c r="U137" t="s">
        <v>13</v>
      </c>
    </row>
    <row r="138" spans="1:21">
      <c r="A138" t="s">
        <v>1818</v>
      </c>
      <c r="B138" t="s">
        <v>1817</v>
      </c>
      <c r="C138" t="s">
        <v>2884</v>
      </c>
      <c r="D138" t="s">
        <v>13</v>
      </c>
      <c r="E138" t="s">
        <v>13</v>
      </c>
      <c r="F138" t="s">
        <v>3077</v>
      </c>
      <c r="G138" t="s">
        <v>128</v>
      </c>
      <c r="H138" t="s">
        <v>2201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2821</v>
      </c>
      <c r="T138" t="s">
        <v>1714</v>
      </c>
      <c r="U138" t="s">
        <v>13</v>
      </c>
    </row>
    <row r="139" spans="1:21">
      <c r="A139" t="s">
        <v>1790</v>
      </c>
      <c r="B139" t="s">
        <v>1789</v>
      </c>
      <c r="C139" t="s">
        <v>2884</v>
      </c>
      <c r="D139" t="s">
        <v>13</v>
      </c>
      <c r="E139" t="s">
        <v>13</v>
      </c>
      <c r="F139" t="s">
        <v>3078</v>
      </c>
      <c r="G139" t="s">
        <v>132</v>
      </c>
      <c r="H139" t="s">
        <v>2283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2825</v>
      </c>
      <c r="T139" t="s">
        <v>15</v>
      </c>
      <c r="U139" t="s">
        <v>13</v>
      </c>
    </row>
    <row r="140" spans="1:21">
      <c r="A140" t="s">
        <v>2027</v>
      </c>
      <c r="B140" t="s">
        <v>2026</v>
      </c>
      <c r="C140" t="s">
        <v>2884</v>
      </c>
      <c r="D140" t="s">
        <v>13</v>
      </c>
      <c r="E140" t="s">
        <v>13</v>
      </c>
      <c r="F140" t="s">
        <v>13</v>
      </c>
      <c r="G140" t="s">
        <v>13</v>
      </c>
      <c r="H140" t="s">
        <v>2219</v>
      </c>
      <c r="I140" t="s">
        <v>1686</v>
      </c>
      <c r="J140" t="s">
        <v>1675</v>
      </c>
      <c r="K140" t="s">
        <v>1879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985</v>
      </c>
      <c r="T140" t="s">
        <v>19</v>
      </c>
      <c r="U140" t="s">
        <v>13</v>
      </c>
    </row>
    <row r="141" spans="1:21">
      <c r="A141" t="s">
        <v>1694</v>
      </c>
      <c r="B141" t="s">
        <v>1693</v>
      </c>
      <c r="C141" t="s">
        <v>2880</v>
      </c>
      <c r="D141" t="s">
        <v>13</v>
      </c>
      <c r="E141" t="s">
        <v>13</v>
      </c>
      <c r="F141" t="s">
        <v>13</v>
      </c>
      <c r="G141" t="s">
        <v>13</v>
      </c>
      <c r="H141" t="s">
        <v>2798</v>
      </c>
      <c r="I141" t="s">
        <v>3079</v>
      </c>
      <c r="J141" t="s">
        <v>13</v>
      </c>
      <c r="K141" t="s">
        <v>3080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2823</v>
      </c>
      <c r="T141" t="s">
        <v>15</v>
      </c>
      <c r="U141" t="s">
        <v>123</v>
      </c>
    </row>
    <row r="142" spans="1:21">
      <c r="A142" t="s">
        <v>1839</v>
      </c>
      <c r="B142" t="s">
        <v>1838</v>
      </c>
      <c r="C142" t="s">
        <v>2880</v>
      </c>
      <c r="D142" t="s">
        <v>13</v>
      </c>
      <c r="E142" t="s">
        <v>13</v>
      </c>
      <c r="F142" t="s">
        <v>3081</v>
      </c>
      <c r="G142" t="s">
        <v>127</v>
      </c>
      <c r="H142" t="s">
        <v>2544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2805</v>
      </c>
      <c r="T142" t="s">
        <v>1714</v>
      </c>
      <c r="U142" t="s">
        <v>13</v>
      </c>
    </row>
    <row r="143" spans="1:21">
      <c r="A143" t="s">
        <v>2606</v>
      </c>
      <c r="B143" t="s">
        <v>2605</v>
      </c>
      <c r="C143" t="s">
        <v>2884</v>
      </c>
      <c r="D143" t="s">
        <v>13</v>
      </c>
      <c r="E143" t="s">
        <v>13</v>
      </c>
      <c r="F143" t="s">
        <v>3082</v>
      </c>
      <c r="G143" t="s">
        <v>126</v>
      </c>
      <c r="H143" t="s">
        <v>2607</v>
      </c>
      <c r="I143" t="s">
        <v>1775</v>
      </c>
      <c r="J143" t="s">
        <v>1675</v>
      </c>
      <c r="K143" t="s">
        <v>1079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2805</v>
      </c>
      <c r="T143" t="s">
        <v>1763</v>
      </c>
      <c r="U143" t="s">
        <v>13</v>
      </c>
    </row>
    <row r="144" spans="1:21">
      <c r="A144" t="s">
        <v>3084</v>
      </c>
      <c r="B144" t="s">
        <v>3083</v>
      </c>
      <c r="C144" t="s">
        <v>2884</v>
      </c>
      <c r="D144" t="s">
        <v>13</v>
      </c>
      <c r="E144" t="s">
        <v>13</v>
      </c>
      <c r="F144" t="s">
        <v>3085</v>
      </c>
      <c r="G144" t="s">
        <v>147</v>
      </c>
      <c r="H144" t="s">
        <v>3086</v>
      </c>
      <c r="I144" t="s">
        <v>1678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2811</v>
      </c>
      <c r="T144" t="s">
        <v>16</v>
      </c>
      <c r="U144" t="s">
        <v>13</v>
      </c>
    </row>
    <row r="145" spans="1:21">
      <c r="A145" t="s">
        <v>2592</v>
      </c>
      <c r="B145" t="s">
        <v>2591</v>
      </c>
      <c r="C145" t="s">
        <v>2880</v>
      </c>
      <c r="D145" t="s">
        <v>13</v>
      </c>
      <c r="E145" t="s">
        <v>13</v>
      </c>
      <c r="F145" t="s">
        <v>3087</v>
      </c>
      <c r="G145" t="s">
        <v>125</v>
      </c>
      <c r="H145" t="s">
        <v>2593</v>
      </c>
      <c r="I145" t="s">
        <v>2993</v>
      </c>
      <c r="J145" t="s">
        <v>1401</v>
      </c>
      <c r="K145" t="s">
        <v>1061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2805</v>
      </c>
      <c r="T145" t="s">
        <v>1763</v>
      </c>
      <c r="U145" t="s">
        <v>13</v>
      </c>
    </row>
    <row r="146" spans="1:21">
      <c r="A146" t="s">
        <v>2164</v>
      </c>
      <c r="B146" t="s">
        <v>2163</v>
      </c>
      <c r="C146" t="s">
        <v>2880</v>
      </c>
      <c r="D146" t="s">
        <v>13</v>
      </c>
      <c r="E146" t="s">
        <v>13</v>
      </c>
      <c r="F146" t="s">
        <v>3088</v>
      </c>
      <c r="G146" t="s">
        <v>126</v>
      </c>
      <c r="H146" t="s">
        <v>2334</v>
      </c>
      <c r="I146" t="s">
        <v>1699</v>
      </c>
      <c r="J146" t="s">
        <v>1675</v>
      </c>
      <c r="K146" t="s">
        <v>1023</v>
      </c>
      <c r="L146" t="s">
        <v>13</v>
      </c>
      <c r="M146" t="s">
        <v>3089</v>
      </c>
      <c r="N146" t="s">
        <v>2841</v>
      </c>
      <c r="O146" t="s">
        <v>13</v>
      </c>
      <c r="P146" t="s">
        <v>2334</v>
      </c>
      <c r="Q146" t="s">
        <v>13</v>
      </c>
      <c r="R146" t="s">
        <v>13</v>
      </c>
      <c r="S146" t="s">
        <v>2821</v>
      </c>
      <c r="T146" t="s">
        <v>1763</v>
      </c>
      <c r="U146" t="s">
        <v>123</v>
      </c>
    </row>
    <row r="147" spans="1:21">
      <c r="A147" t="s">
        <v>2586</v>
      </c>
      <c r="B147" t="s">
        <v>2585</v>
      </c>
      <c r="C147" t="s">
        <v>2884</v>
      </c>
      <c r="D147" t="s">
        <v>13</v>
      </c>
      <c r="E147" t="s">
        <v>13</v>
      </c>
      <c r="F147" t="s">
        <v>3052</v>
      </c>
      <c r="G147" t="s">
        <v>126</v>
      </c>
      <c r="H147" t="s">
        <v>2254</v>
      </c>
      <c r="I147" t="s">
        <v>1699</v>
      </c>
      <c r="J147" t="s">
        <v>1675</v>
      </c>
      <c r="K147" t="s">
        <v>1061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2805</v>
      </c>
      <c r="T147" t="s">
        <v>1763</v>
      </c>
      <c r="U147" t="s">
        <v>13</v>
      </c>
    </row>
    <row r="148" spans="1:21">
      <c r="A148" t="s">
        <v>1792</v>
      </c>
      <c r="B148" t="s">
        <v>1791</v>
      </c>
      <c r="C148" t="s">
        <v>2880</v>
      </c>
      <c r="D148" t="s">
        <v>13</v>
      </c>
      <c r="E148" t="s">
        <v>13</v>
      </c>
      <c r="F148" t="s">
        <v>3090</v>
      </c>
      <c r="G148" t="s">
        <v>131</v>
      </c>
      <c r="H148" t="s">
        <v>2207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985</v>
      </c>
      <c r="T148" t="s">
        <v>12</v>
      </c>
      <c r="U148" t="s">
        <v>13</v>
      </c>
    </row>
    <row r="149" spans="1:21">
      <c r="A149" t="s">
        <v>1700</v>
      </c>
      <c r="B149" t="s">
        <v>1405</v>
      </c>
      <c r="C149" t="s">
        <v>2884</v>
      </c>
      <c r="D149" t="s">
        <v>13</v>
      </c>
      <c r="E149" t="s">
        <v>13</v>
      </c>
      <c r="F149" t="s">
        <v>13</v>
      </c>
      <c r="G149" t="s">
        <v>13</v>
      </c>
      <c r="H149" t="s">
        <v>2254</v>
      </c>
      <c r="I149" t="s">
        <v>1686</v>
      </c>
      <c r="J149" t="s">
        <v>1675</v>
      </c>
      <c r="K149" t="s">
        <v>460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985</v>
      </c>
      <c r="T149" t="s">
        <v>19</v>
      </c>
      <c r="U149" t="s">
        <v>13</v>
      </c>
    </row>
    <row r="150" spans="1:21">
      <c r="A150" t="s">
        <v>2447</v>
      </c>
      <c r="B150" t="s">
        <v>2446</v>
      </c>
      <c r="C150" t="s">
        <v>2880</v>
      </c>
      <c r="D150" t="s">
        <v>13</v>
      </c>
      <c r="E150" t="s">
        <v>13</v>
      </c>
      <c r="F150" t="s">
        <v>3091</v>
      </c>
      <c r="G150" t="s">
        <v>128</v>
      </c>
      <c r="H150" t="s">
        <v>2448</v>
      </c>
      <c r="I150" t="s">
        <v>1699</v>
      </c>
      <c r="J150" t="s">
        <v>1675</v>
      </c>
      <c r="K150" t="s">
        <v>1061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2830</v>
      </c>
      <c r="T150" t="s">
        <v>1706</v>
      </c>
      <c r="U150" t="s">
        <v>13</v>
      </c>
    </row>
    <row r="151" spans="1:21">
      <c r="A151" t="s">
        <v>3093</v>
      </c>
      <c r="B151" t="s">
        <v>3092</v>
      </c>
      <c r="C151" t="s">
        <v>2884</v>
      </c>
      <c r="D151" t="s">
        <v>13</v>
      </c>
      <c r="E151" t="s">
        <v>13</v>
      </c>
      <c r="F151" t="s">
        <v>3094</v>
      </c>
      <c r="G151" t="s">
        <v>133</v>
      </c>
      <c r="H151" t="s">
        <v>3095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2811</v>
      </c>
      <c r="T151" t="s">
        <v>16</v>
      </c>
      <c r="U151" t="s">
        <v>13</v>
      </c>
    </row>
    <row r="152" spans="1:21">
      <c r="A152" t="s">
        <v>2620</v>
      </c>
      <c r="B152" t="s">
        <v>2619</v>
      </c>
      <c r="C152" t="s">
        <v>2880</v>
      </c>
      <c r="D152" t="s">
        <v>13</v>
      </c>
      <c r="E152" t="s">
        <v>13</v>
      </c>
      <c r="F152" t="s">
        <v>3096</v>
      </c>
      <c r="G152" t="s">
        <v>127</v>
      </c>
      <c r="H152" t="s">
        <v>2621</v>
      </c>
      <c r="I152" t="s">
        <v>2993</v>
      </c>
      <c r="J152" t="s">
        <v>1675</v>
      </c>
      <c r="K152" t="s">
        <v>1061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2805</v>
      </c>
      <c r="T152" t="s">
        <v>1706</v>
      </c>
      <c r="U152" t="s">
        <v>13</v>
      </c>
    </row>
    <row r="153" spans="1:21">
      <c r="A153" t="s">
        <v>1948</v>
      </c>
      <c r="B153" t="s">
        <v>1947</v>
      </c>
      <c r="C153" t="s">
        <v>2880</v>
      </c>
      <c r="D153" t="s">
        <v>13</v>
      </c>
      <c r="E153" t="s">
        <v>13</v>
      </c>
      <c r="F153" t="s">
        <v>3097</v>
      </c>
      <c r="G153" t="s">
        <v>132</v>
      </c>
      <c r="H153" t="s">
        <v>2273</v>
      </c>
      <c r="I153" t="s">
        <v>1699</v>
      </c>
      <c r="J153" t="s">
        <v>1675</v>
      </c>
      <c r="K153" t="s">
        <v>1085</v>
      </c>
      <c r="L153" t="s">
        <v>13</v>
      </c>
      <c r="M153" t="s">
        <v>3098</v>
      </c>
      <c r="N153" t="s">
        <v>2273</v>
      </c>
      <c r="O153" t="s">
        <v>3099</v>
      </c>
      <c r="P153" t="s">
        <v>2844</v>
      </c>
      <c r="Q153" t="s">
        <v>13</v>
      </c>
      <c r="R153" t="s">
        <v>13</v>
      </c>
      <c r="S153" t="s">
        <v>985</v>
      </c>
      <c r="T153" t="s">
        <v>15</v>
      </c>
      <c r="U153" t="s">
        <v>123</v>
      </c>
    </row>
    <row r="154" spans="1:21">
      <c r="A154" t="s">
        <v>1754</v>
      </c>
      <c r="B154" t="s">
        <v>1753</v>
      </c>
      <c r="C154" t="s">
        <v>2884</v>
      </c>
      <c r="D154" t="s">
        <v>13</v>
      </c>
      <c r="E154" t="s">
        <v>13</v>
      </c>
      <c r="F154" t="s">
        <v>3100</v>
      </c>
      <c r="G154" t="s">
        <v>131</v>
      </c>
      <c r="H154" t="s">
        <v>2213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2810</v>
      </c>
      <c r="T154" t="s">
        <v>12</v>
      </c>
      <c r="U154" t="s">
        <v>13</v>
      </c>
    </row>
    <row r="155" spans="1:21">
      <c r="A155" t="s">
        <v>1856</v>
      </c>
      <c r="B155" t="s">
        <v>1855</v>
      </c>
      <c r="C155" t="s">
        <v>2880</v>
      </c>
      <c r="D155" t="s">
        <v>13</v>
      </c>
      <c r="E155" t="s">
        <v>13</v>
      </c>
      <c r="F155" t="s">
        <v>3101</v>
      </c>
      <c r="G155" t="s">
        <v>130</v>
      </c>
      <c r="H155" t="s">
        <v>2255</v>
      </c>
      <c r="I155" t="s">
        <v>1699</v>
      </c>
      <c r="J155" t="s">
        <v>1675</v>
      </c>
      <c r="K155" t="s">
        <v>1021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985</v>
      </c>
      <c r="T155" t="s">
        <v>12</v>
      </c>
      <c r="U155" t="s">
        <v>3102</v>
      </c>
    </row>
    <row r="156" spans="1:21">
      <c r="A156" t="s">
        <v>2013</v>
      </c>
      <c r="B156" t="s">
        <v>2012</v>
      </c>
      <c r="C156" t="s">
        <v>2884</v>
      </c>
      <c r="D156" t="s">
        <v>13</v>
      </c>
      <c r="E156" t="s">
        <v>13</v>
      </c>
      <c r="F156" t="s">
        <v>3103</v>
      </c>
      <c r="G156" t="s">
        <v>131</v>
      </c>
      <c r="H156" t="s">
        <v>2797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2814</v>
      </c>
      <c r="T156" t="s">
        <v>12</v>
      </c>
      <c r="U156" t="s">
        <v>13</v>
      </c>
    </row>
    <row r="157" spans="1:21">
      <c r="A157" t="s">
        <v>2089</v>
      </c>
      <c r="B157" t="s">
        <v>2088</v>
      </c>
      <c r="C157" t="s">
        <v>2884</v>
      </c>
      <c r="D157" t="s">
        <v>13</v>
      </c>
      <c r="E157" t="s">
        <v>13</v>
      </c>
      <c r="F157" t="s">
        <v>3104</v>
      </c>
      <c r="G157" t="s">
        <v>147</v>
      </c>
      <c r="H157" t="s">
        <v>2769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985</v>
      </c>
      <c r="T157" t="s">
        <v>16</v>
      </c>
      <c r="U157" t="s">
        <v>13</v>
      </c>
    </row>
    <row r="158" spans="1:21">
      <c r="A158" t="s">
        <v>2615</v>
      </c>
      <c r="B158" t="s">
        <v>2614</v>
      </c>
      <c r="C158" t="s">
        <v>2884</v>
      </c>
      <c r="D158" t="s">
        <v>13</v>
      </c>
      <c r="E158" t="s">
        <v>13</v>
      </c>
      <c r="F158" t="s">
        <v>3105</v>
      </c>
      <c r="G158" t="s">
        <v>140</v>
      </c>
      <c r="H158" t="s">
        <v>2544</v>
      </c>
      <c r="I158" t="s">
        <v>1775</v>
      </c>
      <c r="J158" t="s">
        <v>1675</v>
      </c>
      <c r="K158" t="s">
        <v>1085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2805</v>
      </c>
      <c r="T158" t="s">
        <v>1763</v>
      </c>
      <c r="U158" t="s">
        <v>13</v>
      </c>
    </row>
    <row r="159" spans="1:21">
      <c r="A159" t="s">
        <v>2066</v>
      </c>
      <c r="B159" t="s">
        <v>2065</v>
      </c>
      <c r="C159" t="s">
        <v>2884</v>
      </c>
      <c r="D159" t="s">
        <v>13</v>
      </c>
      <c r="E159" t="s">
        <v>13</v>
      </c>
      <c r="F159" t="s">
        <v>3106</v>
      </c>
      <c r="G159" t="s">
        <v>133</v>
      </c>
      <c r="H159" t="s">
        <v>2629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985</v>
      </c>
      <c r="T159" t="s">
        <v>15</v>
      </c>
      <c r="U159" t="s">
        <v>13</v>
      </c>
    </row>
    <row r="160" spans="1:21">
      <c r="A160" t="s">
        <v>2400</v>
      </c>
      <c r="B160" t="s">
        <v>2399</v>
      </c>
      <c r="C160" t="s">
        <v>2880</v>
      </c>
      <c r="D160" t="s">
        <v>13</v>
      </c>
      <c r="E160" t="s">
        <v>13</v>
      </c>
      <c r="F160" t="s">
        <v>3107</v>
      </c>
      <c r="G160" t="s">
        <v>132</v>
      </c>
      <c r="H160" t="s">
        <v>2401</v>
      </c>
      <c r="I160" t="s">
        <v>1678</v>
      </c>
      <c r="J160" t="s">
        <v>1675</v>
      </c>
      <c r="K160" t="s">
        <v>1061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2807</v>
      </c>
      <c r="T160" t="s">
        <v>16</v>
      </c>
      <c r="U160" t="s">
        <v>13</v>
      </c>
    </row>
    <row r="161" spans="1:21">
      <c r="A161" t="s">
        <v>2122</v>
      </c>
      <c r="B161" t="s">
        <v>2121</v>
      </c>
      <c r="C161" t="s">
        <v>2880</v>
      </c>
      <c r="D161" t="s">
        <v>13</v>
      </c>
      <c r="E161" t="s">
        <v>13</v>
      </c>
      <c r="F161" t="s">
        <v>3108</v>
      </c>
      <c r="G161" t="s">
        <v>128</v>
      </c>
      <c r="H161" t="s">
        <v>2526</v>
      </c>
      <c r="I161" t="s">
        <v>2988</v>
      </c>
      <c r="J161" t="s">
        <v>1675</v>
      </c>
      <c r="K161" t="s">
        <v>1061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985</v>
      </c>
      <c r="T161" t="s">
        <v>19</v>
      </c>
      <c r="U161" t="s">
        <v>13</v>
      </c>
    </row>
    <row r="162" spans="1:21">
      <c r="A162" t="s">
        <v>1847</v>
      </c>
      <c r="B162" t="s">
        <v>1846</v>
      </c>
      <c r="C162" t="s">
        <v>2884</v>
      </c>
      <c r="D162" t="s">
        <v>13</v>
      </c>
      <c r="E162" t="s">
        <v>13</v>
      </c>
      <c r="F162" t="s">
        <v>3109</v>
      </c>
      <c r="G162" t="s">
        <v>128</v>
      </c>
      <c r="H162" t="s">
        <v>2260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2824</v>
      </c>
      <c r="T162" t="s">
        <v>1714</v>
      </c>
      <c r="U162" t="s">
        <v>13</v>
      </c>
    </row>
    <row r="163" spans="1:21">
      <c r="A163" t="s">
        <v>1732</v>
      </c>
      <c r="B163" t="s">
        <v>1731</v>
      </c>
      <c r="C163" t="s">
        <v>2880</v>
      </c>
      <c r="D163" t="s">
        <v>13</v>
      </c>
      <c r="E163" t="s">
        <v>13</v>
      </c>
      <c r="F163" t="s">
        <v>13</v>
      </c>
      <c r="G163" t="s">
        <v>13</v>
      </c>
      <c r="H163" t="s">
        <v>2265</v>
      </c>
      <c r="I163" t="s">
        <v>1674</v>
      </c>
      <c r="J163" t="s">
        <v>1675</v>
      </c>
      <c r="K163" t="s">
        <v>1907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985</v>
      </c>
      <c r="T163" t="s">
        <v>19</v>
      </c>
      <c r="U163" t="s">
        <v>13</v>
      </c>
    </row>
    <row r="164" spans="1:21">
      <c r="A164" t="s">
        <v>1918</v>
      </c>
      <c r="B164" t="s">
        <v>1917</v>
      </c>
      <c r="C164" t="s">
        <v>2884</v>
      </c>
      <c r="D164" t="s">
        <v>13</v>
      </c>
      <c r="E164" t="s">
        <v>13</v>
      </c>
      <c r="F164" t="s">
        <v>3110</v>
      </c>
      <c r="G164" t="s">
        <v>131</v>
      </c>
      <c r="H164" t="s">
        <v>2271</v>
      </c>
      <c r="I164" t="s">
        <v>1699</v>
      </c>
      <c r="J164" t="s">
        <v>1675</v>
      </c>
      <c r="K164" t="s">
        <v>1085</v>
      </c>
      <c r="L164" t="s">
        <v>13</v>
      </c>
      <c r="M164" t="s">
        <v>13</v>
      </c>
      <c r="N164" t="s">
        <v>13</v>
      </c>
      <c r="O164" t="s">
        <v>3111</v>
      </c>
      <c r="P164" t="s">
        <v>2271</v>
      </c>
      <c r="Q164" t="s">
        <v>13</v>
      </c>
      <c r="R164" t="s">
        <v>13</v>
      </c>
      <c r="S164" t="s">
        <v>2845</v>
      </c>
      <c r="T164" t="s">
        <v>15</v>
      </c>
      <c r="U164" t="s">
        <v>13</v>
      </c>
    </row>
    <row r="165" spans="1:21">
      <c r="A165" t="s">
        <v>2350</v>
      </c>
      <c r="B165" t="s">
        <v>2349</v>
      </c>
      <c r="C165" t="s">
        <v>2884</v>
      </c>
      <c r="D165" t="s">
        <v>13</v>
      </c>
      <c r="E165" t="s">
        <v>13</v>
      </c>
      <c r="F165" t="s">
        <v>13</v>
      </c>
      <c r="G165" t="s">
        <v>13</v>
      </c>
      <c r="H165" t="s">
        <v>2351</v>
      </c>
      <c r="I165" t="s">
        <v>1678</v>
      </c>
      <c r="J165" t="s">
        <v>1675</v>
      </c>
      <c r="K165" t="s">
        <v>1085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985</v>
      </c>
      <c r="T165" t="s">
        <v>17</v>
      </c>
      <c r="U165" t="s">
        <v>13</v>
      </c>
    </row>
    <row r="166" spans="1:21">
      <c r="A166" t="s">
        <v>1845</v>
      </c>
      <c r="B166" t="s">
        <v>1844</v>
      </c>
      <c r="C166" t="s">
        <v>2884</v>
      </c>
      <c r="D166" t="s">
        <v>13</v>
      </c>
      <c r="E166" t="s">
        <v>13</v>
      </c>
      <c r="F166" t="s">
        <v>3112</v>
      </c>
      <c r="G166" t="s">
        <v>131</v>
      </c>
      <c r="H166" t="s">
        <v>2210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985</v>
      </c>
      <c r="T166" t="s">
        <v>17</v>
      </c>
      <c r="U166" t="s">
        <v>13</v>
      </c>
    </row>
    <row r="167" spans="1:21">
      <c r="A167" t="s">
        <v>2042</v>
      </c>
      <c r="B167" t="s">
        <v>2041</v>
      </c>
      <c r="C167" t="s">
        <v>2880</v>
      </c>
      <c r="D167" t="s">
        <v>13</v>
      </c>
      <c r="E167" t="s">
        <v>13</v>
      </c>
      <c r="F167" t="s">
        <v>2957</v>
      </c>
      <c r="G167" t="s">
        <v>132</v>
      </c>
      <c r="H167" t="s">
        <v>2768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2823</v>
      </c>
      <c r="T167" t="s">
        <v>15</v>
      </c>
      <c r="U167" t="s">
        <v>13</v>
      </c>
    </row>
    <row r="168" spans="1:21">
      <c r="A168" t="s">
        <v>2162</v>
      </c>
      <c r="B168" t="s">
        <v>2161</v>
      </c>
      <c r="C168" t="s">
        <v>2880</v>
      </c>
      <c r="D168" t="s">
        <v>13</v>
      </c>
      <c r="E168" t="s">
        <v>13</v>
      </c>
      <c r="F168" t="s">
        <v>1090</v>
      </c>
      <c r="G168" t="s">
        <v>127</v>
      </c>
      <c r="H168" t="s">
        <v>3113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2806</v>
      </c>
      <c r="T168" t="s">
        <v>1714</v>
      </c>
      <c r="U168" t="s">
        <v>13</v>
      </c>
    </row>
    <row r="169" spans="1:21">
      <c r="A169" t="s">
        <v>1891</v>
      </c>
      <c r="B169" t="s">
        <v>1890</v>
      </c>
      <c r="C169" t="s">
        <v>2880</v>
      </c>
      <c r="D169" t="s">
        <v>13</v>
      </c>
      <c r="E169" t="s">
        <v>13</v>
      </c>
      <c r="F169" t="s">
        <v>3114</v>
      </c>
      <c r="G169" t="s">
        <v>131</v>
      </c>
      <c r="H169" t="s">
        <v>2793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2823</v>
      </c>
      <c r="T169" t="s">
        <v>12</v>
      </c>
      <c r="U169" t="s">
        <v>13</v>
      </c>
    </row>
    <row r="170" spans="1:21">
      <c r="A170" t="s">
        <v>11</v>
      </c>
      <c r="B170" t="s">
        <v>2653</v>
      </c>
      <c r="C170" t="s">
        <v>2880</v>
      </c>
      <c r="D170" t="s">
        <v>13</v>
      </c>
      <c r="E170" t="s">
        <v>13</v>
      </c>
      <c r="F170" t="s">
        <v>13</v>
      </c>
      <c r="G170" t="s">
        <v>13</v>
      </c>
      <c r="H170" t="s">
        <v>2654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985</v>
      </c>
      <c r="T170" t="s">
        <v>18</v>
      </c>
      <c r="U170" t="s">
        <v>13</v>
      </c>
    </row>
    <row r="171" spans="1:21">
      <c r="A171" t="s">
        <v>1895</v>
      </c>
      <c r="B171" t="s">
        <v>1894</v>
      </c>
      <c r="C171" t="s">
        <v>2884</v>
      </c>
      <c r="D171" t="s">
        <v>13</v>
      </c>
      <c r="E171" t="s">
        <v>13</v>
      </c>
      <c r="F171" t="s">
        <v>3115</v>
      </c>
      <c r="G171" t="s">
        <v>133</v>
      </c>
      <c r="H171" t="s">
        <v>2729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985</v>
      </c>
      <c r="T171" t="s">
        <v>15</v>
      </c>
      <c r="U171" t="s">
        <v>13</v>
      </c>
    </row>
    <row r="172" spans="1:21">
      <c r="A172" t="s">
        <v>2370</v>
      </c>
      <c r="B172" t="s">
        <v>2369</v>
      </c>
      <c r="C172" t="s">
        <v>2884</v>
      </c>
      <c r="D172" t="s">
        <v>13</v>
      </c>
      <c r="E172" t="s">
        <v>13</v>
      </c>
      <c r="F172" t="s">
        <v>3116</v>
      </c>
      <c r="G172" t="s">
        <v>130</v>
      </c>
      <c r="H172" t="s">
        <v>2371</v>
      </c>
      <c r="I172" t="s">
        <v>1686</v>
      </c>
      <c r="J172" t="s">
        <v>1675</v>
      </c>
      <c r="K172" t="s">
        <v>1061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985</v>
      </c>
      <c r="T172" t="s">
        <v>12</v>
      </c>
      <c r="U172" t="s">
        <v>13</v>
      </c>
    </row>
    <row r="173" spans="1:21">
      <c r="A173" t="s">
        <v>2541</v>
      </c>
      <c r="B173" t="s">
        <v>2540</v>
      </c>
      <c r="C173" t="s">
        <v>2884</v>
      </c>
      <c r="D173" t="s">
        <v>13</v>
      </c>
      <c r="E173" t="s">
        <v>13</v>
      </c>
      <c r="F173" t="s">
        <v>13</v>
      </c>
      <c r="G173" t="s">
        <v>13</v>
      </c>
      <c r="H173" t="s">
        <v>2542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985</v>
      </c>
      <c r="T173" t="s">
        <v>15</v>
      </c>
      <c r="U173" t="s">
        <v>13</v>
      </c>
    </row>
    <row r="174" spans="1:21">
      <c r="A174" t="s">
        <v>3118</v>
      </c>
      <c r="B174" t="s">
        <v>3117</v>
      </c>
      <c r="C174" t="s">
        <v>2880</v>
      </c>
      <c r="D174" t="s">
        <v>13</v>
      </c>
      <c r="E174" t="s">
        <v>13</v>
      </c>
      <c r="F174" t="s">
        <v>3119</v>
      </c>
      <c r="G174" t="s">
        <v>132</v>
      </c>
      <c r="H174" t="s">
        <v>3120</v>
      </c>
      <c r="I174" t="s">
        <v>1678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986</v>
      </c>
      <c r="T174" t="s">
        <v>17</v>
      </c>
      <c r="U174" t="s">
        <v>13</v>
      </c>
    </row>
    <row r="175" spans="1:21">
      <c r="A175" t="s">
        <v>1966</v>
      </c>
      <c r="B175" t="s">
        <v>1965</v>
      </c>
      <c r="C175" t="s">
        <v>2880</v>
      </c>
      <c r="D175" t="s">
        <v>13</v>
      </c>
      <c r="E175" t="s">
        <v>13</v>
      </c>
      <c r="F175" t="s">
        <v>3121</v>
      </c>
      <c r="G175" t="s">
        <v>130</v>
      </c>
      <c r="H175" t="s">
        <v>2302</v>
      </c>
      <c r="I175" t="s">
        <v>13</v>
      </c>
      <c r="J175" t="s">
        <v>13</v>
      </c>
      <c r="K175" t="s">
        <v>13</v>
      </c>
      <c r="L175" t="s">
        <v>459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985</v>
      </c>
      <c r="T175" t="s">
        <v>12</v>
      </c>
      <c r="U175" t="s">
        <v>13</v>
      </c>
    </row>
    <row r="176" spans="1:21">
      <c r="A176" t="s">
        <v>2391</v>
      </c>
      <c r="B176" t="s">
        <v>2390</v>
      </c>
      <c r="C176" t="s">
        <v>2884</v>
      </c>
      <c r="D176" t="s">
        <v>13</v>
      </c>
      <c r="E176" t="s">
        <v>13</v>
      </c>
      <c r="F176" t="s">
        <v>1489</v>
      </c>
      <c r="G176" t="s">
        <v>129</v>
      </c>
      <c r="H176" t="s">
        <v>2392</v>
      </c>
      <c r="I176" t="s">
        <v>1699</v>
      </c>
      <c r="J176" t="s">
        <v>1675</v>
      </c>
      <c r="K176" t="s">
        <v>1120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985</v>
      </c>
      <c r="T176" t="s">
        <v>19</v>
      </c>
      <c r="U176" t="s">
        <v>13</v>
      </c>
    </row>
    <row r="177" spans="1:21">
      <c r="A177" t="s">
        <v>2397</v>
      </c>
      <c r="B177" t="s">
        <v>2396</v>
      </c>
      <c r="C177" t="s">
        <v>2880</v>
      </c>
      <c r="D177" t="s">
        <v>13</v>
      </c>
      <c r="E177" t="s">
        <v>13</v>
      </c>
      <c r="F177" t="s">
        <v>3122</v>
      </c>
      <c r="G177" t="s">
        <v>130</v>
      </c>
      <c r="H177" t="s">
        <v>2398</v>
      </c>
      <c r="I177" t="s">
        <v>1775</v>
      </c>
      <c r="J177" t="s">
        <v>1675</v>
      </c>
      <c r="K177" t="s">
        <v>1095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985</v>
      </c>
      <c r="T177" t="s">
        <v>12</v>
      </c>
      <c r="U177" t="s">
        <v>13</v>
      </c>
    </row>
    <row r="178" spans="1:21">
      <c r="A178" t="s">
        <v>2079</v>
      </c>
      <c r="B178" t="s">
        <v>2078</v>
      </c>
      <c r="C178" t="s">
        <v>2884</v>
      </c>
      <c r="D178" t="s">
        <v>13</v>
      </c>
      <c r="E178" t="s">
        <v>13</v>
      </c>
      <c r="F178" t="s">
        <v>3123</v>
      </c>
      <c r="G178" t="s">
        <v>133</v>
      </c>
      <c r="H178" t="s">
        <v>2328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985</v>
      </c>
      <c r="T178" t="s">
        <v>16</v>
      </c>
      <c r="U178" t="s">
        <v>13</v>
      </c>
    </row>
    <row r="179" spans="1:21">
      <c r="A179" t="s">
        <v>3125</v>
      </c>
      <c r="B179" t="s">
        <v>3124</v>
      </c>
      <c r="C179" t="s">
        <v>2880</v>
      </c>
      <c r="D179" t="s">
        <v>13</v>
      </c>
      <c r="E179" t="s">
        <v>13</v>
      </c>
      <c r="F179" t="s">
        <v>3126</v>
      </c>
      <c r="G179" t="s">
        <v>128</v>
      </c>
      <c r="H179" t="s">
        <v>3127</v>
      </c>
      <c r="I179" t="s">
        <v>1699</v>
      </c>
      <c r="J179" t="s">
        <v>13</v>
      </c>
      <c r="K179" t="s">
        <v>2178</v>
      </c>
      <c r="L179" t="s">
        <v>459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2811</v>
      </c>
      <c r="T179" t="s">
        <v>19</v>
      </c>
      <c r="U179" t="s">
        <v>13</v>
      </c>
    </row>
    <row r="180" spans="1:21">
      <c r="A180" t="s">
        <v>1997</v>
      </c>
      <c r="B180" t="s">
        <v>1996</v>
      </c>
      <c r="C180" t="s">
        <v>2880</v>
      </c>
      <c r="D180" t="s">
        <v>13</v>
      </c>
      <c r="E180" t="s">
        <v>13</v>
      </c>
      <c r="F180" t="s">
        <v>3128</v>
      </c>
      <c r="G180" t="s">
        <v>127</v>
      </c>
      <c r="H180" t="s">
        <v>2454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2813</v>
      </c>
      <c r="T180" t="s">
        <v>1714</v>
      </c>
      <c r="U180" t="s">
        <v>13</v>
      </c>
    </row>
    <row r="181" spans="1:21">
      <c r="A181" t="s">
        <v>3130</v>
      </c>
      <c r="B181" t="s">
        <v>3129</v>
      </c>
      <c r="C181" t="s">
        <v>2880</v>
      </c>
      <c r="D181" t="s">
        <v>13</v>
      </c>
      <c r="E181" t="s">
        <v>13</v>
      </c>
      <c r="F181" t="s">
        <v>3131</v>
      </c>
      <c r="G181" t="s">
        <v>133</v>
      </c>
      <c r="H181" t="s">
        <v>3132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985</v>
      </c>
      <c r="T181" t="s">
        <v>15</v>
      </c>
      <c r="U181" t="s">
        <v>13</v>
      </c>
    </row>
    <row r="182" spans="1:21">
      <c r="A182" t="s">
        <v>1841</v>
      </c>
      <c r="B182" t="s">
        <v>1840</v>
      </c>
      <c r="C182" t="s">
        <v>2880</v>
      </c>
      <c r="D182" t="s">
        <v>13</v>
      </c>
      <c r="E182" t="s">
        <v>13</v>
      </c>
      <c r="F182" t="s">
        <v>3133</v>
      </c>
      <c r="G182" t="s">
        <v>131</v>
      </c>
      <c r="H182" t="s">
        <v>2322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985</v>
      </c>
      <c r="T182" t="s">
        <v>17</v>
      </c>
      <c r="U182" t="s">
        <v>13</v>
      </c>
    </row>
    <row r="183" spans="1:21">
      <c r="A183" t="s">
        <v>2671</v>
      </c>
      <c r="B183" t="s">
        <v>2670</v>
      </c>
      <c r="C183" t="s">
        <v>2880</v>
      </c>
      <c r="D183" t="s">
        <v>13</v>
      </c>
      <c r="E183" t="s">
        <v>13</v>
      </c>
      <c r="F183" t="s">
        <v>13</v>
      </c>
      <c r="G183" t="s">
        <v>13</v>
      </c>
      <c r="H183" t="s">
        <v>2672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985</v>
      </c>
      <c r="T183" t="s">
        <v>18</v>
      </c>
      <c r="U183" t="s">
        <v>13</v>
      </c>
    </row>
    <row r="184" spans="1:21">
      <c r="A184" t="s">
        <v>2561</v>
      </c>
      <c r="B184" t="s">
        <v>2560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2562</v>
      </c>
      <c r="I184" t="s">
        <v>1699</v>
      </c>
      <c r="J184" t="s">
        <v>1675</v>
      </c>
      <c r="K184" t="s">
        <v>1079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2964</v>
      </c>
      <c r="T184" t="s">
        <v>1763</v>
      </c>
      <c r="U184" t="s">
        <v>13</v>
      </c>
    </row>
    <row r="185" spans="1:21">
      <c r="A185" t="s">
        <v>1746</v>
      </c>
      <c r="B185" t="s">
        <v>1745</v>
      </c>
      <c r="C185" t="s">
        <v>2884</v>
      </c>
      <c r="D185" t="s">
        <v>13</v>
      </c>
      <c r="E185" t="s">
        <v>13</v>
      </c>
      <c r="F185" t="s">
        <v>3134</v>
      </c>
      <c r="G185" t="s">
        <v>129</v>
      </c>
      <c r="H185" t="s">
        <v>2724</v>
      </c>
      <c r="I185" t="s">
        <v>13</v>
      </c>
      <c r="J185" t="s">
        <v>13</v>
      </c>
      <c r="K185" t="s">
        <v>13</v>
      </c>
      <c r="L185" t="s">
        <v>459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985</v>
      </c>
      <c r="T185" t="s">
        <v>19</v>
      </c>
      <c r="U185" t="s">
        <v>13</v>
      </c>
    </row>
    <row r="186" spans="1:21">
      <c r="A186" t="s">
        <v>2635</v>
      </c>
      <c r="B186" t="s">
        <v>2634</v>
      </c>
      <c r="C186" t="s">
        <v>2884</v>
      </c>
      <c r="D186" t="s">
        <v>13</v>
      </c>
      <c r="E186" t="s">
        <v>13</v>
      </c>
      <c r="F186" t="s">
        <v>13</v>
      </c>
      <c r="G186" t="s">
        <v>13</v>
      </c>
      <c r="H186" t="s">
        <v>2636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985</v>
      </c>
      <c r="T186" t="s">
        <v>18</v>
      </c>
      <c r="U186" t="s">
        <v>13</v>
      </c>
    </row>
    <row r="187" spans="1:21">
      <c r="A187" t="s">
        <v>1756</v>
      </c>
      <c r="B187" t="s">
        <v>1755</v>
      </c>
      <c r="C187" t="s">
        <v>2880</v>
      </c>
      <c r="D187" t="s">
        <v>13</v>
      </c>
      <c r="E187" t="s">
        <v>13</v>
      </c>
      <c r="F187" t="s">
        <v>3135</v>
      </c>
      <c r="G187" t="s">
        <v>132</v>
      </c>
      <c r="H187" t="s">
        <v>2669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987</v>
      </c>
      <c r="T187" t="s">
        <v>15</v>
      </c>
      <c r="U187" t="s">
        <v>13</v>
      </c>
    </row>
    <row r="188" spans="1:21">
      <c r="A188" t="s">
        <v>1685</v>
      </c>
      <c r="B188" t="s">
        <v>1684</v>
      </c>
      <c r="C188" t="s">
        <v>2884</v>
      </c>
      <c r="D188" t="s">
        <v>13</v>
      </c>
      <c r="E188" t="s">
        <v>13</v>
      </c>
      <c r="F188" t="s">
        <v>3136</v>
      </c>
      <c r="G188" t="s">
        <v>129</v>
      </c>
      <c r="H188" t="s">
        <v>2521</v>
      </c>
      <c r="I188" t="s">
        <v>1686</v>
      </c>
      <c r="J188" t="s">
        <v>1675</v>
      </c>
      <c r="K188" t="s">
        <v>1065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985</v>
      </c>
      <c r="T188" t="s">
        <v>19</v>
      </c>
      <c r="U188" t="s">
        <v>3137</v>
      </c>
    </row>
    <row r="189" spans="1:21">
      <c r="A189" t="s">
        <v>2085</v>
      </c>
      <c r="B189" t="s">
        <v>2084</v>
      </c>
      <c r="C189" t="s">
        <v>2884</v>
      </c>
      <c r="D189" t="s">
        <v>13</v>
      </c>
      <c r="E189" t="s">
        <v>13</v>
      </c>
      <c r="F189" t="s">
        <v>3138</v>
      </c>
      <c r="G189" t="s">
        <v>131</v>
      </c>
      <c r="H189" t="s">
        <v>2663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985</v>
      </c>
      <c r="T189" t="s">
        <v>17</v>
      </c>
      <c r="U189" t="s">
        <v>13</v>
      </c>
    </row>
    <row r="190" spans="1:21">
      <c r="A190" t="s">
        <v>2083</v>
      </c>
      <c r="B190" t="s">
        <v>2082</v>
      </c>
      <c r="C190" t="s">
        <v>2884</v>
      </c>
      <c r="D190" t="s">
        <v>13</v>
      </c>
      <c r="E190" t="s">
        <v>13</v>
      </c>
      <c r="F190" t="s">
        <v>13</v>
      </c>
      <c r="G190" t="s">
        <v>13</v>
      </c>
      <c r="H190" t="s">
        <v>2185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985</v>
      </c>
      <c r="T190" t="s">
        <v>17</v>
      </c>
      <c r="U190" t="s">
        <v>13</v>
      </c>
    </row>
    <row r="191" spans="1:21">
      <c r="A191" t="s">
        <v>1927</v>
      </c>
      <c r="B191" t="s">
        <v>1926</v>
      </c>
      <c r="C191" t="s">
        <v>2880</v>
      </c>
      <c r="D191" t="s">
        <v>13</v>
      </c>
      <c r="E191" t="s">
        <v>13</v>
      </c>
      <c r="F191" t="s">
        <v>3139</v>
      </c>
      <c r="G191" t="s">
        <v>128</v>
      </c>
      <c r="H191" t="s">
        <v>2680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2822</v>
      </c>
      <c r="T191" t="s">
        <v>1714</v>
      </c>
      <c r="U191" t="s">
        <v>13</v>
      </c>
    </row>
    <row r="192" spans="1:21">
      <c r="A192" t="s">
        <v>2237</v>
      </c>
      <c r="B192" t="s">
        <v>2236</v>
      </c>
      <c r="C192" t="s">
        <v>2884</v>
      </c>
      <c r="D192" t="s">
        <v>13</v>
      </c>
      <c r="E192" t="s">
        <v>13</v>
      </c>
      <c r="F192" t="s">
        <v>13</v>
      </c>
      <c r="G192" t="s">
        <v>13</v>
      </c>
      <c r="H192" t="s">
        <v>2238</v>
      </c>
      <c r="I192" t="s">
        <v>1686</v>
      </c>
      <c r="J192" t="s">
        <v>1675</v>
      </c>
      <c r="K192" t="s">
        <v>1833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985</v>
      </c>
      <c r="T192" t="s">
        <v>19</v>
      </c>
      <c r="U192" t="s">
        <v>13</v>
      </c>
    </row>
    <row r="193" spans="1:21">
      <c r="A193" t="s">
        <v>3141</v>
      </c>
      <c r="B193" t="s">
        <v>3140</v>
      </c>
      <c r="C193" t="s">
        <v>2884</v>
      </c>
      <c r="D193" t="s">
        <v>13</v>
      </c>
      <c r="E193" t="s">
        <v>13</v>
      </c>
      <c r="F193" t="s">
        <v>3142</v>
      </c>
      <c r="G193" t="s">
        <v>134</v>
      </c>
      <c r="H193" t="s">
        <v>3143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2820</v>
      </c>
      <c r="T193" t="s">
        <v>20</v>
      </c>
      <c r="U193" t="s">
        <v>13</v>
      </c>
    </row>
    <row r="194" spans="1:21">
      <c r="A194" t="s">
        <v>1902</v>
      </c>
      <c r="B194" t="s">
        <v>1901</v>
      </c>
      <c r="C194" t="s">
        <v>2880</v>
      </c>
      <c r="D194" t="s">
        <v>13</v>
      </c>
      <c r="E194" t="s">
        <v>13</v>
      </c>
      <c r="F194" t="s">
        <v>3144</v>
      </c>
      <c r="G194" t="s">
        <v>130</v>
      </c>
      <c r="H194" t="s">
        <v>2656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985</v>
      </c>
      <c r="T194" t="s">
        <v>19</v>
      </c>
      <c r="U194" t="s">
        <v>13</v>
      </c>
    </row>
    <row r="195" spans="1:21">
      <c r="A195" t="s">
        <v>2497</v>
      </c>
      <c r="B195" t="s">
        <v>2496</v>
      </c>
      <c r="C195" t="s">
        <v>2884</v>
      </c>
      <c r="D195" t="s">
        <v>13</v>
      </c>
      <c r="E195" t="s">
        <v>13</v>
      </c>
      <c r="F195" t="s">
        <v>3145</v>
      </c>
      <c r="G195" t="s">
        <v>128</v>
      </c>
      <c r="H195" t="s">
        <v>2498</v>
      </c>
      <c r="I195" t="s">
        <v>1686</v>
      </c>
      <c r="J195" t="s">
        <v>1397</v>
      </c>
      <c r="K195" t="s">
        <v>1061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985</v>
      </c>
      <c r="T195" t="s">
        <v>19</v>
      </c>
      <c r="U195" t="s">
        <v>13</v>
      </c>
    </row>
    <row r="196" spans="1:21">
      <c r="A196" t="s">
        <v>1738</v>
      </c>
      <c r="B196" t="s">
        <v>1737</v>
      </c>
      <c r="C196" t="s">
        <v>2884</v>
      </c>
      <c r="D196" t="s">
        <v>13</v>
      </c>
      <c r="E196" t="s">
        <v>13</v>
      </c>
      <c r="F196" t="s">
        <v>3146</v>
      </c>
      <c r="G196" t="s">
        <v>132</v>
      </c>
      <c r="H196" t="s">
        <v>2720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985</v>
      </c>
      <c r="T196" t="s">
        <v>17</v>
      </c>
      <c r="U196" t="s">
        <v>13</v>
      </c>
    </row>
    <row r="197" spans="1:21">
      <c r="A197" t="s">
        <v>1887</v>
      </c>
      <c r="B197" t="s">
        <v>1886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2300</v>
      </c>
      <c r="I197" t="s">
        <v>1683</v>
      </c>
      <c r="J197" t="s">
        <v>1675</v>
      </c>
      <c r="K197" t="s">
        <v>1423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985</v>
      </c>
      <c r="T197" t="s">
        <v>17</v>
      </c>
      <c r="U197" t="s">
        <v>13</v>
      </c>
    </row>
    <row r="198" spans="1:21">
      <c r="A198" t="s">
        <v>3148</v>
      </c>
      <c r="B198" t="s">
        <v>3147</v>
      </c>
      <c r="C198" t="s">
        <v>2884</v>
      </c>
      <c r="D198" t="s">
        <v>13</v>
      </c>
      <c r="E198" t="s">
        <v>13</v>
      </c>
      <c r="F198" t="s">
        <v>3149</v>
      </c>
      <c r="G198" t="s">
        <v>130</v>
      </c>
      <c r="H198" t="s">
        <v>3150</v>
      </c>
      <c r="I198" t="s">
        <v>13</v>
      </c>
      <c r="J198" t="s">
        <v>13</v>
      </c>
      <c r="K198" t="s">
        <v>13</v>
      </c>
      <c r="L198" t="s">
        <v>459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2810</v>
      </c>
      <c r="T198" t="s">
        <v>12</v>
      </c>
      <c r="U198" t="s">
        <v>13</v>
      </c>
    </row>
    <row r="199" spans="1:21">
      <c r="A199" t="s">
        <v>1835</v>
      </c>
      <c r="B199" t="s">
        <v>1834</v>
      </c>
      <c r="C199" t="s">
        <v>2880</v>
      </c>
      <c r="D199" t="s">
        <v>13</v>
      </c>
      <c r="E199" t="s">
        <v>13</v>
      </c>
      <c r="F199" t="s">
        <v>3151</v>
      </c>
      <c r="G199" t="s">
        <v>129</v>
      </c>
      <c r="H199" t="s">
        <v>2294</v>
      </c>
      <c r="I199" t="s">
        <v>13</v>
      </c>
      <c r="J199" t="s">
        <v>13</v>
      </c>
      <c r="K199" t="s">
        <v>13</v>
      </c>
      <c r="L199" t="s">
        <v>459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985</v>
      </c>
      <c r="T199" t="s">
        <v>19</v>
      </c>
      <c r="U199" t="s">
        <v>13</v>
      </c>
    </row>
    <row r="200" spans="1:21">
      <c r="A200" t="s">
        <v>1954</v>
      </c>
      <c r="B200" t="s">
        <v>1953</v>
      </c>
      <c r="C200" t="s">
        <v>2884</v>
      </c>
      <c r="D200" t="s">
        <v>13</v>
      </c>
      <c r="E200" t="s">
        <v>13</v>
      </c>
      <c r="F200" t="s">
        <v>3152</v>
      </c>
      <c r="G200" t="s">
        <v>126</v>
      </c>
      <c r="H200" t="s">
        <v>2665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2821</v>
      </c>
      <c r="T200" t="s">
        <v>1714</v>
      </c>
      <c r="U200" t="s">
        <v>13</v>
      </c>
    </row>
    <row r="201" spans="1:21">
      <c r="A201" t="s">
        <v>1820</v>
      </c>
      <c r="B201" t="s">
        <v>1819</v>
      </c>
      <c r="C201" t="s">
        <v>2880</v>
      </c>
      <c r="D201" t="s">
        <v>13</v>
      </c>
      <c r="E201" t="s">
        <v>13</v>
      </c>
      <c r="F201" t="s">
        <v>3153</v>
      </c>
      <c r="G201" t="s">
        <v>129</v>
      </c>
      <c r="H201" t="s">
        <v>2437</v>
      </c>
      <c r="I201" t="s">
        <v>13</v>
      </c>
      <c r="J201" t="s">
        <v>13</v>
      </c>
      <c r="K201" t="s">
        <v>2178</v>
      </c>
      <c r="L201" t="s">
        <v>459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985</v>
      </c>
      <c r="T201" t="s">
        <v>19</v>
      </c>
      <c r="U201" t="s">
        <v>13</v>
      </c>
    </row>
    <row r="202" spans="1:21">
      <c r="A202" t="s">
        <v>1823</v>
      </c>
      <c r="B202" t="s">
        <v>1822</v>
      </c>
      <c r="C202" t="s">
        <v>2880</v>
      </c>
      <c r="D202" t="s">
        <v>13</v>
      </c>
      <c r="E202" t="s">
        <v>13</v>
      </c>
      <c r="F202" t="s">
        <v>3154</v>
      </c>
      <c r="G202" t="s">
        <v>130</v>
      </c>
      <c r="H202" t="s">
        <v>2289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985</v>
      </c>
      <c r="T202" t="s">
        <v>19</v>
      </c>
      <c r="U202" t="s">
        <v>13</v>
      </c>
    </row>
    <row r="203" spans="1:21">
      <c r="A203" t="s">
        <v>1725</v>
      </c>
      <c r="B203" t="s">
        <v>1724</v>
      </c>
      <c r="C203" t="s">
        <v>2880</v>
      </c>
      <c r="D203" t="s">
        <v>13</v>
      </c>
      <c r="E203" t="s">
        <v>13</v>
      </c>
      <c r="F203" t="s">
        <v>13</v>
      </c>
      <c r="G203" t="s">
        <v>13</v>
      </c>
      <c r="H203" t="s">
        <v>2246</v>
      </c>
      <c r="I203" t="s">
        <v>1726</v>
      </c>
      <c r="J203" t="s">
        <v>1675</v>
      </c>
      <c r="K203" t="s">
        <v>3155</v>
      </c>
      <c r="L203" t="s">
        <v>13</v>
      </c>
      <c r="M203" t="s">
        <v>13</v>
      </c>
      <c r="N203" t="s">
        <v>13</v>
      </c>
      <c r="O203" t="s">
        <v>13</v>
      </c>
      <c r="P203" t="s">
        <v>2246</v>
      </c>
      <c r="Q203" t="s">
        <v>13</v>
      </c>
      <c r="R203" t="s">
        <v>13</v>
      </c>
      <c r="S203" t="s">
        <v>2803</v>
      </c>
      <c r="T203" t="s">
        <v>12</v>
      </c>
      <c r="U203" t="s">
        <v>2897</v>
      </c>
    </row>
    <row r="204" spans="1:21">
      <c r="A204" t="s">
        <v>2515</v>
      </c>
      <c r="B204" t="s">
        <v>2514</v>
      </c>
      <c r="C204" t="s">
        <v>2884</v>
      </c>
      <c r="D204" t="s">
        <v>13</v>
      </c>
      <c r="E204" t="s">
        <v>13</v>
      </c>
      <c r="F204" t="s">
        <v>13</v>
      </c>
      <c r="G204" t="s">
        <v>13</v>
      </c>
      <c r="H204" t="s">
        <v>2516</v>
      </c>
      <c r="I204" t="s">
        <v>1686</v>
      </c>
      <c r="J204" t="s">
        <v>1675</v>
      </c>
      <c r="K204" t="s">
        <v>1061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985</v>
      </c>
      <c r="T204" t="s">
        <v>12</v>
      </c>
      <c r="U204" t="s">
        <v>13</v>
      </c>
    </row>
    <row r="205" spans="1:21">
      <c r="A205" t="s">
        <v>2495</v>
      </c>
      <c r="B205" t="s">
        <v>2494</v>
      </c>
      <c r="C205" t="s">
        <v>2884</v>
      </c>
      <c r="D205" t="s">
        <v>13</v>
      </c>
      <c r="E205" t="s">
        <v>13</v>
      </c>
      <c r="F205" t="s">
        <v>3156</v>
      </c>
      <c r="G205" t="s">
        <v>129</v>
      </c>
      <c r="H205" t="s">
        <v>2483</v>
      </c>
      <c r="I205" t="s">
        <v>1686</v>
      </c>
      <c r="J205" t="s">
        <v>1675</v>
      </c>
      <c r="K205" t="s">
        <v>1061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2810</v>
      </c>
      <c r="T205" t="s">
        <v>19</v>
      </c>
      <c r="U205" t="s">
        <v>13</v>
      </c>
    </row>
    <row r="206" spans="1:21">
      <c r="A206" t="s">
        <v>1851</v>
      </c>
      <c r="B206" t="s">
        <v>1850</v>
      </c>
      <c r="C206" t="s">
        <v>2884</v>
      </c>
      <c r="D206" t="s">
        <v>13</v>
      </c>
      <c r="E206" t="s">
        <v>13</v>
      </c>
      <c r="F206" t="s">
        <v>13</v>
      </c>
      <c r="G206" t="s">
        <v>13</v>
      </c>
      <c r="H206" t="s">
        <v>2183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2810</v>
      </c>
      <c r="T206" t="s">
        <v>15</v>
      </c>
      <c r="U206" t="s">
        <v>13</v>
      </c>
    </row>
    <row r="207" spans="1:21">
      <c r="A207" t="s">
        <v>2482</v>
      </c>
      <c r="B207" t="s">
        <v>2481</v>
      </c>
      <c r="C207" t="s">
        <v>2880</v>
      </c>
      <c r="D207" t="s">
        <v>13</v>
      </c>
      <c r="E207" t="s">
        <v>13</v>
      </c>
      <c r="F207" t="s">
        <v>3157</v>
      </c>
      <c r="G207" t="s">
        <v>131</v>
      </c>
      <c r="H207" t="s">
        <v>2483</v>
      </c>
      <c r="I207" t="s">
        <v>1686</v>
      </c>
      <c r="J207" t="s">
        <v>1675</v>
      </c>
      <c r="K207" t="s">
        <v>1061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2810</v>
      </c>
      <c r="T207" t="s">
        <v>19</v>
      </c>
      <c r="U207" t="s">
        <v>13</v>
      </c>
    </row>
    <row r="208" spans="1:21">
      <c r="A208" t="s">
        <v>3159</v>
      </c>
      <c r="B208" t="s">
        <v>3158</v>
      </c>
      <c r="C208" t="s">
        <v>2880</v>
      </c>
      <c r="D208" t="s">
        <v>13</v>
      </c>
      <c r="E208" t="s">
        <v>13</v>
      </c>
      <c r="F208" t="s">
        <v>3160</v>
      </c>
      <c r="G208" t="s">
        <v>130</v>
      </c>
      <c r="H208" t="s">
        <v>3161</v>
      </c>
      <c r="I208" t="s">
        <v>13</v>
      </c>
      <c r="J208" t="s">
        <v>13</v>
      </c>
      <c r="K208" t="s">
        <v>13</v>
      </c>
      <c r="L208" t="s">
        <v>459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2810</v>
      </c>
      <c r="T208" t="s">
        <v>12</v>
      </c>
      <c r="U208" t="s">
        <v>13</v>
      </c>
    </row>
    <row r="209" spans="1:21">
      <c r="A209" t="s">
        <v>2150</v>
      </c>
      <c r="B209" t="s">
        <v>2149</v>
      </c>
      <c r="C209" t="s">
        <v>2880</v>
      </c>
      <c r="D209" t="s">
        <v>13</v>
      </c>
      <c r="E209" t="s">
        <v>13</v>
      </c>
      <c r="F209" t="s">
        <v>3162</v>
      </c>
      <c r="G209" t="s">
        <v>127</v>
      </c>
      <c r="H209" t="s">
        <v>2553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2806</v>
      </c>
      <c r="T209" t="s">
        <v>1714</v>
      </c>
      <c r="U209" t="s">
        <v>13</v>
      </c>
    </row>
    <row r="210" spans="1:21">
      <c r="A210" t="s">
        <v>2552</v>
      </c>
      <c r="B210" t="s">
        <v>2551</v>
      </c>
      <c r="C210" t="s">
        <v>2884</v>
      </c>
      <c r="D210" t="s">
        <v>13</v>
      </c>
      <c r="E210" t="s">
        <v>13</v>
      </c>
      <c r="F210" t="s">
        <v>3163</v>
      </c>
      <c r="G210" t="s">
        <v>126</v>
      </c>
      <c r="H210" t="s">
        <v>2553</v>
      </c>
      <c r="I210" t="s">
        <v>1678</v>
      </c>
      <c r="J210" t="s">
        <v>1675</v>
      </c>
      <c r="K210" t="s">
        <v>1061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2806</v>
      </c>
      <c r="T210" t="s">
        <v>1763</v>
      </c>
      <c r="U210" t="s">
        <v>13</v>
      </c>
    </row>
    <row r="211" spans="1:21">
      <c r="A211" t="s">
        <v>2136</v>
      </c>
      <c r="B211" t="s">
        <v>2135</v>
      </c>
      <c r="C211" t="s">
        <v>2884</v>
      </c>
      <c r="D211" t="s">
        <v>13</v>
      </c>
      <c r="E211" t="s">
        <v>13</v>
      </c>
      <c r="F211" t="s">
        <v>3164</v>
      </c>
      <c r="G211" t="s">
        <v>128</v>
      </c>
      <c r="H211" t="s">
        <v>2316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2806</v>
      </c>
      <c r="T211" t="s">
        <v>1714</v>
      </c>
      <c r="U211" t="s">
        <v>13</v>
      </c>
    </row>
    <row r="212" spans="1:21">
      <c r="A212" t="s">
        <v>1874</v>
      </c>
      <c r="B212" t="s">
        <v>1873</v>
      </c>
      <c r="C212" t="s">
        <v>2884</v>
      </c>
      <c r="D212" t="s">
        <v>13</v>
      </c>
      <c r="E212" t="s">
        <v>13</v>
      </c>
      <c r="F212" t="s">
        <v>3164</v>
      </c>
      <c r="G212" t="s">
        <v>128</v>
      </c>
      <c r="H212" t="s">
        <v>2316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2806</v>
      </c>
      <c r="T212" t="s">
        <v>1714</v>
      </c>
      <c r="U212" t="s">
        <v>13</v>
      </c>
    </row>
    <row r="213" spans="1:21">
      <c r="A213" t="s">
        <v>2228</v>
      </c>
      <c r="B213" t="s">
        <v>2227</v>
      </c>
      <c r="C213" t="s">
        <v>2884</v>
      </c>
      <c r="D213" t="s">
        <v>13</v>
      </c>
      <c r="E213" t="s">
        <v>13</v>
      </c>
      <c r="F213" t="s">
        <v>13</v>
      </c>
      <c r="G213" t="s">
        <v>13</v>
      </c>
      <c r="H213" t="s">
        <v>2229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2810</v>
      </c>
      <c r="T213" t="s">
        <v>18</v>
      </c>
      <c r="U213" t="s">
        <v>13</v>
      </c>
    </row>
    <row r="214" spans="1:21">
      <c r="A214" t="s">
        <v>3166</v>
      </c>
      <c r="B214" t="s">
        <v>3165</v>
      </c>
      <c r="C214" t="s">
        <v>2880</v>
      </c>
      <c r="D214" t="s">
        <v>13</v>
      </c>
      <c r="E214" t="s">
        <v>13</v>
      </c>
      <c r="F214" t="s">
        <v>3167</v>
      </c>
      <c r="G214" t="s">
        <v>131</v>
      </c>
      <c r="H214" t="s">
        <v>3168</v>
      </c>
      <c r="I214" t="s">
        <v>13</v>
      </c>
      <c r="J214" t="s">
        <v>13</v>
      </c>
      <c r="K214" t="s">
        <v>13</v>
      </c>
      <c r="L214" t="s">
        <v>459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985</v>
      </c>
      <c r="T214" t="s">
        <v>12</v>
      </c>
      <c r="U214" t="s">
        <v>13</v>
      </c>
    </row>
    <row r="215" spans="1:21">
      <c r="A215" t="s">
        <v>1710</v>
      </c>
      <c r="B215" t="s">
        <v>1413</v>
      </c>
      <c r="C215" t="s">
        <v>2880</v>
      </c>
      <c r="D215" t="s">
        <v>13</v>
      </c>
      <c r="E215" t="s">
        <v>13</v>
      </c>
      <c r="F215" t="s">
        <v>13</v>
      </c>
      <c r="G215" t="s">
        <v>13</v>
      </c>
      <c r="H215" t="s">
        <v>2252</v>
      </c>
      <c r="I215" t="s">
        <v>13</v>
      </c>
      <c r="J215" t="s">
        <v>13</v>
      </c>
      <c r="K215" t="s">
        <v>3169</v>
      </c>
      <c r="L215" t="s">
        <v>13</v>
      </c>
      <c r="M215" t="s">
        <v>13</v>
      </c>
      <c r="N215" t="s">
        <v>2252</v>
      </c>
      <c r="O215" t="s">
        <v>13</v>
      </c>
      <c r="P215" t="s">
        <v>2252</v>
      </c>
      <c r="Q215" t="s">
        <v>13</v>
      </c>
      <c r="R215" t="s">
        <v>13</v>
      </c>
      <c r="S215" t="s">
        <v>985</v>
      </c>
      <c r="T215" t="s">
        <v>12</v>
      </c>
      <c r="U215" t="s">
        <v>13</v>
      </c>
    </row>
    <row r="216" spans="1:21">
      <c r="A216" t="s">
        <v>2132</v>
      </c>
      <c r="B216" t="s">
        <v>2131</v>
      </c>
      <c r="C216" t="s">
        <v>2880</v>
      </c>
      <c r="D216" t="s">
        <v>13</v>
      </c>
      <c r="E216" t="s">
        <v>13</v>
      </c>
      <c r="F216" t="s">
        <v>3170</v>
      </c>
      <c r="G216" t="s">
        <v>128</v>
      </c>
      <c r="H216" t="s">
        <v>2530</v>
      </c>
      <c r="I216" t="s">
        <v>1678</v>
      </c>
      <c r="J216" t="s">
        <v>1397</v>
      </c>
      <c r="K216" t="s">
        <v>1079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985</v>
      </c>
      <c r="T216" t="s">
        <v>19</v>
      </c>
      <c r="U216" t="s">
        <v>2896</v>
      </c>
    </row>
    <row r="217" spans="1:21">
      <c r="A217" t="s">
        <v>1897</v>
      </c>
      <c r="B217" t="s">
        <v>1896</v>
      </c>
      <c r="C217" t="s">
        <v>2880</v>
      </c>
      <c r="D217" t="s">
        <v>13</v>
      </c>
      <c r="E217" t="s">
        <v>13</v>
      </c>
      <c r="F217" t="s">
        <v>13</v>
      </c>
      <c r="G217" t="s">
        <v>13</v>
      </c>
      <c r="H217" t="s">
        <v>2269</v>
      </c>
      <c r="I217" t="s">
        <v>1699</v>
      </c>
      <c r="J217" t="s">
        <v>1675</v>
      </c>
      <c r="K217" t="s">
        <v>1085</v>
      </c>
      <c r="L217" t="s">
        <v>13</v>
      </c>
      <c r="M217" t="s">
        <v>13</v>
      </c>
      <c r="N217" t="s">
        <v>13</v>
      </c>
      <c r="O217" t="s">
        <v>3171</v>
      </c>
      <c r="P217" t="s">
        <v>2269</v>
      </c>
      <c r="Q217" t="s">
        <v>13</v>
      </c>
      <c r="R217" t="s">
        <v>13</v>
      </c>
      <c r="S217" t="s">
        <v>2845</v>
      </c>
      <c r="T217" t="s">
        <v>15</v>
      </c>
      <c r="U217" t="s">
        <v>123</v>
      </c>
    </row>
    <row r="218" spans="1:21">
      <c r="A218" t="s">
        <v>1978</v>
      </c>
      <c r="B218" t="s">
        <v>1977</v>
      </c>
      <c r="C218" t="s">
        <v>2880</v>
      </c>
      <c r="D218" t="s">
        <v>13</v>
      </c>
      <c r="E218" t="s">
        <v>13</v>
      </c>
      <c r="F218" t="s">
        <v>3172</v>
      </c>
      <c r="G218" t="s">
        <v>130</v>
      </c>
      <c r="H218" t="s">
        <v>2194</v>
      </c>
      <c r="I218" t="s">
        <v>13</v>
      </c>
      <c r="J218" t="s">
        <v>13</v>
      </c>
      <c r="K218" t="s">
        <v>13</v>
      </c>
      <c r="L218" t="s">
        <v>459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985</v>
      </c>
      <c r="T218" t="s">
        <v>19</v>
      </c>
      <c r="U218" t="s">
        <v>13</v>
      </c>
    </row>
    <row r="219" spans="1:21">
      <c r="A219" t="s">
        <v>2034</v>
      </c>
      <c r="B219" t="s">
        <v>2033</v>
      </c>
      <c r="C219" t="s">
        <v>2880</v>
      </c>
      <c r="D219" t="s">
        <v>13</v>
      </c>
      <c r="E219" t="s">
        <v>13</v>
      </c>
      <c r="F219" t="s">
        <v>3173</v>
      </c>
      <c r="G219" t="s">
        <v>129</v>
      </c>
      <c r="H219" t="s">
        <v>2197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985</v>
      </c>
      <c r="T219" t="s">
        <v>19</v>
      </c>
      <c r="U219" t="s">
        <v>13</v>
      </c>
    </row>
    <row r="220" spans="1:21">
      <c r="A220" t="s">
        <v>1872</v>
      </c>
      <c r="B220" t="s">
        <v>1871</v>
      </c>
      <c r="C220" t="s">
        <v>2880</v>
      </c>
      <c r="D220" t="s">
        <v>13</v>
      </c>
      <c r="E220" t="s">
        <v>13</v>
      </c>
      <c r="F220" t="s">
        <v>3174</v>
      </c>
      <c r="G220" t="s">
        <v>131</v>
      </c>
      <c r="H220" t="s">
        <v>2529</v>
      </c>
      <c r="I220" t="s">
        <v>13</v>
      </c>
      <c r="J220" t="s">
        <v>13</v>
      </c>
      <c r="K220" t="s">
        <v>13</v>
      </c>
      <c r="L220" t="s">
        <v>459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985</v>
      </c>
      <c r="T220" t="s">
        <v>12</v>
      </c>
      <c r="U220" t="s">
        <v>13</v>
      </c>
    </row>
    <row r="221" spans="1:21">
      <c r="A221" t="s">
        <v>2746</v>
      </c>
      <c r="B221" t="s">
        <v>2745</v>
      </c>
      <c r="C221" t="s">
        <v>2884</v>
      </c>
      <c r="D221" t="s">
        <v>13</v>
      </c>
      <c r="E221" t="s">
        <v>13</v>
      </c>
      <c r="F221" t="s">
        <v>13</v>
      </c>
      <c r="G221" t="s">
        <v>13</v>
      </c>
      <c r="H221" t="s">
        <v>2747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985</v>
      </c>
      <c r="T221" t="s">
        <v>18</v>
      </c>
      <c r="U221" t="s">
        <v>13</v>
      </c>
    </row>
    <row r="222" spans="1:21">
      <c r="A222" t="s">
        <v>2731</v>
      </c>
      <c r="B222" t="s">
        <v>2730</v>
      </c>
      <c r="C222" t="s">
        <v>2884</v>
      </c>
      <c r="D222" t="s">
        <v>13</v>
      </c>
      <c r="E222" t="s">
        <v>13</v>
      </c>
      <c r="F222" t="s">
        <v>13</v>
      </c>
      <c r="G222" t="s">
        <v>13</v>
      </c>
      <c r="H222" t="s">
        <v>2732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2807</v>
      </c>
      <c r="T222" t="s">
        <v>18</v>
      </c>
      <c r="U222" t="s">
        <v>13</v>
      </c>
    </row>
    <row r="223" spans="1:21">
      <c r="A223" t="s">
        <v>2571</v>
      </c>
      <c r="B223" t="s">
        <v>2570</v>
      </c>
      <c r="C223" t="s">
        <v>2880</v>
      </c>
      <c r="D223" t="s">
        <v>13</v>
      </c>
      <c r="E223" t="s">
        <v>13</v>
      </c>
      <c r="F223" t="s">
        <v>3175</v>
      </c>
      <c r="G223" t="s">
        <v>126</v>
      </c>
      <c r="H223" t="s">
        <v>2572</v>
      </c>
      <c r="I223" t="s">
        <v>1775</v>
      </c>
      <c r="J223" t="s">
        <v>1675</v>
      </c>
      <c r="K223" t="s">
        <v>1095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2806</v>
      </c>
      <c r="T223" t="s">
        <v>1763</v>
      </c>
      <c r="U223" t="s">
        <v>13</v>
      </c>
    </row>
    <row r="224" spans="1:21">
      <c r="A224" t="s">
        <v>2674</v>
      </c>
      <c r="B224" t="s">
        <v>2673</v>
      </c>
      <c r="C224" t="s">
        <v>2884</v>
      </c>
      <c r="D224" t="s">
        <v>13</v>
      </c>
      <c r="E224" t="s">
        <v>13</v>
      </c>
      <c r="F224" t="s">
        <v>13</v>
      </c>
      <c r="G224" t="s">
        <v>13</v>
      </c>
      <c r="H224" t="s">
        <v>2675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2820</v>
      </c>
      <c r="T224" t="s">
        <v>2819</v>
      </c>
      <c r="U224" t="s">
        <v>13</v>
      </c>
    </row>
    <row r="225" spans="1:21">
      <c r="A225" t="s">
        <v>1974</v>
      </c>
      <c r="B225" t="s">
        <v>1973</v>
      </c>
      <c r="C225" t="s">
        <v>2880</v>
      </c>
      <c r="D225" t="s">
        <v>13</v>
      </c>
      <c r="E225" t="s">
        <v>13</v>
      </c>
      <c r="F225" t="s">
        <v>3176</v>
      </c>
      <c r="G225" t="s">
        <v>130</v>
      </c>
      <c r="H225" t="s">
        <v>2203</v>
      </c>
      <c r="I225" t="s">
        <v>13</v>
      </c>
      <c r="J225" t="s">
        <v>13</v>
      </c>
      <c r="K225" t="s">
        <v>13</v>
      </c>
      <c r="L225" t="s">
        <v>459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985</v>
      </c>
      <c r="T225" t="s">
        <v>19</v>
      </c>
      <c r="U225" t="s">
        <v>13</v>
      </c>
    </row>
    <row r="226" spans="1:21">
      <c r="A226" t="s">
        <v>2111</v>
      </c>
      <c r="B226" t="s">
        <v>2110</v>
      </c>
      <c r="C226" t="s">
        <v>2880</v>
      </c>
      <c r="D226" t="s">
        <v>13</v>
      </c>
      <c r="E226" t="s">
        <v>13</v>
      </c>
      <c r="F226" t="s">
        <v>3177</v>
      </c>
      <c r="G226" t="s">
        <v>127</v>
      </c>
      <c r="H226" t="s">
        <v>2655</v>
      </c>
      <c r="I226" t="s">
        <v>1678</v>
      </c>
      <c r="J226" t="s">
        <v>1675</v>
      </c>
      <c r="K226" t="s">
        <v>2112</v>
      </c>
      <c r="L226" t="s">
        <v>13</v>
      </c>
      <c r="M226" t="s">
        <v>13</v>
      </c>
      <c r="N226" t="s">
        <v>13</v>
      </c>
      <c r="O226" t="s">
        <v>13</v>
      </c>
      <c r="P226" t="s">
        <v>2655</v>
      </c>
      <c r="Q226" t="s">
        <v>13</v>
      </c>
      <c r="R226" t="s">
        <v>13</v>
      </c>
      <c r="S226" t="s">
        <v>2833</v>
      </c>
      <c r="T226" t="s">
        <v>1714</v>
      </c>
      <c r="U226" t="s">
        <v>13</v>
      </c>
    </row>
    <row r="227" spans="1:21">
      <c r="A227" t="s">
        <v>2492</v>
      </c>
      <c r="B227" t="s">
        <v>2491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2493</v>
      </c>
      <c r="I227" t="s">
        <v>1699</v>
      </c>
      <c r="J227" t="s">
        <v>1675</v>
      </c>
      <c r="K227" t="s">
        <v>1061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985</v>
      </c>
      <c r="T227" t="s">
        <v>19</v>
      </c>
      <c r="U227" t="s">
        <v>13</v>
      </c>
    </row>
    <row r="228" spans="1:21">
      <c r="A228" t="s">
        <v>1934</v>
      </c>
      <c r="B228" t="s">
        <v>1933</v>
      </c>
      <c r="C228" t="s">
        <v>2884</v>
      </c>
      <c r="D228" t="s">
        <v>13</v>
      </c>
      <c r="E228" t="s">
        <v>13</v>
      </c>
      <c r="F228" t="s">
        <v>3178</v>
      </c>
      <c r="G228" t="s">
        <v>131</v>
      </c>
      <c r="H228" t="s">
        <v>2209</v>
      </c>
      <c r="I228" t="s">
        <v>13</v>
      </c>
      <c r="J228" t="s">
        <v>13</v>
      </c>
      <c r="K228" t="s">
        <v>13</v>
      </c>
      <c r="L228" t="s">
        <v>459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985</v>
      </c>
      <c r="T228" t="s">
        <v>12</v>
      </c>
      <c r="U228" t="s">
        <v>13</v>
      </c>
    </row>
    <row r="229" spans="1:21">
      <c r="A229" t="s">
        <v>1713</v>
      </c>
      <c r="B229" t="s">
        <v>1419</v>
      </c>
      <c r="C229" t="s">
        <v>2880</v>
      </c>
      <c r="D229" t="s">
        <v>13</v>
      </c>
      <c r="E229" t="s">
        <v>13</v>
      </c>
      <c r="F229" t="s">
        <v>3179</v>
      </c>
      <c r="G229" t="s">
        <v>127</v>
      </c>
      <c r="H229" t="s">
        <v>2631</v>
      </c>
      <c r="I229" t="s">
        <v>1678</v>
      </c>
      <c r="J229" t="s">
        <v>1675</v>
      </c>
      <c r="K229" t="s">
        <v>1079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2833</v>
      </c>
      <c r="T229" t="s">
        <v>1714</v>
      </c>
      <c r="U229" t="s">
        <v>13</v>
      </c>
    </row>
    <row r="230" spans="1:21">
      <c r="A230" t="s">
        <v>2156</v>
      </c>
      <c r="B230" t="s">
        <v>2155</v>
      </c>
      <c r="C230" t="s">
        <v>2884</v>
      </c>
      <c r="D230" t="s">
        <v>13</v>
      </c>
      <c r="E230" t="s">
        <v>13</v>
      </c>
      <c r="F230" t="s">
        <v>3180</v>
      </c>
      <c r="G230" t="s">
        <v>131</v>
      </c>
      <c r="H230" t="s">
        <v>2714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985</v>
      </c>
      <c r="T230" t="s">
        <v>17</v>
      </c>
      <c r="U230" t="s">
        <v>13</v>
      </c>
    </row>
    <row r="231" spans="1:21">
      <c r="A231" t="s">
        <v>1870</v>
      </c>
      <c r="B231" t="s">
        <v>1869</v>
      </c>
      <c r="C231" t="s">
        <v>2884</v>
      </c>
      <c r="D231" t="s">
        <v>13</v>
      </c>
      <c r="E231" t="s">
        <v>13</v>
      </c>
      <c r="F231" t="s">
        <v>3181</v>
      </c>
      <c r="G231" t="s">
        <v>129</v>
      </c>
      <c r="H231" t="s">
        <v>2309</v>
      </c>
      <c r="I231" t="s">
        <v>13</v>
      </c>
      <c r="J231" t="s">
        <v>13</v>
      </c>
      <c r="K231" t="s">
        <v>2178</v>
      </c>
      <c r="L231" t="s">
        <v>459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985</v>
      </c>
      <c r="T231" t="s">
        <v>19</v>
      </c>
      <c r="U231" t="s">
        <v>13</v>
      </c>
    </row>
    <row r="232" spans="1:21">
      <c r="A232" t="s">
        <v>1910</v>
      </c>
      <c r="B232" t="s">
        <v>1909</v>
      </c>
      <c r="C232" t="s">
        <v>2880</v>
      </c>
      <c r="D232" t="s">
        <v>13</v>
      </c>
      <c r="E232" t="s">
        <v>13</v>
      </c>
      <c r="F232" t="s">
        <v>3182</v>
      </c>
      <c r="G232" t="s">
        <v>131</v>
      </c>
      <c r="H232" t="s">
        <v>2195</v>
      </c>
      <c r="I232" t="s">
        <v>13</v>
      </c>
      <c r="J232" t="s">
        <v>13</v>
      </c>
      <c r="K232" t="s">
        <v>13</v>
      </c>
      <c r="L232" t="s">
        <v>459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2811</v>
      </c>
      <c r="T232" t="s">
        <v>12</v>
      </c>
      <c r="U232" t="s">
        <v>13</v>
      </c>
    </row>
    <row r="233" spans="1:21">
      <c r="A233" t="s">
        <v>2099</v>
      </c>
      <c r="B233" t="s">
        <v>2098</v>
      </c>
      <c r="C233" t="s">
        <v>2880</v>
      </c>
      <c r="D233" t="s">
        <v>13</v>
      </c>
      <c r="E233" t="s">
        <v>13</v>
      </c>
      <c r="F233" t="s">
        <v>3183</v>
      </c>
      <c r="G233" t="s">
        <v>133</v>
      </c>
      <c r="H233" t="s">
        <v>2788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2810</v>
      </c>
      <c r="T233" t="s">
        <v>16</v>
      </c>
      <c r="U233" t="s">
        <v>13</v>
      </c>
    </row>
    <row r="234" spans="1:21">
      <c r="A234" t="s">
        <v>2148</v>
      </c>
      <c r="B234" t="s">
        <v>2147</v>
      </c>
      <c r="C234" t="s">
        <v>2884</v>
      </c>
      <c r="D234" t="s">
        <v>13</v>
      </c>
      <c r="E234" t="s">
        <v>13</v>
      </c>
      <c r="F234" t="s">
        <v>3184</v>
      </c>
      <c r="G234" t="s">
        <v>132</v>
      </c>
      <c r="H234" t="s">
        <v>2206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2818</v>
      </c>
      <c r="T234" t="s">
        <v>17</v>
      </c>
      <c r="U234" t="s">
        <v>13</v>
      </c>
    </row>
    <row r="235" spans="1:21">
      <c r="A235" t="s">
        <v>2152</v>
      </c>
      <c r="B235" t="s">
        <v>2151</v>
      </c>
      <c r="C235" t="s">
        <v>2880</v>
      </c>
      <c r="D235" t="s">
        <v>13</v>
      </c>
      <c r="E235" t="s">
        <v>13</v>
      </c>
      <c r="F235" t="s">
        <v>13</v>
      </c>
      <c r="G235" t="s">
        <v>13</v>
      </c>
      <c r="H235" t="s">
        <v>2284</v>
      </c>
      <c r="I235" t="s">
        <v>1699</v>
      </c>
      <c r="J235" t="s">
        <v>1675</v>
      </c>
      <c r="K235" t="s">
        <v>990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985</v>
      </c>
      <c r="T235" t="s">
        <v>19</v>
      </c>
      <c r="U235" t="s">
        <v>13</v>
      </c>
    </row>
    <row r="236" spans="1:21">
      <c r="A236" t="s">
        <v>2140</v>
      </c>
      <c r="B236" t="s">
        <v>2139</v>
      </c>
      <c r="C236" t="s">
        <v>2884</v>
      </c>
      <c r="D236" t="s">
        <v>13</v>
      </c>
      <c r="E236" t="s">
        <v>13</v>
      </c>
      <c r="F236" t="s">
        <v>3185</v>
      </c>
      <c r="G236" t="s">
        <v>130</v>
      </c>
      <c r="H236" t="s">
        <v>2272</v>
      </c>
      <c r="I236" t="s">
        <v>1686</v>
      </c>
      <c r="J236" t="s">
        <v>13</v>
      </c>
      <c r="K236" t="s">
        <v>3186</v>
      </c>
      <c r="L236" t="s">
        <v>13</v>
      </c>
      <c r="M236" t="s">
        <v>3187</v>
      </c>
      <c r="N236" t="s">
        <v>2837</v>
      </c>
      <c r="O236" t="s">
        <v>3188</v>
      </c>
      <c r="P236" t="s">
        <v>2272</v>
      </c>
      <c r="Q236" t="s">
        <v>13</v>
      </c>
      <c r="R236" t="s">
        <v>13</v>
      </c>
      <c r="S236" t="s">
        <v>985</v>
      </c>
      <c r="T236" t="s">
        <v>12</v>
      </c>
      <c r="U236" t="s">
        <v>124</v>
      </c>
    </row>
    <row r="237" spans="1:21">
      <c r="A237" t="s">
        <v>3190</v>
      </c>
      <c r="B237" t="s">
        <v>3189</v>
      </c>
      <c r="C237" t="s">
        <v>2880</v>
      </c>
      <c r="D237" t="s">
        <v>13</v>
      </c>
      <c r="E237" t="s">
        <v>13</v>
      </c>
      <c r="F237" t="s">
        <v>13</v>
      </c>
      <c r="G237" t="s">
        <v>13</v>
      </c>
      <c r="H237" t="s">
        <v>3191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2823</v>
      </c>
      <c r="T237" t="s">
        <v>15</v>
      </c>
      <c r="U237" t="s">
        <v>13</v>
      </c>
    </row>
    <row r="238" spans="1:21">
      <c r="A238" t="s">
        <v>2441</v>
      </c>
      <c r="B238" t="s">
        <v>2440</v>
      </c>
      <c r="C238" t="s">
        <v>2880</v>
      </c>
      <c r="D238" t="s">
        <v>13</v>
      </c>
      <c r="E238" t="s">
        <v>13</v>
      </c>
      <c r="F238" t="s">
        <v>3192</v>
      </c>
      <c r="G238" t="s">
        <v>130</v>
      </c>
      <c r="H238" t="s">
        <v>2442</v>
      </c>
      <c r="I238" t="s">
        <v>1699</v>
      </c>
      <c r="J238" t="s">
        <v>13</v>
      </c>
      <c r="K238" t="s">
        <v>13</v>
      </c>
      <c r="L238" t="s">
        <v>459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985</v>
      </c>
      <c r="T238" t="s">
        <v>19</v>
      </c>
      <c r="U238" t="s">
        <v>13</v>
      </c>
    </row>
    <row r="239" spans="1:21">
      <c r="A239" t="s">
        <v>1893</v>
      </c>
      <c r="B239" t="s">
        <v>1892</v>
      </c>
      <c r="C239" t="s">
        <v>2884</v>
      </c>
      <c r="D239" t="s">
        <v>13</v>
      </c>
      <c r="E239" t="s">
        <v>13</v>
      </c>
      <c r="F239" t="s">
        <v>13</v>
      </c>
      <c r="G239" t="s">
        <v>13</v>
      </c>
      <c r="H239" t="s">
        <v>2267</v>
      </c>
      <c r="I239" t="s">
        <v>1686</v>
      </c>
      <c r="J239" t="s">
        <v>1675</v>
      </c>
      <c r="K239" t="s">
        <v>1879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985</v>
      </c>
      <c r="T239" t="s">
        <v>19</v>
      </c>
      <c r="U239" t="s">
        <v>13</v>
      </c>
    </row>
    <row r="240" spans="1:21">
      <c r="A240" t="s">
        <v>1972</v>
      </c>
      <c r="B240" t="s">
        <v>1971</v>
      </c>
      <c r="C240" t="s">
        <v>2880</v>
      </c>
      <c r="D240" t="s">
        <v>13</v>
      </c>
      <c r="E240" t="s">
        <v>13</v>
      </c>
      <c r="F240" t="s">
        <v>13</v>
      </c>
      <c r="G240" t="s">
        <v>13</v>
      </c>
      <c r="H240" t="s">
        <v>2251</v>
      </c>
      <c r="I240" t="s">
        <v>1699</v>
      </c>
      <c r="J240" t="s">
        <v>1675</v>
      </c>
      <c r="K240" t="s">
        <v>1879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985</v>
      </c>
      <c r="T240" t="s">
        <v>19</v>
      </c>
      <c r="U240" t="s">
        <v>13</v>
      </c>
    </row>
    <row r="241" spans="1:21">
      <c r="A241" t="s">
        <v>2750</v>
      </c>
      <c r="B241" t="s">
        <v>2749</v>
      </c>
      <c r="C241" t="s">
        <v>2880</v>
      </c>
      <c r="D241" t="s">
        <v>13</v>
      </c>
      <c r="E241" t="s">
        <v>13</v>
      </c>
      <c r="F241" t="s">
        <v>13</v>
      </c>
      <c r="G241" t="s">
        <v>13</v>
      </c>
      <c r="H241" t="s">
        <v>2751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985</v>
      </c>
      <c r="T241" t="s">
        <v>18</v>
      </c>
      <c r="U241" t="s">
        <v>13</v>
      </c>
    </row>
    <row r="242" spans="1:21">
      <c r="A242" t="s">
        <v>1889</v>
      </c>
      <c r="B242" t="s">
        <v>1888</v>
      </c>
      <c r="C242" t="s">
        <v>2884</v>
      </c>
      <c r="D242" t="s">
        <v>13</v>
      </c>
      <c r="E242" t="s">
        <v>13</v>
      </c>
      <c r="F242" t="s">
        <v>3193</v>
      </c>
      <c r="G242" t="s">
        <v>125</v>
      </c>
      <c r="H242" t="s">
        <v>2650</v>
      </c>
      <c r="I242" t="s">
        <v>1678</v>
      </c>
      <c r="J242" t="s">
        <v>1675</v>
      </c>
      <c r="K242" t="s">
        <v>1079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2806</v>
      </c>
      <c r="T242" t="s">
        <v>1763</v>
      </c>
      <c r="U242" t="s">
        <v>123</v>
      </c>
    </row>
    <row r="243" spans="1:21">
      <c r="A243" t="s">
        <v>1885</v>
      </c>
      <c r="B243" t="s">
        <v>1884</v>
      </c>
      <c r="C243" t="s">
        <v>2884</v>
      </c>
      <c r="D243" t="s">
        <v>13</v>
      </c>
      <c r="E243" t="s">
        <v>13</v>
      </c>
      <c r="F243" t="s">
        <v>3193</v>
      </c>
      <c r="G243" t="s">
        <v>125</v>
      </c>
      <c r="H243" t="s">
        <v>2652</v>
      </c>
      <c r="I243" t="s">
        <v>1678</v>
      </c>
      <c r="J243" t="s">
        <v>1675</v>
      </c>
      <c r="K243" t="s">
        <v>1079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2806</v>
      </c>
      <c r="T243" t="s">
        <v>1763</v>
      </c>
      <c r="U243" t="s">
        <v>13</v>
      </c>
    </row>
    <row r="244" spans="1:21">
      <c r="A244" t="s">
        <v>2512</v>
      </c>
      <c r="B244" t="s">
        <v>2511</v>
      </c>
      <c r="C244" t="s">
        <v>2884</v>
      </c>
      <c r="D244" t="s">
        <v>13</v>
      </c>
      <c r="E244" t="s">
        <v>13</v>
      </c>
      <c r="F244" t="s">
        <v>3194</v>
      </c>
      <c r="G244" t="s">
        <v>128</v>
      </c>
      <c r="H244" t="s">
        <v>2513</v>
      </c>
      <c r="I244" t="s">
        <v>1699</v>
      </c>
      <c r="J244" t="s">
        <v>1675</v>
      </c>
      <c r="K244" t="s">
        <v>1120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985</v>
      </c>
      <c r="T244" t="s">
        <v>19</v>
      </c>
      <c r="U244" t="s">
        <v>13</v>
      </c>
    </row>
    <row r="245" spans="1:21">
      <c r="A245" t="s">
        <v>1878</v>
      </c>
      <c r="B245" t="s">
        <v>1877</v>
      </c>
      <c r="C245" t="s">
        <v>2880</v>
      </c>
      <c r="D245" t="s">
        <v>13</v>
      </c>
      <c r="E245" t="s">
        <v>13</v>
      </c>
      <c r="F245" t="s">
        <v>13</v>
      </c>
      <c r="G245" t="s">
        <v>13</v>
      </c>
      <c r="H245" t="s">
        <v>2249</v>
      </c>
      <c r="I245" t="s">
        <v>1686</v>
      </c>
      <c r="J245" t="s">
        <v>1675</v>
      </c>
      <c r="K245" t="s">
        <v>1879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985</v>
      </c>
      <c r="T245" t="s">
        <v>19</v>
      </c>
      <c r="U245" t="s">
        <v>13</v>
      </c>
    </row>
    <row r="246" spans="1:21">
      <c r="A246" t="s">
        <v>2064</v>
      </c>
      <c r="B246" t="s">
        <v>2063</v>
      </c>
      <c r="C246" t="s">
        <v>2884</v>
      </c>
      <c r="D246" t="s">
        <v>13</v>
      </c>
      <c r="E246" t="s">
        <v>13</v>
      </c>
      <c r="F246" t="s">
        <v>13</v>
      </c>
      <c r="G246" t="s">
        <v>13</v>
      </c>
      <c r="H246" t="s">
        <v>2789</v>
      </c>
      <c r="I246" t="s">
        <v>1683</v>
      </c>
      <c r="J246" t="s">
        <v>13</v>
      </c>
      <c r="K246" t="s">
        <v>1427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2811</v>
      </c>
      <c r="T246" t="s">
        <v>18</v>
      </c>
      <c r="U246" t="s">
        <v>13</v>
      </c>
    </row>
    <row r="247" spans="1:21">
      <c r="A247" t="s">
        <v>2479</v>
      </c>
      <c r="B247" t="s">
        <v>2478</v>
      </c>
      <c r="C247" t="s">
        <v>2880</v>
      </c>
      <c r="D247" t="s">
        <v>13</v>
      </c>
      <c r="E247" t="s">
        <v>13</v>
      </c>
      <c r="F247" t="s">
        <v>3195</v>
      </c>
      <c r="G247" t="s">
        <v>128</v>
      </c>
      <c r="H247" t="s">
        <v>2480</v>
      </c>
      <c r="I247" t="s">
        <v>1699</v>
      </c>
      <c r="J247" t="s">
        <v>1675</v>
      </c>
      <c r="K247" t="s">
        <v>1061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2821</v>
      </c>
      <c r="T247" t="s">
        <v>1706</v>
      </c>
      <c r="U247" t="s">
        <v>13</v>
      </c>
    </row>
    <row r="248" spans="1:21">
      <c r="A248" t="s">
        <v>1702</v>
      </c>
      <c r="B248" t="s">
        <v>1407</v>
      </c>
      <c r="C248" t="s">
        <v>2884</v>
      </c>
      <c r="D248" t="s">
        <v>13</v>
      </c>
      <c r="E248" t="s">
        <v>13</v>
      </c>
      <c r="F248" t="s">
        <v>3196</v>
      </c>
      <c r="G248" t="s">
        <v>129</v>
      </c>
      <c r="H248" t="s">
        <v>2522</v>
      </c>
      <c r="I248" t="s">
        <v>1686</v>
      </c>
      <c r="J248" t="s">
        <v>1675</v>
      </c>
      <c r="K248" t="s">
        <v>1061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2810</v>
      </c>
      <c r="T248" t="s">
        <v>19</v>
      </c>
      <c r="U248" t="s">
        <v>123</v>
      </c>
    </row>
    <row r="249" spans="1:21">
      <c r="A249" t="s">
        <v>1760</v>
      </c>
      <c r="B249" t="s">
        <v>1759</v>
      </c>
      <c r="C249" t="s">
        <v>2880</v>
      </c>
      <c r="D249" t="s">
        <v>13</v>
      </c>
      <c r="E249" t="s">
        <v>13</v>
      </c>
      <c r="F249" t="s">
        <v>3197</v>
      </c>
      <c r="G249" t="s">
        <v>127</v>
      </c>
      <c r="H249" t="s">
        <v>2632</v>
      </c>
      <c r="I249" t="s">
        <v>1709</v>
      </c>
      <c r="J249" t="s">
        <v>1675</v>
      </c>
      <c r="K249" t="s">
        <v>1061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2806</v>
      </c>
      <c r="T249" t="s">
        <v>1706</v>
      </c>
      <c r="U249" t="s">
        <v>13</v>
      </c>
    </row>
    <row r="250" spans="1:21">
      <c r="A250" t="s">
        <v>1730</v>
      </c>
      <c r="B250" t="s">
        <v>1729</v>
      </c>
      <c r="C250" t="s">
        <v>2880</v>
      </c>
      <c r="D250" t="s">
        <v>13</v>
      </c>
      <c r="E250" t="s">
        <v>13</v>
      </c>
      <c r="F250" t="s">
        <v>3198</v>
      </c>
      <c r="G250" t="s">
        <v>131</v>
      </c>
      <c r="H250" t="s">
        <v>2208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2814</v>
      </c>
      <c r="T250" t="s">
        <v>12</v>
      </c>
      <c r="U250" t="s">
        <v>13</v>
      </c>
    </row>
    <row r="251" spans="1:21">
      <c r="A251" t="s">
        <v>2773</v>
      </c>
      <c r="B251" t="s">
        <v>2772</v>
      </c>
      <c r="C251" t="s">
        <v>2880</v>
      </c>
      <c r="D251" t="s">
        <v>13</v>
      </c>
      <c r="E251" t="s">
        <v>13</v>
      </c>
      <c r="F251" t="s">
        <v>13</v>
      </c>
      <c r="G251" t="s">
        <v>13</v>
      </c>
      <c r="H251" t="s">
        <v>2774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985</v>
      </c>
      <c r="T251" t="s">
        <v>18</v>
      </c>
      <c r="U251" t="s">
        <v>13</v>
      </c>
    </row>
    <row r="252" spans="1:21">
      <c r="A252" t="s">
        <v>2366</v>
      </c>
      <c r="B252" t="s">
        <v>2365</v>
      </c>
      <c r="C252" t="s">
        <v>2884</v>
      </c>
      <c r="D252" t="s">
        <v>13</v>
      </c>
      <c r="E252" t="s">
        <v>13</v>
      </c>
      <c r="F252" t="s">
        <v>3181</v>
      </c>
      <c r="G252" t="s">
        <v>129</v>
      </c>
      <c r="H252" t="s">
        <v>2367</v>
      </c>
      <c r="I252" t="s">
        <v>1686</v>
      </c>
      <c r="J252" t="s">
        <v>1675</v>
      </c>
      <c r="K252" t="s">
        <v>1061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985</v>
      </c>
      <c r="T252" t="s">
        <v>19</v>
      </c>
      <c r="U252" t="s">
        <v>13</v>
      </c>
    </row>
    <row r="253" spans="1:21">
      <c r="A253" t="s">
        <v>2702</v>
      </c>
      <c r="B253" t="s">
        <v>2701</v>
      </c>
      <c r="C253" t="s">
        <v>2884</v>
      </c>
      <c r="D253" t="s">
        <v>13</v>
      </c>
      <c r="E253" t="s">
        <v>13</v>
      </c>
      <c r="F253" t="s">
        <v>3199</v>
      </c>
      <c r="G253" t="s">
        <v>134</v>
      </c>
      <c r="H253" t="s">
        <v>2703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2817</v>
      </c>
      <c r="T253" t="s">
        <v>18</v>
      </c>
      <c r="U253" t="s">
        <v>13</v>
      </c>
    </row>
    <row r="254" spans="1:21">
      <c r="A254" t="s">
        <v>1769</v>
      </c>
      <c r="B254" t="s">
        <v>1768</v>
      </c>
      <c r="C254" t="s">
        <v>2884</v>
      </c>
      <c r="D254" t="s">
        <v>13</v>
      </c>
      <c r="E254" t="s">
        <v>13</v>
      </c>
      <c r="F254" t="s">
        <v>13</v>
      </c>
      <c r="G254" t="s">
        <v>13</v>
      </c>
      <c r="H254" t="s">
        <v>2179</v>
      </c>
      <c r="I254" t="s">
        <v>1674</v>
      </c>
      <c r="J254" t="s">
        <v>1397</v>
      </c>
      <c r="K254" t="s">
        <v>1079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985</v>
      </c>
      <c r="T254" t="s">
        <v>19</v>
      </c>
      <c r="U254" t="s">
        <v>13</v>
      </c>
    </row>
    <row r="255" spans="1:21">
      <c r="A255" t="s">
        <v>3200</v>
      </c>
      <c r="B255" t="s">
        <v>1908</v>
      </c>
      <c r="C255" t="s">
        <v>2884</v>
      </c>
      <c r="D255" t="s">
        <v>13</v>
      </c>
      <c r="E255" t="s">
        <v>13</v>
      </c>
      <c r="F255" t="s">
        <v>3201</v>
      </c>
      <c r="G255" t="s">
        <v>132</v>
      </c>
      <c r="H255" t="s">
        <v>2278</v>
      </c>
      <c r="I255" t="s">
        <v>1699</v>
      </c>
      <c r="J255" t="s">
        <v>1675</v>
      </c>
      <c r="K255" t="s">
        <v>1085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2845</v>
      </c>
      <c r="T255" t="s">
        <v>19</v>
      </c>
      <c r="U255" t="s">
        <v>13</v>
      </c>
    </row>
    <row r="256" spans="1:21">
      <c r="A256" t="s">
        <v>1765</v>
      </c>
      <c r="B256" t="s">
        <v>1764</v>
      </c>
      <c r="C256" t="s">
        <v>2884</v>
      </c>
      <c r="D256" t="s">
        <v>13</v>
      </c>
      <c r="E256" t="s">
        <v>13</v>
      </c>
      <c r="F256" t="s">
        <v>13</v>
      </c>
      <c r="G256" t="s">
        <v>13</v>
      </c>
      <c r="H256" t="s">
        <v>2220</v>
      </c>
      <c r="I256" t="s">
        <v>1686</v>
      </c>
      <c r="J256" t="s">
        <v>1675</v>
      </c>
      <c r="K256" t="s">
        <v>460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985</v>
      </c>
      <c r="T256" t="s">
        <v>19</v>
      </c>
      <c r="U256" t="s">
        <v>13</v>
      </c>
    </row>
    <row r="257" spans="1:21">
      <c r="A257" t="s">
        <v>1779</v>
      </c>
      <c r="B257" t="s">
        <v>1778</v>
      </c>
      <c r="C257" t="s">
        <v>2884</v>
      </c>
      <c r="D257" t="s">
        <v>13</v>
      </c>
      <c r="E257" t="s">
        <v>13</v>
      </c>
      <c r="F257" t="s">
        <v>13</v>
      </c>
      <c r="G257" t="s">
        <v>13</v>
      </c>
      <c r="H257" t="s">
        <v>2644</v>
      </c>
      <c r="I257" t="s">
        <v>1775</v>
      </c>
      <c r="J257" t="s">
        <v>1675</v>
      </c>
      <c r="K257" t="s">
        <v>1079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2821</v>
      </c>
      <c r="T257" t="s">
        <v>1714</v>
      </c>
      <c r="U257" t="s">
        <v>123</v>
      </c>
    </row>
    <row r="258" spans="1:21">
      <c r="A258" t="s">
        <v>1717</v>
      </c>
      <c r="B258" t="s">
        <v>1716</v>
      </c>
      <c r="C258" t="s">
        <v>2884</v>
      </c>
      <c r="D258" t="s">
        <v>13</v>
      </c>
      <c r="E258" t="s">
        <v>13</v>
      </c>
      <c r="F258" t="s">
        <v>3202</v>
      </c>
      <c r="G258" t="s">
        <v>128</v>
      </c>
      <c r="H258" t="s">
        <v>2279</v>
      </c>
      <c r="I258" t="s">
        <v>1678</v>
      </c>
      <c r="J258" t="s">
        <v>1675</v>
      </c>
      <c r="K258" t="s">
        <v>144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2836</v>
      </c>
      <c r="T258" t="s">
        <v>19</v>
      </c>
      <c r="U258" t="s">
        <v>13</v>
      </c>
    </row>
    <row r="259" spans="1:21">
      <c r="A259" t="s">
        <v>1843</v>
      </c>
      <c r="B259" t="s">
        <v>1842</v>
      </c>
      <c r="C259" t="s">
        <v>2884</v>
      </c>
      <c r="D259" t="s">
        <v>13</v>
      </c>
      <c r="E259" t="s">
        <v>13</v>
      </c>
      <c r="F259" t="s">
        <v>13</v>
      </c>
      <c r="G259" t="s">
        <v>13</v>
      </c>
      <c r="H259" t="s">
        <v>2187</v>
      </c>
      <c r="I259" t="s">
        <v>1674</v>
      </c>
      <c r="J259" t="s">
        <v>1675</v>
      </c>
      <c r="K259" t="s">
        <v>1021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3203</v>
      </c>
      <c r="T259" t="s">
        <v>1714</v>
      </c>
      <c r="U259" t="s">
        <v>13</v>
      </c>
    </row>
    <row r="260" spans="1:21">
      <c r="A260" t="s">
        <v>2036</v>
      </c>
      <c r="B260" t="s">
        <v>2035</v>
      </c>
      <c r="C260" t="s">
        <v>2880</v>
      </c>
      <c r="D260" t="s">
        <v>13</v>
      </c>
      <c r="E260" t="s">
        <v>13</v>
      </c>
      <c r="F260" t="s">
        <v>3204</v>
      </c>
      <c r="G260" t="s">
        <v>132</v>
      </c>
      <c r="H260" t="s">
        <v>2664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985</v>
      </c>
      <c r="T260" t="s">
        <v>17</v>
      </c>
      <c r="U260" t="s">
        <v>13</v>
      </c>
    </row>
    <row r="261" spans="1:21">
      <c r="A261" t="s">
        <v>2489</v>
      </c>
      <c r="B261" t="s">
        <v>2488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2490</v>
      </c>
      <c r="I261" t="s">
        <v>1699</v>
      </c>
      <c r="J261" t="s">
        <v>1675</v>
      </c>
      <c r="K261" t="s">
        <v>1079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985</v>
      </c>
      <c r="T261" t="s">
        <v>12</v>
      </c>
      <c r="U261" t="s">
        <v>13</v>
      </c>
    </row>
    <row r="262" spans="1:21">
      <c r="A262" t="s">
        <v>3205</v>
      </c>
      <c r="B262" t="s">
        <v>1777</v>
      </c>
      <c r="C262" t="s">
        <v>2884</v>
      </c>
      <c r="D262" t="s">
        <v>13</v>
      </c>
      <c r="E262" t="s">
        <v>13</v>
      </c>
      <c r="F262" t="s">
        <v>13</v>
      </c>
      <c r="G262" t="s">
        <v>13</v>
      </c>
      <c r="H262" t="s">
        <v>2640</v>
      </c>
      <c r="I262" t="s">
        <v>1775</v>
      </c>
      <c r="J262" t="s">
        <v>1675</v>
      </c>
      <c r="K262" t="s">
        <v>1079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2821</v>
      </c>
      <c r="T262" t="s">
        <v>1714</v>
      </c>
      <c r="U262" t="s">
        <v>123</v>
      </c>
    </row>
    <row r="263" spans="1:21">
      <c r="A263" t="s">
        <v>3205</v>
      </c>
      <c r="B263" t="s">
        <v>2028</v>
      </c>
      <c r="C263" t="s">
        <v>2884</v>
      </c>
      <c r="D263" t="s">
        <v>13</v>
      </c>
      <c r="E263" t="s">
        <v>13</v>
      </c>
      <c r="F263" t="s">
        <v>3206</v>
      </c>
      <c r="G263" t="s">
        <v>147</v>
      </c>
      <c r="H263" t="s">
        <v>2771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985</v>
      </c>
      <c r="T263" t="s">
        <v>16</v>
      </c>
      <c r="U263" t="s">
        <v>13</v>
      </c>
    </row>
    <row r="264" spans="1:21">
      <c r="A264" t="s">
        <v>2038</v>
      </c>
      <c r="B264" t="s">
        <v>2037</v>
      </c>
      <c r="C264" t="s">
        <v>2880</v>
      </c>
      <c r="D264" t="s">
        <v>13</v>
      </c>
      <c r="E264" t="s">
        <v>13</v>
      </c>
      <c r="F264" t="s">
        <v>3207</v>
      </c>
      <c r="G264" t="s">
        <v>130</v>
      </c>
      <c r="H264" t="s">
        <v>2221</v>
      </c>
      <c r="I264" t="s">
        <v>1699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985</v>
      </c>
      <c r="T264" t="s">
        <v>19</v>
      </c>
      <c r="U264" t="s">
        <v>13</v>
      </c>
    </row>
    <row r="265" spans="1:21">
      <c r="A265" t="s">
        <v>2050</v>
      </c>
      <c r="B265" t="s">
        <v>2049</v>
      </c>
      <c r="C265" t="s">
        <v>2884</v>
      </c>
      <c r="D265" t="s">
        <v>13</v>
      </c>
      <c r="E265" t="s">
        <v>13</v>
      </c>
      <c r="F265" t="s">
        <v>3208</v>
      </c>
      <c r="G265" t="s">
        <v>132</v>
      </c>
      <c r="H265" t="s">
        <v>2261</v>
      </c>
      <c r="I265" t="s">
        <v>13</v>
      </c>
      <c r="J265" t="s">
        <v>13</v>
      </c>
      <c r="K265" t="s">
        <v>13</v>
      </c>
      <c r="L265" t="s">
        <v>459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2803</v>
      </c>
      <c r="T265" t="s">
        <v>17</v>
      </c>
      <c r="U265" t="s">
        <v>13</v>
      </c>
    </row>
    <row r="266" spans="1:21">
      <c r="A266" t="s">
        <v>2692</v>
      </c>
      <c r="B266" t="s">
        <v>2691</v>
      </c>
      <c r="C266" t="s">
        <v>2880</v>
      </c>
      <c r="D266" t="s">
        <v>13</v>
      </c>
      <c r="E266" t="s">
        <v>13</v>
      </c>
      <c r="F266" t="s">
        <v>13</v>
      </c>
      <c r="G266" t="s">
        <v>13</v>
      </c>
      <c r="H266" t="s">
        <v>2693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985</v>
      </c>
      <c r="T266" t="s">
        <v>18</v>
      </c>
      <c r="U266" t="s">
        <v>13</v>
      </c>
    </row>
    <row r="267" spans="1:21">
      <c r="A267" t="s">
        <v>1829</v>
      </c>
      <c r="B267" t="s">
        <v>1828</v>
      </c>
      <c r="C267" t="s">
        <v>2884</v>
      </c>
      <c r="D267" t="s">
        <v>13</v>
      </c>
      <c r="E267" t="s">
        <v>13</v>
      </c>
      <c r="F267" t="s">
        <v>3209</v>
      </c>
      <c r="G267" t="s">
        <v>128</v>
      </c>
      <c r="H267" t="s">
        <v>2218</v>
      </c>
      <c r="I267" t="s">
        <v>1678</v>
      </c>
      <c r="J267" t="s">
        <v>1675</v>
      </c>
      <c r="K267" t="s">
        <v>1024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2822</v>
      </c>
      <c r="T267" t="s">
        <v>1706</v>
      </c>
      <c r="U267" t="s">
        <v>13</v>
      </c>
    </row>
    <row r="268" spans="1:21">
      <c r="A268" t="s">
        <v>3211</v>
      </c>
      <c r="B268" t="s">
        <v>3210</v>
      </c>
      <c r="C268" t="s">
        <v>2880</v>
      </c>
      <c r="D268" t="s">
        <v>13</v>
      </c>
      <c r="E268" t="s">
        <v>13</v>
      </c>
      <c r="F268" t="s">
        <v>3212</v>
      </c>
      <c r="G268" t="s">
        <v>131</v>
      </c>
      <c r="H268" t="s">
        <v>3213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985</v>
      </c>
      <c r="T268" t="s">
        <v>17</v>
      </c>
      <c r="U268" t="s">
        <v>13</v>
      </c>
    </row>
    <row r="269" spans="1:21">
      <c r="A269" t="s">
        <v>1773</v>
      </c>
      <c r="B269" t="s">
        <v>1772</v>
      </c>
      <c r="C269" t="s">
        <v>2880</v>
      </c>
      <c r="D269" t="s">
        <v>13</v>
      </c>
      <c r="E269" t="s">
        <v>13</v>
      </c>
      <c r="F269" t="s">
        <v>13</v>
      </c>
      <c r="G269" t="s">
        <v>13</v>
      </c>
      <c r="H269" t="s">
        <v>2386</v>
      </c>
      <c r="I269" t="s">
        <v>1683</v>
      </c>
      <c r="J269" t="s">
        <v>1675</v>
      </c>
      <c r="K269" t="s">
        <v>1061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985</v>
      </c>
      <c r="T269" t="s">
        <v>19</v>
      </c>
      <c r="U269" t="s">
        <v>13</v>
      </c>
    </row>
    <row r="270" spans="1:21">
      <c r="A270" t="s">
        <v>2598</v>
      </c>
      <c r="B270" t="s">
        <v>2597</v>
      </c>
      <c r="C270" t="s">
        <v>2884</v>
      </c>
      <c r="D270" t="s">
        <v>13</v>
      </c>
      <c r="E270" t="s">
        <v>13</v>
      </c>
      <c r="F270" t="s">
        <v>3214</v>
      </c>
      <c r="G270" t="s">
        <v>125</v>
      </c>
      <c r="H270" t="s">
        <v>2235</v>
      </c>
      <c r="I270" t="s">
        <v>1699</v>
      </c>
      <c r="J270" t="s">
        <v>1675</v>
      </c>
      <c r="K270" t="s">
        <v>1061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2821</v>
      </c>
      <c r="T270" t="s">
        <v>1763</v>
      </c>
      <c r="U270" t="s">
        <v>13</v>
      </c>
    </row>
    <row r="271" spans="1:21">
      <c r="A271" t="s">
        <v>2722</v>
      </c>
      <c r="B271" t="s">
        <v>2721</v>
      </c>
      <c r="C271" t="s">
        <v>2880</v>
      </c>
      <c r="D271" t="s">
        <v>13</v>
      </c>
      <c r="E271" t="s">
        <v>13</v>
      </c>
      <c r="F271" t="s">
        <v>3215</v>
      </c>
      <c r="G271" t="s">
        <v>132</v>
      </c>
      <c r="H271" t="s">
        <v>2723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985</v>
      </c>
      <c r="T271" t="s">
        <v>17</v>
      </c>
      <c r="U271" t="s">
        <v>13</v>
      </c>
    </row>
    <row r="272" spans="1:21">
      <c r="A272" t="s">
        <v>3216</v>
      </c>
      <c r="B272" t="s">
        <v>1960</v>
      </c>
      <c r="C272" t="s">
        <v>2884</v>
      </c>
      <c r="D272" t="s">
        <v>13</v>
      </c>
      <c r="E272" t="s">
        <v>13</v>
      </c>
      <c r="F272" t="s">
        <v>13</v>
      </c>
      <c r="G272" t="s">
        <v>13</v>
      </c>
      <c r="H272" t="s">
        <v>2643</v>
      </c>
      <c r="I272" t="s">
        <v>1775</v>
      </c>
      <c r="J272" t="s">
        <v>1675</v>
      </c>
      <c r="K272" t="s">
        <v>1079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2821</v>
      </c>
      <c r="T272" t="s">
        <v>1714</v>
      </c>
      <c r="U272" t="s">
        <v>123</v>
      </c>
    </row>
    <row r="273" spans="1:21">
      <c r="A273" t="s">
        <v>3216</v>
      </c>
      <c r="B273" t="s">
        <v>1780</v>
      </c>
      <c r="C273" t="s">
        <v>2884</v>
      </c>
      <c r="D273" t="s">
        <v>13</v>
      </c>
      <c r="E273" t="s">
        <v>13</v>
      </c>
      <c r="F273" t="s">
        <v>3217</v>
      </c>
      <c r="G273" t="s">
        <v>129</v>
      </c>
      <c r="H273" t="s">
        <v>2235</v>
      </c>
      <c r="I273" t="s">
        <v>13</v>
      </c>
      <c r="J273" t="s">
        <v>13</v>
      </c>
      <c r="K273" t="s">
        <v>13</v>
      </c>
      <c r="L273" t="s">
        <v>459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985</v>
      </c>
      <c r="T273" t="s">
        <v>12</v>
      </c>
      <c r="U273" t="s">
        <v>13</v>
      </c>
    </row>
    <row r="274" spans="1:21">
      <c r="A274" t="s">
        <v>3219</v>
      </c>
      <c r="B274" t="s">
        <v>3218</v>
      </c>
      <c r="C274" t="s">
        <v>2884</v>
      </c>
      <c r="D274" t="s">
        <v>13</v>
      </c>
      <c r="E274" t="s">
        <v>13</v>
      </c>
      <c r="F274" t="s">
        <v>3220</v>
      </c>
      <c r="G274" t="s">
        <v>129</v>
      </c>
      <c r="H274" t="s">
        <v>3221</v>
      </c>
      <c r="I274" t="s">
        <v>1674</v>
      </c>
      <c r="J274" t="s">
        <v>1675</v>
      </c>
      <c r="K274" t="s">
        <v>990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2810</v>
      </c>
      <c r="T274" t="s">
        <v>19</v>
      </c>
      <c r="U274" t="s">
        <v>13</v>
      </c>
    </row>
    <row r="275" spans="1:21">
      <c r="A275" t="s">
        <v>3222</v>
      </c>
      <c r="B275" t="s">
        <v>2095</v>
      </c>
      <c r="C275" t="s">
        <v>2884</v>
      </c>
      <c r="D275" t="s">
        <v>13</v>
      </c>
      <c r="E275" t="s">
        <v>13</v>
      </c>
      <c r="F275" t="s">
        <v>3223</v>
      </c>
      <c r="G275" t="s">
        <v>131</v>
      </c>
      <c r="H275" t="s">
        <v>2307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985</v>
      </c>
      <c r="T275" t="s">
        <v>12</v>
      </c>
      <c r="U275" t="s">
        <v>13</v>
      </c>
    </row>
    <row r="276" spans="1:21">
      <c r="A276" t="s">
        <v>1742</v>
      </c>
      <c r="B276" t="s">
        <v>1741</v>
      </c>
      <c r="C276" t="s">
        <v>2884</v>
      </c>
      <c r="D276" t="s">
        <v>13</v>
      </c>
      <c r="E276" t="s">
        <v>13</v>
      </c>
      <c r="F276" t="s">
        <v>2922</v>
      </c>
      <c r="G276" t="s">
        <v>131</v>
      </c>
      <c r="H276" t="s">
        <v>2263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2816</v>
      </c>
      <c r="T276" t="s">
        <v>17</v>
      </c>
      <c r="U276" t="s">
        <v>13</v>
      </c>
    </row>
    <row r="277" spans="1:21">
      <c r="A277" t="s">
        <v>2348</v>
      </c>
      <c r="B277" t="s">
        <v>2347</v>
      </c>
      <c r="C277" t="s">
        <v>2884</v>
      </c>
      <c r="D277" t="s">
        <v>13</v>
      </c>
      <c r="E277" t="s">
        <v>13</v>
      </c>
      <c r="F277" t="s">
        <v>3224</v>
      </c>
      <c r="G277" t="s">
        <v>125</v>
      </c>
      <c r="H277" t="s">
        <v>2192</v>
      </c>
      <c r="I277" t="s">
        <v>1699</v>
      </c>
      <c r="J277" t="s">
        <v>1675</v>
      </c>
      <c r="K277" t="s">
        <v>1061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3225</v>
      </c>
      <c r="T277" t="s">
        <v>1763</v>
      </c>
      <c r="U277" t="s">
        <v>13</v>
      </c>
    </row>
    <row r="278" spans="1:21">
      <c r="A278" t="s">
        <v>1922</v>
      </c>
      <c r="B278" t="s">
        <v>1921</v>
      </c>
      <c r="C278" t="s">
        <v>2884</v>
      </c>
      <c r="D278" t="s">
        <v>13</v>
      </c>
      <c r="E278" t="s">
        <v>13</v>
      </c>
      <c r="F278" t="s">
        <v>3226</v>
      </c>
      <c r="G278" t="s">
        <v>132</v>
      </c>
      <c r="H278" t="s">
        <v>2299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2810</v>
      </c>
      <c r="T278" t="s">
        <v>17</v>
      </c>
      <c r="U278" t="s">
        <v>13</v>
      </c>
    </row>
    <row r="279" spans="1:21">
      <c r="A279" t="s">
        <v>3227</v>
      </c>
      <c r="B279" t="s">
        <v>2100</v>
      </c>
      <c r="C279" t="s">
        <v>2884</v>
      </c>
      <c r="D279" t="s">
        <v>13</v>
      </c>
      <c r="E279" t="s">
        <v>13</v>
      </c>
      <c r="F279" t="s">
        <v>3228</v>
      </c>
      <c r="G279" t="s">
        <v>127</v>
      </c>
      <c r="H279" t="s">
        <v>2297</v>
      </c>
      <c r="I279" t="s">
        <v>1678</v>
      </c>
      <c r="J279" t="s">
        <v>13</v>
      </c>
      <c r="K279" t="s">
        <v>3186</v>
      </c>
      <c r="L279" t="s">
        <v>13</v>
      </c>
      <c r="M279" t="s">
        <v>3229</v>
      </c>
      <c r="N279" t="s">
        <v>2838</v>
      </c>
      <c r="O279" t="s">
        <v>3230</v>
      </c>
      <c r="P279" t="s">
        <v>2297</v>
      </c>
      <c r="Q279" t="s">
        <v>13</v>
      </c>
      <c r="R279" t="s">
        <v>13</v>
      </c>
      <c r="S279" t="s">
        <v>2806</v>
      </c>
      <c r="T279" t="s">
        <v>1706</v>
      </c>
      <c r="U279" t="s">
        <v>13</v>
      </c>
    </row>
    <row r="280" spans="1:21">
      <c r="A280" t="s">
        <v>1723</v>
      </c>
      <c r="B280" t="s">
        <v>1722</v>
      </c>
      <c r="C280" t="s">
        <v>2880</v>
      </c>
      <c r="D280" t="s">
        <v>13</v>
      </c>
      <c r="E280" t="s">
        <v>13</v>
      </c>
      <c r="F280" t="s">
        <v>13</v>
      </c>
      <c r="G280" t="s">
        <v>13</v>
      </c>
      <c r="H280" t="s">
        <v>2192</v>
      </c>
      <c r="I280" t="s">
        <v>1699</v>
      </c>
      <c r="J280" t="s">
        <v>1675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2192</v>
      </c>
      <c r="Q280" t="s">
        <v>13</v>
      </c>
      <c r="R280" t="s">
        <v>13</v>
      </c>
      <c r="S280" t="s">
        <v>985</v>
      </c>
      <c r="T280" t="s">
        <v>19</v>
      </c>
      <c r="U280" t="s">
        <v>3231</v>
      </c>
    </row>
    <row r="281" spans="1:21">
      <c r="A281" t="s">
        <v>1989</v>
      </c>
      <c r="B281" t="s">
        <v>1988</v>
      </c>
      <c r="C281" t="s">
        <v>2884</v>
      </c>
      <c r="D281" t="s">
        <v>13</v>
      </c>
      <c r="E281" t="s">
        <v>13</v>
      </c>
      <c r="F281" t="s">
        <v>13</v>
      </c>
      <c r="G281" t="s">
        <v>13</v>
      </c>
      <c r="H281" t="s">
        <v>2276</v>
      </c>
      <c r="I281" t="s">
        <v>1678</v>
      </c>
      <c r="J281" t="s">
        <v>1675</v>
      </c>
      <c r="K281" t="s">
        <v>460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2811</v>
      </c>
      <c r="T281" t="s">
        <v>19</v>
      </c>
      <c r="U281" t="s">
        <v>13</v>
      </c>
    </row>
    <row r="282" spans="1:21">
      <c r="A282" t="s">
        <v>2017</v>
      </c>
      <c r="B282" t="s">
        <v>2016</v>
      </c>
      <c r="C282" t="s">
        <v>2884</v>
      </c>
      <c r="D282" t="s">
        <v>13</v>
      </c>
      <c r="E282" t="s">
        <v>13</v>
      </c>
      <c r="F282" t="s">
        <v>3232</v>
      </c>
      <c r="G282" t="s">
        <v>128</v>
      </c>
      <c r="H282" t="s">
        <v>2343</v>
      </c>
      <c r="I282" t="s">
        <v>1678</v>
      </c>
      <c r="J282" t="s">
        <v>1675</v>
      </c>
      <c r="K282" t="s">
        <v>1023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2821</v>
      </c>
      <c r="T282" t="s">
        <v>1714</v>
      </c>
      <c r="U282" t="s">
        <v>13</v>
      </c>
    </row>
    <row r="283" spans="1:21">
      <c r="A283" t="s">
        <v>3233</v>
      </c>
      <c r="B283" t="s">
        <v>1830</v>
      </c>
      <c r="C283" t="s">
        <v>2880</v>
      </c>
      <c r="D283" t="s">
        <v>13</v>
      </c>
      <c r="E283" t="s">
        <v>13</v>
      </c>
      <c r="F283" t="s">
        <v>3234</v>
      </c>
      <c r="G283" t="s">
        <v>126</v>
      </c>
      <c r="H283" t="s">
        <v>2343</v>
      </c>
      <c r="I283" t="s">
        <v>1678</v>
      </c>
      <c r="J283" t="s">
        <v>1675</v>
      </c>
      <c r="K283" t="s">
        <v>1023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2821</v>
      </c>
      <c r="T283" t="s">
        <v>1714</v>
      </c>
      <c r="U283" t="s">
        <v>13</v>
      </c>
    </row>
    <row r="284" spans="1:21">
      <c r="A284" t="s">
        <v>2743</v>
      </c>
      <c r="B284" t="s">
        <v>2742</v>
      </c>
      <c r="C284" t="s">
        <v>2884</v>
      </c>
      <c r="D284" t="s">
        <v>13</v>
      </c>
      <c r="E284" t="s">
        <v>13</v>
      </c>
      <c r="F284" t="s">
        <v>13</v>
      </c>
      <c r="G284" t="s">
        <v>13</v>
      </c>
      <c r="H284" t="s">
        <v>2744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985</v>
      </c>
      <c r="T284" t="s">
        <v>18</v>
      </c>
      <c r="U284" t="s">
        <v>13</v>
      </c>
    </row>
    <row r="285" spans="1:21">
      <c r="A285" t="s">
        <v>3236</v>
      </c>
      <c r="B285" t="s">
        <v>3235</v>
      </c>
      <c r="C285" t="s">
        <v>2880</v>
      </c>
      <c r="D285" t="s">
        <v>13</v>
      </c>
      <c r="E285" t="s">
        <v>13</v>
      </c>
      <c r="F285" t="s">
        <v>3237</v>
      </c>
      <c r="G285" t="s">
        <v>132</v>
      </c>
      <c r="H285" t="s">
        <v>3238</v>
      </c>
      <c r="I285" t="s">
        <v>13</v>
      </c>
      <c r="J285" t="s">
        <v>13</v>
      </c>
      <c r="K285" t="s">
        <v>13</v>
      </c>
      <c r="L285" t="s">
        <v>459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985</v>
      </c>
      <c r="T285" t="s">
        <v>15</v>
      </c>
      <c r="U285" t="s">
        <v>13</v>
      </c>
    </row>
    <row r="286" spans="1:21">
      <c r="A286" t="s">
        <v>2435</v>
      </c>
      <c r="B286" t="s">
        <v>2434</v>
      </c>
      <c r="C286" t="s">
        <v>2880</v>
      </c>
      <c r="D286" t="s">
        <v>13</v>
      </c>
      <c r="E286" t="s">
        <v>13</v>
      </c>
      <c r="F286" t="s">
        <v>13</v>
      </c>
      <c r="G286" t="s">
        <v>13</v>
      </c>
      <c r="H286" t="s">
        <v>2436</v>
      </c>
      <c r="I286" t="s">
        <v>1699</v>
      </c>
      <c r="J286" t="s">
        <v>1675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3239</v>
      </c>
      <c r="S286" t="s">
        <v>985</v>
      </c>
      <c r="T286" t="s">
        <v>19</v>
      </c>
      <c r="U286" t="s">
        <v>13</v>
      </c>
    </row>
    <row r="287" spans="1:21">
      <c r="A287" t="s">
        <v>1995</v>
      </c>
      <c r="B287" t="s">
        <v>1994</v>
      </c>
      <c r="C287" t="s">
        <v>2884</v>
      </c>
      <c r="D287" t="s">
        <v>13</v>
      </c>
      <c r="E287" t="s">
        <v>13</v>
      </c>
      <c r="F287" t="s">
        <v>3240</v>
      </c>
      <c r="G287" t="s">
        <v>131</v>
      </c>
      <c r="H287" t="s">
        <v>2306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985</v>
      </c>
      <c r="T287" t="s">
        <v>12</v>
      </c>
      <c r="U287" t="s">
        <v>13</v>
      </c>
    </row>
    <row r="288" spans="1:21">
      <c r="A288" t="s">
        <v>2011</v>
      </c>
      <c r="B288" t="s">
        <v>2010</v>
      </c>
      <c r="C288" t="s">
        <v>2884</v>
      </c>
      <c r="D288" t="s">
        <v>13</v>
      </c>
      <c r="E288" t="s">
        <v>13</v>
      </c>
      <c r="F288" t="s">
        <v>3241</v>
      </c>
      <c r="G288" t="s">
        <v>131</v>
      </c>
      <c r="H288" t="s">
        <v>2368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2810</v>
      </c>
      <c r="T288" t="s">
        <v>17</v>
      </c>
      <c r="U288" t="s">
        <v>13</v>
      </c>
    </row>
    <row r="289" spans="1:21">
      <c r="A289" t="s">
        <v>2486</v>
      </c>
      <c r="B289" t="s">
        <v>2485</v>
      </c>
      <c r="C289" t="s">
        <v>2880</v>
      </c>
      <c r="D289" t="s">
        <v>13</v>
      </c>
      <c r="E289" t="s">
        <v>13</v>
      </c>
      <c r="F289" t="s">
        <v>13</v>
      </c>
      <c r="G289" t="s">
        <v>13</v>
      </c>
      <c r="H289" t="s">
        <v>2487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985</v>
      </c>
      <c r="T289" t="s">
        <v>18</v>
      </c>
      <c r="U289" t="s">
        <v>13</v>
      </c>
    </row>
    <row r="290" spans="1:21">
      <c r="A290" t="s">
        <v>1707</v>
      </c>
      <c r="B290" t="s">
        <v>1411</v>
      </c>
      <c r="C290" t="s">
        <v>2884</v>
      </c>
      <c r="D290" t="s">
        <v>13</v>
      </c>
      <c r="E290" t="s">
        <v>13</v>
      </c>
      <c r="F290" t="s">
        <v>13</v>
      </c>
      <c r="G290" t="s">
        <v>13</v>
      </c>
      <c r="H290" t="s">
        <v>2282</v>
      </c>
      <c r="I290" t="s">
        <v>1686</v>
      </c>
      <c r="J290" t="s">
        <v>1675</v>
      </c>
      <c r="K290" t="s">
        <v>460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985</v>
      </c>
      <c r="T290" t="s">
        <v>19</v>
      </c>
      <c r="U290" t="s">
        <v>13</v>
      </c>
    </row>
    <row r="291" spans="1:21">
      <c r="A291" t="s">
        <v>2754</v>
      </c>
      <c r="B291" t="s">
        <v>2753</v>
      </c>
      <c r="C291" t="s">
        <v>2884</v>
      </c>
      <c r="D291" t="s">
        <v>13</v>
      </c>
      <c r="E291" t="s">
        <v>13</v>
      </c>
      <c r="F291" t="s">
        <v>13</v>
      </c>
      <c r="G291" t="s">
        <v>13</v>
      </c>
      <c r="H291" t="s">
        <v>2755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985</v>
      </c>
      <c r="T291" t="s">
        <v>18</v>
      </c>
      <c r="U291" t="s">
        <v>13</v>
      </c>
    </row>
    <row r="292" spans="1:21">
      <c r="A292" t="s">
        <v>2470</v>
      </c>
      <c r="B292" t="s">
        <v>2469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2471</v>
      </c>
      <c r="I292" t="s">
        <v>1709</v>
      </c>
      <c r="J292" t="s">
        <v>1675</v>
      </c>
      <c r="K292" t="s">
        <v>1061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985</v>
      </c>
      <c r="T292" t="s">
        <v>19</v>
      </c>
      <c r="U292" t="s">
        <v>13</v>
      </c>
    </row>
    <row r="293" spans="1:21">
      <c r="A293" t="s">
        <v>2181</v>
      </c>
      <c r="B293" t="s">
        <v>2180</v>
      </c>
      <c r="C293" t="s">
        <v>2880</v>
      </c>
      <c r="D293" t="s">
        <v>13</v>
      </c>
      <c r="E293" t="s">
        <v>13</v>
      </c>
      <c r="F293" t="s">
        <v>13</v>
      </c>
      <c r="G293" t="s">
        <v>13</v>
      </c>
      <c r="H293" t="s">
        <v>2182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985</v>
      </c>
      <c r="T293" t="s">
        <v>15</v>
      </c>
      <c r="U293" t="s">
        <v>13</v>
      </c>
    </row>
    <row r="294" spans="1:21">
      <c r="A294" t="s">
        <v>2023</v>
      </c>
      <c r="B294" t="s">
        <v>2022</v>
      </c>
      <c r="C294" t="s">
        <v>2884</v>
      </c>
      <c r="D294" t="s">
        <v>13</v>
      </c>
      <c r="E294" t="s">
        <v>13</v>
      </c>
      <c r="F294" t="s">
        <v>3242</v>
      </c>
      <c r="G294" t="s">
        <v>130</v>
      </c>
      <c r="H294" t="s">
        <v>2266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985</v>
      </c>
      <c r="T294" t="s">
        <v>19</v>
      </c>
      <c r="U294" t="s">
        <v>13</v>
      </c>
    </row>
    <row r="295" spans="1:21">
      <c r="A295" t="s">
        <v>3244</v>
      </c>
      <c r="B295" t="s">
        <v>3243</v>
      </c>
      <c r="C295" t="s">
        <v>2884</v>
      </c>
      <c r="D295" t="s">
        <v>13</v>
      </c>
      <c r="E295" t="s">
        <v>13</v>
      </c>
      <c r="F295" t="s">
        <v>3245</v>
      </c>
      <c r="G295" t="s">
        <v>134</v>
      </c>
      <c r="H295" t="s">
        <v>3246</v>
      </c>
      <c r="I295" t="s">
        <v>13</v>
      </c>
      <c r="J295" t="s">
        <v>13</v>
      </c>
      <c r="K295" t="s">
        <v>2178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2826</v>
      </c>
      <c r="T295" t="s">
        <v>21</v>
      </c>
      <c r="U295" t="s">
        <v>13</v>
      </c>
    </row>
    <row r="296" spans="1:21">
      <c r="A296" t="s">
        <v>3247</v>
      </c>
      <c r="B296" t="s">
        <v>2090</v>
      </c>
      <c r="C296" t="s">
        <v>2880</v>
      </c>
      <c r="D296" t="s">
        <v>13</v>
      </c>
      <c r="E296" t="s">
        <v>13</v>
      </c>
      <c r="F296" t="s">
        <v>3248</v>
      </c>
      <c r="G296" t="s">
        <v>126</v>
      </c>
      <c r="H296" t="s">
        <v>2295</v>
      </c>
      <c r="I296" t="s">
        <v>13</v>
      </c>
      <c r="J296" t="s">
        <v>13</v>
      </c>
      <c r="K296" t="s">
        <v>2178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2808</v>
      </c>
      <c r="T296" t="s">
        <v>1763</v>
      </c>
      <c r="U296" t="s">
        <v>13</v>
      </c>
    </row>
    <row r="297" spans="1:21">
      <c r="A297" t="s">
        <v>2456</v>
      </c>
      <c r="B297" t="s">
        <v>2455</v>
      </c>
      <c r="C297" t="s">
        <v>2880</v>
      </c>
      <c r="D297" t="s">
        <v>13</v>
      </c>
      <c r="E297" t="s">
        <v>13</v>
      </c>
      <c r="F297" t="s">
        <v>3249</v>
      </c>
      <c r="G297" t="s">
        <v>128</v>
      </c>
      <c r="H297" t="s">
        <v>2457</v>
      </c>
      <c r="I297" t="s">
        <v>1699</v>
      </c>
      <c r="J297" t="s">
        <v>1675</v>
      </c>
      <c r="K297" t="s">
        <v>1089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985</v>
      </c>
      <c r="T297" t="s">
        <v>19</v>
      </c>
      <c r="U297" t="s">
        <v>13</v>
      </c>
    </row>
    <row r="298" spans="1:21">
      <c r="A298" t="s">
        <v>2412</v>
      </c>
      <c r="B298" t="s">
        <v>2411</v>
      </c>
      <c r="C298" t="s">
        <v>2884</v>
      </c>
      <c r="D298" t="s">
        <v>13</v>
      </c>
      <c r="E298" t="s">
        <v>13</v>
      </c>
      <c r="F298" t="s">
        <v>13</v>
      </c>
      <c r="G298" t="s">
        <v>13</v>
      </c>
      <c r="H298" t="s">
        <v>2413</v>
      </c>
      <c r="I298" t="s">
        <v>1674</v>
      </c>
      <c r="J298" t="s">
        <v>1675</v>
      </c>
      <c r="K298" t="s">
        <v>1061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985</v>
      </c>
      <c r="T298" t="s">
        <v>19</v>
      </c>
      <c r="U298" t="s">
        <v>13</v>
      </c>
    </row>
    <row r="299" spans="1:21">
      <c r="A299" t="s">
        <v>2094</v>
      </c>
      <c r="B299" t="s">
        <v>2093</v>
      </c>
      <c r="C299" t="s">
        <v>2884</v>
      </c>
      <c r="D299" t="s">
        <v>13</v>
      </c>
      <c r="E299" t="s">
        <v>13</v>
      </c>
      <c r="F299" t="s">
        <v>3250</v>
      </c>
      <c r="G299" t="s">
        <v>129</v>
      </c>
      <c r="H299" t="s">
        <v>2243</v>
      </c>
      <c r="I299" t="s">
        <v>1699</v>
      </c>
      <c r="J299" t="s">
        <v>1675</v>
      </c>
      <c r="K299" t="s">
        <v>1053</v>
      </c>
      <c r="L299" t="s">
        <v>13</v>
      </c>
      <c r="M299" t="s">
        <v>13</v>
      </c>
      <c r="N299" t="s">
        <v>2243</v>
      </c>
      <c r="O299" t="s">
        <v>13</v>
      </c>
      <c r="P299" t="s">
        <v>13</v>
      </c>
      <c r="Q299" t="s">
        <v>13</v>
      </c>
      <c r="R299" t="s">
        <v>13</v>
      </c>
      <c r="S299" t="s">
        <v>985</v>
      </c>
      <c r="T299" t="s">
        <v>19</v>
      </c>
      <c r="U299" t="s">
        <v>3251</v>
      </c>
    </row>
    <row r="300" spans="1:21">
      <c r="A300" t="s">
        <v>1899</v>
      </c>
      <c r="B300" t="s">
        <v>1898</v>
      </c>
      <c r="C300" t="s">
        <v>2880</v>
      </c>
      <c r="D300" t="s">
        <v>13</v>
      </c>
      <c r="E300" t="s">
        <v>13</v>
      </c>
      <c r="F300" t="s">
        <v>3252</v>
      </c>
      <c r="G300" t="s">
        <v>130</v>
      </c>
      <c r="H300" t="s">
        <v>2304</v>
      </c>
      <c r="I300" t="s">
        <v>13</v>
      </c>
      <c r="J300" t="s">
        <v>13</v>
      </c>
      <c r="K300" t="s">
        <v>13</v>
      </c>
      <c r="L300" t="s">
        <v>459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985</v>
      </c>
      <c r="T300" t="s">
        <v>19</v>
      </c>
      <c r="U300" t="s">
        <v>13</v>
      </c>
    </row>
    <row r="301" spans="1:21">
      <c r="A301" t="s">
        <v>2146</v>
      </c>
      <c r="B301" t="s">
        <v>2145</v>
      </c>
      <c r="C301" t="s">
        <v>2884</v>
      </c>
      <c r="D301" t="s">
        <v>13</v>
      </c>
      <c r="E301" t="s">
        <v>13</v>
      </c>
      <c r="F301" t="s">
        <v>3253</v>
      </c>
      <c r="G301" t="s">
        <v>131</v>
      </c>
      <c r="H301" t="s">
        <v>2778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987</v>
      </c>
      <c r="T301" t="s">
        <v>12</v>
      </c>
      <c r="U301" t="s">
        <v>13</v>
      </c>
    </row>
    <row r="302" spans="1:21">
      <c r="A302" t="s">
        <v>2087</v>
      </c>
      <c r="B302" t="s">
        <v>2086</v>
      </c>
      <c r="C302" t="s">
        <v>2880</v>
      </c>
      <c r="D302" t="s">
        <v>13</v>
      </c>
      <c r="E302" t="s">
        <v>13</v>
      </c>
      <c r="F302" t="s">
        <v>3254</v>
      </c>
      <c r="G302" t="s">
        <v>129</v>
      </c>
      <c r="H302" t="s">
        <v>2305</v>
      </c>
      <c r="I302" t="s">
        <v>13</v>
      </c>
      <c r="J302" t="s">
        <v>13</v>
      </c>
      <c r="K302" t="s">
        <v>13</v>
      </c>
      <c r="L302" t="s">
        <v>459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985</v>
      </c>
      <c r="T302" t="s">
        <v>19</v>
      </c>
      <c r="U302" t="s">
        <v>13</v>
      </c>
    </row>
    <row r="303" spans="1:21">
      <c r="A303" t="s">
        <v>2025</v>
      </c>
      <c r="B303" t="s">
        <v>2024</v>
      </c>
      <c r="C303" t="s">
        <v>2884</v>
      </c>
      <c r="D303" t="s">
        <v>13</v>
      </c>
      <c r="E303" t="s">
        <v>13</v>
      </c>
      <c r="F303" t="s">
        <v>3255</v>
      </c>
      <c r="G303" t="s">
        <v>133</v>
      </c>
      <c r="H303" t="s">
        <v>2233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985</v>
      </c>
      <c r="T303" t="s">
        <v>16</v>
      </c>
      <c r="U303" t="s">
        <v>13</v>
      </c>
    </row>
    <row r="304" spans="1:21">
      <c r="A304" t="s">
        <v>2568</v>
      </c>
      <c r="B304" t="s">
        <v>2567</v>
      </c>
      <c r="C304" t="s">
        <v>2880</v>
      </c>
      <c r="D304" t="s">
        <v>13</v>
      </c>
      <c r="E304" t="s">
        <v>13</v>
      </c>
      <c r="F304" t="s">
        <v>3256</v>
      </c>
      <c r="G304" t="s">
        <v>127</v>
      </c>
      <c r="H304" t="s">
        <v>2569</v>
      </c>
      <c r="I304" t="s">
        <v>1699</v>
      </c>
      <c r="J304" t="s">
        <v>1675</v>
      </c>
      <c r="K304" t="s">
        <v>1079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2833</v>
      </c>
      <c r="T304" t="s">
        <v>1714</v>
      </c>
      <c r="U304" t="s">
        <v>13</v>
      </c>
    </row>
    <row r="305" spans="1:21">
      <c r="A305" t="s">
        <v>1698</v>
      </c>
      <c r="B305" t="s">
        <v>1403</v>
      </c>
      <c r="C305" t="s">
        <v>2884</v>
      </c>
      <c r="D305" t="s">
        <v>13</v>
      </c>
      <c r="E305" t="s">
        <v>13</v>
      </c>
      <c r="F305" t="s">
        <v>13</v>
      </c>
      <c r="G305" t="s">
        <v>13</v>
      </c>
      <c r="H305" t="s">
        <v>2277</v>
      </c>
      <c r="I305" t="s">
        <v>1699</v>
      </c>
      <c r="J305" t="s">
        <v>1675</v>
      </c>
      <c r="K305" t="s">
        <v>1833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985</v>
      </c>
      <c r="T305" t="s">
        <v>19</v>
      </c>
      <c r="U305" t="s">
        <v>13</v>
      </c>
    </row>
    <row r="306" spans="1:21">
      <c r="A306" t="s">
        <v>1849</v>
      </c>
      <c r="B306" t="s">
        <v>1848</v>
      </c>
      <c r="C306" t="s">
        <v>2884</v>
      </c>
      <c r="D306" t="s">
        <v>13</v>
      </c>
      <c r="E306" t="s">
        <v>13</v>
      </c>
      <c r="F306" t="s">
        <v>3257</v>
      </c>
      <c r="G306" t="s">
        <v>131</v>
      </c>
      <c r="H306" t="s">
        <v>2308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2811</v>
      </c>
      <c r="T306" t="s">
        <v>17</v>
      </c>
      <c r="U306" t="s">
        <v>13</v>
      </c>
    </row>
    <row r="307" spans="1:21">
      <c r="A307" t="s">
        <v>2314</v>
      </c>
      <c r="B307" t="s">
        <v>2313</v>
      </c>
      <c r="C307" t="s">
        <v>2880</v>
      </c>
      <c r="D307" t="s">
        <v>13</v>
      </c>
      <c r="E307" t="s">
        <v>13</v>
      </c>
      <c r="F307" t="s">
        <v>3258</v>
      </c>
      <c r="G307" t="s">
        <v>133</v>
      </c>
      <c r="H307" t="s">
        <v>2315</v>
      </c>
      <c r="I307" t="s">
        <v>1686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985</v>
      </c>
      <c r="T307" t="s">
        <v>15</v>
      </c>
      <c r="U307" t="s">
        <v>13</v>
      </c>
    </row>
    <row r="308" spans="1:21">
      <c r="A308" t="s">
        <v>2128</v>
      </c>
      <c r="B308" t="s">
        <v>2127</v>
      </c>
      <c r="C308" t="s">
        <v>2880</v>
      </c>
      <c r="D308" t="s">
        <v>13</v>
      </c>
      <c r="E308" t="s">
        <v>13</v>
      </c>
      <c r="F308" t="s">
        <v>3259</v>
      </c>
      <c r="G308" t="s">
        <v>130</v>
      </c>
      <c r="H308" t="s">
        <v>2301</v>
      </c>
      <c r="I308" t="s">
        <v>13</v>
      </c>
      <c r="J308" t="s">
        <v>13</v>
      </c>
      <c r="K308" t="s">
        <v>13</v>
      </c>
      <c r="L308" t="s">
        <v>459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985</v>
      </c>
      <c r="T308" t="s">
        <v>12</v>
      </c>
      <c r="U308" t="s">
        <v>13</v>
      </c>
    </row>
    <row r="309" spans="1:21">
      <c r="A309" t="s">
        <v>2467</v>
      </c>
      <c r="B309" t="s">
        <v>2466</v>
      </c>
      <c r="C309" t="s">
        <v>2880</v>
      </c>
      <c r="D309" t="s">
        <v>13</v>
      </c>
      <c r="E309" t="s">
        <v>13</v>
      </c>
      <c r="F309" t="s">
        <v>13</v>
      </c>
      <c r="G309" t="s">
        <v>13</v>
      </c>
      <c r="H309" t="s">
        <v>2468</v>
      </c>
      <c r="I309" t="s">
        <v>1686</v>
      </c>
      <c r="J309" t="s">
        <v>1675</v>
      </c>
      <c r="K309" t="s">
        <v>1079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2810</v>
      </c>
      <c r="T309" t="s">
        <v>19</v>
      </c>
      <c r="U309" t="s">
        <v>13</v>
      </c>
    </row>
    <row r="310" spans="1:21">
      <c r="A310" t="s">
        <v>2623</v>
      </c>
      <c r="B310" t="s">
        <v>2622</v>
      </c>
      <c r="C310" t="s">
        <v>2880</v>
      </c>
      <c r="D310" t="s">
        <v>13</v>
      </c>
      <c r="E310" t="s">
        <v>13</v>
      </c>
      <c r="F310" t="s">
        <v>3260</v>
      </c>
      <c r="G310" t="s">
        <v>126</v>
      </c>
      <c r="H310" t="s">
        <v>2624</v>
      </c>
      <c r="I310" t="s">
        <v>1775</v>
      </c>
      <c r="J310" t="s">
        <v>1675</v>
      </c>
      <c r="K310" t="s">
        <v>1061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2964</v>
      </c>
      <c r="T310" t="s">
        <v>1763</v>
      </c>
      <c r="U310" t="s">
        <v>13</v>
      </c>
    </row>
    <row r="311" spans="1:21">
      <c r="A311" t="s">
        <v>2330</v>
      </c>
      <c r="B311" t="s">
        <v>2329</v>
      </c>
      <c r="C311" t="s">
        <v>2880</v>
      </c>
      <c r="D311" t="s">
        <v>13</v>
      </c>
      <c r="E311" t="s">
        <v>13</v>
      </c>
      <c r="F311" t="s">
        <v>13</v>
      </c>
      <c r="G311" t="s">
        <v>13</v>
      </c>
      <c r="H311" t="s">
        <v>2331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985</v>
      </c>
      <c r="T311" t="s">
        <v>18</v>
      </c>
      <c r="U311" t="s">
        <v>13</v>
      </c>
    </row>
    <row r="312" spans="1:21">
      <c r="A312" t="s">
        <v>2476</v>
      </c>
      <c r="B312" t="s">
        <v>2475</v>
      </c>
      <c r="C312" t="s">
        <v>2880</v>
      </c>
      <c r="D312" t="s">
        <v>13</v>
      </c>
      <c r="E312" t="s">
        <v>13</v>
      </c>
      <c r="F312" t="s">
        <v>3261</v>
      </c>
      <c r="G312" t="s">
        <v>128</v>
      </c>
      <c r="H312" t="s">
        <v>2477</v>
      </c>
      <c r="I312" t="s">
        <v>1699</v>
      </c>
      <c r="J312" t="s">
        <v>1675</v>
      </c>
      <c r="K312" t="s">
        <v>1061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2833</v>
      </c>
      <c r="T312" t="s">
        <v>1706</v>
      </c>
      <c r="U312" t="s">
        <v>13</v>
      </c>
    </row>
    <row r="313" spans="1:21">
      <c r="A313" t="s">
        <v>1938</v>
      </c>
      <c r="B313" t="s">
        <v>1937</v>
      </c>
      <c r="C313" t="s">
        <v>2884</v>
      </c>
      <c r="D313" t="s">
        <v>13</v>
      </c>
      <c r="E313" t="s">
        <v>13</v>
      </c>
      <c r="F313" t="s">
        <v>3262</v>
      </c>
      <c r="G313" t="s">
        <v>132</v>
      </c>
      <c r="H313" t="s">
        <v>2200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985</v>
      </c>
      <c r="T313" t="s">
        <v>17</v>
      </c>
      <c r="U313" t="s">
        <v>13</v>
      </c>
    </row>
    <row r="314" spans="1:21">
      <c r="A314" t="s">
        <v>2555</v>
      </c>
      <c r="B314" t="s">
        <v>2554</v>
      </c>
      <c r="C314" t="s">
        <v>2884</v>
      </c>
      <c r="D314" t="s">
        <v>13</v>
      </c>
      <c r="E314" t="s">
        <v>13</v>
      </c>
      <c r="F314" t="s">
        <v>3263</v>
      </c>
      <c r="G314" t="s">
        <v>126</v>
      </c>
      <c r="H314" t="s">
        <v>2556</v>
      </c>
      <c r="I314" t="s">
        <v>1775</v>
      </c>
      <c r="J314" t="s">
        <v>1675</v>
      </c>
      <c r="K314" t="s">
        <v>1061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2806</v>
      </c>
      <c r="T314" t="s">
        <v>1763</v>
      </c>
      <c r="U314" t="s">
        <v>123</v>
      </c>
    </row>
    <row r="315" spans="1:21">
      <c r="A315" t="s">
        <v>3265</v>
      </c>
      <c r="B315" t="s">
        <v>3264</v>
      </c>
      <c r="C315" t="s">
        <v>2880</v>
      </c>
      <c r="D315" t="s">
        <v>13</v>
      </c>
      <c r="E315" t="s">
        <v>13</v>
      </c>
      <c r="F315" t="s">
        <v>3266</v>
      </c>
      <c r="G315" t="s">
        <v>129</v>
      </c>
      <c r="H315" t="s">
        <v>3267</v>
      </c>
      <c r="I315" t="s">
        <v>1699</v>
      </c>
      <c r="J315" t="s">
        <v>13</v>
      </c>
      <c r="K315" t="s">
        <v>2178</v>
      </c>
      <c r="L315" t="s">
        <v>459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2811</v>
      </c>
      <c r="T315" t="s">
        <v>19</v>
      </c>
      <c r="U315" t="s">
        <v>13</v>
      </c>
    </row>
    <row r="316" spans="1:21">
      <c r="A316" t="s">
        <v>2030</v>
      </c>
      <c r="B316" t="s">
        <v>2029</v>
      </c>
      <c r="C316" t="s">
        <v>2884</v>
      </c>
      <c r="D316" t="s">
        <v>13</v>
      </c>
      <c r="E316" t="s">
        <v>13</v>
      </c>
      <c r="F316" t="s">
        <v>3268</v>
      </c>
      <c r="G316" t="s">
        <v>131</v>
      </c>
      <c r="H316" t="s">
        <v>2327</v>
      </c>
      <c r="I316" t="s">
        <v>13</v>
      </c>
      <c r="J316" t="s">
        <v>13</v>
      </c>
      <c r="K316" t="s">
        <v>3269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985</v>
      </c>
      <c r="T316" t="s">
        <v>17</v>
      </c>
      <c r="U316" t="s">
        <v>13</v>
      </c>
    </row>
    <row r="317" spans="1:21">
      <c r="A317" t="s">
        <v>3271</v>
      </c>
      <c r="B317" t="s">
        <v>3270</v>
      </c>
      <c r="C317" t="s">
        <v>2880</v>
      </c>
      <c r="D317" t="s">
        <v>13</v>
      </c>
      <c r="E317" t="s">
        <v>13</v>
      </c>
      <c r="F317" t="s">
        <v>3272</v>
      </c>
      <c r="G317" t="s">
        <v>132</v>
      </c>
      <c r="H317" t="s">
        <v>3273</v>
      </c>
      <c r="I317" t="s">
        <v>13</v>
      </c>
      <c r="J317" t="s">
        <v>13</v>
      </c>
      <c r="K317" t="s">
        <v>13</v>
      </c>
      <c r="L317" t="s">
        <v>459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985</v>
      </c>
      <c r="T317" t="s">
        <v>15</v>
      </c>
      <c r="U317" t="s">
        <v>13</v>
      </c>
    </row>
    <row r="318" spans="1:21">
      <c r="A318" t="s">
        <v>1929</v>
      </c>
      <c r="B318" t="s">
        <v>1928</v>
      </c>
      <c r="C318" t="s">
        <v>2880</v>
      </c>
      <c r="D318" t="s">
        <v>13</v>
      </c>
      <c r="E318" t="s">
        <v>13</v>
      </c>
      <c r="F318" t="s">
        <v>3274</v>
      </c>
      <c r="G318" t="s">
        <v>132</v>
      </c>
      <c r="H318" t="s">
        <v>2752</v>
      </c>
      <c r="I318" t="s">
        <v>13</v>
      </c>
      <c r="J318" t="s">
        <v>13</v>
      </c>
      <c r="K318" t="s">
        <v>13</v>
      </c>
      <c r="L318" t="s">
        <v>459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985</v>
      </c>
      <c r="T318" t="s">
        <v>15</v>
      </c>
      <c r="U318" t="s">
        <v>13</v>
      </c>
    </row>
    <row r="319" spans="1:21">
      <c r="A319" t="s">
        <v>2689</v>
      </c>
      <c r="B319" t="s">
        <v>2688</v>
      </c>
      <c r="C319" t="s">
        <v>2880</v>
      </c>
      <c r="D319" t="s">
        <v>13</v>
      </c>
      <c r="E319" t="s">
        <v>13</v>
      </c>
      <c r="F319" t="s">
        <v>3275</v>
      </c>
      <c r="G319" t="s">
        <v>133</v>
      </c>
      <c r="H319" t="s">
        <v>2690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2815</v>
      </c>
      <c r="T319" t="s">
        <v>16</v>
      </c>
      <c r="U319" t="s">
        <v>13</v>
      </c>
    </row>
    <row r="320" spans="1:21">
      <c r="A320" t="s">
        <v>2450</v>
      </c>
      <c r="B320" t="s">
        <v>2449</v>
      </c>
      <c r="C320" t="s">
        <v>2884</v>
      </c>
      <c r="D320" t="s">
        <v>13</v>
      </c>
      <c r="E320" t="s">
        <v>13</v>
      </c>
      <c r="F320" t="s">
        <v>3276</v>
      </c>
      <c r="G320" t="s">
        <v>130</v>
      </c>
      <c r="H320" t="s">
        <v>2451</v>
      </c>
      <c r="I320" t="s">
        <v>1699</v>
      </c>
      <c r="J320" t="s">
        <v>1675</v>
      </c>
      <c r="K320" t="s">
        <v>1079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985</v>
      </c>
      <c r="T320" t="s">
        <v>17</v>
      </c>
      <c r="U320" t="s">
        <v>13</v>
      </c>
    </row>
    <row r="321" spans="1:21">
      <c r="A321" t="s">
        <v>2160</v>
      </c>
      <c r="B321" t="s">
        <v>2159</v>
      </c>
      <c r="C321" t="s">
        <v>13</v>
      </c>
      <c r="D321" t="s">
        <v>13</v>
      </c>
      <c r="E321" t="s">
        <v>13</v>
      </c>
      <c r="F321" t="s">
        <v>3277</v>
      </c>
      <c r="G321" t="s">
        <v>125</v>
      </c>
      <c r="H321" t="s">
        <v>2451</v>
      </c>
      <c r="I321" t="s">
        <v>1699</v>
      </c>
      <c r="J321" t="s">
        <v>1675</v>
      </c>
      <c r="K321" t="s">
        <v>1079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2806</v>
      </c>
      <c r="T321" t="s">
        <v>1706</v>
      </c>
      <c r="U321" t="s">
        <v>13</v>
      </c>
    </row>
    <row r="322" spans="1:21">
      <c r="A322" t="s">
        <v>2603</v>
      </c>
      <c r="B322" t="s">
        <v>2602</v>
      </c>
      <c r="C322" t="s">
        <v>2880</v>
      </c>
      <c r="D322" t="s">
        <v>13</v>
      </c>
      <c r="E322" t="s">
        <v>13</v>
      </c>
      <c r="F322" t="s">
        <v>3278</v>
      </c>
      <c r="G322" t="s">
        <v>125</v>
      </c>
      <c r="H322" t="s">
        <v>2604</v>
      </c>
      <c r="I322" t="s">
        <v>2993</v>
      </c>
      <c r="J322" t="s">
        <v>1675</v>
      </c>
      <c r="K322" t="s">
        <v>1061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2806</v>
      </c>
      <c r="T322" t="s">
        <v>1714</v>
      </c>
      <c r="U322" t="s">
        <v>13</v>
      </c>
    </row>
    <row r="323" spans="1:21">
      <c r="A323" t="s">
        <v>3280</v>
      </c>
      <c r="B323" t="s">
        <v>3279</v>
      </c>
      <c r="C323" t="s">
        <v>2880</v>
      </c>
      <c r="D323" t="s">
        <v>13</v>
      </c>
      <c r="E323" t="s">
        <v>13</v>
      </c>
      <c r="F323" t="s">
        <v>13</v>
      </c>
      <c r="G323" t="s">
        <v>13</v>
      </c>
      <c r="H323" t="s">
        <v>3281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985</v>
      </c>
      <c r="T323" t="s">
        <v>18</v>
      </c>
      <c r="U323" t="s">
        <v>13</v>
      </c>
    </row>
    <row r="324" spans="1:21">
      <c r="A324" t="s">
        <v>1708</v>
      </c>
      <c r="B324" t="s">
        <v>1412</v>
      </c>
      <c r="C324" t="s">
        <v>2880</v>
      </c>
      <c r="D324" t="s">
        <v>13</v>
      </c>
      <c r="E324" t="s">
        <v>13</v>
      </c>
      <c r="F324" t="s">
        <v>3232</v>
      </c>
      <c r="G324" t="s">
        <v>128</v>
      </c>
      <c r="H324" t="s">
        <v>2310</v>
      </c>
      <c r="I324" t="s">
        <v>1709</v>
      </c>
      <c r="J324" t="s">
        <v>1675</v>
      </c>
      <c r="K324" t="s">
        <v>998</v>
      </c>
      <c r="L324" t="s">
        <v>13</v>
      </c>
      <c r="M324" t="s">
        <v>3282</v>
      </c>
      <c r="N324" t="s">
        <v>2840</v>
      </c>
      <c r="O324" t="s">
        <v>3283</v>
      </c>
      <c r="P324" t="s">
        <v>2310</v>
      </c>
      <c r="Q324" t="s">
        <v>13</v>
      </c>
      <c r="R324" t="s">
        <v>13</v>
      </c>
      <c r="S324" t="s">
        <v>2833</v>
      </c>
      <c r="T324" t="s">
        <v>1706</v>
      </c>
      <c r="U324" t="s">
        <v>13</v>
      </c>
    </row>
    <row r="325" spans="1:21">
      <c r="A325" t="s">
        <v>1750</v>
      </c>
      <c r="B325" t="s">
        <v>1749</v>
      </c>
      <c r="C325" t="s">
        <v>2880</v>
      </c>
      <c r="D325" t="s">
        <v>13</v>
      </c>
      <c r="E325" t="s">
        <v>13</v>
      </c>
      <c r="F325" t="s">
        <v>3284</v>
      </c>
      <c r="G325" t="s">
        <v>131</v>
      </c>
      <c r="H325" t="s">
        <v>2212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985</v>
      </c>
      <c r="T325" t="s">
        <v>12</v>
      </c>
      <c r="U325" t="s">
        <v>13</v>
      </c>
    </row>
    <row r="326" spans="1:21">
      <c r="A326" t="s">
        <v>2154</v>
      </c>
      <c r="B326" t="s">
        <v>2153</v>
      </c>
      <c r="C326" t="s">
        <v>2884</v>
      </c>
      <c r="D326" t="s">
        <v>13</v>
      </c>
      <c r="E326" t="s">
        <v>13</v>
      </c>
      <c r="F326" t="s">
        <v>3285</v>
      </c>
      <c r="G326" t="s">
        <v>128</v>
      </c>
      <c r="H326" t="s">
        <v>2484</v>
      </c>
      <c r="I326" t="s">
        <v>13</v>
      </c>
      <c r="J326" t="s">
        <v>13</v>
      </c>
      <c r="K326" t="s">
        <v>13</v>
      </c>
      <c r="L326" t="s">
        <v>459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2806</v>
      </c>
      <c r="T326" t="s">
        <v>1714</v>
      </c>
      <c r="U326" t="s">
        <v>13</v>
      </c>
    </row>
    <row r="327" spans="1:21">
      <c r="A327" t="s">
        <v>1752</v>
      </c>
      <c r="B327" t="s">
        <v>1751</v>
      </c>
      <c r="C327" t="s">
        <v>2884</v>
      </c>
      <c r="D327" t="s">
        <v>13</v>
      </c>
      <c r="E327" t="s">
        <v>13</v>
      </c>
      <c r="F327" t="s">
        <v>3286</v>
      </c>
      <c r="G327" t="s">
        <v>131</v>
      </c>
      <c r="H327" t="s">
        <v>2767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985</v>
      </c>
      <c r="T327" t="s">
        <v>12</v>
      </c>
      <c r="U327" t="s">
        <v>13</v>
      </c>
    </row>
    <row r="328" spans="1:21">
      <c r="A328" t="s">
        <v>2324</v>
      </c>
      <c r="B328" t="s">
        <v>2323</v>
      </c>
      <c r="C328" t="s">
        <v>2880</v>
      </c>
      <c r="D328" t="s">
        <v>13</v>
      </c>
      <c r="E328" t="s">
        <v>13</v>
      </c>
      <c r="F328" t="s">
        <v>3287</v>
      </c>
      <c r="G328" t="s">
        <v>126</v>
      </c>
      <c r="H328" t="s">
        <v>2196</v>
      </c>
      <c r="I328" t="s">
        <v>1699</v>
      </c>
      <c r="J328" t="s">
        <v>1397</v>
      </c>
      <c r="K328" t="s">
        <v>3288</v>
      </c>
      <c r="L328" t="s">
        <v>13</v>
      </c>
      <c r="M328" t="s">
        <v>13</v>
      </c>
      <c r="N328" t="s">
        <v>2843</v>
      </c>
      <c r="O328" t="s">
        <v>13</v>
      </c>
      <c r="P328" t="s">
        <v>13</v>
      </c>
      <c r="Q328" t="s">
        <v>13</v>
      </c>
      <c r="R328" t="s">
        <v>13</v>
      </c>
      <c r="S328" t="s">
        <v>2806</v>
      </c>
      <c r="T328" t="s">
        <v>1714</v>
      </c>
      <c r="U328" t="s">
        <v>13</v>
      </c>
    </row>
    <row r="329" spans="1:21">
      <c r="A329" t="s">
        <v>1794</v>
      </c>
      <c r="B329" t="s">
        <v>1793</v>
      </c>
      <c r="C329" t="s">
        <v>2884</v>
      </c>
      <c r="D329" t="s">
        <v>13</v>
      </c>
      <c r="E329" t="s">
        <v>13</v>
      </c>
      <c r="F329" t="s">
        <v>3289</v>
      </c>
      <c r="G329" t="s">
        <v>130</v>
      </c>
      <c r="H329" t="s">
        <v>2205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985</v>
      </c>
      <c r="T329" t="s">
        <v>12</v>
      </c>
      <c r="U329" t="s">
        <v>13</v>
      </c>
    </row>
    <row r="330" spans="1:21">
      <c r="A330" t="s">
        <v>1697</v>
      </c>
      <c r="B330" t="s">
        <v>1392</v>
      </c>
      <c r="C330" t="s">
        <v>2880</v>
      </c>
      <c r="D330" t="s">
        <v>13</v>
      </c>
      <c r="E330" t="s">
        <v>13</v>
      </c>
      <c r="F330" t="s">
        <v>3290</v>
      </c>
      <c r="G330" t="s">
        <v>133</v>
      </c>
      <c r="H330" t="s">
        <v>2685</v>
      </c>
      <c r="I330" t="s">
        <v>13</v>
      </c>
      <c r="J330" t="s">
        <v>13</v>
      </c>
      <c r="K330" t="s">
        <v>13</v>
      </c>
      <c r="L330" t="s">
        <v>459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985</v>
      </c>
      <c r="T330" t="s">
        <v>15</v>
      </c>
      <c r="U330" t="s">
        <v>13</v>
      </c>
    </row>
    <row r="331" spans="1:21">
      <c r="A331" t="s">
        <v>3292</v>
      </c>
      <c r="B331" t="s">
        <v>3291</v>
      </c>
      <c r="C331" t="s">
        <v>2880</v>
      </c>
      <c r="D331" t="s">
        <v>13</v>
      </c>
      <c r="E331" t="s">
        <v>13</v>
      </c>
      <c r="F331" t="s">
        <v>3180</v>
      </c>
      <c r="G331" t="s">
        <v>131</v>
      </c>
      <c r="H331" t="s">
        <v>3293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985</v>
      </c>
      <c r="T331" t="s">
        <v>17</v>
      </c>
      <c r="U331" t="s">
        <v>13</v>
      </c>
    </row>
    <row r="332" spans="1:21">
      <c r="A332" t="s">
        <v>2062</v>
      </c>
      <c r="B332" t="s">
        <v>2061</v>
      </c>
      <c r="C332" t="s">
        <v>2880</v>
      </c>
      <c r="D332" t="s">
        <v>13</v>
      </c>
      <c r="E332" t="s">
        <v>13</v>
      </c>
      <c r="F332" t="s">
        <v>3294</v>
      </c>
      <c r="G332" t="s">
        <v>131</v>
      </c>
      <c r="H332" t="s">
        <v>2204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2814</v>
      </c>
      <c r="T332" t="s">
        <v>17</v>
      </c>
      <c r="U332" t="s">
        <v>13</v>
      </c>
    </row>
    <row r="333" spans="1:21">
      <c r="A333" t="s">
        <v>2077</v>
      </c>
      <c r="B333" t="s">
        <v>2076</v>
      </c>
      <c r="C333" t="s">
        <v>2880</v>
      </c>
      <c r="D333" t="s">
        <v>13</v>
      </c>
      <c r="E333" t="s">
        <v>13</v>
      </c>
      <c r="F333" t="s">
        <v>3295</v>
      </c>
      <c r="G333" t="s">
        <v>128</v>
      </c>
      <c r="H333" t="s">
        <v>2196</v>
      </c>
      <c r="I333" t="s">
        <v>13</v>
      </c>
      <c r="J333" t="s">
        <v>13</v>
      </c>
      <c r="K333" t="s">
        <v>2178</v>
      </c>
      <c r="L333" t="s">
        <v>459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985</v>
      </c>
      <c r="T333" t="s">
        <v>19</v>
      </c>
      <c r="U333" t="s">
        <v>13</v>
      </c>
    </row>
    <row r="334" spans="1:21">
      <c r="A334" t="s">
        <v>3297</v>
      </c>
      <c r="B334" t="s">
        <v>3296</v>
      </c>
      <c r="C334" t="s">
        <v>2884</v>
      </c>
      <c r="D334" t="s">
        <v>13</v>
      </c>
      <c r="E334" t="s">
        <v>13</v>
      </c>
      <c r="F334" t="s">
        <v>3298</v>
      </c>
      <c r="G334" t="s">
        <v>132</v>
      </c>
      <c r="H334" t="s">
        <v>3299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985</v>
      </c>
      <c r="T334" t="s">
        <v>17</v>
      </c>
      <c r="U334" t="s">
        <v>13</v>
      </c>
    </row>
    <row r="335" spans="1:21">
      <c r="A335" t="s">
        <v>2765</v>
      </c>
      <c r="B335" t="s">
        <v>2764</v>
      </c>
      <c r="C335" t="s">
        <v>2884</v>
      </c>
      <c r="D335" t="s">
        <v>13</v>
      </c>
      <c r="E335" t="s">
        <v>13</v>
      </c>
      <c r="F335" t="s">
        <v>3300</v>
      </c>
      <c r="G335" t="s">
        <v>147</v>
      </c>
      <c r="H335" t="s">
        <v>2766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985</v>
      </c>
      <c r="T335" t="s">
        <v>18</v>
      </c>
      <c r="U335" t="s">
        <v>13</v>
      </c>
    </row>
    <row r="336" spans="1:21">
      <c r="A336" t="s">
        <v>2717</v>
      </c>
      <c r="B336" t="s">
        <v>2716</v>
      </c>
      <c r="C336" t="s">
        <v>2884</v>
      </c>
      <c r="D336" t="s">
        <v>13</v>
      </c>
      <c r="E336" t="s">
        <v>13</v>
      </c>
      <c r="F336" t="s">
        <v>13</v>
      </c>
      <c r="G336" t="s">
        <v>13</v>
      </c>
      <c r="H336" t="s">
        <v>2718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985</v>
      </c>
      <c r="T336" t="s">
        <v>18</v>
      </c>
      <c r="U336" t="s">
        <v>13</v>
      </c>
    </row>
    <row r="337" spans="1:21">
      <c r="A337" t="s">
        <v>2058</v>
      </c>
      <c r="B337" t="s">
        <v>2057</v>
      </c>
      <c r="C337" t="s">
        <v>2880</v>
      </c>
      <c r="D337" t="s">
        <v>13</v>
      </c>
      <c r="E337" t="s">
        <v>13</v>
      </c>
      <c r="F337" t="s">
        <v>3301</v>
      </c>
      <c r="G337" t="s">
        <v>129</v>
      </c>
      <c r="H337" t="s">
        <v>2547</v>
      </c>
      <c r="I337" t="s">
        <v>2993</v>
      </c>
      <c r="J337" t="s">
        <v>1675</v>
      </c>
      <c r="K337" t="s">
        <v>23</v>
      </c>
      <c r="L337" t="s">
        <v>13</v>
      </c>
      <c r="M337" t="s">
        <v>13</v>
      </c>
      <c r="N337" t="s">
        <v>13</v>
      </c>
      <c r="O337" t="s">
        <v>3302</v>
      </c>
      <c r="P337" t="s">
        <v>2547</v>
      </c>
      <c r="Q337" t="s">
        <v>13</v>
      </c>
      <c r="R337" t="s">
        <v>13</v>
      </c>
      <c r="S337" t="s">
        <v>2811</v>
      </c>
      <c r="T337" t="s">
        <v>19</v>
      </c>
      <c r="U337" t="s">
        <v>2896</v>
      </c>
    </row>
    <row r="338" spans="1:21">
      <c r="A338" t="s">
        <v>1936</v>
      </c>
      <c r="B338" t="s">
        <v>1935</v>
      </c>
      <c r="C338" t="s">
        <v>2880</v>
      </c>
      <c r="D338" t="s">
        <v>13</v>
      </c>
      <c r="E338" t="s">
        <v>13</v>
      </c>
      <c r="F338" t="s">
        <v>3303</v>
      </c>
      <c r="G338" t="s">
        <v>133</v>
      </c>
      <c r="H338" t="s">
        <v>2700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985</v>
      </c>
      <c r="T338" t="s">
        <v>15</v>
      </c>
      <c r="U338" t="s">
        <v>13</v>
      </c>
    </row>
    <row r="339" spans="1:21">
      <c r="A339" t="s">
        <v>2421</v>
      </c>
      <c r="B339" t="s">
        <v>2420</v>
      </c>
      <c r="C339" t="s">
        <v>2884</v>
      </c>
      <c r="D339" t="s">
        <v>13</v>
      </c>
      <c r="E339" t="s">
        <v>13</v>
      </c>
      <c r="F339" t="s">
        <v>3304</v>
      </c>
      <c r="G339" t="s">
        <v>129</v>
      </c>
      <c r="H339" t="s">
        <v>2376</v>
      </c>
      <c r="I339" t="s">
        <v>1699</v>
      </c>
      <c r="J339" t="s">
        <v>1675</v>
      </c>
      <c r="K339" t="s">
        <v>1095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985</v>
      </c>
      <c r="T339" t="s">
        <v>12</v>
      </c>
      <c r="U339" t="s">
        <v>13</v>
      </c>
    </row>
    <row r="340" spans="1:21">
      <c r="A340" t="s">
        <v>2092</v>
      </c>
      <c r="B340" t="s">
        <v>2091</v>
      </c>
      <c r="C340" t="s">
        <v>2884</v>
      </c>
      <c r="D340" t="s">
        <v>13</v>
      </c>
      <c r="E340" t="s">
        <v>13</v>
      </c>
      <c r="F340" t="s">
        <v>3305</v>
      </c>
      <c r="G340" t="s">
        <v>133</v>
      </c>
      <c r="H340" t="s">
        <v>2715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2811</v>
      </c>
      <c r="T340" t="s">
        <v>16</v>
      </c>
      <c r="U340" t="s">
        <v>13</v>
      </c>
    </row>
    <row r="341" spans="1:21">
      <c r="A341" t="s">
        <v>3306</v>
      </c>
      <c r="B341" t="s">
        <v>2375</v>
      </c>
      <c r="C341" t="s">
        <v>2884</v>
      </c>
      <c r="D341" t="s">
        <v>13</v>
      </c>
      <c r="E341" t="s">
        <v>13</v>
      </c>
      <c r="F341" t="s">
        <v>3304</v>
      </c>
      <c r="G341" t="s">
        <v>129</v>
      </c>
      <c r="H341" t="s">
        <v>2376</v>
      </c>
      <c r="I341" t="s">
        <v>1699</v>
      </c>
      <c r="J341" t="s">
        <v>1675</v>
      </c>
      <c r="K341" t="s">
        <v>1095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985</v>
      </c>
      <c r="T341" t="s">
        <v>12</v>
      </c>
      <c r="U341" t="s">
        <v>13</v>
      </c>
    </row>
    <row r="342" spans="1:21">
      <c r="A342" t="s">
        <v>1719</v>
      </c>
      <c r="B342" t="s">
        <v>1718</v>
      </c>
      <c r="C342" t="s">
        <v>2880</v>
      </c>
      <c r="D342" t="s">
        <v>13</v>
      </c>
      <c r="E342" t="s">
        <v>13</v>
      </c>
      <c r="F342" t="s">
        <v>13</v>
      </c>
      <c r="G342" t="s">
        <v>13</v>
      </c>
      <c r="H342" t="s">
        <v>2215</v>
      </c>
      <c r="I342" t="s">
        <v>1674</v>
      </c>
      <c r="J342" t="s">
        <v>1675</v>
      </c>
      <c r="K342" t="s">
        <v>1907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985</v>
      </c>
      <c r="T342" t="s">
        <v>19</v>
      </c>
      <c r="U342" t="s">
        <v>13</v>
      </c>
    </row>
    <row r="343" spans="1:21">
      <c r="A343" t="s">
        <v>2015</v>
      </c>
      <c r="B343" t="s">
        <v>2014</v>
      </c>
      <c r="C343" t="s">
        <v>2884</v>
      </c>
      <c r="D343" t="s">
        <v>13</v>
      </c>
      <c r="E343" t="s">
        <v>13</v>
      </c>
      <c r="F343" t="s">
        <v>3307</v>
      </c>
      <c r="G343" t="s">
        <v>133</v>
      </c>
      <c r="H343" t="s">
        <v>2694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985</v>
      </c>
      <c r="T343" t="s">
        <v>15</v>
      </c>
      <c r="U343" t="s">
        <v>13</v>
      </c>
    </row>
    <row r="344" spans="1:21">
      <c r="A344" t="s">
        <v>2345</v>
      </c>
      <c r="B344" t="s">
        <v>2344</v>
      </c>
      <c r="C344" t="s">
        <v>2880</v>
      </c>
      <c r="D344" t="s">
        <v>13</v>
      </c>
      <c r="E344" t="s">
        <v>13</v>
      </c>
      <c r="F344" t="s">
        <v>3308</v>
      </c>
      <c r="G344" t="s">
        <v>130</v>
      </c>
      <c r="H344" t="s">
        <v>2346</v>
      </c>
      <c r="I344" t="s">
        <v>1678</v>
      </c>
      <c r="J344" t="s">
        <v>1675</v>
      </c>
      <c r="K344" t="s">
        <v>1194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985</v>
      </c>
      <c r="T344" t="s">
        <v>19</v>
      </c>
      <c r="U344" t="s">
        <v>13</v>
      </c>
    </row>
    <row r="345" spans="1:21">
      <c r="A345" t="s">
        <v>1721</v>
      </c>
      <c r="B345" t="s">
        <v>1720</v>
      </c>
      <c r="C345" t="s">
        <v>2884</v>
      </c>
      <c r="D345" t="s">
        <v>13</v>
      </c>
      <c r="E345" t="s">
        <v>13</v>
      </c>
      <c r="F345" t="s">
        <v>3309</v>
      </c>
      <c r="G345" t="s">
        <v>130</v>
      </c>
      <c r="H345" t="s">
        <v>2189</v>
      </c>
      <c r="I345" t="s">
        <v>13</v>
      </c>
      <c r="J345" t="s">
        <v>13</v>
      </c>
      <c r="K345" t="s">
        <v>3310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2828</v>
      </c>
      <c r="T345" t="s">
        <v>12</v>
      </c>
      <c r="U345" t="s">
        <v>127</v>
      </c>
    </row>
    <row r="346" spans="1:21">
      <c r="A346" t="s">
        <v>2776</v>
      </c>
      <c r="B346" t="s">
        <v>2775</v>
      </c>
      <c r="C346" t="s">
        <v>2880</v>
      </c>
      <c r="D346" t="s">
        <v>13</v>
      </c>
      <c r="E346" t="s">
        <v>13</v>
      </c>
      <c r="F346" t="s">
        <v>13</v>
      </c>
      <c r="G346" t="s">
        <v>13</v>
      </c>
      <c r="H346" t="s">
        <v>2777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985</v>
      </c>
      <c r="T346" t="s">
        <v>18</v>
      </c>
      <c r="U346" t="s">
        <v>13</v>
      </c>
    </row>
    <row r="347" spans="1:21">
      <c r="A347" t="s">
        <v>2320</v>
      </c>
      <c r="B347" t="s">
        <v>2319</v>
      </c>
      <c r="C347" t="s">
        <v>2880</v>
      </c>
      <c r="D347" t="s">
        <v>13</v>
      </c>
      <c r="E347" t="s">
        <v>13</v>
      </c>
      <c r="F347" t="s">
        <v>2984</v>
      </c>
      <c r="G347" t="s">
        <v>131</v>
      </c>
      <c r="H347" t="s">
        <v>2321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985</v>
      </c>
      <c r="T347" t="s">
        <v>12</v>
      </c>
      <c r="U347" t="s">
        <v>13</v>
      </c>
    </row>
    <row r="348" spans="1:21">
      <c r="A348" t="s">
        <v>2009</v>
      </c>
      <c r="B348" t="s">
        <v>2008</v>
      </c>
      <c r="C348" t="s">
        <v>2884</v>
      </c>
      <c r="D348" t="s">
        <v>13</v>
      </c>
      <c r="E348" t="s">
        <v>13</v>
      </c>
      <c r="F348" t="s">
        <v>3311</v>
      </c>
      <c r="G348" t="s">
        <v>130</v>
      </c>
      <c r="H348" t="s">
        <v>2326</v>
      </c>
      <c r="I348" t="s">
        <v>13</v>
      </c>
      <c r="J348" t="s">
        <v>13</v>
      </c>
      <c r="K348" t="s">
        <v>13</v>
      </c>
      <c r="L348" t="s">
        <v>459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985</v>
      </c>
      <c r="T348" t="s">
        <v>12</v>
      </c>
      <c r="U348" t="s">
        <v>13</v>
      </c>
    </row>
    <row r="349" spans="1:21">
      <c r="A349" t="s">
        <v>1854</v>
      </c>
      <c r="B349" t="s">
        <v>1853</v>
      </c>
      <c r="C349" t="s">
        <v>2880</v>
      </c>
      <c r="D349" t="s">
        <v>13</v>
      </c>
      <c r="E349" t="s">
        <v>13</v>
      </c>
      <c r="F349" t="s">
        <v>3312</v>
      </c>
      <c r="G349" t="s">
        <v>132</v>
      </c>
      <c r="H349" t="s">
        <v>2286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985</v>
      </c>
      <c r="T349" t="s">
        <v>17</v>
      </c>
      <c r="U349" t="s">
        <v>13</v>
      </c>
    </row>
    <row r="350" spans="1:21">
      <c r="A350" t="s">
        <v>2231</v>
      </c>
      <c r="B350" t="s">
        <v>2230</v>
      </c>
      <c r="C350" t="s">
        <v>2880</v>
      </c>
      <c r="D350" t="s">
        <v>13</v>
      </c>
      <c r="E350" t="s">
        <v>13</v>
      </c>
      <c r="F350" t="s">
        <v>13</v>
      </c>
      <c r="G350" t="s">
        <v>13</v>
      </c>
      <c r="H350" t="s">
        <v>2232</v>
      </c>
      <c r="I350" t="s">
        <v>1699</v>
      </c>
      <c r="J350" t="s">
        <v>1675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2232</v>
      </c>
      <c r="Q350" t="s">
        <v>13</v>
      </c>
      <c r="R350" t="s">
        <v>13</v>
      </c>
      <c r="S350" t="s">
        <v>985</v>
      </c>
      <c r="T350" t="s">
        <v>19</v>
      </c>
      <c r="U350" t="s">
        <v>3313</v>
      </c>
    </row>
    <row r="351" spans="1:21">
      <c r="A351" t="s">
        <v>2069</v>
      </c>
      <c r="B351" t="s">
        <v>2068</v>
      </c>
      <c r="C351" t="s">
        <v>2880</v>
      </c>
      <c r="D351" t="s">
        <v>13</v>
      </c>
      <c r="E351" t="s">
        <v>13</v>
      </c>
      <c r="F351" t="s">
        <v>3314</v>
      </c>
      <c r="G351" t="s">
        <v>132</v>
      </c>
      <c r="H351" t="s">
        <v>2662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985</v>
      </c>
      <c r="T351" t="s">
        <v>15</v>
      </c>
      <c r="U351" t="s">
        <v>13</v>
      </c>
    </row>
    <row r="352" spans="1:21">
      <c r="A352" t="s">
        <v>2735</v>
      </c>
      <c r="B352" t="s">
        <v>2734</v>
      </c>
      <c r="C352" t="s">
        <v>2884</v>
      </c>
      <c r="D352" t="s">
        <v>13</v>
      </c>
      <c r="E352" t="s">
        <v>13</v>
      </c>
      <c r="F352" t="s">
        <v>3315</v>
      </c>
      <c r="G352" t="s">
        <v>128</v>
      </c>
      <c r="H352" t="s">
        <v>2736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2813</v>
      </c>
      <c r="T352" t="s">
        <v>1714</v>
      </c>
      <c r="U352" t="s">
        <v>13</v>
      </c>
    </row>
    <row r="353" spans="1:21">
      <c r="A353" t="s">
        <v>2007</v>
      </c>
      <c r="B353" t="s">
        <v>2006</v>
      </c>
      <c r="C353" t="s">
        <v>2880</v>
      </c>
      <c r="D353" t="s">
        <v>13</v>
      </c>
      <c r="E353" t="s">
        <v>13</v>
      </c>
      <c r="F353" t="s">
        <v>3316</v>
      </c>
      <c r="G353" t="s">
        <v>147</v>
      </c>
      <c r="H353" t="s">
        <v>2733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2811</v>
      </c>
      <c r="T353" t="s">
        <v>16</v>
      </c>
      <c r="U353" t="s">
        <v>13</v>
      </c>
    </row>
    <row r="354" spans="1:21">
      <c r="A354" t="s">
        <v>1862</v>
      </c>
      <c r="B354" t="s">
        <v>1861</v>
      </c>
      <c r="C354" t="s">
        <v>2880</v>
      </c>
      <c r="D354" t="s">
        <v>13</v>
      </c>
      <c r="E354" t="s">
        <v>13</v>
      </c>
      <c r="F354" t="s">
        <v>3317</v>
      </c>
      <c r="G354" t="s">
        <v>132</v>
      </c>
      <c r="H354" t="s">
        <v>2191</v>
      </c>
      <c r="I354" t="s">
        <v>13</v>
      </c>
      <c r="J354" t="s">
        <v>13</v>
      </c>
      <c r="K354" t="s">
        <v>13</v>
      </c>
      <c r="L354" t="s">
        <v>459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985</v>
      </c>
      <c r="T354" t="s">
        <v>15</v>
      </c>
      <c r="U354" t="s">
        <v>13</v>
      </c>
    </row>
    <row r="355" spans="1:21">
      <c r="A355" t="s">
        <v>2005</v>
      </c>
      <c r="B355" t="s">
        <v>2004</v>
      </c>
      <c r="C355" t="s">
        <v>2884</v>
      </c>
      <c r="D355" t="s">
        <v>13</v>
      </c>
      <c r="E355" t="s">
        <v>13</v>
      </c>
      <c r="F355" t="s">
        <v>3318</v>
      </c>
      <c r="G355" t="s">
        <v>130</v>
      </c>
      <c r="H355" t="s">
        <v>2332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985</v>
      </c>
      <c r="T355" t="s">
        <v>12</v>
      </c>
      <c r="U355" t="s">
        <v>13</v>
      </c>
    </row>
    <row r="356" spans="1:21">
      <c r="A356" t="s">
        <v>2418</v>
      </c>
      <c r="B356" t="s">
        <v>2417</v>
      </c>
      <c r="C356" t="s">
        <v>2880</v>
      </c>
      <c r="D356" t="s">
        <v>13</v>
      </c>
      <c r="E356" t="s">
        <v>13</v>
      </c>
      <c r="F356" t="s">
        <v>3319</v>
      </c>
      <c r="G356" t="s">
        <v>130</v>
      </c>
      <c r="H356" t="s">
        <v>2419</v>
      </c>
      <c r="I356" t="s">
        <v>1775</v>
      </c>
      <c r="J356" t="s">
        <v>1397</v>
      </c>
      <c r="K356" t="s">
        <v>1061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985</v>
      </c>
      <c r="T356" t="s">
        <v>12</v>
      </c>
      <c r="U356" t="s">
        <v>135</v>
      </c>
    </row>
    <row r="357" spans="1:21">
      <c r="A357" t="s">
        <v>2403</v>
      </c>
      <c r="B357" t="s">
        <v>2402</v>
      </c>
      <c r="C357" t="s">
        <v>2884</v>
      </c>
      <c r="D357" t="s">
        <v>13</v>
      </c>
      <c r="E357" t="s">
        <v>13</v>
      </c>
      <c r="F357" t="s">
        <v>13</v>
      </c>
      <c r="G357" t="s">
        <v>13</v>
      </c>
      <c r="H357" t="s">
        <v>2404</v>
      </c>
      <c r="I357" t="s">
        <v>1775</v>
      </c>
      <c r="J357" t="s">
        <v>1397</v>
      </c>
      <c r="K357" t="s">
        <v>1079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985</v>
      </c>
      <c r="T357" t="s">
        <v>12</v>
      </c>
      <c r="U357" t="s">
        <v>13</v>
      </c>
    </row>
    <row r="358" spans="1:21">
      <c r="A358" t="s">
        <v>3321</v>
      </c>
      <c r="B358" t="s">
        <v>3320</v>
      </c>
      <c r="C358" t="s">
        <v>2880</v>
      </c>
      <c r="D358" t="s">
        <v>13</v>
      </c>
      <c r="E358" t="s">
        <v>13</v>
      </c>
      <c r="F358" t="s">
        <v>3322</v>
      </c>
      <c r="G358" t="s">
        <v>127</v>
      </c>
      <c r="H358" t="s">
        <v>3323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2833</v>
      </c>
      <c r="T358" t="s">
        <v>1714</v>
      </c>
      <c r="U358" t="s">
        <v>13</v>
      </c>
    </row>
    <row r="359" spans="1:21">
      <c r="A359" t="s">
        <v>2432</v>
      </c>
      <c r="B359" t="s">
        <v>2431</v>
      </c>
      <c r="C359" t="s">
        <v>2880</v>
      </c>
      <c r="D359" t="s">
        <v>13</v>
      </c>
      <c r="E359" t="s">
        <v>13</v>
      </c>
      <c r="F359" t="s">
        <v>3286</v>
      </c>
      <c r="G359" t="s">
        <v>131</v>
      </c>
      <c r="H359" t="s">
        <v>2433</v>
      </c>
      <c r="I359" t="s">
        <v>1678</v>
      </c>
      <c r="J359" t="s">
        <v>1675</v>
      </c>
      <c r="K359" t="s">
        <v>1061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985</v>
      </c>
      <c r="T359" t="s">
        <v>17</v>
      </c>
      <c r="U359" t="s">
        <v>13</v>
      </c>
    </row>
    <row r="360" spans="1:21">
      <c r="A360" t="s">
        <v>2116</v>
      </c>
      <c r="B360" t="s">
        <v>2115</v>
      </c>
      <c r="C360" t="s">
        <v>2884</v>
      </c>
      <c r="D360" t="s">
        <v>13</v>
      </c>
      <c r="E360" t="s">
        <v>13</v>
      </c>
      <c r="F360" t="s">
        <v>1487</v>
      </c>
      <c r="G360" t="s">
        <v>130</v>
      </c>
      <c r="H360" t="s">
        <v>2245</v>
      </c>
      <c r="I360" t="s">
        <v>13</v>
      </c>
      <c r="J360" t="s">
        <v>13</v>
      </c>
      <c r="K360" t="s">
        <v>13</v>
      </c>
      <c r="L360" t="s">
        <v>459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985</v>
      </c>
      <c r="T360" t="s">
        <v>12</v>
      </c>
      <c r="U360" t="s">
        <v>13</v>
      </c>
    </row>
    <row r="361" spans="1:21">
      <c r="A361" t="s">
        <v>1914</v>
      </c>
      <c r="B361" t="s">
        <v>1913</v>
      </c>
      <c r="C361" t="s">
        <v>2880</v>
      </c>
      <c r="D361" t="s">
        <v>13</v>
      </c>
      <c r="E361" t="s">
        <v>13</v>
      </c>
      <c r="F361" t="s">
        <v>2974</v>
      </c>
      <c r="G361" t="s">
        <v>128</v>
      </c>
      <c r="H361" t="s">
        <v>2686</v>
      </c>
      <c r="I361" t="s">
        <v>13</v>
      </c>
      <c r="J361" t="s">
        <v>13</v>
      </c>
      <c r="K361" t="s">
        <v>2178</v>
      </c>
      <c r="L361" t="s">
        <v>459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2811</v>
      </c>
      <c r="T361" t="s">
        <v>19</v>
      </c>
      <c r="U361" t="s">
        <v>13</v>
      </c>
    </row>
    <row r="362" spans="1:21">
      <c r="A362" t="s">
        <v>2577</v>
      </c>
      <c r="B362" t="s">
        <v>2576</v>
      </c>
      <c r="C362" t="s">
        <v>13</v>
      </c>
      <c r="D362" t="s">
        <v>13</v>
      </c>
      <c r="E362" t="s">
        <v>13</v>
      </c>
      <c r="F362" t="s">
        <v>3324</v>
      </c>
      <c r="G362" t="s">
        <v>124</v>
      </c>
      <c r="H362" t="s">
        <v>2550</v>
      </c>
      <c r="I362" t="s">
        <v>1699</v>
      </c>
      <c r="J362" t="s">
        <v>1675</v>
      </c>
      <c r="K362" t="s">
        <v>1079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2964</v>
      </c>
      <c r="T362" t="s">
        <v>1714</v>
      </c>
      <c r="U362" t="s">
        <v>13</v>
      </c>
    </row>
    <row r="363" spans="1:21">
      <c r="A363" t="s">
        <v>2549</v>
      </c>
      <c r="B363" t="s">
        <v>2548</v>
      </c>
      <c r="C363" t="s">
        <v>2880</v>
      </c>
      <c r="D363" t="s">
        <v>13</v>
      </c>
      <c r="E363" t="s">
        <v>13</v>
      </c>
      <c r="F363" t="s">
        <v>3325</v>
      </c>
      <c r="G363" t="s">
        <v>127</v>
      </c>
      <c r="H363" t="s">
        <v>2550</v>
      </c>
      <c r="I363" t="s">
        <v>1699</v>
      </c>
      <c r="J363" t="s">
        <v>1675</v>
      </c>
      <c r="K363" t="s">
        <v>1079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2833</v>
      </c>
      <c r="T363" t="s">
        <v>1714</v>
      </c>
      <c r="U363" t="s">
        <v>13</v>
      </c>
    </row>
    <row r="364" spans="1:21">
      <c r="A364" t="s">
        <v>2060</v>
      </c>
      <c r="B364" t="s">
        <v>2059</v>
      </c>
      <c r="C364" t="s">
        <v>2880</v>
      </c>
      <c r="D364" t="s">
        <v>13</v>
      </c>
      <c r="E364" t="s">
        <v>13</v>
      </c>
      <c r="F364" t="s">
        <v>3326</v>
      </c>
      <c r="G364" t="s">
        <v>129</v>
      </c>
      <c r="H364" t="s">
        <v>2719</v>
      </c>
      <c r="I364" t="s">
        <v>13</v>
      </c>
      <c r="J364" t="s">
        <v>13</v>
      </c>
      <c r="K364" t="s">
        <v>13</v>
      </c>
      <c r="L364" t="s">
        <v>459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985</v>
      </c>
      <c r="T364" t="s">
        <v>19</v>
      </c>
      <c r="U364" t="s">
        <v>13</v>
      </c>
    </row>
    <row r="365" spans="1:21">
      <c r="A365" t="s">
        <v>2682</v>
      </c>
      <c r="B365" t="s">
        <v>2681</v>
      </c>
      <c r="C365" t="s">
        <v>2884</v>
      </c>
      <c r="D365" t="s">
        <v>13</v>
      </c>
      <c r="E365" t="s">
        <v>13</v>
      </c>
      <c r="F365" t="s">
        <v>13</v>
      </c>
      <c r="G365" t="s">
        <v>13</v>
      </c>
      <c r="H365" t="s">
        <v>2683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2812</v>
      </c>
      <c r="T365" t="s">
        <v>1714</v>
      </c>
      <c r="U365" t="s">
        <v>13</v>
      </c>
    </row>
    <row r="366" spans="1:21">
      <c r="A366" t="s">
        <v>2158</v>
      </c>
      <c r="B366" t="s">
        <v>2157</v>
      </c>
      <c r="C366" t="s">
        <v>2880</v>
      </c>
      <c r="D366" t="s">
        <v>13</v>
      </c>
      <c r="E366" t="s">
        <v>13</v>
      </c>
      <c r="F366" t="s">
        <v>3327</v>
      </c>
      <c r="G366" t="s">
        <v>132</v>
      </c>
      <c r="H366" t="s">
        <v>2538</v>
      </c>
      <c r="I366" t="s">
        <v>1678</v>
      </c>
      <c r="J366" t="s">
        <v>1675</v>
      </c>
      <c r="K366" t="s">
        <v>1061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985</v>
      </c>
      <c r="T366" t="s">
        <v>15</v>
      </c>
      <c r="U366" t="s">
        <v>13</v>
      </c>
    </row>
    <row r="367" spans="1:21">
      <c r="A367" t="s">
        <v>1728</v>
      </c>
      <c r="B367" t="s">
        <v>1727</v>
      </c>
      <c r="C367" t="s">
        <v>2880</v>
      </c>
      <c r="D367" t="s">
        <v>13</v>
      </c>
      <c r="E367" t="s">
        <v>13</v>
      </c>
      <c r="F367" t="s">
        <v>13</v>
      </c>
      <c r="G367" t="s">
        <v>13</v>
      </c>
      <c r="H367" t="s">
        <v>2244</v>
      </c>
      <c r="I367" t="s">
        <v>1674</v>
      </c>
      <c r="J367" t="s">
        <v>1675</v>
      </c>
      <c r="K367" t="s">
        <v>1907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985</v>
      </c>
      <c r="T367" t="s">
        <v>19</v>
      </c>
      <c r="U367" t="s">
        <v>3328</v>
      </c>
    </row>
    <row r="368" spans="1:21">
      <c r="A368" t="s">
        <v>2415</v>
      </c>
      <c r="B368" t="s">
        <v>2414</v>
      </c>
      <c r="C368" t="s">
        <v>2880</v>
      </c>
      <c r="D368" t="s">
        <v>13</v>
      </c>
      <c r="E368" t="s">
        <v>13</v>
      </c>
      <c r="F368" t="s">
        <v>13</v>
      </c>
      <c r="G368" t="s">
        <v>13</v>
      </c>
      <c r="H368" t="s">
        <v>2416</v>
      </c>
      <c r="I368" t="s">
        <v>1699</v>
      </c>
      <c r="J368" t="s">
        <v>1675</v>
      </c>
      <c r="K368" t="s">
        <v>1061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2830</v>
      </c>
      <c r="T368" t="s">
        <v>1714</v>
      </c>
      <c r="U368" t="s">
        <v>13</v>
      </c>
    </row>
    <row r="369" spans="1:21">
      <c r="A369" t="s">
        <v>2453</v>
      </c>
      <c r="B369" t="s">
        <v>2452</v>
      </c>
      <c r="C369" t="s">
        <v>2884</v>
      </c>
      <c r="D369" t="s">
        <v>13</v>
      </c>
      <c r="E369" t="s">
        <v>13</v>
      </c>
      <c r="F369" t="s">
        <v>3329</v>
      </c>
      <c r="G369" t="s">
        <v>128</v>
      </c>
      <c r="H369" t="s">
        <v>2364</v>
      </c>
      <c r="I369" t="s">
        <v>1686</v>
      </c>
      <c r="J369" t="s">
        <v>1675</v>
      </c>
      <c r="K369" t="s">
        <v>1089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2964</v>
      </c>
      <c r="T369" t="s">
        <v>1763</v>
      </c>
      <c r="U369" t="s">
        <v>13</v>
      </c>
    </row>
    <row r="370" spans="1:21">
      <c r="A370" t="s">
        <v>1904</v>
      </c>
      <c r="B370" t="s">
        <v>1903</v>
      </c>
      <c r="C370" t="s">
        <v>2880</v>
      </c>
      <c r="D370" t="s">
        <v>13</v>
      </c>
      <c r="E370" t="s">
        <v>13</v>
      </c>
      <c r="F370" t="s">
        <v>3330</v>
      </c>
      <c r="G370" t="s">
        <v>131</v>
      </c>
      <c r="H370" t="s">
        <v>2268</v>
      </c>
      <c r="I370" t="s">
        <v>13</v>
      </c>
      <c r="J370" t="s">
        <v>13</v>
      </c>
      <c r="K370" t="s">
        <v>13</v>
      </c>
      <c r="L370" t="s">
        <v>459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985</v>
      </c>
      <c r="T370" t="s">
        <v>15</v>
      </c>
      <c r="U370" t="s">
        <v>13</v>
      </c>
    </row>
    <row r="371" spans="1:21">
      <c r="A371" t="s">
        <v>1740</v>
      </c>
      <c r="B371" t="s">
        <v>1739</v>
      </c>
      <c r="C371" t="s">
        <v>2880</v>
      </c>
      <c r="D371" t="s">
        <v>13</v>
      </c>
      <c r="E371" t="s">
        <v>13</v>
      </c>
      <c r="F371" t="s">
        <v>3331</v>
      </c>
      <c r="G371" t="s">
        <v>132</v>
      </c>
      <c r="H371" t="s">
        <v>2783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985</v>
      </c>
      <c r="T371" t="s">
        <v>17</v>
      </c>
      <c r="U371" t="s">
        <v>13</v>
      </c>
    </row>
    <row r="372" spans="1:21">
      <c r="A372" t="s">
        <v>3333</v>
      </c>
      <c r="B372" t="s">
        <v>3332</v>
      </c>
      <c r="C372" t="s">
        <v>2880</v>
      </c>
      <c r="D372" t="s">
        <v>13</v>
      </c>
      <c r="E372" t="s">
        <v>13</v>
      </c>
      <c r="F372" t="s">
        <v>3334</v>
      </c>
      <c r="G372" t="s">
        <v>131</v>
      </c>
      <c r="H372" t="s">
        <v>3335</v>
      </c>
      <c r="I372" t="s">
        <v>13</v>
      </c>
      <c r="J372" t="s">
        <v>13</v>
      </c>
      <c r="K372" t="s">
        <v>13</v>
      </c>
      <c r="L372" t="s">
        <v>459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985</v>
      </c>
      <c r="T372" t="s">
        <v>12</v>
      </c>
      <c r="U372" t="s">
        <v>13</v>
      </c>
    </row>
    <row r="373" spans="1:21">
      <c r="A373" t="s">
        <v>2506</v>
      </c>
      <c r="B373" t="s">
        <v>2505</v>
      </c>
      <c r="C373" t="s">
        <v>2884</v>
      </c>
      <c r="D373" t="s">
        <v>13</v>
      </c>
      <c r="E373" t="s">
        <v>13</v>
      </c>
      <c r="F373" t="s">
        <v>1488</v>
      </c>
      <c r="G373" t="s">
        <v>129</v>
      </c>
      <c r="H373" t="s">
        <v>2507</v>
      </c>
      <c r="I373" t="s">
        <v>1699</v>
      </c>
      <c r="J373" t="s">
        <v>1675</v>
      </c>
      <c r="K373" t="s">
        <v>1079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2810</v>
      </c>
      <c r="T373" t="s">
        <v>19</v>
      </c>
      <c r="U373" t="s">
        <v>13</v>
      </c>
    </row>
    <row r="374" spans="1:21">
      <c r="A374" t="s">
        <v>1832</v>
      </c>
      <c r="B374" t="s">
        <v>1831</v>
      </c>
      <c r="C374" t="s">
        <v>2880</v>
      </c>
      <c r="D374" t="s">
        <v>13</v>
      </c>
      <c r="E374" t="s">
        <v>13</v>
      </c>
      <c r="F374" t="s">
        <v>13</v>
      </c>
      <c r="G374" t="s">
        <v>13</v>
      </c>
      <c r="H374" t="s">
        <v>2216</v>
      </c>
      <c r="I374" t="s">
        <v>1686</v>
      </c>
      <c r="J374" t="s">
        <v>1675</v>
      </c>
      <c r="K374" t="s">
        <v>1833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985</v>
      </c>
      <c r="T374" t="s">
        <v>19</v>
      </c>
      <c r="U374" t="s">
        <v>13</v>
      </c>
    </row>
    <row r="375" spans="1:21">
      <c r="A375" t="s">
        <v>3337</v>
      </c>
      <c r="B375" t="s">
        <v>3336</v>
      </c>
      <c r="C375" t="s">
        <v>2884</v>
      </c>
      <c r="D375" t="s">
        <v>13</v>
      </c>
      <c r="E375" t="s">
        <v>13</v>
      </c>
      <c r="F375" t="s">
        <v>3338</v>
      </c>
      <c r="G375" t="s">
        <v>147</v>
      </c>
      <c r="H375" t="s">
        <v>3339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985</v>
      </c>
      <c r="T375" t="s">
        <v>18</v>
      </c>
      <c r="U375" t="s">
        <v>13</v>
      </c>
    </row>
    <row r="376" spans="1:21">
      <c r="A376" t="s">
        <v>2712</v>
      </c>
      <c r="B376" t="s">
        <v>2711</v>
      </c>
      <c r="C376" t="s">
        <v>2884</v>
      </c>
      <c r="D376" t="s">
        <v>13</v>
      </c>
      <c r="E376" t="s">
        <v>13</v>
      </c>
      <c r="F376" t="s">
        <v>13</v>
      </c>
      <c r="G376" t="s">
        <v>13</v>
      </c>
      <c r="H376" t="s">
        <v>2713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2811</v>
      </c>
      <c r="T376" t="s">
        <v>18</v>
      </c>
      <c r="U376" t="s">
        <v>13</v>
      </c>
    </row>
    <row r="377" spans="1:21">
      <c r="A377" t="s">
        <v>1920</v>
      </c>
      <c r="B377" t="s">
        <v>1919</v>
      </c>
      <c r="C377" t="s">
        <v>2880</v>
      </c>
      <c r="D377" t="s">
        <v>13</v>
      </c>
      <c r="E377" t="s">
        <v>13</v>
      </c>
      <c r="F377" t="s">
        <v>3340</v>
      </c>
      <c r="G377" t="s">
        <v>130</v>
      </c>
      <c r="H377" t="s">
        <v>2291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2810</v>
      </c>
      <c r="T377" t="s">
        <v>19</v>
      </c>
      <c r="U377" t="s">
        <v>13</v>
      </c>
    </row>
    <row r="378" spans="1:21">
      <c r="A378" t="s">
        <v>1993</v>
      </c>
      <c r="B378" t="s">
        <v>1992</v>
      </c>
      <c r="C378" t="s">
        <v>2880</v>
      </c>
      <c r="D378" t="s">
        <v>13</v>
      </c>
      <c r="E378" t="s">
        <v>13</v>
      </c>
      <c r="F378" t="s">
        <v>3340</v>
      </c>
      <c r="G378" t="s">
        <v>130</v>
      </c>
      <c r="H378" t="s">
        <v>2291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2810</v>
      </c>
      <c r="T378" t="s">
        <v>19</v>
      </c>
      <c r="U378" t="s">
        <v>13</v>
      </c>
    </row>
    <row r="379" spans="1:21">
      <c r="A379" t="s">
        <v>2589</v>
      </c>
      <c r="B379" t="s">
        <v>2588</v>
      </c>
      <c r="C379" t="s">
        <v>2884</v>
      </c>
      <c r="D379" t="s">
        <v>13</v>
      </c>
      <c r="E379" t="s">
        <v>13</v>
      </c>
      <c r="F379" t="s">
        <v>13</v>
      </c>
      <c r="G379" t="s">
        <v>13</v>
      </c>
      <c r="H379" t="s">
        <v>2590</v>
      </c>
      <c r="I379" t="s">
        <v>1699</v>
      </c>
      <c r="J379" t="s">
        <v>1675</v>
      </c>
      <c r="K379" t="s">
        <v>1079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2964</v>
      </c>
      <c r="T379" t="s">
        <v>1763</v>
      </c>
      <c r="U379" t="s">
        <v>13</v>
      </c>
    </row>
    <row r="380" spans="1:21">
      <c r="A380" t="s">
        <v>3342</v>
      </c>
      <c r="B380" t="s">
        <v>3341</v>
      </c>
      <c r="C380" t="s">
        <v>2884</v>
      </c>
      <c r="D380" t="s">
        <v>13</v>
      </c>
      <c r="E380" t="s">
        <v>13</v>
      </c>
      <c r="F380" t="s">
        <v>3343</v>
      </c>
      <c r="G380" t="s">
        <v>130</v>
      </c>
      <c r="H380" t="s">
        <v>3344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2810</v>
      </c>
      <c r="T380" t="s">
        <v>12</v>
      </c>
      <c r="U380" t="s">
        <v>13</v>
      </c>
    </row>
    <row r="381" spans="1:21">
      <c r="A381" t="s">
        <v>2473</v>
      </c>
      <c r="B381" t="s">
        <v>2472</v>
      </c>
      <c r="C381" t="s">
        <v>2880</v>
      </c>
      <c r="D381" t="s">
        <v>13</v>
      </c>
      <c r="E381" t="s">
        <v>13</v>
      </c>
      <c r="F381" t="s">
        <v>3345</v>
      </c>
      <c r="G381" t="s">
        <v>129</v>
      </c>
      <c r="H381" t="s">
        <v>2474</v>
      </c>
      <c r="I381" t="s">
        <v>1775</v>
      </c>
      <c r="J381" t="s">
        <v>1397</v>
      </c>
      <c r="K381" t="s">
        <v>1095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987</v>
      </c>
      <c r="T381" t="s">
        <v>19</v>
      </c>
      <c r="U381" t="s">
        <v>3346</v>
      </c>
    </row>
    <row r="382" spans="1:21">
      <c r="A382" t="s">
        <v>2384</v>
      </c>
      <c r="B382" t="s">
        <v>2383</v>
      </c>
      <c r="C382" t="s">
        <v>2880</v>
      </c>
      <c r="D382" t="s">
        <v>13</v>
      </c>
      <c r="E382" t="s">
        <v>13</v>
      </c>
      <c r="F382" t="s">
        <v>13</v>
      </c>
      <c r="G382" t="s">
        <v>13</v>
      </c>
      <c r="H382" t="s">
        <v>2385</v>
      </c>
      <c r="I382" t="s">
        <v>1674</v>
      </c>
      <c r="J382" t="s">
        <v>1675</v>
      </c>
      <c r="K382" t="s">
        <v>1061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985</v>
      </c>
      <c r="T382" t="s">
        <v>12</v>
      </c>
      <c r="U382" t="s">
        <v>2934</v>
      </c>
    </row>
    <row r="383" spans="1:21">
      <c r="A383" t="s">
        <v>3348</v>
      </c>
      <c r="B383" t="s">
        <v>3347</v>
      </c>
      <c r="C383" t="s">
        <v>2880</v>
      </c>
      <c r="D383" t="s">
        <v>13</v>
      </c>
      <c r="E383" t="s">
        <v>13</v>
      </c>
      <c r="F383" t="s">
        <v>3349</v>
      </c>
      <c r="G383" t="s">
        <v>129</v>
      </c>
      <c r="H383" t="s">
        <v>3350</v>
      </c>
      <c r="I383" t="s">
        <v>13</v>
      </c>
      <c r="J383" t="s">
        <v>13</v>
      </c>
      <c r="K383" t="s">
        <v>3351</v>
      </c>
      <c r="L383" t="s">
        <v>13</v>
      </c>
      <c r="M383" t="s">
        <v>13</v>
      </c>
      <c r="N383" t="s">
        <v>13</v>
      </c>
      <c r="O383" t="s">
        <v>13</v>
      </c>
      <c r="P383" t="s">
        <v>3350</v>
      </c>
      <c r="Q383" t="s">
        <v>13</v>
      </c>
      <c r="R383" t="s">
        <v>13</v>
      </c>
      <c r="S383" t="s">
        <v>2810</v>
      </c>
      <c r="T383" t="s">
        <v>19</v>
      </c>
      <c r="U383" t="s">
        <v>130</v>
      </c>
    </row>
    <row r="384" spans="1:21">
      <c r="A384" t="s">
        <v>2044</v>
      </c>
      <c r="B384" t="s">
        <v>2043</v>
      </c>
      <c r="C384" t="s">
        <v>2884</v>
      </c>
      <c r="D384" t="s">
        <v>13</v>
      </c>
      <c r="E384" t="s">
        <v>13</v>
      </c>
      <c r="F384" t="s">
        <v>13</v>
      </c>
      <c r="G384" t="s">
        <v>13</v>
      </c>
      <c r="H384" t="s">
        <v>2333</v>
      </c>
      <c r="I384" t="s">
        <v>1678</v>
      </c>
      <c r="J384" t="s">
        <v>1675</v>
      </c>
      <c r="K384" t="s">
        <v>1987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2821</v>
      </c>
      <c r="T384" t="s">
        <v>1763</v>
      </c>
      <c r="U384" t="s">
        <v>13</v>
      </c>
    </row>
    <row r="385" spans="1:21">
      <c r="A385" t="s">
        <v>2423</v>
      </c>
      <c r="B385" t="s">
        <v>2422</v>
      </c>
      <c r="C385" t="s">
        <v>2884</v>
      </c>
      <c r="D385" t="s">
        <v>13</v>
      </c>
      <c r="E385" t="s">
        <v>13</v>
      </c>
      <c r="F385" t="s">
        <v>13</v>
      </c>
      <c r="G385" t="s">
        <v>13</v>
      </c>
      <c r="H385" t="s">
        <v>2424</v>
      </c>
      <c r="I385" t="s">
        <v>1686</v>
      </c>
      <c r="J385" t="s">
        <v>1401</v>
      </c>
      <c r="K385" t="s">
        <v>1061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2964</v>
      </c>
      <c r="T385" t="s">
        <v>1763</v>
      </c>
      <c r="U385" t="s">
        <v>13</v>
      </c>
    </row>
    <row r="386" spans="1:21">
      <c r="A386" t="s">
        <v>1876</v>
      </c>
      <c r="B386" t="s">
        <v>1875</v>
      </c>
      <c r="C386" t="s">
        <v>2884</v>
      </c>
      <c r="D386" t="s">
        <v>13</v>
      </c>
      <c r="E386" t="s">
        <v>13</v>
      </c>
      <c r="F386" t="s">
        <v>3352</v>
      </c>
      <c r="G386" t="s">
        <v>126</v>
      </c>
      <c r="H386" t="s">
        <v>2292</v>
      </c>
      <c r="I386" t="s">
        <v>13</v>
      </c>
      <c r="J386" t="s">
        <v>13</v>
      </c>
      <c r="K386" t="s">
        <v>2178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2808</v>
      </c>
      <c r="T386" t="s">
        <v>1763</v>
      </c>
      <c r="U386" t="s">
        <v>13</v>
      </c>
    </row>
    <row r="387" spans="1:21">
      <c r="A387" t="s">
        <v>2509</v>
      </c>
      <c r="B387" t="s">
        <v>2508</v>
      </c>
      <c r="C387" t="s">
        <v>2884</v>
      </c>
      <c r="D387" t="s">
        <v>13</v>
      </c>
      <c r="E387" t="s">
        <v>13</v>
      </c>
      <c r="F387" t="s">
        <v>3353</v>
      </c>
      <c r="G387" t="s">
        <v>129</v>
      </c>
      <c r="H387" t="s">
        <v>2510</v>
      </c>
      <c r="I387" t="s">
        <v>1674</v>
      </c>
      <c r="J387" t="s">
        <v>1675</v>
      </c>
      <c r="K387" t="s">
        <v>1061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985</v>
      </c>
      <c r="T387" t="s">
        <v>19</v>
      </c>
      <c r="U387" t="s">
        <v>13</v>
      </c>
    </row>
    <row r="388" spans="1:21">
      <c r="A388" t="s">
        <v>2579</v>
      </c>
      <c r="B388" t="s">
        <v>2578</v>
      </c>
      <c r="C388" t="s">
        <v>2880</v>
      </c>
      <c r="D388" t="s">
        <v>13</v>
      </c>
      <c r="E388" t="s">
        <v>13</v>
      </c>
      <c r="F388" t="s">
        <v>3354</v>
      </c>
      <c r="G388" t="s">
        <v>125</v>
      </c>
      <c r="H388" t="s">
        <v>2510</v>
      </c>
      <c r="I388" t="s">
        <v>2993</v>
      </c>
      <c r="J388" t="s">
        <v>1675</v>
      </c>
      <c r="K388" t="s">
        <v>1061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2964</v>
      </c>
      <c r="T388" t="s">
        <v>1763</v>
      </c>
      <c r="U388" t="s">
        <v>13</v>
      </c>
    </row>
    <row r="389" spans="1:21">
      <c r="A389" t="s">
        <v>2600</v>
      </c>
      <c r="B389" t="s">
        <v>2599</v>
      </c>
      <c r="C389" t="s">
        <v>2880</v>
      </c>
      <c r="D389" t="s">
        <v>13</v>
      </c>
      <c r="E389" t="s">
        <v>13</v>
      </c>
      <c r="F389" t="s">
        <v>3355</v>
      </c>
      <c r="G389" t="s">
        <v>125</v>
      </c>
      <c r="H389" t="s">
        <v>2601</v>
      </c>
      <c r="I389" t="s">
        <v>1678</v>
      </c>
      <c r="J389" t="s">
        <v>1675</v>
      </c>
      <c r="K389" t="s">
        <v>1061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2964</v>
      </c>
      <c r="T389" t="s">
        <v>1763</v>
      </c>
      <c r="U389" t="s">
        <v>13</v>
      </c>
    </row>
    <row r="390" spans="1:21">
      <c r="A390" t="s">
        <v>3356</v>
      </c>
      <c r="B390" t="s">
        <v>1404</v>
      </c>
      <c r="C390" t="s">
        <v>2880</v>
      </c>
      <c r="D390" t="s">
        <v>13</v>
      </c>
      <c r="E390" t="s">
        <v>13</v>
      </c>
      <c r="F390" t="s">
        <v>13</v>
      </c>
      <c r="G390" t="s">
        <v>13</v>
      </c>
      <c r="H390" t="s">
        <v>2250</v>
      </c>
      <c r="I390" t="s">
        <v>1699</v>
      </c>
      <c r="J390" t="s">
        <v>1675</v>
      </c>
      <c r="K390" t="s">
        <v>1424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985</v>
      </c>
      <c r="T390" t="s">
        <v>19</v>
      </c>
      <c r="U390" t="s">
        <v>13</v>
      </c>
    </row>
    <row r="391" spans="1:21">
      <c r="A391" t="s">
        <v>2001</v>
      </c>
      <c r="B391" t="s">
        <v>2000</v>
      </c>
      <c r="C391" t="s">
        <v>2884</v>
      </c>
      <c r="D391" t="s">
        <v>13</v>
      </c>
      <c r="E391" t="s">
        <v>13</v>
      </c>
      <c r="F391" t="s">
        <v>13</v>
      </c>
      <c r="G391" t="s">
        <v>13</v>
      </c>
      <c r="H391" t="s">
        <v>2275</v>
      </c>
      <c r="I391" t="s">
        <v>1674</v>
      </c>
      <c r="J391" t="s">
        <v>1675</v>
      </c>
      <c r="K391" t="s">
        <v>989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985</v>
      </c>
      <c r="T391" t="s">
        <v>12</v>
      </c>
      <c r="U391" t="s">
        <v>13</v>
      </c>
    </row>
    <row r="392" spans="1:21">
      <c r="A392" t="s">
        <v>2394</v>
      </c>
      <c r="B392" t="s">
        <v>2393</v>
      </c>
      <c r="C392" t="s">
        <v>2880</v>
      </c>
      <c r="D392" t="s">
        <v>13</v>
      </c>
      <c r="E392" t="s">
        <v>13</v>
      </c>
      <c r="F392" t="s">
        <v>3357</v>
      </c>
      <c r="G392" t="s">
        <v>130</v>
      </c>
      <c r="H392" t="s">
        <v>2395</v>
      </c>
      <c r="I392" t="s">
        <v>1686</v>
      </c>
      <c r="J392" t="s">
        <v>1675</v>
      </c>
      <c r="K392" t="s">
        <v>1061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985</v>
      </c>
      <c r="T392" t="s">
        <v>12</v>
      </c>
      <c r="U392" t="s">
        <v>2897</v>
      </c>
    </row>
    <row r="393" spans="1:21">
      <c r="A393" t="s">
        <v>1767</v>
      </c>
      <c r="B393" t="s">
        <v>1766</v>
      </c>
      <c r="C393" t="s">
        <v>2884</v>
      </c>
      <c r="D393" t="s">
        <v>13</v>
      </c>
      <c r="E393" t="s">
        <v>13</v>
      </c>
      <c r="F393" t="s">
        <v>13</v>
      </c>
      <c r="G393" t="s">
        <v>13</v>
      </c>
      <c r="H393" t="s">
        <v>2270</v>
      </c>
      <c r="I393" t="s">
        <v>1686</v>
      </c>
      <c r="J393" t="s">
        <v>1675</v>
      </c>
      <c r="K393" t="s">
        <v>460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985</v>
      </c>
      <c r="T393" t="s">
        <v>12</v>
      </c>
      <c r="U393" t="s">
        <v>13</v>
      </c>
    </row>
    <row r="394" spans="1:21">
      <c r="A394" t="s">
        <v>1906</v>
      </c>
      <c r="B394" t="s">
        <v>1905</v>
      </c>
      <c r="C394" t="s">
        <v>2880</v>
      </c>
      <c r="D394" t="s">
        <v>13</v>
      </c>
      <c r="E394" t="s">
        <v>13</v>
      </c>
      <c r="F394" t="s">
        <v>3358</v>
      </c>
      <c r="G394" t="s">
        <v>125</v>
      </c>
      <c r="H394" t="s">
        <v>2646</v>
      </c>
      <c r="I394" t="s">
        <v>1678</v>
      </c>
      <c r="J394" t="s">
        <v>1675</v>
      </c>
      <c r="K394" t="s">
        <v>1089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2833</v>
      </c>
      <c r="T394" t="s">
        <v>1763</v>
      </c>
      <c r="U394" t="s">
        <v>13</v>
      </c>
    </row>
    <row r="395" spans="1:21">
      <c r="A395" t="s">
        <v>2426</v>
      </c>
      <c r="B395" t="s">
        <v>2425</v>
      </c>
      <c r="C395" t="s">
        <v>2884</v>
      </c>
      <c r="D395" t="s">
        <v>13</v>
      </c>
      <c r="E395" t="s">
        <v>13</v>
      </c>
      <c r="F395" t="s">
        <v>3359</v>
      </c>
      <c r="G395" t="s">
        <v>130</v>
      </c>
      <c r="H395" t="s">
        <v>2427</v>
      </c>
      <c r="I395" t="s">
        <v>1678</v>
      </c>
      <c r="J395" t="s">
        <v>1675</v>
      </c>
      <c r="K395" t="s">
        <v>1061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985</v>
      </c>
      <c r="T395" t="s">
        <v>12</v>
      </c>
      <c r="U395" t="s">
        <v>13</v>
      </c>
    </row>
    <row r="396" spans="1:21">
      <c r="A396" t="s">
        <v>2378</v>
      </c>
      <c r="B396" t="s">
        <v>2377</v>
      </c>
      <c r="C396" t="s">
        <v>2880</v>
      </c>
      <c r="D396" t="s">
        <v>13</v>
      </c>
      <c r="E396" t="s">
        <v>13</v>
      </c>
      <c r="F396" t="s">
        <v>3250</v>
      </c>
      <c r="G396" t="s">
        <v>129</v>
      </c>
      <c r="H396" t="s">
        <v>2379</v>
      </c>
      <c r="I396" t="s">
        <v>1686</v>
      </c>
      <c r="J396" t="s">
        <v>1675</v>
      </c>
      <c r="K396" t="s">
        <v>1085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985</v>
      </c>
      <c r="T396" t="s">
        <v>19</v>
      </c>
      <c r="U396" t="s">
        <v>2888</v>
      </c>
    </row>
    <row r="397" spans="1:21">
      <c r="A397" t="s">
        <v>1796</v>
      </c>
      <c r="B397" t="s">
        <v>1795</v>
      </c>
      <c r="C397" t="s">
        <v>2884</v>
      </c>
      <c r="D397" t="s">
        <v>13</v>
      </c>
      <c r="E397" t="s">
        <v>13</v>
      </c>
      <c r="F397" t="s">
        <v>3360</v>
      </c>
      <c r="G397" t="s">
        <v>133</v>
      </c>
      <c r="H397" t="s">
        <v>2262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985</v>
      </c>
      <c r="T397" t="s">
        <v>17</v>
      </c>
      <c r="U397" t="s">
        <v>13</v>
      </c>
    </row>
    <row r="398" spans="1:21">
      <c r="A398" t="s">
        <v>3362</v>
      </c>
      <c r="B398" t="s">
        <v>3361</v>
      </c>
      <c r="C398" t="s">
        <v>2884</v>
      </c>
      <c r="D398" t="s">
        <v>13</v>
      </c>
      <c r="E398" t="s">
        <v>13</v>
      </c>
      <c r="F398" t="s">
        <v>3363</v>
      </c>
      <c r="G398" t="s">
        <v>137</v>
      </c>
      <c r="H398" t="s">
        <v>3364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2820</v>
      </c>
      <c r="T398" t="s">
        <v>2819</v>
      </c>
      <c r="U398" t="s">
        <v>13</v>
      </c>
    </row>
    <row r="399" spans="1:21">
      <c r="A399" t="s">
        <v>1982</v>
      </c>
      <c r="B399" t="s">
        <v>1981</v>
      </c>
      <c r="C399" t="s">
        <v>2884</v>
      </c>
      <c r="D399" t="s">
        <v>13</v>
      </c>
      <c r="E399" t="s">
        <v>13</v>
      </c>
      <c r="F399" t="s">
        <v>3365</v>
      </c>
      <c r="G399" t="s">
        <v>131</v>
      </c>
      <c r="H399" t="s">
        <v>2214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2807</v>
      </c>
      <c r="T399" t="s">
        <v>17</v>
      </c>
      <c r="U399" t="s">
        <v>13</v>
      </c>
    </row>
    <row r="400" spans="1:21">
      <c r="A400" t="s">
        <v>2503</v>
      </c>
      <c r="B400" t="s">
        <v>2502</v>
      </c>
      <c r="C400" t="s">
        <v>2884</v>
      </c>
      <c r="D400" t="s">
        <v>13</v>
      </c>
      <c r="E400" t="s">
        <v>13</v>
      </c>
      <c r="F400" t="s">
        <v>13</v>
      </c>
      <c r="G400" t="s">
        <v>13</v>
      </c>
      <c r="H400" t="s">
        <v>2504</v>
      </c>
      <c r="I400" t="s">
        <v>1678</v>
      </c>
      <c r="J400" t="s">
        <v>1397</v>
      </c>
      <c r="K400" t="s">
        <v>1085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3366</v>
      </c>
      <c r="T400" t="s">
        <v>19</v>
      </c>
      <c r="U400" t="s">
        <v>13</v>
      </c>
    </row>
    <row r="401" spans="1:21">
      <c r="A401" t="s">
        <v>2106</v>
      </c>
      <c r="B401" t="s">
        <v>2105</v>
      </c>
      <c r="C401" t="s">
        <v>2880</v>
      </c>
      <c r="D401" t="s">
        <v>13</v>
      </c>
      <c r="E401" t="s">
        <v>13</v>
      </c>
      <c r="F401" t="s">
        <v>3367</v>
      </c>
      <c r="G401" t="s">
        <v>131</v>
      </c>
      <c r="H401" t="s">
        <v>2303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985</v>
      </c>
      <c r="T401" t="s">
        <v>12</v>
      </c>
      <c r="U401" t="s">
        <v>13</v>
      </c>
    </row>
    <row r="402" spans="1:21">
      <c r="A402" t="s">
        <v>2564</v>
      </c>
      <c r="B402" t="s">
        <v>2563</v>
      </c>
      <c r="C402" t="s">
        <v>2884</v>
      </c>
      <c r="D402" t="s">
        <v>13</v>
      </c>
      <c r="E402" t="s">
        <v>13</v>
      </c>
      <c r="F402" t="s">
        <v>3368</v>
      </c>
      <c r="G402" t="s">
        <v>127</v>
      </c>
      <c r="H402" t="s">
        <v>2379</v>
      </c>
      <c r="I402" t="s">
        <v>1699</v>
      </c>
      <c r="J402" t="s">
        <v>1675</v>
      </c>
      <c r="K402" t="s">
        <v>1085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2806</v>
      </c>
      <c r="T402" t="s">
        <v>1706</v>
      </c>
      <c r="U402" t="s">
        <v>13</v>
      </c>
    </row>
    <row r="403" spans="1:21">
      <c r="A403" t="s">
        <v>3370</v>
      </c>
      <c r="B403" t="s">
        <v>3369</v>
      </c>
      <c r="C403" t="s">
        <v>2884</v>
      </c>
      <c r="D403" t="s">
        <v>13</v>
      </c>
      <c r="E403" t="s">
        <v>13</v>
      </c>
      <c r="F403" t="s">
        <v>3371</v>
      </c>
      <c r="G403" t="s">
        <v>132</v>
      </c>
      <c r="H403" t="s">
        <v>3372</v>
      </c>
      <c r="I403" t="s">
        <v>1686</v>
      </c>
      <c r="J403" t="s">
        <v>13</v>
      </c>
      <c r="K403" t="s">
        <v>13</v>
      </c>
      <c r="L403" t="s">
        <v>459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985</v>
      </c>
      <c r="T403" t="s">
        <v>15</v>
      </c>
      <c r="U403" t="s">
        <v>13</v>
      </c>
    </row>
    <row r="404" spans="1:21">
      <c r="A404" t="s">
        <v>1711</v>
      </c>
      <c r="B404" t="s">
        <v>1414</v>
      </c>
      <c r="C404" t="s">
        <v>2884</v>
      </c>
      <c r="D404" t="s">
        <v>13</v>
      </c>
      <c r="E404" t="s">
        <v>13</v>
      </c>
      <c r="F404" t="s">
        <v>13</v>
      </c>
      <c r="G404" t="s">
        <v>13</v>
      </c>
      <c r="H404" t="s">
        <v>2274</v>
      </c>
      <c r="I404" t="s">
        <v>1686</v>
      </c>
      <c r="J404" t="s">
        <v>1675</v>
      </c>
      <c r="K404" t="s">
        <v>460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985</v>
      </c>
      <c r="T404" t="s">
        <v>19</v>
      </c>
      <c r="U404" t="s">
        <v>13</v>
      </c>
    </row>
    <row r="405" spans="1:21">
      <c r="A405" t="s">
        <v>3374</v>
      </c>
      <c r="B405" t="s">
        <v>3373</v>
      </c>
      <c r="C405" t="s">
        <v>2884</v>
      </c>
      <c r="D405" t="s">
        <v>13</v>
      </c>
      <c r="E405" t="s">
        <v>13</v>
      </c>
      <c r="F405" t="s">
        <v>3375</v>
      </c>
      <c r="G405" t="s">
        <v>131</v>
      </c>
      <c r="H405" t="s">
        <v>3376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985</v>
      </c>
      <c r="T405" t="s">
        <v>12</v>
      </c>
      <c r="U405" t="s">
        <v>13</v>
      </c>
    </row>
    <row r="406" spans="1:21">
      <c r="A406" t="s">
        <v>2166</v>
      </c>
      <c r="B406" t="s">
        <v>2165</v>
      </c>
      <c r="C406" t="s">
        <v>2884</v>
      </c>
      <c r="D406" t="s">
        <v>13</v>
      </c>
      <c r="E406" t="s">
        <v>13</v>
      </c>
      <c r="F406" t="s">
        <v>3377</v>
      </c>
      <c r="G406" t="s">
        <v>129</v>
      </c>
      <c r="H406" t="s">
        <v>2523</v>
      </c>
      <c r="I406" t="s">
        <v>1699</v>
      </c>
      <c r="J406" t="s">
        <v>1675</v>
      </c>
      <c r="K406" t="s">
        <v>1061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985</v>
      </c>
      <c r="T406" t="s">
        <v>19</v>
      </c>
      <c r="U406" t="s">
        <v>2896</v>
      </c>
    </row>
    <row r="407" spans="1:21">
      <c r="A407" t="s">
        <v>2120</v>
      </c>
      <c r="B407" t="s">
        <v>2119</v>
      </c>
      <c r="C407" t="s">
        <v>2880</v>
      </c>
      <c r="D407" t="s">
        <v>13</v>
      </c>
      <c r="E407" t="s">
        <v>13</v>
      </c>
      <c r="F407" t="s">
        <v>3378</v>
      </c>
      <c r="G407" t="s">
        <v>130</v>
      </c>
      <c r="H407" t="s">
        <v>2296</v>
      </c>
      <c r="I407" t="s">
        <v>13</v>
      </c>
      <c r="J407" t="s">
        <v>13</v>
      </c>
      <c r="K407" t="s">
        <v>13</v>
      </c>
      <c r="L407" t="s">
        <v>459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985</v>
      </c>
      <c r="T407" t="s">
        <v>12</v>
      </c>
      <c r="U407" t="s">
        <v>13</v>
      </c>
    </row>
    <row r="408" spans="1:21">
      <c r="A408" t="s">
        <v>3379</v>
      </c>
      <c r="B408" t="s">
        <v>1774</v>
      </c>
      <c r="C408" t="s">
        <v>2884</v>
      </c>
      <c r="D408" t="s">
        <v>13</v>
      </c>
      <c r="E408" t="s">
        <v>13</v>
      </c>
      <c r="F408" t="s">
        <v>13</v>
      </c>
      <c r="G408" t="s">
        <v>13</v>
      </c>
      <c r="H408" t="s">
        <v>2247</v>
      </c>
      <c r="I408" t="s">
        <v>1686</v>
      </c>
      <c r="J408" t="s">
        <v>1675</v>
      </c>
      <c r="K408" t="s">
        <v>1833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985</v>
      </c>
      <c r="T408" t="s">
        <v>12</v>
      </c>
      <c r="U408" t="s">
        <v>13</v>
      </c>
    </row>
    <row r="409" spans="1:21">
      <c r="A409" t="s">
        <v>1958</v>
      </c>
      <c r="B409" t="s">
        <v>1957</v>
      </c>
      <c r="C409" t="s">
        <v>2880</v>
      </c>
      <c r="D409" t="s">
        <v>13</v>
      </c>
      <c r="E409" t="s">
        <v>13</v>
      </c>
      <c r="F409" t="s">
        <v>3380</v>
      </c>
      <c r="G409" t="s">
        <v>131</v>
      </c>
      <c r="H409" t="s">
        <v>2759</v>
      </c>
      <c r="I409" t="s">
        <v>13</v>
      </c>
      <c r="J409" t="s">
        <v>13</v>
      </c>
      <c r="K409" t="s">
        <v>13</v>
      </c>
      <c r="L409" t="s">
        <v>459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985</v>
      </c>
      <c r="T409" t="s">
        <v>12</v>
      </c>
      <c r="U409" t="s">
        <v>13</v>
      </c>
    </row>
    <row r="410" spans="1:21">
      <c r="A410" t="s">
        <v>1673</v>
      </c>
      <c r="B410" t="s">
        <v>1672</v>
      </c>
      <c r="C410" t="s">
        <v>2884</v>
      </c>
      <c r="D410" t="s">
        <v>13</v>
      </c>
      <c r="E410" t="s">
        <v>13</v>
      </c>
      <c r="F410" t="s">
        <v>3381</v>
      </c>
      <c r="G410" t="s">
        <v>128</v>
      </c>
      <c r="H410" t="s">
        <v>2527</v>
      </c>
      <c r="I410" t="s">
        <v>1674</v>
      </c>
      <c r="J410" t="s">
        <v>1675</v>
      </c>
      <c r="K410" t="s">
        <v>1061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985</v>
      </c>
      <c r="T410" t="s">
        <v>19</v>
      </c>
      <c r="U410" t="s">
        <v>134</v>
      </c>
    </row>
    <row r="411" spans="1:21">
      <c r="A411" t="s">
        <v>1991</v>
      </c>
      <c r="B411" t="s">
        <v>1990</v>
      </c>
      <c r="C411" t="s">
        <v>2880</v>
      </c>
      <c r="D411" t="s">
        <v>13</v>
      </c>
      <c r="E411" t="s">
        <v>13</v>
      </c>
      <c r="F411" t="s">
        <v>3382</v>
      </c>
      <c r="G411" t="s">
        <v>127</v>
      </c>
      <c r="H411" t="s">
        <v>2190</v>
      </c>
      <c r="I411" t="s">
        <v>13</v>
      </c>
      <c r="J411" t="s">
        <v>13</v>
      </c>
      <c r="K411" t="s">
        <v>13</v>
      </c>
      <c r="L411" t="s">
        <v>459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2806</v>
      </c>
      <c r="T411" t="s">
        <v>1714</v>
      </c>
      <c r="U411" t="s">
        <v>13</v>
      </c>
    </row>
    <row r="412" spans="1:21">
      <c r="A412" t="s">
        <v>1771</v>
      </c>
      <c r="B412" t="s">
        <v>1770</v>
      </c>
      <c r="C412" t="s">
        <v>2880</v>
      </c>
      <c r="D412" t="s">
        <v>13</v>
      </c>
      <c r="E412" t="s">
        <v>13</v>
      </c>
      <c r="F412" t="s">
        <v>3383</v>
      </c>
      <c r="G412" t="s">
        <v>126</v>
      </c>
      <c r="H412" t="s">
        <v>2527</v>
      </c>
      <c r="I412" t="s">
        <v>1699</v>
      </c>
      <c r="J412" t="s">
        <v>1675</v>
      </c>
      <c r="K412" t="s">
        <v>1061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2842</v>
      </c>
      <c r="T412" t="s">
        <v>1763</v>
      </c>
      <c r="U412" t="s">
        <v>13</v>
      </c>
    </row>
    <row r="413" spans="1:21">
      <c r="A413" t="s">
        <v>2071</v>
      </c>
      <c r="B413" t="s">
        <v>2070</v>
      </c>
      <c r="C413" t="s">
        <v>2880</v>
      </c>
      <c r="D413" t="s">
        <v>13</v>
      </c>
      <c r="E413" t="s">
        <v>13</v>
      </c>
      <c r="F413" t="s">
        <v>3384</v>
      </c>
      <c r="G413" t="s">
        <v>127</v>
      </c>
      <c r="H413" t="s">
        <v>2537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2805</v>
      </c>
      <c r="T413" t="s">
        <v>1714</v>
      </c>
      <c r="U413" t="s">
        <v>13</v>
      </c>
    </row>
    <row r="414" spans="1:21">
      <c r="A414" t="s">
        <v>3386</v>
      </c>
      <c r="B414" t="s">
        <v>3385</v>
      </c>
      <c r="C414" t="s">
        <v>2884</v>
      </c>
      <c r="D414" t="s">
        <v>13</v>
      </c>
      <c r="E414" t="s">
        <v>13</v>
      </c>
      <c r="F414" t="s">
        <v>3387</v>
      </c>
      <c r="G414" t="s">
        <v>131</v>
      </c>
      <c r="H414" t="s">
        <v>3388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2810</v>
      </c>
      <c r="T414" t="s">
        <v>12</v>
      </c>
      <c r="U414" t="s">
        <v>13</v>
      </c>
    </row>
    <row r="415" spans="1:21">
      <c r="A415" t="s">
        <v>1701</v>
      </c>
      <c r="B415" t="s">
        <v>1406</v>
      </c>
      <c r="C415" t="s">
        <v>2884</v>
      </c>
      <c r="D415" t="s">
        <v>13</v>
      </c>
      <c r="E415" t="s">
        <v>13</v>
      </c>
      <c r="F415" t="s">
        <v>13</v>
      </c>
      <c r="G415" t="s">
        <v>13</v>
      </c>
      <c r="H415" t="s">
        <v>2281</v>
      </c>
      <c r="I415" t="s">
        <v>1686</v>
      </c>
      <c r="J415" t="s">
        <v>1675</v>
      </c>
      <c r="K415" t="s">
        <v>460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985</v>
      </c>
      <c r="T415" t="s">
        <v>19</v>
      </c>
      <c r="U415" t="s">
        <v>13</v>
      </c>
    </row>
    <row r="416" spans="1:21">
      <c r="A416" t="s">
        <v>2574</v>
      </c>
      <c r="B416" t="s">
        <v>2573</v>
      </c>
      <c r="C416" t="s">
        <v>2880</v>
      </c>
      <c r="D416" t="s">
        <v>13</v>
      </c>
      <c r="E416" t="s">
        <v>13</v>
      </c>
      <c r="F416" t="s">
        <v>3389</v>
      </c>
      <c r="G416" t="s">
        <v>126</v>
      </c>
      <c r="H416" t="s">
        <v>2575</v>
      </c>
      <c r="I416" t="s">
        <v>1709</v>
      </c>
      <c r="J416" t="s">
        <v>1675</v>
      </c>
      <c r="K416" t="s">
        <v>1061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2964</v>
      </c>
      <c r="T416" t="s">
        <v>1763</v>
      </c>
      <c r="U416" t="s">
        <v>13</v>
      </c>
    </row>
    <row r="417" spans="1:21">
      <c r="A417" t="s">
        <v>2518</v>
      </c>
      <c r="B417" t="s">
        <v>2517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2519</v>
      </c>
      <c r="I417" t="s">
        <v>3024</v>
      </c>
      <c r="J417" t="s">
        <v>1675</v>
      </c>
      <c r="K417" t="s">
        <v>1061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2964</v>
      </c>
      <c r="T417" t="s">
        <v>1763</v>
      </c>
      <c r="U417" t="s">
        <v>13</v>
      </c>
    </row>
    <row r="418" spans="1:21">
      <c r="A418" t="s">
        <v>1734</v>
      </c>
      <c r="B418" t="s">
        <v>1733</v>
      </c>
      <c r="C418" t="s">
        <v>2884</v>
      </c>
      <c r="D418" t="s">
        <v>13</v>
      </c>
      <c r="E418" t="s">
        <v>13</v>
      </c>
      <c r="F418" t="s">
        <v>3390</v>
      </c>
      <c r="G418" t="s">
        <v>129</v>
      </c>
      <c r="H418" t="s">
        <v>2190</v>
      </c>
      <c r="I418" t="s">
        <v>13</v>
      </c>
      <c r="J418" t="s">
        <v>13</v>
      </c>
      <c r="K418" t="s">
        <v>2178</v>
      </c>
      <c r="L418" t="s">
        <v>459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985</v>
      </c>
      <c r="T418" t="s">
        <v>19</v>
      </c>
      <c r="U418" t="s">
        <v>13</v>
      </c>
    </row>
    <row r="419" spans="1:21">
      <c r="A419" t="s">
        <v>2240</v>
      </c>
      <c r="B419" t="s">
        <v>2239</v>
      </c>
      <c r="C419" t="s">
        <v>2884</v>
      </c>
      <c r="D419" t="s">
        <v>13</v>
      </c>
      <c r="E419" t="s">
        <v>13</v>
      </c>
      <c r="F419" t="s">
        <v>13</v>
      </c>
      <c r="G419" t="s">
        <v>13</v>
      </c>
      <c r="H419" t="s">
        <v>2241</v>
      </c>
      <c r="I419" t="s">
        <v>1674</v>
      </c>
      <c r="J419" t="s">
        <v>1675</v>
      </c>
      <c r="K419" t="s">
        <v>3391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3366</v>
      </c>
      <c r="T419" t="s">
        <v>19</v>
      </c>
      <c r="U419" t="s">
        <v>13</v>
      </c>
    </row>
    <row r="420" spans="1:21">
      <c r="A420" t="s">
        <v>3392</v>
      </c>
      <c r="B420" t="s">
        <v>1692</v>
      </c>
      <c r="C420" t="s">
        <v>2884</v>
      </c>
      <c r="D420" t="s">
        <v>13</v>
      </c>
      <c r="E420" t="s">
        <v>13</v>
      </c>
      <c r="F420" t="s">
        <v>3393</v>
      </c>
      <c r="G420" t="s">
        <v>147</v>
      </c>
      <c r="H420" t="s">
        <v>2699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985</v>
      </c>
      <c r="T420" t="s">
        <v>16</v>
      </c>
      <c r="U420" t="s">
        <v>13</v>
      </c>
    </row>
    <row r="421" spans="1:21">
      <c r="A421" t="s">
        <v>1691</v>
      </c>
      <c r="B421" t="s">
        <v>1690</v>
      </c>
      <c r="C421" t="s">
        <v>2884</v>
      </c>
      <c r="D421" t="s">
        <v>13</v>
      </c>
      <c r="E421" t="s">
        <v>13</v>
      </c>
      <c r="F421" t="s">
        <v>3393</v>
      </c>
      <c r="G421" t="s">
        <v>147</v>
      </c>
      <c r="H421" t="s">
        <v>2699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985</v>
      </c>
      <c r="T421" t="s">
        <v>16</v>
      </c>
      <c r="U421" t="s">
        <v>13</v>
      </c>
    </row>
    <row r="422" spans="1:21">
      <c r="A422" t="s">
        <v>1881</v>
      </c>
      <c r="B422" t="s">
        <v>1880</v>
      </c>
      <c r="C422" t="s">
        <v>2884</v>
      </c>
      <c r="D422" t="s">
        <v>13</v>
      </c>
      <c r="E422" t="s">
        <v>13</v>
      </c>
      <c r="F422" t="s">
        <v>3394</v>
      </c>
      <c r="G422" t="s">
        <v>128</v>
      </c>
      <c r="H422" t="s">
        <v>2666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2804</v>
      </c>
      <c r="T422" t="s">
        <v>1714</v>
      </c>
      <c r="U422" t="s">
        <v>13</v>
      </c>
    </row>
    <row r="423" spans="1:21">
      <c r="A423" t="s">
        <v>1705</v>
      </c>
      <c r="B423" t="s">
        <v>1410</v>
      </c>
      <c r="C423" t="s">
        <v>2884</v>
      </c>
      <c r="D423" t="s">
        <v>13</v>
      </c>
      <c r="E423" t="s">
        <v>13</v>
      </c>
      <c r="F423" t="s">
        <v>13</v>
      </c>
      <c r="G423" t="s">
        <v>13</v>
      </c>
      <c r="H423" t="s">
        <v>2248</v>
      </c>
      <c r="I423" t="s">
        <v>1699</v>
      </c>
      <c r="J423" t="s">
        <v>1675</v>
      </c>
      <c r="K423" t="s">
        <v>1879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2806</v>
      </c>
      <c r="T423" t="s">
        <v>1706</v>
      </c>
      <c r="U423" t="s">
        <v>13</v>
      </c>
    </row>
    <row r="424" spans="1:21">
      <c r="A424" t="s">
        <v>2134</v>
      </c>
      <c r="B424" t="s">
        <v>2133</v>
      </c>
      <c r="C424" t="s">
        <v>2884</v>
      </c>
      <c r="D424" t="s">
        <v>13</v>
      </c>
      <c r="E424" t="s">
        <v>13</v>
      </c>
      <c r="F424" t="s">
        <v>2957</v>
      </c>
      <c r="G424" t="s">
        <v>132</v>
      </c>
      <c r="H424" t="s">
        <v>2687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2803</v>
      </c>
      <c r="T424" t="s">
        <v>17</v>
      </c>
      <c r="U424" t="s">
        <v>13</v>
      </c>
    </row>
    <row r="425" spans="1:21">
      <c r="A425" t="s">
        <v>3396</v>
      </c>
      <c r="B425" t="s">
        <v>3395</v>
      </c>
      <c r="C425" t="s">
        <v>2880</v>
      </c>
      <c r="D425" t="s">
        <v>13</v>
      </c>
      <c r="E425" t="s">
        <v>13</v>
      </c>
      <c r="F425" t="s">
        <v>13</v>
      </c>
      <c r="G425" t="s">
        <v>13</v>
      </c>
      <c r="H425" t="s">
        <v>3397</v>
      </c>
      <c r="I425" t="s">
        <v>1686</v>
      </c>
      <c r="J425" t="s">
        <v>1675</v>
      </c>
      <c r="K425" t="s">
        <v>1037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985</v>
      </c>
      <c r="T425" t="s">
        <v>12</v>
      </c>
      <c r="U425" t="s">
        <v>13</v>
      </c>
    </row>
    <row r="426" spans="1:21">
      <c r="A426" t="s">
        <v>2032</v>
      </c>
      <c r="B426" t="s">
        <v>2031</v>
      </c>
      <c r="C426" t="s">
        <v>2880</v>
      </c>
      <c r="D426" t="s">
        <v>13</v>
      </c>
      <c r="E426" t="s">
        <v>13</v>
      </c>
      <c r="F426" t="s">
        <v>2957</v>
      </c>
      <c r="G426" t="s">
        <v>132</v>
      </c>
      <c r="H426" t="s">
        <v>2687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2803</v>
      </c>
      <c r="T426" t="s">
        <v>17</v>
      </c>
      <c r="U426" t="s">
        <v>13</v>
      </c>
    </row>
    <row r="427" spans="1:21">
      <c r="A427" t="s">
        <v>2056</v>
      </c>
      <c r="B427" t="s">
        <v>2055</v>
      </c>
      <c r="C427" t="s">
        <v>2880</v>
      </c>
      <c r="D427" t="s">
        <v>13</v>
      </c>
      <c r="E427" t="s">
        <v>13</v>
      </c>
      <c r="F427" t="s">
        <v>3398</v>
      </c>
      <c r="G427" t="s">
        <v>132</v>
      </c>
      <c r="H427" t="s">
        <v>2684</v>
      </c>
      <c r="I427" t="s">
        <v>13</v>
      </c>
      <c r="J427" t="s">
        <v>13</v>
      </c>
      <c r="K427" t="s">
        <v>13</v>
      </c>
      <c r="L427" t="s">
        <v>459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985</v>
      </c>
      <c r="T427" t="s">
        <v>17</v>
      </c>
      <c r="U427" t="s">
        <v>13</v>
      </c>
    </row>
    <row r="428" spans="1:21">
      <c r="A428" t="s">
        <v>3400</v>
      </c>
      <c r="B428" t="s">
        <v>3399</v>
      </c>
      <c r="C428" t="s">
        <v>2884</v>
      </c>
      <c r="D428" t="s">
        <v>13</v>
      </c>
      <c r="E428" t="s">
        <v>13</v>
      </c>
      <c r="F428" t="s">
        <v>3237</v>
      </c>
      <c r="G428" t="s">
        <v>132</v>
      </c>
      <c r="H428" t="s">
        <v>3401</v>
      </c>
      <c r="I428" t="s">
        <v>13</v>
      </c>
      <c r="J428" t="s">
        <v>13</v>
      </c>
      <c r="K428" t="s">
        <v>13</v>
      </c>
      <c r="L428" t="s">
        <v>459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3402</v>
      </c>
      <c r="T428" t="s">
        <v>15</v>
      </c>
      <c r="U428" t="s">
        <v>13</v>
      </c>
    </row>
    <row r="429" spans="1:21">
      <c r="A429" t="s">
        <v>2583</v>
      </c>
      <c r="B429" t="s">
        <v>2582</v>
      </c>
      <c r="C429" t="s">
        <v>2880</v>
      </c>
      <c r="D429" t="s">
        <v>13</v>
      </c>
      <c r="E429" t="s">
        <v>13</v>
      </c>
      <c r="F429" t="s">
        <v>3403</v>
      </c>
      <c r="G429" t="s">
        <v>125</v>
      </c>
      <c r="H429" t="s">
        <v>2584</v>
      </c>
      <c r="I429" t="s">
        <v>1699</v>
      </c>
      <c r="J429" t="s">
        <v>1675</v>
      </c>
      <c r="K429" t="s">
        <v>1120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2964</v>
      </c>
      <c r="T429" t="s">
        <v>1763</v>
      </c>
      <c r="U429" t="s">
        <v>13</v>
      </c>
    </row>
    <row r="430" spans="1:21">
      <c r="A430" t="s">
        <v>3405</v>
      </c>
      <c r="B430" t="s">
        <v>3404</v>
      </c>
      <c r="H430">
        <v>13826106718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G617"/>
  <sheetViews>
    <sheetView workbookViewId="0">
      <pane xSplit="10" ySplit="4" topLeftCell="R125" activePane="bottomRight" state="frozen"/>
      <selection pane="topRight" activeCell="K1" sqref="K1"/>
      <selection pane="bottomLeft" activeCell="A5" sqref="A5"/>
      <selection pane="bottomRight" sqref="A1:T1048576"/>
    </sheetView>
  </sheetViews>
  <sheetFormatPr baseColWidth="10" defaultColWidth="8.83203125" defaultRowHeight="14" x14ac:dyDescent="0"/>
  <cols>
    <col min="3" max="3" width="4.83203125" customWidth="1"/>
    <col min="4" max="7" width="9" customWidth="1"/>
    <col min="8" max="8" width="10.83203125" customWidth="1"/>
    <col min="11" max="12" width="9.83203125" customWidth="1"/>
    <col min="13" max="19" width="9" customWidth="1"/>
    <col min="20" max="20" width="13" customWidth="1"/>
    <col min="23" max="25" width="9" customWidth="1"/>
    <col min="26" max="29" width="5.6640625" customWidth="1"/>
    <col min="30" max="30" width="11.1640625" customWidth="1"/>
    <col min="32" max="32" width="10.1640625" customWidth="1"/>
    <col min="34" max="34" width="5.6640625" customWidth="1"/>
  </cols>
  <sheetData>
    <row r="1" spans="1:33">
      <c r="A1" s="24" t="s">
        <v>455</v>
      </c>
      <c r="B1" s="25" t="s">
        <v>6</v>
      </c>
      <c r="C1" s="25" t="s">
        <v>2867</v>
      </c>
      <c r="D1" s="25" t="s">
        <v>2868</v>
      </c>
      <c r="E1" s="25" t="s">
        <v>2869</v>
      </c>
      <c r="F1" s="25" t="s">
        <v>2870</v>
      </c>
      <c r="G1" s="25" t="s">
        <v>2871</v>
      </c>
      <c r="H1" s="25" t="s">
        <v>2872</v>
      </c>
      <c r="I1" s="25" t="s">
        <v>66</v>
      </c>
      <c r="J1" s="25" t="s">
        <v>2873</v>
      </c>
      <c r="K1" s="25" t="s">
        <v>2874</v>
      </c>
      <c r="L1" s="25" t="s">
        <v>1665</v>
      </c>
      <c r="M1" s="25" t="s">
        <v>458</v>
      </c>
      <c r="N1" s="25" t="s">
        <v>2875</v>
      </c>
      <c r="O1" s="25" t="s">
        <v>2801</v>
      </c>
      <c r="P1" s="25" t="s">
        <v>2876</v>
      </c>
      <c r="Q1" s="25" t="s">
        <v>2802</v>
      </c>
      <c r="R1" s="25" t="s">
        <v>2877</v>
      </c>
      <c r="S1" s="25" t="s">
        <v>142</v>
      </c>
      <c r="T1" s="25" t="s">
        <v>67</v>
      </c>
      <c r="U1" s="25" t="s">
        <v>1653</v>
      </c>
      <c r="V1" s="25" t="s">
        <v>454</v>
      </c>
      <c r="W1" s="25" t="s">
        <v>2</v>
      </c>
      <c r="X1" s="25" t="s">
        <v>3406</v>
      </c>
      <c r="Y1" s="25" t="s">
        <v>2848</v>
      </c>
      <c r="Z1" s="25" t="s">
        <v>1670</v>
      </c>
      <c r="AA1" s="25" t="s">
        <v>3407</v>
      </c>
      <c r="AB1" s="25" t="s">
        <v>3408</v>
      </c>
      <c r="AC1" s="25" t="s">
        <v>3409</v>
      </c>
      <c r="AD1" s="25" t="s">
        <v>3410</v>
      </c>
      <c r="AE1" s="25" t="s">
        <v>3411</v>
      </c>
      <c r="AF1" s="25" t="s">
        <v>3412</v>
      </c>
      <c r="AG1" s="25" t="s">
        <v>3413</v>
      </c>
    </row>
    <row r="2" spans="1:33">
      <c r="A2" s="25" t="s">
        <v>3446</v>
      </c>
      <c r="B2" s="25" t="s">
        <v>3447</v>
      </c>
      <c r="C2" s="25" t="s">
        <v>2880</v>
      </c>
      <c r="D2" s="25" t="s">
        <v>13</v>
      </c>
      <c r="E2" s="25" t="s">
        <v>13</v>
      </c>
      <c r="F2" s="25" t="s">
        <v>3448</v>
      </c>
      <c r="G2" s="25" t="s">
        <v>126</v>
      </c>
      <c r="H2" s="25" t="s">
        <v>3449</v>
      </c>
      <c r="I2" s="25" t="s">
        <v>13</v>
      </c>
      <c r="J2" s="25" t="s">
        <v>13</v>
      </c>
      <c r="K2" s="25" t="s">
        <v>1103</v>
      </c>
      <c r="L2" s="25" t="s">
        <v>1401</v>
      </c>
      <c r="M2" s="25" t="s">
        <v>13</v>
      </c>
      <c r="N2" s="25" t="s">
        <v>3450</v>
      </c>
      <c r="O2" s="25" t="s">
        <v>13</v>
      </c>
      <c r="P2" s="25" t="s">
        <v>3451</v>
      </c>
      <c r="Q2" s="25" t="s">
        <v>3449</v>
      </c>
      <c r="R2" s="25" t="s">
        <v>13</v>
      </c>
      <c r="S2" s="25" t="s">
        <v>13</v>
      </c>
      <c r="T2" s="211" t="s">
        <v>3060</v>
      </c>
      <c r="U2" s="25" t="s">
        <v>1763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3414</v>
      </c>
      <c r="AA2" s="25" t="s">
        <v>13</v>
      </c>
      <c r="AB2" s="25" t="s">
        <v>13</v>
      </c>
      <c r="AC2" s="25" t="s">
        <v>13</v>
      </c>
      <c r="AD2" s="25">
        <v>0</v>
      </c>
      <c r="AE2" s="25">
        <v>0</v>
      </c>
      <c r="AF2" s="25">
        <v>960</v>
      </c>
      <c r="AG2" s="25" t="s">
        <v>1208</v>
      </c>
    </row>
    <row r="3" spans="1:33">
      <c r="A3" s="25" t="s">
        <v>3452</v>
      </c>
      <c r="B3" s="25" t="s">
        <v>3453</v>
      </c>
      <c r="C3" s="25" t="s">
        <v>2880</v>
      </c>
      <c r="D3" s="25" t="s">
        <v>13</v>
      </c>
      <c r="E3" s="25" t="s">
        <v>13</v>
      </c>
      <c r="F3" s="25" t="s">
        <v>3454</v>
      </c>
      <c r="G3" s="25" t="s">
        <v>130</v>
      </c>
      <c r="H3" s="25" t="s">
        <v>3455</v>
      </c>
      <c r="I3" s="25" t="s">
        <v>1699</v>
      </c>
      <c r="J3" s="25" t="s">
        <v>1401</v>
      </c>
      <c r="K3" s="25" t="s">
        <v>3456</v>
      </c>
      <c r="L3" s="25" t="s">
        <v>1401</v>
      </c>
      <c r="M3" s="25" t="s">
        <v>13</v>
      </c>
      <c r="N3" s="25" t="s">
        <v>13</v>
      </c>
      <c r="O3" s="25" t="s">
        <v>13</v>
      </c>
      <c r="P3" s="25" t="s">
        <v>13</v>
      </c>
      <c r="Q3" s="25" t="s">
        <v>13</v>
      </c>
      <c r="R3" s="25" t="s">
        <v>13</v>
      </c>
      <c r="S3" s="25" t="s">
        <v>13</v>
      </c>
      <c r="T3" s="25" t="s">
        <v>3415</v>
      </c>
      <c r="U3" s="25" t="s">
        <v>12</v>
      </c>
      <c r="V3" s="25" t="s">
        <v>3418</v>
      </c>
      <c r="W3" s="25" t="s">
        <v>13</v>
      </c>
      <c r="X3" s="25">
        <v>0</v>
      </c>
      <c r="Y3" s="25" t="s">
        <v>13</v>
      </c>
      <c r="Z3" s="25" t="s">
        <v>3414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25000</v>
      </c>
      <c r="AG3" s="25" t="s">
        <v>1241</v>
      </c>
    </row>
    <row r="4" spans="1:33">
      <c r="A4" s="25" t="s">
        <v>3457</v>
      </c>
      <c r="B4" s="25" t="s">
        <v>3458</v>
      </c>
      <c r="C4" s="25" t="s">
        <v>2880</v>
      </c>
      <c r="D4" s="25" t="s">
        <v>13</v>
      </c>
      <c r="E4" s="25" t="s">
        <v>13</v>
      </c>
      <c r="F4" s="25" t="s">
        <v>13</v>
      </c>
      <c r="G4" s="25" t="s">
        <v>13</v>
      </c>
      <c r="H4" s="25" t="s">
        <v>3459</v>
      </c>
      <c r="I4" s="25" t="s">
        <v>1699</v>
      </c>
      <c r="J4" s="25" t="s">
        <v>1401</v>
      </c>
      <c r="K4" s="25" t="s">
        <v>1425</v>
      </c>
      <c r="L4" s="25" t="s">
        <v>1401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11" t="s">
        <v>3415</v>
      </c>
      <c r="U4" s="211" t="s">
        <v>12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3414</v>
      </c>
      <c r="AA4" s="25" t="s">
        <v>13</v>
      </c>
      <c r="AB4" s="25" t="s">
        <v>13</v>
      </c>
      <c r="AC4" s="25" t="s">
        <v>13</v>
      </c>
      <c r="AD4" s="25">
        <v>230</v>
      </c>
      <c r="AE4" s="25">
        <v>0</v>
      </c>
      <c r="AF4" s="25">
        <v>980</v>
      </c>
      <c r="AG4" s="25" t="s">
        <v>1485</v>
      </c>
    </row>
    <row r="5" spans="1:33">
      <c r="A5" s="25" t="s">
        <v>3460</v>
      </c>
      <c r="B5" s="25" t="s">
        <v>3461</v>
      </c>
      <c r="C5" s="25" t="s">
        <v>2884</v>
      </c>
      <c r="D5" s="25" t="s">
        <v>13</v>
      </c>
      <c r="E5" s="25" t="s">
        <v>13</v>
      </c>
      <c r="F5" s="25" t="s">
        <v>3462</v>
      </c>
      <c r="G5" s="25" t="s">
        <v>130</v>
      </c>
      <c r="H5" s="25" t="s">
        <v>3463</v>
      </c>
      <c r="I5" s="25" t="s">
        <v>1683</v>
      </c>
      <c r="J5" s="25" t="s">
        <v>1401</v>
      </c>
      <c r="K5" s="25" t="s">
        <v>1052</v>
      </c>
      <c r="L5" s="25" t="s">
        <v>1401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3415</v>
      </c>
      <c r="U5" s="25" t="s">
        <v>12</v>
      </c>
      <c r="V5" s="25" t="s">
        <v>2897</v>
      </c>
      <c r="W5" s="25" t="s">
        <v>13</v>
      </c>
      <c r="X5" s="25">
        <v>0</v>
      </c>
      <c r="Y5" s="25" t="s">
        <v>13</v>
      </c>
      <c r="Z5" s="25" t="s">
        <v>3414</v>
      </c>
      <c r="AA5" s="25" t="s">
        <v>13</v>
      </c>
      <c r="AB5" s="25" t="s">
        <v>13</v>
      </c>
      <c r="AC5" s="25" t="s">
        <v>13</v>
      </c>
      <c r="AD5" s="25">
        <v>0</v>
      </c>
      <c r="AE5" s="25">
        <v>0</v>
      </c>
      <c r="AF5" s="25">
        <v>48800</v>
      </c>
      <c r="AG5" s="25" t="s">
        <v>1044</v>
      </c>
    </row>
    <row r="6" spans="1:33">
      <c r="A6" s="25" t="s">
        <v>2892</v>
      </c>
      <c r="B6" s="25" t="s">
        <v>2893</v>
      </c>
      <c r="C6" s="25" t="s">
        <v>2880</v>
      </c>
      <c r="D6" s="25" t="s">
        <v>13</v>
      </c>
      <c r="E6" s="25" t="s">
        <v>13</v>
      </c>
      <c r="F6" s="25" t="s">
        <v>2894</v>
      </c>
      <c r="G6" s="25" t="s">
        <v>131</v>
      </c>
      <c r="H6" s="25" t="s">
        <v>2895</v>
      </c>
      <c r="I6" s="25" t="s">
        <v>1699</v>
      </c>
      <c r="J6" s="25" t="s">
        <v>1401</v>
      </c>
      <c r="K6" s="25" t="s">
        <v>1061</v>
      </c>
      <c r="L6" s="25" t="s">
        <v>1675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3415</v>
      </c>
      <c r="U6" s="25" t="s">
        <v>15</v>
      </c>
      <c r="V6" s="25" t="s">
        <v>2896</v>
      </c>
      <c r="W6" s="25" t="s">
        <v>13</v>
      </c>
      <c r="X6" s="25">
        <v>0</v>
      </c>
      <c r="Y6" s="25" t="s">
        <v>13</v>
      </c>
      <c r="Z6" s="25" t="s">
        <v>3414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3316</v>
      </c>
      <c r="AG6" s="25" t="s">
        <v>1212</v>
      </c>
    </row>
    <row r="7" spans="1:33">
      <c r="A7" s="25" t="s">
        <v>3464</v>
      </c>
      <c r="B7" s="25" t="s">
        <v>3465</v>
      </c>
      <c r="C7" s="25" t="s">
        <v>2880</v>
      </c>
      <c r="D7" s="25" t="s">
        <v>13</v>
      </c>
      <c r="E7" s="25" t="s">
        <v>13</v>
      </c>
      <c r="F7" s="25" t="s">
        <v>3466</v>
      </c>
      <c r="G7" s="25" t="s">
        <v>129</v>
      </c>
      <c r="H7" s="25" t="s">
        <v>3467</v>
      </c>
      <c r="I7" s="25" t="s">
        <v>1699</v>
      </c>
      <c r="J7" s="25" t="s">
        <v>13</v>
      </c>
      <c r="K7" s="25" t="s">
        <v>1053</v>
      </c>
      <c r="L7" s="25" t="s">
        <v>1401</v>
      </c>
      <c r="M7" s="25" t="s">
        <v>13</v>
      </c>
      <c r="N7" s="25" t="s">
        <v>3468</v>
      </c>
      <c r="O7" s="25" t="s">
        <v>3467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3415</v>
      </c>
      <c r="U7" s="25" t="s">
        <v>19</v>
      </c>
      <c r="V7" s="25" t="s">
        <v>3469</v>
      </c>
      <c r="W7" s="25" t="s">
        <v>13</v>
      </c>
      <c r="X7" s="25">
        <v>0</v>
      </c>
      <c r="Y7" s="25" t="s">
        <v>13</v>
      </c>
      <c r="Z7" s="25" t="s">
        <v>3414</v>
      </c>
      <c r="AA7" s="25" t="s">
        <v>13</v>
      </c>
      <c r="AB7" s="25" t="s">
        <v>13</v>
      </c>
      <c r="AC7" s="25" t="s">
        <v>13</v>
      </c>
      <c r="AD7" s="25">
        <v>0</v>
      </c>
      <c r="AE7" s="25">
        <v>0</v>
      </c>
      <c r="AF7" s="25">
        <v>17737.669999999998</v>
      </c>
      <c r="AG7" s="25" t="s">
        <v>3470</v>
      </c>
    </row>
    <row r="8" spans="1:33">
      <c r="A8" s="25" t="s">
        <v>3471</v>
      </c>
      <c r="B8" s="25" t="s">
        <v>3472</v>
      </c>
      <c r="C8" s="25" t="s">
        <v>2884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3473</v>
      </c>
      <c r="I8" s="25" t="s">
        <v>3079</v>
      </c>
      <c r="J8" s="25" t="s">
        <v>1401</v>
      </c>
      <c r="K8" s="25" t="s">
        <v>3474</v>
      </c>
      <c r="L8" s="25" t="s">
        <v>1401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11" t="s">
        <v>3415</v>
      </c>
      <c r="U8" s="25" t="s">
        <v>12</v>
      </c>
      <c r="V8" s="25" t="s">
        <v>13</v>
      </c>
      <c r="W8" s="25" t="s">
        <v>13</v>
      </c>
      <c r="X8" s="25">
        <v>0</v>
      </c>
      <c r="Y8" s="25" t="s">
        <v>13</v>
      </c>
      <c r="Z8" s="25" t="s">
        <v>3414</v>
      </c>
      <c r="AA8" s="25" t="s">
        <v>13</v>
      </c>
      <c r="AB8" s="25" t="s">
        <v>13</v>
      </c>
      <c r="AC8" s="25" t="s">
        <v>13</v>
      </c>
      <c r="AD8" s="25">
        <v>280</v>
      </c>
      <c r="AE8" s="25">
        <v>0</v>
      </c>
      <c r="AF8" s="25">
        <v>1880</v>
      </c>
      <c r="AG8" s="25" t="s">
        <v>3475</v>
      </c>
    </row>
    <row r="9" spans="1:33">
      <c r="A9" s="25" t="s">
        <v>3476</v>
      </c>
      <c r="B9" s="25" t="s">
        <v>3477</v>
      </c>
      <c r="C9" s="25" t="s">
        <v>2880</v>
      </c>
      <c r="D9" s="25" t="s">
        <v>13</v>
      </c>
      <c r="E9" s="25" t="s">
        <v>13</v>
      </c>
      <c r="F9" s="25" t="s">
        <v>3478</v>
      </c>
      <c r="G9" s="25" t="s">
        <v>130</v>
      </c>
      <c r="H9" s="25" t="s">
        <v>3479</v>
      </c>
      <c r="I9" s="216" t="s">
        <v>1686</v>
      </c>
      <c r="J9" s="25" t="s">
        <v>13</v>
      </c>
      <c r="K9" s="25" t="s">
        <v>2177</v>
      </c>
      <c r="L9" s="25" t="s">
        <v>1401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3415</v>
      </c>
      <c r="U9" s="25" t="s">
        <v>12</v>
      </c>
      <c r="V9" s="25" t="s">
        <v>3480</v>
      </c>
      <c r="W9" s="25" t="s">
        <v>13</v>
      </c>
      <c r="X9" s="25">
        <v>0</v>
      </c>
      <c r="Y9" s="25" t="s">
        <v>13</v>
      </c>
      <c r="Z9" s="25" t="s">
        <v>3414</v>
      </c>
      <c r="AA9" s="25" t="s">
        <v>13</v>
      </c>
      <c r="AB9" s="25" t="s">
        <v>13</v>
      </c>
      <c r="AC9" s="25" t="s">
        <v>13</v>
      </c>
      <c r="AD9" s="25">
        <v>0</v>
      </c>
      <c r="AE9" s="25">
        <v>0</v>
      </c>
      <c r="AF9" s="25">
        <v>18203.79</v>
      </c>
      <c r="AG9" s="25" t="s">
        <v>3430</v>
      </c>
    </row>
    <row r="10" spans="1:33">
      <c r="A10" s="25" t="s">
        <v>3481</v>
      </c>
      <c r="B10" s="25" t="s">
        <v>3482</v>
      </c>
      <c r="C10" s="25" t="s">
        <v>2880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3483</v>
      </c>
      <c r="I10" s="25" t="s">
        <v>1678</v>
      </c>
      <c r="J10" s="25" t="s">
        <v>1401</v>
      </c>
      <c r="K10" s="25" t="s">
        <v>1061</v>
      </c>
      <c r="L10" s="25" t="s">
        <v>1401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3484</v>
      </c>
      <c r="U10" s="214" t="s">
        <v>4334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3414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960</v>
      </c>
      <c r="AG10" s="25" t="s">
        <v>1486</v>
      </c>
    </row>
    <row r="11" spans="1:33">
      <c r="A11" s="25" t="s">
        <v>3485</v>
      </c>
      <c r="B11" s="25" t="s">
        <v>3486</v>
      </c>
      <c r="C11" s="25" t="s">
        <v>2880</v>
      </c>
      <c r="D11" s="25" t="s">
        <v>13</v>
      </c>
      <c r="E11" s="25" t="s">
        <v>13</v>
      </c>
      <c r="F11" s="25" t="s">
        <v>3487</v>
      </c>
      <c r="G11" s="25" t="s">
        <v>132</v>
      </c>
      <c r="H11" s="25" t="s">
        <v>3488</v>
      </c>
      <c r="I11" s="25" t="s">
        <v>1699</v>
      </c>
      <c r="J11" s="25" t="s">
        <v>13</v>
      </c>
      <c r="K11" s="25" t="s">
        <v>2109</v>
      </c>
      <c r="L11" s="25" t="s">
        <v>1401</v>
      </c>
      <c r="M11" s="25" t="s">
        <v>13</v>
      </c>
      <c r="N11" s="25" t="s">
        <v>3489</v>
      </c>
      <c r="O11" s="25" t="s">
        <v>3490</v>
      </c>
      <c r="P11" s="25" t="s">
        <v>3491</v>
      </c>
      <c r="Q11" s="25" t="s">
        <v>3488</v>
      </c>
      <c r="R11" s="25" t="s">
        <v>13</v>
      </c>
      <c r="S11" s="25" t="s">
        <v>13</v>
      </c>
      <c r="T11" s="25" t="s">
        <v>3492</v>
      </c>
      <c r="U11" s="25" t="s">
        <v>15</v>
      </c>
      <c r="V11" s="25" t="s">
        <v>3493</v>
      </c>
      <c r="W11" s="25" t="s">
        <v>13</v>
      </c>
      <c r="X11" s="25">
        <v>0</v>
      </c>
      <c r="Y11" s="25" t="s">
        <v>13</v>
      </c>
      <c r="Z11" s="25" t="s">
        <v>3414</v>
      </c>
      <c r="AA11" s="25" t="s">
        <v>13</v>
      </c>
      <c r="AB11" s="25" t="s">
        <v>13</v>
      </c>
      <c r="AC11" s="25" t="s">
        <v>13</v>
      </c>
      <c r="AD11" s="25">
        <v>280</v>
      </c>
      <c r="AE11" s="25">
        <v>0</v>
      </c>
      <c r="AF11" s="25">
        <v>25000</v>
      </c>
      <c r="AG11" s="25" t="s">
        <v>3494</v>
      </c>
    </row>
    <row r="12" spans="1:33">
      <c r="A12" s="25" t="s">
        <v>2911</v>
      </c>
      <c r="B12" s="25" t="s">
        <v>2912</v>
      </c>
      <c r="C12" s="25" t="s">
        <v>2884</v>
      </c>
      <c r="D12" s="25" t="s">
        <v>13</v>
      </c>
      <c r="E12" s="25" t="s">
        <v>13</v>
      </c>
      <c r="F12" s="25" t="s">
        <v>13</v>
      </c>
      <c r="G12" s="25" t="s">
        <v>13</v>
      </c>
      <c r="H12" s="25" t="s">
        <v>2913</v>
      </c>
      <c r="I12" s="25" t="s">
        <v>1674</v>
      </c>
      <c r="J12" s="25" t="s">
        <v>1675</v>
      </c>
      <c r="K12" s="25" t="s">
        <v>2914</v>
      </c>
      <c r="L12" s="25" t="s">
        <v>1675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3415</v>
      </c>
      <c r="U12" s="25" t="s">
        <v>19</v>
      </c>
      <c r="V12" s="25" t="s">
        <v>13</v>
      </c>
      <c r="W12" s="25" t="s">
        <v>13</v>
      </c>
      <c r="X12" s="25">
        <v>0</v>
      </c>
      <c r="Y12" s="25" t="s">
        <v>13</v>
      </c>
      <c r="Z12" s="25" t="s">
        <v>3414</v>
      </c>
      <c r="AA12" s="25" t="s">
        <v>13</v>
      </c>
      <c r="AB12" s="25" t="s">
        <v>13</v>
      </c>
      <c r="AC12" s="25" t="s">
        <v>13</v>
      </c>
      <c r="AD12" s="25">
        <v>0</v>
      </c>
      <c r="AE12" s="25">
        <v>0</v>
      </c>
      <c r="AF12" s="25">
        <v>18203.830000000002</v>
      </c>
      <c r="AG12" s="25" t="s">
        <v>3416</v>
      </c>
    </row>
    <row r="13" spans="1:33">
      <c r="A13" s="25" t="s">
        <v>3495</v>
      </c>
      <c r="B13" s="25" t="s">
        <v>3496</v>
      </c>
      <c r="C13" s="25" t="s">
        <v>2880</v>
      </c>
      <c r="D13" s="25" t="s">
        <v>13</v>
      </c>
      <c r="E13" s="25" t="s">
        <v>13</v>
      </c>
      <c r="F13" s="25" t="s">
        <v>13</v>
      </c>
      <c r="G13" s="25" t="s">
        <v>13</v>
      </c>
      <c r="H13" s="25" t="s">
        <v>3497</v>
      </c>
      <c r="I13" s="25" t="s">
        <v>1683</v>
      </c>
      <c r="J13" s="25" t="s">
        <v>1401</v>
      </c>
      <c r="K13" s="25" t="s">
        <v>1426</v>
      </c>
      <c r="L13" s="25" t="s">
        <v>1401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11" t="s">
        <v>3060</v>
      </c>
      <c r="U13" s="25" t="s">
        <v>1714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3414</v>
      </c>
      <c r="AA13" s="25" t="s">
        <v>13</v>
      </c>
      <c r="AB13" s="25" t="s">
        <v>13</v>
      </c>
      <c r="AC13" s="25" t="s">
        <v>13</v>
      </c>
      <c r="AD13" s="25">
        <v>230</v>
      </c>
      <c r="AE13" s="25">
        <v>0</v>
      </c>
      <c r="AF13" s="25">
        <v>980</v>
      </c>
      <c r="AG13" s="25" t="s">
        <v>1485</v>
      </c>
    </row>
    <row r="14" spans="1:33">
      <c r="A14" s="25" t="s">
        <v>3498</v>
      </c>
      <c r="B14" s="25" t="s">
        <v>3499</v>
      </c>
      <c r="C14" s="25" t="s">
        <v>2880</v>
      </c>
      <c r="D14" s="25" t="s">
        <v>13</v>
      </c>
      <c r="E14" s="25" t="s">
        <v>13</v>
      </c>
      <c r="F14" s="25" t="s">
        <v>3500</v>
      </c>
      <c r="G14" s="25" t="s">
        <v>129</v>
      </c>
      <c r="H14" s="25" t="s">
        <v>3501</v>
      </c>
      <c r="I14" s="25" t="s">
        <v>1699</v>
      </c>
      <c r="J14" s="25" t="s">
        <v>13</v>
      </c>
      <c r="K14" s="25" t="s">
        <v>2914</v>
      </c>
      <c r="L14" s="25" t="s">
        <v>1401</v>
      </c>
      <c r="M14" s="25" t="s">
        <v>13</v>
      </c>
      <c r="N14" s="25" t="s">
        <v>13</v>
      </c>
      <c r="O14" s="25" t="s">
        <v>13</v>
      </c>
      <c r="P14" s="25" t="s">
        <v>13</v>
      </c>
      <c r="Q14" s="25" t="s">
        <v>13</v>
      </c>
      <c r="R14" s="25" t="s">
        <v>13</v>
      </c>
      <c r="S14" s="25" t="s">
        <v>13</v>
      </c>
      <c r="T14" s="25" t="s">
        <v>3502</v>
      </c>
      <c r="U14" s="25" t="s">
        <v>19</v>
      </c>
      <c r="V14" s="25" t="s">
        <v>3503</v>
      </c>
      <c r="W14" s="25" t="s">
        <v>13</v>
      </c>
      <c r="X14" s="25">
        <v>0</v>
      </c>
      <c r="Y14" s="25" t="s">
        <v>13</v>
      </c>
      <c r="Z14" s="25" t="s">
        <v>3414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9500</v>
      </c>
      <c r="AF14" s="25">
        <v>18200</v>
      </c>
      <c r="AG14" s="25" t="s">
        <v>3504</v>
      </c>
    </row>
    <row r="15" spans="1:33">
      <c r="A15" s="25" t="s">
        <v>3505</v>
      </c>
      <c r="B15" s="25" t="s">
        <v>3506</v>
      </c>
      <c r="C15" s="25" t="s">
        <v>2884</v>
      </c>
      <c r="D15" s="25" t="s">
        <v>13</v>
      </c>
      <c r="E15" s="25" t="s">
        <v>13</v>
      </c>
      <c r="F15" s="25" t="s">
        <v>3507</v>
      </c>
      <c r="G15" s="25" t="s">
        <v>129</v>
      </c>
      <c r="H15" s="25" t="s">
        <v>3508</v>
      </c>
      <c r="I15" s="25" t="s">
        <v>1686</v>
      </c>
      <c r="J15" s="25" t="s">
        <v>13</v>
      </c>
      <c r="K15" s="25" t="s">
        <v>1053</v>
      </c>
      <c r="L15" s="25" t="s">
        <v>1401</v>
      </c>
      <c r="M15" s="25" t="s">
        <v>13</v>
      </c>
      <c r="N15" s="25" t="s">
        <v>3509</v>
      </c>
      <c r="O15" s="25" t="s">
        <v>13</v>
      </c>
      <c r="P15" s="25" t="s">
        <v>3510</v>
      </c>
      <c r="Q15" s="25" t="s">
        <v>3508</v>
      </c>
      <c r="R15" s="25" t="s">
        <v>13</v>
      </c>
      <c r="S15" s="25" t="s">
        <v>13</v>
      </c>
      <c r="T15" s="25" t="s">
        <v>3415</v>
      </c>
      <c r="U15" s="25" t="s">
        <v>19</v>
      </c>
      <c r="V15" s="25" t="s">
        <v>3469</v>
      </c>
      <c r="W15" s="25" t="s">
        <v>13</v>
      </c>
      <c r="X15" s="25">
        <v>0</v>
      </c>
      <c r="Y15" s="25" t="s">
        <v>13</v>
      </c>
      <c r="Z15" s="25" t="s">
        <v>3414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17737.669999999998</v>
      </c>
      <c r="AG15" s="25" t="s">
        <v>3470</v>
      </c>
    </row>
    <row r="16" spans="1:33">
      <c r="A16" s="25" t="s">
        <v>3511</v>
      </c>
      <c r="B16" s="25" t="s">
        <v>3512</v>
      </c>
      <c r="C16" s="25" t="s">
        <v>2884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3513</v>
      </c>
      <c r="I16" s="25" t="s">
        <v>13</v>
      </c>
      <c r="J16" s="25" t="s">
        <v>13</v>
      </c>
      <c r="K16" s="25" t="s">
        <v>1061</v>
      </c>
      <c r="L16" s="25" t="s">
        <v>1401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11" t="s">
        <v>3060</v>
      </c>
      <c r="U16" s="25" t="s">
        <v>1763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3414</v>
      </c>
      <c r="AA16" s="25" t="s">
        <v>13</v>
      </c>
      <c r="AB16" s="25" t="s">
        <v>13</v>
      </c>
      <c r="AC16" s="25" t="s">
        <v>13</v>
      </c>
      <c r="AD16" s="25">
        <v>0</v>
      </c>
      <c r="AE16" s="25">
        <v>0</v>
      </c>
      <c r="AF16" s="25">
        <v>760</v>
      </c>
      <c r="AG16" s="25" t="s">
        <v>1210</v>
      </c>
    </row>
    <row r="17" spans="1:33">
      <c r="A17" s="25" t="s">
        <v>3514</v>
      </c>
      <c r="B17" s="25" t="s">
        <v>3515</v>
      </c>
      <c r="C17" s="25" t="s">
        <v>2880</v>
      </c>
      <c r="D17" s="25" t="s">
        <v>13</v>
      </c>
      <c r="E17" s="25" t="s">
        <v>13</v>
      </c>
      <c r="F17" s="25" t="s">
        <v>3516</v>
      </c>
      <c r="G17" s="25" t="s">
        <v>127</v>
      </c>
      <c r="H17" s="25" t="s">
        <v>3517</v>
      </c>
      <c r="I17" s="25" t="s">
        <v>13</v>
      </c>
      <c r="J17" s="25" t="s">
        <v>13</v>
      </c>
      <c r="K17" s="25" t="s">
        <v>1103</v>
      </c>
      <c r="L17" s="25" t="s">
        <v>1401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3415</v>
      </c>
      <c r="U17" s="25" t="s">
        <v>1706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3414</v>
      </c>
      <c r="AA17" s="25" t="s">
        <v>13</v>
      </c>
      <c r="AB17" s="25" t="s">
        <v>13</v>
      </c>
      <c r="AC17" s="25" t="s">
        <v>13</v>
      </c>
      <c r="AD17" s="25">
        <v>0</v>
      </c>
      <c r="AE17" s="25">
        <v>0</v>
      </c>
      <c r="AF17" s="25">
        <v>3316</v>
      </c>
      <c r="AG17" s="25" t="s">
        <v>1212</v>
      </c>
    </row>
    <row r="18" spans="1:33">
      <c r="A18" s="25" t="s">
        <v>3518</v>
      </c>
      <c r="B18" s="25" t="s">
        <v>3519</v>
      </c>
      <c r="C18" s="25" t="s">
        <v>2884</v>
      </c>
      <c r="D18" s="25" t="s">
        <v>13</v>
      </c>
      <c r="E18" s="25" t="s">
        <v>13</v>
      </c>
      <c r="F18" s="25" t="s">
        <v>13</v>
      </c>
      <c r="G18" s="25" t="s">
        <v>13</v>
      </c>
      <c r="H18" s="25" t="s">
        <v>3520</v>
      </c>
      <c r="I18" s="25" t="s">
        <v>13</v>
      </c>
      <c r="J18" s="25" t="s">
        <v>13</v>
      </c>
      <c r="K18" s="25" t="s">
        <v>1061</v>
      </c>
      <c r="L18" s="25" t="s">
        <v>1401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3060</v>
      </c>
      <c r="U18" s="25" t="s">
        <v>1763</v>
      </c>
      <c r="V18" s="25" t="s">
        <v>3493</v>
      </c>
      <c r="W18" s="25" t="s">
        <v>13</v>
      </c>
      <c r="X18" s="25">
        <v>0</v>
      </c>
      <c r="Y18" s="25" t="s">
        <v>13</v>
      </c>
      <c r="Z18" s="25" t="s">
        <v>3414</v>
      </c>
      <c r="AA18" s="25" t="s">
        <v>13</v>
      </c>
      <c r="AB18" s="25" t="s">
        <v>13</v>
      </c>
      <c r="AC18" s="25" t="s">
        <v>13</v>
      </c>
      <c r="AD18" s="25">
        <v>0</v>
      </c>
      <c r="AE18" s="25">
        <v>0</v>
      </c>
      <c r="AF18" s="25">
        <v>760</v>
      </c>
      <c r="AG18" s="25" t="s">
        <v>1210</v>
      </c>
    </row>
    <row r="19" spans="1:33">
      <c r="A19" s="25" t="s">
        <v>3521</v>
      </c>
      <c r="B19" s="25" t="s">
        <v>3522</v>
      </c>
      <c r="C19" s="25" t="s">
        <v>2880</v>
      </c>
      <c r="D19" s="25" t="s">
        <v>13</v>
      </c>
      <c r="E19" s="25" t="s">
        <v>13</v>
      </c>
      <c r="F19" s="25" t="s">
        <v>13</v>
      </c>
      <c r="G19" s="25" t="s">
        <v>13</v>
      </c>
      <c r="H19" s="25" t="s">
        <v>3523</v>
      </c>
      <c r="I19" s="25" t="s">
        <v>13</v>
      </c>
      <c r="J19" s="25" t="s">
        <v>13</v>
      </c>
      <c r="K19" s="25" t="s">
        <v>1061</v>
      </c>
      <c r="L19" s="25" t="s">
        <v>1401</v>
      </c>
      <c r="M19" s="25" t="s">
        <v>13</v>
      </c>
      <c r="N19" s="25" t="s">
        <v>3524</v>
      </c>
      <c r="O19" s="25" t="s">
        <v>3525</v>
      </c>
      <c r="P19" s="25" t="s">
        <v>3526</v>
      </c>
      <c r="Q19" s="25" t="s">
        <v>3523</v>
      </c>
      <c r="R19" s="25" t="s">
        <v>13</v>
      </c>
      <c r="S19" s="25" t="s">
        <v>13</v>
      </c>
      <c r="T19" s="25" t="s">
        <v>3415</v>
      </c>
      <c r="U19" s="25" t="s">
        <v>19</v>
      </c>
      <c r="V19" s="25" t="s">
        <v>3493</v>
      </c>
      <c r="W19" s="25" t="s">
        <v>13</v>
      </c>
      <c r="X19" s="25">
        <v>0</v>
      </c>
      <c r="Y19" s="25" t="s">
        <v>13</v>
      </c>
      <c r="Z19" s="25" t="s">
        <v>3414</v>
      </c>
      <c r="AA19" s="25" t="s">
        <v>13</v>
      </c>
      <c r="AB19" s="25" t="s">
        <v>13</v>
      </c>
      <c r="AC19" s="25" t="s">
        <v>13</v>
      </c>
      <c r="AD19" s="25">
        <v>0</v>
      </c>
      <c r="AE19" s="25">
        <v>0</v>
      </c>
      <c r="AF19" s="25">
        <v>2832.42</v>
      </c>
      <c r="AG19" s="25" t="s">
        <v>1484</v>
      </c>
    </row>
    <row r="20" spans="1:33">
      <c r="A20" s="25" t="s">
        <v>3527</v>
      </c>
      <c r="B20" s="25" t="s">
        <v>3528</v>
      </c>
      <c r="C20" s="25" t="s">
        <v>2884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3529</v>
      </c>
      <c r="I20" s="25" t="s">
        <v>13</v>
      </c>
      <c r="J20" s="25" t="s">
        <v>13</v>
      </c>
      <c r="K20" s="25" t="s">
        <v>1061</v>
      </c>
      <c r="L20" s="25" t="s">
        <v>1401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3415</v>
      </c>
      <c r="U20" s="25" t="s">
        <v>19</v>
      </c>
      <c r="V20" s="25" t="s">
        <v>3493</v>
      </c>
      <c r="W20" s="25" t="s">
        <v>13</v>
      </c>
      <c r="X20" s="25">
        <v>0</v>
      </c>
      <c r="Y20" s="25" t="s">
        <v>13</v>
      </c>
      <c r="Z20" s="25" t="s">
        <v>3414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1212</v>
      </c>
    </row>
    <row r="21" spans="1:33">
      <c r="A21" s="25" t="s">
        <v>3530</v>
      </c>
      <c r="B21" s="25" t="s">
        <v>3531</v>
      </c>
      <c r="C21" s="25" t="s">
        <v>2880</v>
      </c>
      <c r="D21" s="25" t="s">
        <v>13</v>
      </c>
      <c r="E21" s="25" t="s">
        <v>13</v>
      </c>
      <c r="F21" s="25" t="s">
        <v>3082</v>
      </c>
      <c r="G21" s="25" t="s">
        <v>126</v>
      </c>
      <c r="H21" s="25" t="s">
        <v>3532</v>
      </c>
      <c r="I21" s="25" t="s">
        <v>1775</v>
      </c>
      <c r="J21" s="25" t="s">
        <v>1401</v>
      </c>
      <c r="K21" s="25" t="s">
        <v>1079</v>
      </c>
      <c r="L21" s="25" t="s">
        <v>1401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11" t="s">
        <v>3060</v>
      </c>
      <c r="U21" s="25" t="s">
        <v>1763</v>
      </c>
      <c r="V21" s="25" t="s">
        <v>13</v>
      </c>
      <c r="W21" s="25" t="s">
        <v>3533</v>
      </c>
      <c r="X21" s="25">
        <v>0</v>
      </c>
      <c r="Y21" s="25" t="s">
        <v>13</v>
      </c>
      <c r="Z21" s="25" t="s">
        <v>3414</v>
      </c>
      <c r="AA21" s="25" t="s">
        <v>13</v>
      </c>
      <c r="AB21" s="25" t="s">
        <v>13</v>
      </c>
      <c r="AC21" s="25" t="s">
        <v>13</v>
      </c>
      <c r="AD21" s="25">
        <v>230</v>
      </c>
      <c r="AE21" s="25">
        <v>0</v>
      </c>
      <c r="AF21" s="25">
        <v>960</v>
      </c>
      <c r="AG21" s="25" t="s">
        <v>1486</v>
      </c>
    </row>
    <row r="22" spans="1:33">
      <c r="A22" s="25" t="s">
        <v>3534</v>
      </c>
      <c r="B22" s="25" t="s">
        <v>3535</v>
      </c>
      <c r="C22" s="25" t="s">
        <v>2880</v>
      </c>
      <c r="D22" s="25" t="s">
        <v>13</v>
      </c>
      <c r="E22" s="25" t="s">
        <v>13</v>
      </c>
      <c r="F22" s="25" t="s">
        <v>3536</v>
      </c>
      <c r="G22" s="25" t="s">
        <v>126</v>
      </c>
      <c r="H22" s="25" t="s">
        <v>3537</v>
      </c>
      <c r="I22" s="25" t="s">
        <v>13</v>
      </c>
      <c r="J22" s="25" t="s">
        <v>13</v>
      </c>
      <c r="K22" s="25" t="s">
        <v>1120</v>
      </c>
      <c r="L22" s="25" t="s">
        <v>1401</v>
      </c>
      <c r="M22" s="25" t="s">
        <v>13</v>
      </c>
      <c r="N22" s="25" t="s">
        <v>3538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3539</v>
      </c>
      <c r="U22" s="25" t="s">
        <v>1763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3414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1208</v>
      </c>
    </row>
    <row r="23" spans="1:33">
      <c r="A23" s="25" t="s">
        <v>3540</v>
      </c>
      <c r="B23" s="25" t="s">
        <v>3541</v>
      </c>
      <c r="C23" s="25" t="s">
        <v>2884</v>
      </c>
      <c r="D23" s="25" t="s">
        <v>13</v>
      </c>
      <c r="E23" s="25" t="s">
        <v>13</v>
      </c>
      <c r="F23" s="25" t="s">
        <v>3542</v>
      </c>
      <c r="G23" s="25" t="s">
        <v>129</v>
      </c>
      <c r="H23" s="25" t="s">
        <v>3543</v>
      </c>
      <c r="I23" s="25" t="s">
        <v>1699</v>
      </c>
      <c r="J23" s="25" t="s">
        <v>13</v>
      </c>
      <c r="K23" s="25" t="s">
        <v>2914</v>
      </c>
      <c r="L23" s="25" t="s">
        <v>1401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3544</v>
      </c>
      <c r="U23" s="25" t="s">
        <v>19</v>
      </c>
      <c r="V23" s="25" t="s">
        <v>3545</v>
      </c>
      <c r="W23" s="25" t="s">
        <v>13</v>
      </c>
      <c r="X23" s="25">
        <v>0</v>
      </c>
      <c r="Y23" s="25" t="s">
        <v>13</v>
      </c>
      <c r="Z23" s="25" t="s">
        <v>3414</v>
      </c>
      <c r="AA23" s="25" t="s">
        <v>13</v>
      </c>
      <c r="AB23" s="25" t="s">
        <v>13</v>
      </c>
      <c r="AC23" s="25" t="s">
        <v>13</v>
      </c>
      <c r="AD23" s="25">
        <v>0</v>
      </c>
      <c r="AE23" s="25">
        <v>0</v>
      </c>
      <c r="AF23" s="25">
        <v>18203.79</v>
      </c>
      <c r="AG23" s="25" t="s">
        <v>3430</v>
      </c>
    </row>
    <row r="24" spans="1:33">
      <c r="A24" s="25" t="s">
        <v>3546</v>
      </c>
      <c r="B24" s="25" t="s">
        <v>3547</v>
      </c>
      <c r="C24" s="25" t="s">
        <v>2880</v>
      </c>
      <c r="D24" s="25" t="s">
        <v>13</v>
      </c>
      <c r="E24" s="25" t="s">
        <v>13</v>
      </c>
      <c r="F24" s="25" t="s">
        <v>3548</v>
      </c>
      <c r="G24" s="25" t="s">
        <v>126</v>
      </c>
      <c r="H24" s="25" t="s">
        <v>3549</v>
      </c>
      <c r="I24" s="25" t="s">
        <v>1775</v>
      </c>
      <c r="J24" s="25" t="s">
        <v>1401</v>
      </c>
      <c r="K24" s="25" t="s">
        <v>1079</v>
      </c>
      <c r="L24" s="25" t="s">
        <v>1401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11" t="s">
        <v>3484</v>
      </c>
      <c r="U24" s="214" t="s">
        <v>4334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3414</v>
      </c>
      <c r="AA24" s="25" t="s">
        <v>13</v>
      </c>
      <c r="AB24" s="25" t="s">
        <v>13</v>
      </c>
      <c r="AC24" s="25" t="s">
        <v>13</v>
      </c>
      <c r="AD24" s="25">
        <v>230</v>
      </c>
      <c r="AE24" s="25">
        <v>0</v>
      </c>
      <c r="AF24" s="25">
        <v>960</v>
      </c>
      <c r="AG24" s="25" t="s">
        <v>1486</v>
      </c>
    </row>
    <row r="25" spans="1:33">
      <c r="A25" s="25" t="s">
        <v>3550</v>
      </c>
      <c r="B25" s="25" t="s">
        <v>3551</v>
      </c>
      <c r="C25" s="25" t="s">
        <v>2884</v>
      </c>
      <c r="D25" s="25" t="s">
        <v>13</v>
      </c>
      <c r="E25" s="25" t="s">
        <v>3552</v>
      </c>
      <c r="F25" s="25" t="s">
        <v>13</v>
      </c>
      <c r="G25" s="25" t="s">
        <v>13</v>
      </c>
      <c r="H25" s="25" t="s">
        <v>3553</v>
      </c>
      <c r="I25" s="25" t="s">
        <v>1775</v>
      </c>
      <c r="J25" s="25" t="s">
        <v>1075</v>
      </c>
      <c r="K25" s="25" t="s">
        <v>1421</v>
      </c>
      <c r="L25" s="25" t="s">
        <v>1401</v>
      </c>
      <c r="M25" s="25" t="s">
        <v>13</v>
      </c>
      <c r="N25" s="25" t="s">
        <v>13</v>
      </c>
      <c r="O25" s="25" t="s">
        <v>13</v>
      </c>
      <c r="P25" s="25" t="s">
        <v>13</v>
      </c>
      <c r="Q25" s="25" t="s">
        <v>13</v>
      </c>
      <c r="R25" s="25" t="s">
        <v>13</v>
      </c>
      <c r="S25" s="25" t="s">
        <v>13</v>
      </c>
      <c r="T25" s="211" t="s">
        <v>3415</v>
      </c>
      <c r="U25" s="25" t="s">
        <v>12</v>
      </c>
      <c r="V25" s="25" t="s">
        <v>13</v>
      </c>
      <c r="W25" s="25" t="s">
        <v>13</v>
      </c>
      <c r="X25" s="25">
        <v>0</v>
      </c>
      <c r="Y25" s="25" t="s">
        <v>13</v>
      </c>
      <c r="Z25" s="25" t="s">
        <v>3414</v>
      </c>
      <c r="AA25" s="25" t="s">
        <v>13</v>
      </c>
      <c r="AB25" s="25" t="s">
        <v>13</v>
      </c>
      <c r="AC25" s="25" t="s">
        <v>13</v>
      </c>
      <c r="AD25" s="25">
        <v>840</v>
      </c>
      <c r="AE25" s="25">
        <v>0</v>
      </c>
      <c r="AF25" s="25">
        <v>3316</v>
      </c>
      <c r="AG25" s="25" t="s">
        <v>1211</v>
      </c>
    </row>
    <row r="26" spans="1:33">
      <c r="A26" s="25" t="s">
        <v>3554</v>
      </c>
      <c r="B26" s="25" t="s">
        <v>3555</v>
      </c>
      <c r="C26" s="25" t="s">
        <v>2880</v>
      </c>
      <c r="D26" s="25" t="s">
        <v>13</v>
      </c>
      <c r="E26" s="25" t="s">
        <v>13</v>
      </c>
      <c r="F26" s="25" t="s">
        <v>13</v>
      </c>
      <c r="G26" s="25" t="s">
        <v>13</v>
      </c>
      <c r="H26" s="25" t="s">
        <v>3556</v>
      </c>
      <c r="I26" s="216" t="s">
        <v>13</v>
      </c>
      <c r="J26" s="25" t="s">
        <v>13</v>
      </c>
      <c r="K26" s="25" t="s">
        <v>1061</v>
      </c>
      <c r="L26" s="25" t="s">
        <v>1401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3060</v>
      </c>
      <c r="U26" s="25" t="s">
        <v>1763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3414</v>
      </c>
      <c r="AA26" s="25" t="s">
        <v>13</v>
      </c>
      <c r="AB26" s="25" t="s">
        <v>13</v>
      </c>
      <c r="AC26" s="25" t="s">
        <v>13</v>
      </c>
      <c r="AD26" s="25">
        <v>0</v>
      </c>
      <c r="AE26" s="25">
        <v>0</v>
      </c>
      <c r="AF26" s="25">
        <v>760</v>
      </c>
      <c r="AG26" s="25" t="s">
        <v>1210</v>
      </c>
    </row>
    <row r="27" spans="1:33">
      <c r="A27" s="25" t="s">
        <v>3557</v>
      </c>
      <c r="B27" s="25" t="s">
        <v>3558</v>
      </c>
      <c r="C27" s="25" t="s">
        <v>2884</v>
      </c>
      <c r="D27" s="25" t="s">
        <v>13</v>
      </c>
      <c r="E27" s="25" t="s">
        <v>13</v>
      </c>
      <c r="F27" s="25" t="s">
        <v>13</v>
      </c>
      <c r="G27" s="25" t="s">
        <v>13</v>
      </c>
      <c r="H27" s="25" t="s">
        <v>3559</v>
      </c>
      <c r="I27" s="25" t="s">
        <v>13</v>
      </c>
      <c r="J27" s="25" t="s">
        <v>13</v>
      </c>
      <c r="K27" s="25" t="s">
        <v>1061</v>
      </c>
      <c r="L27" s="25" t="s">
        <v>1401</v>
      </c>
      <c r="M27" s="25" t="s">
        <v>13</v>
      </c>
      <c r="N27" s="25" t="s">
        <v>13</v>
      </c>
      <c r="O27" s="25" t="s">
        <v>13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2810</v>
      </c>
      <c r="U27" s="25" t="s">
        <v>19</v>
      </c>
      <c r="V27" s="25" t="s">
        <v>3560</v>
      </c>
      <c r="W27" s="25" t="s">
        <v>13</v>
      </c>
      <c r="X27" s="25">
        <v>0</v>
      </c>
      <c r="Y27" s="25" t="s">
        <v>13</v>
      </c>
      <c r="Z27" s="25" t="s">
        <v>3414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3316</v>
      </c>
      <c r="AG27" s="25" t="s">
        <v>1212</v>
      </c>
    </row>
    <row r="28" spans="1:33">
      <c r="A28" s="25" t="s">
        <v>2557</v>
      </c>
      <c r="B28" s="25" t="s">
        <v>2558</v>
      </c>
      <c r="C28" s="25" t="s">
        <v>2880</v>
      </c>
      <c r="D28" s="25" t="s">
        <v>13</v>
      </c>
      <c r="E28" s="25" t="s">
        <v>13</v>
      </c>
      <c r="F28" s="25" t="s">
        <v>2963</v>
      </c>
      <c r="G28" s="25" t="s">
        <v>125</v>
      </c>
      <c r="H28" s="25" t="s">
        <v>2559</v>
      </c>
      <c r="I28" s="25" t="s">
        <v>1686</v>
      </c>
      <c r="J28" s="25" t="s">
        <v>1675</v>
      </c>
      <c r="K28" s="25" t="s">
        <v>1061</v>
      </c>
      <c r="L28" s="25" t="s">
        <v>1401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11" t="s">
        <v>3060</v>
      </c>
      <c r="U28" s="25" t="s">
        <v>1763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3414</v>
      </c>
      <c r="AA28" s="25" t="s">
        <v>13</v>
      </c>
      <c r="AB28" s="25" t="s">
        <v>13</v>
      </c>
      <c r="AC28" s="25" t="s">
        <v>13</v>
      </c>
      <c r="AD28" s="25">
        <v>0</v>
      </c>
      <c r="AE28" s="25">
        <v>0</v>
      </c>
      <c r="AF28" s="25">
        <v>960</v>
      </c>
      <c r="AG28" s="25" t="s">
        <v>1208</v>
      </c>
    </row>
    <row r="29" spans="1:33">
      <c r="A29" s="25" t="s">
        <v>3561</v>
      </c>
      <c r="B29" s="25" t="s">
        <v>3562</v>
      </c>
      <c r="C29" s="25" t="s">
        <v>2884</v>
      </c>
      <c r="D29" s="25" t="s">
        <v>13</v>
      </c>
      <c r="E29" s="25" t="s">
        <v>13</v>
      </c>
      <c r="F29" s="25" t="s">
        <v>3563</v>
      </c>
      <c r="G29" s="25" t="s">
        <v>130</v>
      </c>
      <c r="H29" s="25" t="s">
        <v>3564</v>
      </c>
      <c r="I29" s="25" t="s">
        <v>1686</v>
      </c>
      <c r="J29" s="25" t="s">
        <v>1401</v>
      </c>
      <c r="K29" s="25" t="s">
        <v>1061</v>
      </c>
      <c r="L29" s="25" t="s">
        <v>1397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2810</v>
      </c>
      <c r="U29" s="25" t="s">
        <v>12</v>
      </c>
      <c r="V29" s="25" t="s">
        <v>3346</v>
      </c>
      <c r="W29" s="25" t="s">
        <v>13</v>
      </c>
      <c r="X29" s="25">
        <v>0</v>
      </c>
      <c r="Y29" s="25" t="s">
        <v>13</v>
      </c>
      <c r="Z29" s="25" t="s">
        <v>3414</v>
      </c>
      <c r="AA29" s="25" t="s">
        <v>13</v>
      </c>
      <c r="AB29" s="25" t="s">
        <v>13</v>
      </c>
      <c r="AC29" s="25" t="s">
        <v>13</v>
      </c>
      <c r="AD29" s="25">
        <v>0</v>
      </c>
      <c r="AE29" s="25">
        <v>0</v>
      </c>
      <c r="AF29" s="25">
        <v>3316</v>
      </c>
      <c r="AG29" s="25" t="s">
        <v>1212</v>
      </c>
    </row>
    <row r="30" spans="1:33">
      <c r="A30" s="25" t="s">
        <v>3565</v>
      </c>
      <c r="B30" s="25" t="s">
        <v>3566</v>
      </c>
      <c r="C30" s="25" t="s">
        <v>2884</v>
      </c>
      <c r="D30" s="25" t="s">
        <v>13</v>
      </c>
      <c r="E30" s="25" t="s">
        <v>13</v>
      </c>
      <c r="F30" s="25" t="s">
        <v>13</v>
      </c>
      <c r="G30" s="25" t="s">
        <v>13</v>
      </c>
      <c r="H30" s="25" t="s">
        <v>3564</v>
      </c>
      <c r="I30" s="25" t="s">
        <v>13</v>
      </c>
      <c r="J30" s="25" t="s">
        <v>13</v>
      </c>
      <c r="K30" s="25" t="s">
        <v>1061</v>
      </c>
      <c r="L30" s="25" t="s">
        <v>1401</v>
      </c>
      <c r="M30" s="25" t="s">
        <v>13</v>
      </c>
      <c r="N30" s="25" t="s">
        <v>3567</v>
      </c>
      <c r="O30" s="25" t="s">
        <v>3568</v>
      </c>
      <c r="P30" s="25" t="s">
        <v>3569</v>
      </c>
      <c r="Q30" s="25" t="s">
        <v>3564</v>
      </c>
      <c r="R30" s="25" t="s">
        <v>13</v>
      </c>
      <c r="S30" s="25" t="s">
        <v>13</v>
      </c>
      <c r="T30" s="25" t="s">
        <v>3060</v>
      </c>
      <c r="U30" s="25" t="s">
        <v>1714</v>
      </c>
      <c r="V30" s="25" t="s">
        <v>13</v>
      </c>
      <c r="W30" s="25" t="s">
        <v>3570</v>
      </c>
      <c r="X30" s="25">
        <v>0</v>
      </c>
      <c r="Y30" s="25" t="s">
        <v>13</v>
      </c>
      <c r="Z30" s="25" t="s">
        <v>3414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960</v>
      </c>
      <c r="AG30" s="25" t="s">
        <v>1208</v>
      </c>
    </row>
    <row r="31" spans="1:33">
      <c r="A31" s="25" t="s">
        <v>3571</v>
      </c>
      <c r="B31" s="25" t="s">
        <v>3572</v>
      </c>
      <c r="C31" s="25" t="s">
        <v>2880</v>
      </c>
      <c r="D31" s="25" t="s">
        <v>13</v>
      </c>
      <c r="E31" s="25" t="s">
        <v>13</v>
      </c>
      <c r="F31" s="25" t="s">
        <v>3573</v>
      </c>
      <c r="G31" s="25" t="s">
        <v>131</v>
      </c>
      <c r="H31" s="25" t="s">
        <v>3574</v>
      </c>
      <c r="I31" s="25" t="s">
        <v>1678</v>
      </c>
      <c r="J31" s="25" t="s">
        <v>13</v>
      </c>
      <c r="K31" s="25" t="s">
        <v>1900</v>
      </c>
      <c r="L31" s="25" t="s">
        <v>1401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2810</v>
      </c>
      <c r="U31" s="25" t="s">
        <v>17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3414</v>
      </c>
      <c r="AA31" s="25" t="s">
        <v>13</v>
      </c>
      <c r="AB31" s="25" t="s">
        <v>13</v>
      </c>
      <c r="AC31" s="25" t="s">
        <v>13</v>
      </c>
      <c r="AD31" s="25">
        <v>0</v>
      </c>
      <c r="AE31" s="25">
        <v>0</v>
      </c>
      <c r="AF31" s="25">
        <v>1993.75</v>
      </c>
      <c r="AG31" s="25" t="s">
        <v>3575</v>
      </c>
    </row>
    <row r="32" spans="1:33">
      <c r="A32" s="25" t="s">
        <v>3576</v>
      </c>
      <c r="B32" s="25" t="s">
        <v>3577</v>
      </c>
      <c r="C32" s="25" t="s">
        <v>2880</v>
      </c>
      <c r="D32" s="25" t="s">
        <v>13</v>
      </c>
      <c r="E32" s="25" t="s">
        <v>13</v>
      </c>
      <c r="F32" s="25" t="s">
        <v>13</v>
      </c>
      <c r="G32" s="25" t="s">
        <v>13</v>
      </c>
      <c r="H32" s="25" t="s">
        <v>3578</v>
      </c>
      <c r="I32" s="25" t="s">
        <v>1686</v>
      </c>
      <c r="J32" s="25" t="s">
        <v>1401</v>
      </c>
      <c r="K32" s="25" t="s">
        <v>3456</v>
      </c>
      <c r="L32" s="25" t="s">
        <v>1401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3578</v>
      </c>
      <c r="R32" s="25" t="s">
        <v>13</v>
      </c>
      <c r="S32" s="25" t="s">
        <v>13</v>
      </c>
      <c r="T32" s="25" t="s">
        <v>2810</v>
      </c>
      <c r="U32" s="25" t="s">
        <v>12</v>
      </c>
      <c r="V32" s="25" t="s">
        <v>129</v>
      </c>
      <c r="W32" s="25" t="s">
        <v>13</v>
      </c>
      <c r="X32" s="25">
        <v>0</v>
      </c>
      <c r="Y32" s="25" t="s">
        <v>13</v>
      </c>
      <c r="Z32" s="25" t="s">
        <v>3414</v>
      </c>
      <c r="AA32" s="25" t="s">
        <v>13</v>
      </c>
      <c r="AB32" s="25" t="s">
        <v>13</v>
      </c>
      <c r="AC32" s="25" t="s">
        <v>13</v>
      </c>
      <c r="AD32" s="25">
        <v>0</v>
      </c>
      <c r="AE32" s="25">
        <v>0</v>
      </c>
      <c r="AF32" s="25">
        <v>25000</v>
      </c>
      <c r="AG32" s="25" t="s">
        <v>1241</v>
      </c>
    </row>
    <row r="33" spans="1:33">
      <c r="A33" s="25" t="s">
        <v>2794</v>
      </c>
      <c r="B33" s="25" t="s">
        <v>2795</v>
      </c>
      <c r="C33" s="25" t="s">
        <v>2880</v>
      </c>
      <c r="D33" s="25" t="s">
        <v>13</v>
      </c>
      <c r="E33" s="25" t="s">
        <v>13</v>
      </c>
      <c r="F33" s="25" t="s">
        <v>2972</v>
      </c>
      <c r="G33" s="25" t="s">
        <v>131</v>
      </c>
      <c r="H33" s="25" t="s">
        <v>2796</v>
      </c>
      <c r="I33" s="25" t="s">
        <v>13</v>
      </c>
      <c r="J33" s="25" t="s">
        <v>13</v>
      </c>
      <c r="K33" s="25" t="s">
        <v>13</v>
      </c>
      <c r="L33" s="25" t="s">
        <v>1675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13</v>
      </c>
      <c r="R33" s="25" t="s">
        <v>13</v>
      </c>
      <c r="S33" s="25" t="s">
        <v>13</v>
      </c>
      <c r="T33" s="25" t="s">
        <v>2810</v>
      </c>
      <c r="U33" s="25" t="s">
        <v>17</v>
      </c>
      <c r="V33" s="25" t="s">
        <v>13</v>
      </c>
      <c r="W33" s="25" t="s">
        <v>13</v>
      </c>
      <c r="X33" s="25">
        <v>0</v>
      </c>
      <c r="Y33" s="25" t="s">
        <v>13</v>
      </c>
      <c r="Z33" s="25" t="s">
        <v>3414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28800</v>
      </c>
      <c r="AF33" s="25">
        <v>48800</v>
      </c>
      <c r="AG33" s="25" t="s">
        <v>3419</v>
      </c>
    </row>
    <row r="34" spans="1:33">
      <c r="A34" s="25" t="s">
        <v>3579</v>
      </c>
      <c r="B34" s="25" t="s">
        <v>3580</v>
      </c>
      <c r="C34" s="25" t="s">
        <v>2884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2978</v>
      </c>
      <c r="I34" s="211" t="s">
        <v>1775</v>
      </c>
      <c r="J34" s="25" t="s">
        <v>13</v>
      </c>
      <c r="K34" s="25" t="s">
        <v>1061</v>
      </c>
      <c r="L34" s="25" t="s">
        <v>1401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3581</v>
      </c>
      <c r="U34" s="25" t="s">
        <v>19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3414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3316</v>
      </c>
      <c r="AG34" s="25" t="s">
        <v>1213</v>
      </c>
    </row>
    <row r="35" spans="1:33">
      <c r="A35" s="25" t="s">
        <v>3582</v>
      </c>
      <c r="B35" s="25" t="s">
        <v>3583</v>
      </c>
      <c r="C35" s="25" t="s">
        <v>2884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3584</v>
      </c>
      <c r="I35" s="25" t="s">
        <v>1699</v>
      </c>
      <c r="J35" s="25" t="s">
        <v>1401</v>
      </c>
      <c r="K35" s="25" t="s">
        <v>1103</v>
      </c>
      <c r="L35" s="25" t="s">
        <v>1401</v>
      </c>
      <c r="M35" s="25" t="s">
        <v>13</v>
      </c>
      <c r="N35" s="25" t="s">
        <v>13</v>
      </c>
      <c r="O35" s="25" t="s">
        <v>13</v>
      </c>
      <c r="P35" s="25" t="s">
        <v>3585</v>
      </c>
      <c r="Q35" s="25" t="s">
        <v>3584</v>
      </c>
      <c r="R35" s="25" t="s">
        <v>13</v>
      </c>
      <c r="S35" s="25" t="s">
        <v>13</v>
      </c>
      <c r="T35" s="25" t="s">
        <v>2810</v>
      </c>
      <c r="U35" s="25" t="s">
        <v>19</v>
      </c>
      <c r="V35" s="25" t="s">
        <v>3418</v>
      </c>
      <c r="W35" s="25" t="s">
        <v>13</v>
      </c>
      <c r="X35" s="25">
        <v>0</v>
      </c>
      <c r="Y35" s="25" t="s">
        <v>13</v>
      </c>
      <c r="Z35" s="25" t="s">
        <v>3414</v>
      </c>
      <c r="AA35" s="25" t="s">
        <v>13</v>
      </c>
      <c r="AB35" s="25" t="s">
        <v>13</v>
      </c>
      <c r="AC35" s="25" t="s">
        <v>13</v>
      </c>
      <c r="AD35" s="25">
        <v>0</v>
      </c>
      <c r="AE35" s="25">
        <v>0</v>
      </c>
      <c r="AF35" s="25">
        <v>2832.42</v>
      </c>
      <c r="AG35" s="25" t="s">
        <v>1484</v>
      </c>
    </row>
    <row r="36" spans="1:33">
      <c r="A36" s="25" t="s">
        <v>3586</v>
      </c>
      <c r="B36" s="25" t="s">
        <v>3587</v>
      </c>
      <c r="C36" s="25" t="s">
        <v>2880</v>
      </c>
      <c r="D36" s="25" t="s">
        <v>13</v>
      </c>
      <c r="E36" s="25" t="s">
        <v>13</v>
      </c>
      <c r="F36" s="25" t="s">
        <v>3588</v>
      </c>
      <c r="G36" s="25" t="s">
        <v>129</v>
      </c>
      <c r="H36" s="25" t="s">
        <v>3589</v>
      </c>
      <c r="I36" s="25" t="s">
        <v>1686</v>
      </c>
      <c r="J36" s="25" t="s">
        <v>1401</v>
      </c>
      <c r="K36" s="25" t="s">
        <v>3590</v>
      </c>
      <c r="L36" s="25" t="s">
        <v>1401</v>
      </c>
      <c r="M36" s="25" t="s">
        <v>13</v>
      </c>
      <c r="N36" s="25" t="s">
        <v>13</v>
      </c>
      <c r="O36" s="25" t="s">
        <v>3591</v>
      </c>
      <c r="P36" s="25" t="s">
        <v>13</v>
      </c>
      <c r="Q36" s="25" t="s">
        <v>3589</v>
      </c>
      <c r="R36" s="25" t="s">
        <v>13</v>
      </c>
      <c r="S36" s="25" t="s">
        <v>13</v>
      </c>
      <c r="T36" s="25" t="s">
        <v>2810</v>
      </c>
      <c r="U36" s="25" t="s">
        <v>19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3414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0</v>
      </c>
      <c r="AF36" s="25">
        <v>23750</v>
      </c>
      <c r="AG36" s="25" t="s">
        <v>3592</v>
      </c>
    </row>
    <row r="37" spans="1:33">
      <c r="A37" s="25" t="s">
        <v>3593</v>
      </c>
      <c r="B37" s="25" t="s">
        <v>3594</v>
      </c>
      <c r="C37" s="25" t="s">
        <v>2880</v>
      </c>
      <c r="D37" s="25" t="s">
        <v>13</v>
      </c>
      <c r="E37" s="25" t="s">
        <v>13</v>
      </c>
      <c r="F37" s="25" t="s">
        <v>3595</v>
      </c>
      <c r="G37" s="25" t="s">
        <v>130</v>
      </c>
      <c r="H37" s="25" t="s">
        <v>3596</v>
      </c>
      <c r="I37" s="25" t="s">
        <v>1699</v>
      </c>
      <c r="J37" s="25" t="s">
        <v>13</v>
      </c>
      <c r="K37" s="25" t="s">
        <v>2914</v>
      </c>
      <c r="L37" s="25" t="s">
        <v>1401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3597</v>
      </c>
      <c r="U37" s="25" t="s">
        <v>12</v>
      </c>
      <c r="V37" s="25" t="s">
        <v>3545</v>
      </c>
      <c r="W37" s="25" t="s">
        <v>13</v>
      </c>
      <c r="X37" s="25">
        <v>0</v>
      </c>
      <c r="Y37" s="25" t="s">
        <v>13</v>
      </c>
      <c r="Z37" s="25" t="s">
        <v>3414</v>
      </c>
      <c r="AA37" s="25" t="s">
        <v>13</v>
      </c>
      <c r="AB37" s="25" t="s">
        <v>13</v>
      </c>
      <c r="AC37" s="25" t="s">
        <v>13</v>
      </c>
      <c r="AD37" s="25">
        <v>1950</v>
      </c>
      <c r="AE37" s="25">
        <v>0</v>
      </c>
      <c r="AF37" s="25">
        <v>21463.34</v>
      </c>
      <c r="AG37" s="25" t="s">
        <v>3598</v>
      </c>
    </row>
    <row r="38" spans="1:33">
      <c r="A38" s="25" t="s">
        <v>3599</v>
      </c>
      <c r="B38" s="25" t="s">
        <v>3600</v>
      </c>
      <c r="C38" s="25" t="s">
        <v>2880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3601</v>
      </c>
      <c r="I38" s="25" t="s">
        <v>1775</v>
      </c>
      <c r="J38" s="25" t="s">
        <v>1401</v>
      </c>
      <c r="K38" s="25" t="s">
        <v>1425</v>
      </c>
      <c r="L38" s="25" t="s">
        <v>1401</v>
      </c>
      <c r="M38" s="25" t="s">
        <v>13</v>
      </c>
      <c r="N38" s="25" t="s">
        <v>13</v>
      </c>
      <c r="O38" s="25" t="s">
        <v>13</v>
      </c>
      <c r="P38" s="25" t="s">
        <v>13</v>
      </c>
      <c r="Q38" s="25" t="s">
        <v>3601</v>
      </c>
      <c r="R38" s="25" t="s">
        <v>13</v>
      </c>
      <c r="S38" s="25" t="s">
        <v>13</v>
      </c>
      <c r="T38" s="25" t="s">
        <v>3415</v>
      </c>
      <c r="U38" s="25" t="s">
        <v>19</v>
      </c>
      <c r="V38" s="25" t="s">
        <v>128</v>
      </c>
      <c r="W38" s="25" t="s">
        <v>13</v>
      </c>
      <c r="X38" s="25">
        <v>0</v>
      </c>
      <c r="Y38" s="25" t="s">
        <v>13</v>
      </c>
      <c r="Z38" s="25" t="s">
        <v>3414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26880</v>
      </c>
      <c r="AG38" s="25" t="s">
        <v>3602</v>
      </c>
    </row>
    <row r="39" spans="1:33">
      <c r="A39" s="25" t="s">
        <v>3603</v>
      </c>
      <c r="B39" s="25" t="s">
        <v>3604</v>
      </c>
      <c r="C39" s="25" t="s">
        <v>2880</v>
      </c>
      <c r="D39" s="25" t="s">
        <v>13</v>
      </c>
      <c r="E39" s="25" t="s">
        <v>13</v>
      </c>
      <c r="F39" s="25" t="s">
        <v>13</v>
      </c>
      <c r="G39" s="25" t="s">
        <v>13</v>
      </c>
      <c r="H39" s="25" t="s">
        <v>3605</v>
      </c>
      <c r="I39" s="25" t="s">
        <v>13</v>
      </c>
      <c r="J39" s="25" t="s">
        <v>13</v>
      </c>
      <c r="K39" s="25" t="s">
        <v>1079</v>
      </c>
      <c r="L39" s="25" t="s">
        <v>1401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2810</v>
      </c>
      <c r="U39" s="25" t="s">
        <v>17</v>
      </c>
      <c r="V39" s="25" t="s">
        <v>3503</v>
      </c>
      <c r="W39" s="25" t="s">
        <v>13</v>
      </c>
      <c r="X39" s="25">
        <v>0</v>
      </c>
      <c r="Y39" s="25" t="s">
        <v>13</v>
      </c>
      <c r="Z39" s="25" t="s">
        <v>3414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3316</v>
      </c>
      <c r="AG39" s="25" t="s">
        <v>1212</v>
      </c>
    </row>
    <row r="40" spans="1:33">
      <c r="A40" s="25" t="s">
        <v>3606</v>
      </c>
      <c r="B40" s="25" t="s">
        <v>3607</v>
      </c>
      <c r="C40" s="25" t="s">
        <v>2880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3608</v>
      </c>
      <c r="I40" s="25" t="s">
        <v>1775</v>
      </c>
      <c r="J40" s="25" t="s">
        <v>1401</v>
      </c>
      <c r="K40" s="25" t="s">
        <v>1079</v>
      </c>
      <c r="L40" s="25" t="s">
        <v>1401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11" t="s">
        <v>3060</v>
      </c>
      <c r="U40" s="25" t="s">
        <v>1763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3414</v>
      </c>
      <c r="AA40" s="25" t="s">
        <v>13</v>
      </c>
      <c r="AB40" s="25" t="s">
        <v>13</v>
      </c>
      <c r="AC40" s="25" t="s">
        <v>13</v>
      </c>
      <c r="AD40" s="25">
        <v>0</v>
      </c>
      <c r="AE40" s="25">
        <v>0</v>
      </c>
      <c r="AF40" s="25">
        <v>960</v>
      </c>
      <c r="AG40" s="25" t="s">
        <v>1208</v>
      </c>
    </row>
    <row r="41" spans="1:33">
      <c r="A41" s="25" t="s">
        <v>3609</v>
      </c>
      <c r="B41" s="25" t="s">
        <v>3610</v>
      </c>
      <c r="C41" s="25" t="s">
        <v>2880</v>
      </c>
      <c r="D41" s="25" t="s">
        <v>13</v>
      </c>
      <c r="E41" s="25" t="s">
        <v>13</v>
      </c>
      <c r="F41" s="25" t="s">
        <v>3611</v>
      </c>
      <c r="G41" s="25" t="s">
        <v>130</v>
      </c>
      <c r="H41" s="25" t="s">
        <v>3612</v>
      </c>
      <c r="I41" s="211" t="s">
        <v>1686</v>
      </c>
      <c r="J41" s="25" t="s">
        <v>13</v>
      </c>
      <c r="K41" s="25" t="s">
        <v>1421</v>
      </c>
      <c r="L41" s="25" t="s">
        <v>1401</v>
      </c>
      <c r="M41" s="25" t="s">
        <v>13</v>
      </c>
      <c r="N41" s="25" t="s">
        <v>13</v>
      </c>
      <c r="O41" s="25" t="s">
        <v>13</v>
      </c>
      <c r="P41" s="25" t="s">
        <v>13</v>
      </c>
      <c r="Q41" s="25" t="s">
        <v>13</v>
      </c>
      <c r="R41" s="25" t="s">
        <v>13</v>
      </c>
      <c r="S41" s="25" t="s">
        <v>13</v>
      </c>
      <c r="T41" s="25" t="s">
        <v>3613</v>
      </c>
      <c r="U41" s="25" t="s">
        <v>12</v>
      </c>
      <c r="V41" s="25" t="s">
        <v>3614</v>
      </c>
      <c r="W41" s="25" t="s">
        <v>13</v>
      </c>
      <c r="X41" s="25">
        <v>0</v>
      </c>
      <c r="Y41" s="25" t="s">
        <v>13</v>
      </c>
      <c r="Z41" s="25" t="s">
        <v>3414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25000</v>
      </c>
      <c r="AG41" s="25" t="s">
        <v>1241</v>
      </c>
    </row>
    <row r="42" spans="1:33">
      <c r="A42" s="25" t="s">
        <v>3615</v>
      </c>
      <c r="B42" s="25" t="s">
        <v>3616</v>
      </c>
      <c r="C42" s="25" t="s">
        <v>2884</v>
      </c>
      <c r="D42" s="25" t="s">
        <v>13</v>
      </c>
      <c r="E42" s="25" t="s">
        <v>13</v>
      </c>
      <c r="F42" s="25" t="s">
        <v>13</v>
      </c>
      <c r="G42" s="25" t="s">
        <v>13</v>
      </c>
      <c r="H42" s="25" t="s">
        <v>3617</v>
      </c>
      <c r="I42" s="25" t="s">
        <v>13</v>
      </c>
      <c r="J42" s="25" t="s">
        <v>13</v>
      </c>
      <c r="K42" s="25" t="s">
        <v>1061</v>
      </c>
      <c r="L42" s="25" t="s">
        <v>1401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2810</v>
      </c>
      <c r="U42" s="25" t="s">
        <v>19</v>
      </c>
      <c r="V42" s="25" t="s">
        <v>13</v>
      </c>
      <c r="W42" s="25" t="s">
        <v>13</v>
      </c>
      <c r="X42" s="25">
        <v>0</v>
      </c>
      <c r="Y42" s="25" t="s">
        <v>13</v>
      </c>
      <c r="Z42" s="25" t="s">
        <v>3414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3316</v>
      </c>
      <c r="AG42" s="25" t="s">
        <v>1212</v>
      </c>
    </row>
    <row r="43" spans="1:33">
      <c r="A43" s="25" t="s">
        <v>3618</v>
      </c>
      <c r="B43" s="25" t="s">
        <v>3619</v>
      </c>
      <c r="C43" s="25" t="s">
        <v>2880</v>
      </c>
      <c r="D43" s="25" t="s">
        <v>13</v>
      </c>
      <c r="E43" s="25" t="s">
        <v>13</v>
      </c>
      <c r="F43" s="25" t="s">
        <v>13</v>
      </c>
      <c r="G43" s="25" t="s">
        <v>13</v>
      </c>
      <c r="H43" s="25" t="s">
        <v>3617</v>
      </c>
      <c r="I43" s="25" t="s">
        <v>13</v>
      </c>
      <c r="J43" s="25" t="s">
        <v>13</v>
      </c>
      <c r="K43" s="25" t="s">
        <v>1061</v>
      </c>
      <c r="L43" s="25" t="s">
        <v>1401</v>
      </c>
      <c r="M43" s="25" t="s">
        <v>13</v>
      </c>
      <c r="N43" s="25" t="s">
        <v>13</v>
      </c>
      <c r="O43" s="25" t="s">
        <v>13</v>
      </c>
      <c r="P43" s="25" t="s">
        <v>3620</v>
      </c>
      <c r="Q43" s="25" t="s">
        <v>3617</v>
      </c>
      <c r="R43" s="25" t="s">
        <v>13</v>
      </c>
      <c r="S43" s="25" t="s">
        <v>13</v>
      </c>
      <c r="T43" s="25" t="s">
        <v>2810</v>
      </c>
      <c r="U43" s="25" t="s">
        <v>12</v>
      </c>
      <c r="V43" s="25" t="s">
        <v>3061</v>
      </c>
      <c r="W43" s="25" t="s">
        <v>13</v>
      </c>
      <c r="X43" s="25">
        <v>0</v>
      </c>
      <c r="Y43" s="25" t="s">
        <v>13</v>
      </c>
      <c r="Z43" s="25" t="s">
        <v>3414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3316</v>
      </c>
      <c r="AG43" s="25" t="s">
        <v>1212</v>
      </c>
    </row>
    <row r="44" spans="1:33">
      <c r="A44" s="25" t="s">
        <v>3621</v>
      </c>
      <c r="B44" s="25" t="s">
        <v>3622</v>
      </c>
      <c r="C44" s="25" t="s">
        <v>2884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3623</v>
      </c>
      <c r="I44" s="25" t="s">
        <v>13</v>
      </c>
      <c r="J44" s="25" t="s">
        <v>13</v>
      </c>
      <c r="K44" s="25" t="s">
        <v>1061</v>
      </c>
      <c r="L44" s="25" t="s">
        <v>1401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3623</v>
      </c>
      <c r="R44" s="25" t="s">
        <v>13</v>
      </c>
      <c r="S44" s="25" t="s">
        <v>13</v>
      </c>
      <c r="T44" s="25" t="s">
        <v>2810</v>
      </c>
      <c r="U44" s="25" t="s">
        <v>19</v>
      </c>
      <c r="V44" s="25" t="s">
        <v>3624</v>
      </c>
      <c r="W44" s="25" t="s">
        <v>13</v>
      </c>
      <c r="X44" s="25">
        <v>0</v>
      </c>
      <c r="Y44" s="25" t="s">
        <v>13</v>
      </c>
      <c r="Z44" s="25" t="s">
        <v>3414</v>
      </c>
      <c r="AA44" s="25" t="s">
        <v>13</v>
      </c>
      <c r="AB44" s="25" t="s">
        <v>13</v>
      </c>
      <c r="AC44" s="25" t="s">
        <v>13</v>
      </c>
      <c r="AD44" s="25">
        <v>0</v>
      </c>
      <c r="AE44" s="25">
        <v>0</v>
      </c>
      <c r="AF44" s="25">
        <v>3316</v>
      </c>
      <c r="AG44" s="25" t="s">
        <v>1212</v>
      </c>
    </row>
    <row r="45" spans="1:33">
      <c r="A45" s="25" t="s">
        <v>3625</v>
      </c>
      <c r="B45" s="25" t="s">
        <v>3626</v>
      </c>
      <c r="C45" s="25" t="s">
        <v>2884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3627</v>
      </c>
      <c r="I45" s="25" t="s">
        <v>13</v>
      </c>
      <c r="J45" s="25" t="s">
        <v>13</v>
      </c>
      <c r="K45" s="25" t="s">
        <v>1103</v>
      </c>
      <c r="L45" s="25" t="s">
        <v>1401</v>
      </c>
      <c r="M45" s="25" t="s">
        <v>13</v>
      </c>
      <c r="N45" s="25" t="s">
        <v>3628</v>
      </c>
      <c r="O45" s="25" t="s">
        <v>3629</v>
      </c>
      <c r="P45" s="25" t="s">
        <v>3630</v>
      </c>
      <c r="Q45" s="25" t="s">
        <v>3627</v>
      </c>
      <c r="R45" s="25" t="s">
        <v>13</v>
      </c>
      <c r="S45" s="25" t="s">
        <v>13</v>
      </c>
      <c r="T45" s="25" t="s">
        <v>3631</v>
      </c>
      <c r="U45" s="25" t="s">
        <v>12</v>
      </c>
      <c r="V45" s="25" t="s">
        <v>3503</v>
      </c>
      <c r="W45" s="25" t="s">
        <v>13</v>
      </c>
      <c r="X45" s="25">
        <v>0</v>
      </c>
      <c r="Y45" s="25" t="s">
        <v>13</v>
      </c>
      <c r="Z45" s="25" t="s">
        <v>3414</v>
      </c>
      <c r="AA45" s="25" t="s">
        <v>13</v>
      </c>
      <c r="AB45" s="25" t="s">
        <v>13</v>
      </c>
      <c r="AC45" s="25" t="s">
        <v>13</v>
      </c>
      <c r="AD45" s="25">
        <v>0</v>
      </c>
      <c r="AE45" s="25">
        <v>0</v>
      </c>
      <c r="AF45" s="25">
        <v>2832.42</v>
      </c>
      <c r="AG45" s="25" t="s">
        <v>1484</v>
      </c>
    </row>
    <row r="46" spans="1:33">
      <c r="A46" s="25" t="s">
        <v>3005</v>
      </c>
      <c r="B46" s="25" t="s">
        <v>3006</v>
      </c>
      <c r="C46" s="25" t="s">
        <v>2884</v>
      </c>
      <c r="D46" s="25" t="s">
        <v>13</v>
      </c>
      <c r="E46" s="25" t="s">
        <v>13</v>
      </c>
      <c r="F46" s="25" t="s">
        <v>3007</v>
      </c>
      <c r="G46" s="25" t="s">
        <v>129</v>
      </c>
      <c r="H46" s="25" t="s">
        <v>3008</v>
      </c>
      <c r="I46" s="25" t="s">
        <v>13</v>
      </c>
      <c r="J46" s="25" t="s">
        <v>13</v>
      </c>
      <c r="K46" s="25" t="s">
        <v>24</v>
      </c>
      <c r="L46" s="25" t="s">
        <v>1675</v>
      </c>
      <c r="M46" s="25" t="s">
        <v>13</v>
      </c>
      <c r="N46" s="25" t="s">
        <v>13</v>
      </c>
      <c r="O46" s="25" t="s">
        <v>3008</v>
      </c>
      <c r="P46" s="25" t="s">
        <v>13</v>
      </c>
      <c r="Q46" s="25" t="s">
        <v>3009</v>
      </c>
      <c r="R46" s="25" t="s">
        <v>13</v>
      </c>
      <c r="S46" s="25" t="s">
        <v>13</v>
      </c>
      <c r="T46" s="25" t="s">
        <v>2810</v>
      </c>
      <c r="U46" s="25" t="s">
        <v>19</v>
      </c>
      <c r="V46" s="25" t="s">
        <v>130</v>
      </c>
      <c r="W46" s="25" t="s">
        <v>13</v>
      </c>
      <c r="X46" s="25">
        <v>0</v>
      </c>
      <c r="Y46" s="25" t="s">
        <v>13</v>
      </c>
      <c r="Z46" s="25" t="s">
        <v>3414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8900</v>
      </c>
      <c r="AF46" s="25">
        <v>15747.68</v>
      </c>
      <c r="AG46" s="25" t="s">
        <v>3420</v>
      </c>
    </row>
    <row r="47" spans="1:33">
      <c r="A47" s="25" t="s">
        <v>3632</v>
      </c>
      <c r="B47" s="25" t="s">
        <v>3633</v>
      </c>
      <c r="C47" s="25" t="s">
        <v>2884</v>
      </c>
      <c r="D47" s="25" t="s">
        <v>13</v>
      </c>
      <c r="E47" s="25" t="s">
        <v>13</v>
      </c>
      <c r="F47" s="25" t="s">
        <v>13</v>
      </c>
      <c r="G47" s="25" t="s">
        <v>13</v>
      </c>
      <c r="H47" s="25" t="s">
        <v>3634</v>
      </c>
      <c r="I47" s="25" t="s">
        <v>2993</v>
      </c>
      <c r="J47" s="25" t="s">
        <v>1401</v>
      </c>
      <c r="K47" s="25" t="s">
        <v>3635</v>
      </c>
      <c r="L47" s="25" t="s">
        <v>1401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2810</v>
      </c>
      <c r="U47" s="25" t="s">
        <v>12</v>
      </c>
      <c r="V47" s="25" t="s">
        <v>13</v>
      </c>
      <c r="W47" s="25" t="s">
        <v>13</v>
      </c>
      <c r="X47" s="25">
        <v>0</v>
      </c>
      <c r="Y47" s="25" t="s">
        <v>13</v>
      </c>
      <c r="Z47" s="25" t="s">
        <v>3414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25000</v>
      </c>
      <c r="AG47" s="25" t="s">
        <v>1241</v>
      </c>
    </row>
    <row r="48" spans="1:33">
      <c r="A48" s="25" t="s">
        <v>3636</v>
      </c>
      <c r="B48" s="25" t="s">
        <v>3637</v>
      </c>
      <c r="C48" s="25" t="s">
        <v>2880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3638</v>
      </c>
      <c r="I48" s="25" t="s">
        <v>13</v>
      </c>
      <c r="J48" s="25" t="s">
        <v>13</v>
      </c>
      <c r="K48" s="25" t="s">
        <v>1061</v>
      </c>
      <c r="L48" s="25" t="s">
        <v>1401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3639</v>
      </c>
      <c r="U48" s="25" t="s">
        <v>17</v>
      </c>
      <c r="V48" s="25" t="s">
        <v>3640</v>
      </c>
      <c r="W48" s="25" t="s">
        <v>13</v>
      </c>
      <c r="X48" s="25">
        <v>0</v>
      </c>
      <c r="Y48" s="25" t="s">
        <v>13</v>
      </c>
      <c r="Z48" s="25" t="s">
        <v>3414</v>
      </c>
      <c r="AA48" s="25" t="s">
        <v>13</v>
      </c>
      <c r="AB48" s="25" t="s">
        <v>13</v>
      </c>
      <c r="AC48" s="25" t="s">
        <v>13</v>
      </c>
      <c r="AD48" s="25">
        <v>0</v>
      </c>
      <c r="AE48" s="25">
        <v>0</v>
      </c>
      <c r="AF48" s="25">
        <v>3316</v>
      </c>
      <c r="AG48" s="25" t="s">
        <v>1212</v>
      </c>
    </row>
    <row r="49" spans="1:33">
      <c r="A49" s="25" t="s">
        <v>3641</v>
      </c>
      <c r="B49" s="25" t="s">
        <v>3642</v>
      </c>
      <c r="C49" s="25" t="s">
        <v>2884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3643</v>
      </c>
      <c r="I49" s="25" t="s">
        <v>1709</v>
      </c>
      <c r="J49" s="25" t="s">
        <v>1401</v>
      </c>
      <c r="K49" s="25" t="s">
        <v>1429</v>
      </c>
      <c r="L49" s="25" t="s">
        <v>1401</v>
      </c>
      <c r="M49" s="25" t="s">
        <v>13</v>
      </c>
      <c r="N49" s="25" t="s">
        <v>13</v>
      </c>
      <c r="O49" s="25" t="s">
        <v>13</v>
      </c>
      <c r="P49" s="25" t="s">
        <v>3644</v>
      </c>
      <c r="Q49" s="25" t="s">
        <v>3643</v>
      </c>
      <c r="R49" s="25" t="s">
        <v>13</v>
      </c>
      <c r="S49" s="25" t="s">
        <v>13</v>
      </c>
      <c r="T49" s="25" t="s">
        <v>75</v>
      </c>
      <c r="U49" s="25" t="s">
        <v>1706</v>
      </c>
      <c r="V49" s="25" t="s">
        <v>13</v>
      </c>
      <c r="W49" s="25" t="s">
        <v>13</v>
      </c>
      <c r="X49" s="25">
        <v>0</v>
      </c>
      <c r="Y49" s="25" t="s">
        <v>13</v>
      </c>
      <c r="Z49" s="25" t="s">
        <v>3414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28316</v>
      </c>
      <c r="AG49" s="25" t="s">
        <v>3429</v>
      </c>
    </row>
    <row r="50" spans="1:33">
      <c r="A50" s="25" t="s">
        <v>3645</v>
      </c>
      <c r="B50" s="25" t="s">
        <v>3646</v>
      </c>
      <c r="C50" s="25" t="s">
        <v>2880</v>
      </c>
      <c r="D50" s="25" t="s">
        <v>13</v>
      </c>
      <c r="E50" s="25" t="s">
        <v>13</v>
      </c>
      <c r="F50" s="25" t="s">
        <v>3647</v>
      </c>
      <c r="G50" s="25" t="s">
        <v>126</v>
      </c>
      <c r="H50" s="25" t="s">
        <v>3648</v>
      </c>
      <c r="I50" s="25" t="s">
        <v>1775</v>
      </c>
      <c r="J50" s="25" t="s">
        <v>1401</v>
      </c>
      <c r="K50" s="25" t="s">
        <v>1079</v>
      </c>
      <c r="L50" s="25" t="s">
        <v>1401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6" t="s">
        <v>4333</v>
      </c>
      <c r="U50" s="25" t="s">
        <v>1763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3414</v>
      </c>
      <c r="AA50" s="25" t="s">
        <v>13</v>
      </c>
      <c r="AB50" s="25" t="s">
        <v>13</v>
      </c>
      <c r="AC50" s="25" t="s">
        <v>13</v>
      </c>
      <c r="AD50" s="25">
        <v>0</v>
      </c>
      <c r="AE50" s="25">
        <v>0</v>
      </c>
      <c r="AF50" s="25">
        <v>960</v>
      </c>
      <c r="AG50" s="25" t="s">
        <v>1208</v>
      </c>
    </row>
    <row r="51" spans="1:33">
      <c r="A51" s="25" t="s">
        <v>3649</v>
      </c>
      <c r="B51" s="25" t="s">
        <v>3650</v>
      </c>
      <c r="C51" s="25" t="s">
        <v>2880</v>
      </c>
      <c r="D51" s="25" t="s">
        <v>13</v>
      </c>
      <c r="E51" s="25" t="s">
        <v>13</v>
      </c>
      <c r="F51" s="25" t="s">
        <v>3651</v>
      </c>
      <c r="G51" s="25" t="s">
        <v>125</v>
      </c>
      <c r="H51" s="25" t="s">
        <v>3652</v>
      </c>
      <c r="I51" s="25" t="s">
        <v>2993</v>
      </c>
      <c r="J51" s="25" t="s">
        <v>1401</v>
      </c>
      <c r="K51" s="25" t="s">
        <v>1061</v>
      </c>
      <c r="L51" s="25" t="s">
        <v>1401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4" t="s">
        <v>4333</v>
      </c>
      <c r="U51" s="25" t="s">
        <v>1763</v>
      </c>
      <c r="V51" s="25" t="s">
        <v>13</v>
      </c>
      <c r="W51" s="25" t="s">
        <v>13</v>
      </c>
      <c r="X51" s="25">
        <v>0</v>
      </c>
      <c r="Y51" s="25" t="s">
        <v>13</v>
      </c>
      <c r="Z51" s="25" t="s">
        <v>3414</v>
      </c>
      <c r="AA51" s="25" t="s">
        <v>13</v>
      </c>
      <c r="AB51" s="25" t="s">
        <v>13</v>
      </c>
      <c r="AC51" s="25" t="s">
        <v>13</v>
      </c>
      <c r="AD51" s="25">
        <v>230</v>
      </c>
      <c r="AE51" s="25">
        <v>0</v>
      </c>
      <c r="AF51" s="25">
        <v>960</v>
      </c>
      <c r="AG51" s="25" t="s">
        <v>1486</v>
      </c>
    </row>
    <row r="52" spans="1:33">
      <c r="A52" s="25" t="s">
        <v>2785</v>
      </c>
      <c r="B52" s="25" t="s">
        <v>2786</v>
      </c>
      <c r="C52" s="25" t="s">
        <v>2884</v>
      </c>
      <c r="D52" s="25" t="s">
        <v>13</v>
      </c>
      <c r="E52" s="25" t="s">
        <v>13</v>
      </c>
      <c r="F52" s="25" t="s">
        <v>3026</v>
      </c>
      <c r="G52" s="25" t="s">
        <v>128</v>
      </c>
      <c r="H52" s="25" t="s">
        <v>2787</v>
      </c>
      <c r="I52" s="25" t="s">
        <v>13</v>
      </c>
      <c r="J52" s="25" t="s">
        <v>13</v>
      </c>
      <c r="K52" s="25" t="s">
        <v>24</v>
      </c>
      <c r="L52" s="25" t="s">
        <v>1675</v>
      </c>
      <c r="M52" s="25" t="s">
        <v>13</v>
      </c>
      <c r="N52" s="25" t="s">
        <v>3027</v>
      </c>
      <c r="O52" s="25" t="s">
        <v>2787</v>
      </c>
      <c r="P52" s="25" t="s">
        <v>3028</v>
      </c>
      <c r="Q52" s="25" t="s">
        <v>3029</v>
      </c>
      <c r="R52" s="25" t="s">
        <v>13</v>
      </c>
      <c r="S52" s="25" t="s">
        <v>13</v>
      </c>
      <c r="T52" s="25" t="s">
        <v>2810</v>
      </c>
      <c r="U52" s="25" t="s">
        <v>19</v>
      </c>
      <c r="V52" s="25" t="s">
        <v>13</v>
      </c>
      <c r="W52" s="25" t="s">
        <v>13</v>
      </c>
      <c r="X52" s="25">
        <v>0</v>
      </c>
      <c r="Y52" s="25" t="s">
        <v>13</v>
      </c>
      <c r="Z52" s="25" t="s">
        <v>3414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10950</v>
      </c>
      <c r="AG52" s="25" t="s">
        <v>3421</v>
      </c>
    </row>
    <row r="53" spans="1:33">
      <c r="A53" s="25" t="s">
        <v>3030</v>
      </c>
      <c r="B53" s="25" t="s">
        <v>3031</v>
      </c>
      <c r="C53" s="25" t="s">
        <v>2884</v>
      </c>
      <c r="D53" s="25" t="s">
        <v>13</v>
      </c>
      <c r="E53" s="25" t="s">
        <v>13</v>
      </c>
      <c r="F53" s="25" t="s">
        <v>3026</v>
      </c>
      <c r="G53" s="25" t="s">
        <v>128</v>
      </c>
      <c r="H53" s="25" t="s">
        <v>2787</v>
      </c>
      <c r="I53" s="25" t="s">
        <v>13</v>
      </c>
      <c r="J53" s="25" t="s">
        <v>13</v>
      </c>
      <c r="K53" s="25" t="s">
        <v>24</v>
      </c>
      <c r="L53" s="25" t="s">
        <v>1675</v>
      </c>
      <c r="M53" s="25" t="s">
        <v>13</v>
      </c>
      <c r="N53" s="25" t="s">
        <v>3027</v>
      </c>
      <c r="O53" s="25" t="s">
        <v>2787</v>
      </c>
      <c r="P53" s="25" t="s">
        <v>3028</v>
      </c>
      <c r="Q53" s="25" t="s">
        <v>3029</v>
      </c>
      <c r="R53" s="25" t="s">
        <v>13</v>
      </c>
      <c r="S53" s="25" t="s">
        <v>13</v>
      </c>
      <c r="T53" s="25" t="s">
        <v>2810</v>
      </c>
      <c r="U53" s="25" t="s">
        <v>19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3414</v>
      </c>
      <c r="AA53" s="25" t="s">
        <v>13</v>
      </c>
      <c r="AB53" s="25" t="s">
        <v>13</v>
      </c>
      <c r="AC53" s="25" t="s">
        <v>13</v>
      </c>
      <c r="AD53" s="25">
        <v>0</v>
      </c>
      <c r="AE53" s="25">
        <v>0</v>
      </c>
      <c r="AF53" s="25">
        <v>12000</v>
      </c>
      <c r="AG53" s="25" t="s">
        <v>3422</v>
      </c>
    </row>
    <row r="54" spans="1:33">
      <c r="A54" s="25" t="s">
        <v>3653</v>
      </c>
      <c r="B54" s="25" t="s">
        <v>3654</v>
      </c>
      <c r="C54" s="25" t="s">
        <v>2880</v>
      </c>
      <c r="D54" s="25" t="s">
        <v>13</v>
      </c>
      <c r="E54" s="25" t="s">
        <v>13</v>
      </c>
      <c r="F54" s="25" t="s">
        <v>3655</v>
      </c>
      <c r="G54" s="25" t="s">
        <v>130</v>
      </c>
      <c r="H54" s="25" t="s">
        <v>3656</v>
      </c>
      <c r="I54" s="25" t="s">
        <v>13</v>
      </c>
      <c r="J54" s="25" t="s">
        <v>13</v>
      </c>
      <c r="K54" s="25" t="s">
        <v>1061</v>
      </c>
      <c r="L54" s="25" t="s">
        <v>1401</v>
      </c>
      <c r="M54" s="25" t="s">
        <v>13</v>
      </c>
      <c r="N54" s="25" t="s">
        <v>13</v>
      </c>
      <c r="O54" s="25" t="s">
        <v>13</v>
      </c>
      <c r="P54" s="25" t="s">
        <v>3657</v>
      </c>
      <c r="Q54" s="25" t="s">
        <v>13</v>
      </c>
      <c r="R54" s="25" t="s">
        <v>13</v>
      </c>
      <c r="S54" s="25" t="s">
        <v>13</v>
      </c>
      <c r="T54" s="25" t="s">
        <v>985</v>
      </c>
      <c r="U54" s="25" t="s">
        <v>12</v>
      </c>
      <c r="V54" s="25" t="s">
        <v>3658</v>
      </c>
      <c r="W54" s="25" t="s">
        <v>13</v>
      </c>
      <c r="X54" s="25">
        <v>0</v>
      </c>
      <c r="Y54" s="25" t="s">
        <v>13</v>
      </c>
      <c r="Z54" s="25" t="s">
        <v>3414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0</v>
      </c>
      <c r="AG54" s="25" t="s">
        <v>8</v>
      </c>
    </row>
    <row r="55" spans="1:33">
      <c r="A55" s="25" t="s">
        <v>3659</v>
      </c>
      <c r="B55" s="25" t="s">
        <v>3660</v>
      </c>
      <c r="C55" s="25" t="s">
        <v>2880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3661</v>
      </c>
      <c r="I55" s="25" t="s">
        <v>1699</v>
      </c>
      <c r="J55" s="25" t="s">
        <v>1401</v>
      </c>
      <c r="K55" s="25" t="s">
        <v>1425</v>
      </c>
      <c r="L55" s="25" t="s">
        <v>1401</v>
      </c>
      <c r="M55" s="25" t="s">
        <v>13</v>
      </c>
      <c r="N55" s="25" t="s">
        <v>13</v>
      </c>
      <c r="O55" s="25" t="s">
        <v>3661</v>
      </c>
      <c r="P55" s="25" t="s">
        <v>13</v>
      </c>
      <c r="Q55" s="25" t="s">
        <v>3662</v>
      </c>
      <c r="R55" s="25" t="s">
        <v>13</v>
      </c>
      <c r="S55" s="25" t="s">
        <v>13</v>
      </c>
      <c r="T55" s="25" t="s">
        <v>3502</v>
      </c>
      <c r="U55" s="25" t="s">
        <v>19</v>
      </c>
      <c r="V55" s="25" t="s">
        <v>3418</v>
      </c>
      <c r="W55" s="25" t="s">
        <v>13</v>
      </c>
      <c r="X55" s="25">
        <v>0</v>
      </c>
      <c r="Y55" s="25" t="s">
        <v>13</v>
      </c>
      <c r="Z55" s="25" t="s">
        <v>3414</v>
      </c>
      <c r="AA55" s="25" t="s">
        <v>13</v>
      </c>
      <c r="AB55" s="25" t="s">
        <v>13</v>
      </c>
      <c r="AC55" s="25" t="s">
        <v>13</v>
      </c>
      <c r="AD55" s="25">
        <v>0</v>
      </c>
      <c r="AE55" s="25">
        <v>0</v>
      </c>
      <c r="AF55" s="25">
        <v>25000</v>
      </c>
      <c r="AG55" s="25" t="s">
        <v>1241</v>
      </c>
    </row>
    <row r="56" spans="1:33">
      <c r="A56" s="25" t="s">
        <v>3663</v>
      </c>
      <c r="B56" s="25" t="s">
        <v>3664</v>
      </c>
      <c r="C56" s="25" t="s">
        <v>2884</v>
      </c>
      <c r="D56" s="25" t="s">
        <v>13</v>
      </c>
      <c r="E56" s="25" t="s">
        <v>13</v>
      </c>
      <c r="F56" s="25" t="s">
        <v>3665</v>
      </c>
      <c r="G56" s="25" t="s">
        <v>126</v>
      </c>
      <c r="H56" s="25" t="s">
        <v>3666</v>
      </c>
      <c r="I56" s="25" t="s">
        <v>1699</v>
      </c>
      <c r="J56" s="25" t="s">
        <v>13</v>
      </c>
      <c r="K56" s="25" t="s">
        <v>3667</v>
      </c>
      <c r="L56" s="25" t="s">
        <v>3425</v>
      </c>
      <c r="M56" s="25" t="s">
        <v>13</v>
      </c>
      <c r="N56" s="25" t="s">
        <v>13</v>
      </c>
      <c r="O56" s="25" t="s">
        <v>13</v>
      </c>
      <c r="P56" s="25" t="s">
        <v>3668</v>
      </c>
      <c r="Q56" s="25" t="s">
        <v>3666</v>
      </c>
      <c r="R56" s="25" t="s">
        <v>13</v>
      </c>
      <c r="S56" s="25" t="s">
        <v>13</v>
      </c>
      <c r="T56" s="211" t="s">
        <v>3060</v>
      </c>
      <c r="U56" s="25" t="s">
        <v>1714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3414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3900</v>
      </c>
      <c r="AG56" s="25" t="s">
        <v>3669</v>
      </c>
    </row>
    <row r="57" spans="1:33">
      <c r="A57" s="25" t="s">
        <v>3670</v>
      </c>
      <c r="B57" s="25" t="s">
        <v>3671</v>
      </c>
      <c r="C57" s="25" t="s">
        <v>2884</v>
      </c>
      <c r="D57" s="25" t="s">
        <v>13</v>
      </c>
      <c r="E57" s="25" t="s">
        <v>13</v>
      </c>
      <c r="F57" s="25" t="s">
        <v>13</v>
      </c>
      <c r="G57" s="25" t="s">
        <v>13</v>
      </c>
      <c r="H57" s="25" t="s">
        <v>3672</v>
      </c>
      <c r="I57" s="25" t="s">
        <v>1775</v>
      </c>
      <c r="J57" s="25" t="s">
        <v>1401</v>
      </c>
      <c r="K57" s="25" t="s">
        <v>3474</v>
      </c>
      <c r="L57" s="25" t="s">
        <v>1401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11" t="s">
        <v>3060</v>
      </c>
      <c r="U57" s="25" t="s">
        <v>1714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3414</v>
      </c>
      <c r="AA57" s="25" t="s">
        <v>13</v>
      </c>
      <c r="AB57" s="25" t="s">
        <v>13</v>
      </c>
      <c r="AC57" s="25" t="s">
        <v>13</v>
      </c>
      <c r="AD57" s="25">
        <v>230</v>
      </c>
      <c r="AE57" s="25">
        <v>0</v>
      </c>
      <c r="AF57" s="25">
        <v>980</v>
      </c>
      <c r="AG57" s="25" t="s">
        <v>1485</v>
      </c>
    </row>
    <row r="58" spans="1:33">
      <c r="A58" s="25" t="s">
        <v>3673</v>
      </c>
      <c r="B58" s="25" t="s">
        <v>3674</v>
      </c>
      <c r="C58" s="25" t="s">
        <v>2884</v>
      </c>
      <c r="D58" s="25" t="s">
        <v>13</v>
      </c>
      <c r="E58" s="25" t="s">
        <v>13</v>
      </c>
      <c r="F58" s="25" t="s">
        <v>13</v>
      </c>
      <c r="G58" s="25" t="s">
        <v>13</v>
      </c>
      <c r="H58" s="25" t="s">
        <v>3675</v>
      </c>
      <c r="I58" s="25" t="s">
        <v>1699</v>
      </c>
      <c r="J58" s="25" t="s">
        <v>1401</v>
      </c>
      <c r="K58" s="25" t="s">
        <v>3474</v>
      </c>
      <c r="L58" s="25" t="s">
        <v>1401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11" t="s">
        <v>3484</v>
      </c>
      <c r="U58" s="214" t="s">
        <v>4334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3414</v>
      </c>
      <c r="AA58" s="25" t="s">
        <v>13</v>
      </c>
      <c r="AB58" s="25" t="s">
        <v>13</v>
      </c>
      <c r="AC58" s="25" t="s">
        <v>13</v>
      </c>
      <c r="AD58" s="25">
        <v>230</v>
      </c>
      <c r="AE58" s="25">
        <v>0</v>
      </c>
      <c r="AF58" s="25">
        <v>980</v>
      </c>
      <c r="AG58" s="25" t="s">
        <v>1485</v>
      </c>
    </row>
    <row r="59" spans="1:33">
      <c r="A59" s="25" t="s">
        <v>3676</v>
      </c>
      <c r="B59" s="25" t="s">
        <v>3677</v>
      </c>
      <c r="C59" s="25" t="s">
        <v>2884</v>
      </c>
      <c r="D59" s="25" t="s">
        <v>13</v>
      </c>
      <c r="E59" s="25" t="s">
        <v>13</v>
      </c>
      <c r="F59" s="25" t="s">
        <v>3678</v>
      </c>
      <c r="G59" s="25" t="s">
        <v>126</v>
      </c>
      <c r="H59" s="25" t="s">
        <v>3679</v>
      </c>
      <c r="I59" s="25" t="s">
        <v>1699</v>
      </c>
      <c r="J59" s="25" t="s">
        <v>13</v>
      </c>
      <c r="K59" s="25" t="s">
        <v>1103</v>
      </c>
      <c r="L59" s="25" t="s">
        <v>1401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3680</v>
      </c>
      <c r="U59" s="25" t="s">
        <v>1763</v>
      </c>
      <c r="V59" s="25" t="s">
        <v>13</v>
      </c>
      <c r="W59" s="25" t="s">
        <v>13</v>
      </c>
      <c r="X59" s="25">
        <v>0</v>
      </c>
      <c r="Y59" s="25" t="s">
        <v>13</v>
      </c>
      <c r="Z59" s="25" t="s">
        <v>3414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760</v>
      </c>
      <c r="AG59" s="25" t="s">
        <v>1210</v>
      </c>
    </row>
    <row r="60" spans="1:33">
      <c r="A60" s="25" t="s">
        <v>3681</v>
      </c>
      <c r="B60" s="25" t="s">
        <v>3682</v>
      </c>
      <c r="C60" s="25" t="s">
        <v>2884</v>
      </c>
      <c r="D60" s="25" t="s">
        <v>13</v>
      </c>
      <c r="E60" s="25" t="s">
        <v>13</v>
      </c>
      <c r="F60" s="25" t="s">
        <v>13</v>
      </c>
      <c r="G60" s="25" t="s">
        <v>13</v>
      </c>
      <c r="H60" s="25" t="s">
        <v>3683</v>
      </c>
      <c r="I60" s="25" t="s">
        <v>13</v>
      </c>
      <c r="J60" s="25" t="s">
        <v>13</v>
      </c>
      <c r="K60" s="25" t="s">
        <v>1061</v>
      </c>
      <c r="L60" s="25" t="s">
        <v>1401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3060</v>
      </c>
      <c r="U60" s="25" t="s">
        <v>1763</v>
      </c>
      <c r="V60" s="25" t="s">
        <v>13</v>
      </c>
      <c r="W60" s="25" t="s">
        <v>13</v>
      </c>
      <c r="X60" s="25">
        <v>0</v>
      </c>
      <c r="Y60" s="25" t="s">
        <v>13</v>
      </c>
      <c r="Z60" s="25" t="s">
        <v>3414</v>
      </c>
      <c r="AA60" s="25" t="s">
        <v>13</v>
      </c>
      <c r="AB60" s="25" t="s">
        <v>13</v>
      </c>
      <c r="AC60" s="25" t="s">
        <v>13</v>
      </c>
      <c r="AD60" s="25">
        <v>0</v>
      </c>
      <c r="AE60" s="25">
        <v>0</v>
      </c>
      <c r="AF60" s="25">
        <v>760</v>
      </c>
      <c r="AG60" s="25" t="s">
        <v>1210</v>
      </c>
    </row>
    <row r="61" spans="1:33">
      <c r="A61" s="25" t="s">
        <v>3684</v>
      </c>
      <c r="B61" s="25" t="s">
        <v>3685</v>
      </c>
      <c r="C61" s="25" t="s">
        <v>2880</v>
      </c>
      <c r="D61" s="25" t="s">
        <v>13</v>
      </c>
      <c r="E61" s="25" t="s">
        <v>13</v>
      </c>
      <c r="F61" s="25" t="s">
        <v>3686</v>
      </c>
      <c r="G61" s="25" t="s">
        <v>129</v>
      </c>
      <c r="H61" s="25" t="s">
        <v>3687</v>
      </c>
      <c r="I61" s="25" t="s">
        <v>1699</v>
      </c>
      <c r="J61" s="25" t="s">
        <v>13</v>
      </c>
      <c r="K61" s="25" t="s">
        <v>2914</v>
      </c>
      <c r="L61" s="25" t="s">
        <v>1401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3544</v>
      </c>
      <c r="U61" s="25" t="s">
        <v>19</v>
      </c>
      <c r="V61" s="25" t="s">
        <v>3480</v>
      </c>
      <c r="W61" s="25" t="s">
        <v>13</v>
      </c>
      <c r="X61" s="25">
        <v>0</v>
      </c>
      <c r="Y61" s="25" t="s">
        <v>13</v>
      </c>
      <c r="Z61" s="25" t="s">
        <v>3414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16249.95</v>
      </c>
      <c r="AG61" s="25" t="s">
        <v>3688</v>
      </c>
    </row>
    <row r="62" spans="1:33">
      <c r="A62" s="25" t="s">
        <v>3689</v>
      </c>
      <c r="B62" s="25" t="s">
        <v>3690</v>
      </c>
      <c r="C62" s="25" t="s">
        <v>2880</v>
      </c>
      <c r="D62" s="25" t="s">
        <v>13</v>
      </c>
      <c r="E62" s="25" t="s">
        <v>13</v>
      </c>
      <c r="F62" s="25" t="s">
        <v>3691</v>
      </c>
      <c r="G62" s="25" t="s">
        <v>130</v>
      </c>
      <c r="H62" s="25" t="s">
        <v>3672</v>
      </c>
      <c r="I62" s="25" t="s">
        <v>13</v>
      </c>
      <c r="J62" s="25" t="s">
        <v>13</v>
      </c>
      <c r="K62" s="25" t="s">
        <v>1103</v>
      </c>
      <c r="L62" s="25" t="s">
        <v>1401</v>
      </c>
      <c r="M62" s="25" t="s">
        <v>13</v>
      </c>
      <c r="N62" s="25" t="s">
        <v>3692</v>
      </c>
      <c r="O62" s="25" t="s">
        <v>3693</v>
      </c>
      <c r="P62" s="25" t="s">
        <v>13</v>
      </c>
      <c r="Q62" s="25" t="s">
        <v>3672</v>
      </c>
      <c r="R62" s="25" t="s">
        <v>13</v>
      </c>
      <c r="S62" s="25" t="s">
        <v>13</v>
      </c>
      <c r="T62" s="25" t="s">
        <v>2810</v>
      </c>
      <c r="U62" s="25" t="s">
        <v>12</v>
      </c>
      <c r="V62" s="25" t="s">
        <v>3694</v>
      </c>
      <c r="W62" s="25" t="s">
        <v>13</v>
      </c>
      <c r="X62" s="25">
        <v>0</v>
      </c>
      <c r="Y62" s="25" t="s">
        <v>13</v>
      </c>
      <c r="Z62" s="25" t="s">
        <v>3414</v>
      </c>
      <c r="AA62" s="25" t="s">
        <v>13</v>
      </c>
      <c r="AB62" s="25" t="s">
        <v>13</v>
      </c>
      <c r="AC62" s="25" t="s">
        <v>13</v>
      </c>
      <c r="AD62" s="25">
        <v>280</v>
      </c>
      <c r="AE62" s="25">
        <v>0</v>
      </c>
      <c r="AF62" s="25">
        <v>3316</v>
      </c>
      <c r="AG62" s="25" t="s">
        <v>1213</v>
      </c>
    </row>
    <row r="63" spans="1:33">
      <c r="A63" s="25" t="s">
        <v>3695</v>
      </c>
      <c r="B63" s="25" t="s">
        <v>3696</v>
      </c>
      <c r="C63" s="25" t="s">
        <v>2880</v>
      </c>
      <c r="D63" s="25" t="s">
        <v>13</v>
      </c>
      <c r="E63" s="25" t="s">
        <v>13</v>
      </c>
      <c r="F63" s="25" t="s">
        <v>3697</v>
      </c>
      <c r="G63" s="25" t="s">
        <v>131</v>
      </c>
      <c r="H63" s="25" t="s">
        <v>3698</v>
      </c>
      <c r="I63" s="25" t="s">
        <v>13</v>
      </c>
      <c r="J63" s="25" t="s">
        <v>13</v>
      </c>
      <c r="K63" s="25" t="s">
        <v>1103</v>
      </c>
      <c r="L63" s="25" t="s">
        <v>1401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2810</v>
      </c>
      <c r="U63" s="25" t="s">
        <v>17</v>
      </c>
      <c r="V63" s="25" t="s">
        <v>3699</v>
      </c>
      <c r="W63" s="25" t="s">
        <v>13</v>
      </c>
      <c r="X63" s="25">
        <v>0</v>
      </c>
      <c r="Y63" s="25" t="s">
        <v>13</v>
      </c>
      <c r="Z63" s="25" t="s">
        <v>3414</v>
      </c>
      <c r="AA63" s="25" t="s">
        <v>13</v>
      </c>
      <c r="AB63" s="25" t="s">
        <v>13</v>
      </c>
      <c r="AC63" s="25" t="s">
        <v>13</v>
      </c>
      <c r="AD63" s="25">
        <v>0</v>
      </c>
      <c r="AE63" s="25">
        <v>0</v>
      </c>
      <c r="AF63" s="25">
        <v>52116</v>
      </c>
      <c r="AG63" s="25" t="s">
        <v>3423</v>
      </c>
    </row>
    <row r="64" spans="1:33">
      <c r="A64" s="25" t="s">
        <v>3700</v>
      </c>
      <c r="B64" s="25" t="s">
        <v>3701</v>
      </c>
      <c r="C64" s="25" t="s">
        <v>2880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3702</v>
      </c>
      <c r="I64" s="25" t="s">
        <v>1678</v>
      </c>
      <c r="J64" s="25" t="s">
        <v>1401</v>
      </c>
      <c r="K64" s="25" t="s">
        <v>1103</v>
      </c>
      <c r="L64" s="25" t="s">
        <v>1401</v>
      </c>
      <c r="M64" s="25" t="s">
        <v>13</v>
      </c>
      <c r="N64" s="25" t="s">
        <v>13</v>
      </c>
      <c r="O64" s="25" t="s">
        <v>13</v>
      </c>
      <c r="P64" s="25" t="s">
        <v>13</v>
      </c>
      <c r="Q64" s="25" t="s">
        <v>3702</v>
      </c>
      <c r="R64" s="25" t="s">
        <v>13</v>
      </c>
      <c r="S64" s="25" t="s">
        <v>13</v>
      </c>
      <c r="T64" s="25" t="s">
        <v>2810</v>
      </c>
      <c r="U64" s="25" t="s">
        <v>17</v>
      </c>
      <c r="V64" s="25" t="s">
        <v>13</v>
      </c>
      <c r="W64" s="25" t="s">
        <v>13</v>
      </c>
      <c r="X64" s="25">
        <v>0</v>
      </c>
      <c r="Y64" s="25" t="s">
        <v>13</v>
      </c>
      <c r="Z64" s="25" t="s">
        <v>3414</v>
      </c>
      <c r="AA64" s="25" t="s">
        <v>13</v>
      </c>
      <c r="AB64" s="25" t="s">
        <v>13</v>
      </c>
      <c r="AC64" s="25" t="s">
        <v>13</v>
      </c>
      <c r="AD64" s="25">
        <v>0</v>
      </c>
      <c r="AE64" s="25">
        <v>0</v>
      </c>
      <c r="AF64" s="25">
        <v>0</v>
      </c>
      <c r="AG64" s="25" t="s">
        <v>8</v>
      </c>
    </row>
    <row r="65" spans="1:33">
      <c r="A65" s="25" t="s">
        <v>3703</v>
      </c>
      <c r="B65" s="25" t="s">
        <v>3704</v>
      </c>
      <c r="C65" s="25" t="s">
        <v>2884</v>
      </c>
      <c r="D65" s="25" t="s">
        <v>13</v>
      </c>
      <c r="E65" s="25" t="s">
        <v>13</v>
      </c>
      <c r="F65" s="25" t="s">
        <v>3705</v>
      </c>
      <c r="G65" s="25" t="s">
        <v>129</v>
      </c>
      <c r="H65" s="25" t="s">
        <v>3706</v>
      </c>
      <c r="I65" s="25" t="s">
        <v>1699</v>
      </c>
      <c r="J65" s="25" t="s">
        <v>13</v>
      </c>
      <c r="K65" s="25" t="s">
        <v>2914</v>
      </c>
      <c r="L65" s="25" t="s">
        <v>1401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3544</v>
      </c>
      <c r="U65" s="25" t="s">
        <v>19</v>
      </c>
      <c r="V65" s="25" t="s">
        <v>3707</v>
      </c>
      <c r="W65" s="25" t="s">
        <v>13</v>
      </c>
      <c r="X65" s="25">
        <v>0</v>
      </c>
      <c r="Y65" s="25" t="s">
        <v>13</v>
      </c>
      <c r="Z65" s="25" t="s">
        <v>3414</v>
      </c>
      <c r="AA65" s="25" t="s">
        <v>13</v>
      </c>
      <c r="AB65" s="25" t="s">
        <v>13</v>
      </c>
      <c r="AC65" s="25" t="s">
        <v>13</v>
      </c>
      <c r="AD65" s="25">
        <v>0</v>
      </c>
      <c r="AE65" s="25">
        <v>0</v>
      </c>
      <c r="AF65" s="25">
        <v>47536.1</v>
      </c>
      <c r="AG65" s="25" t="s">
        <v>3708</v>
      </c>
    </row>
    <row r="66" spans="1:33">
      <c r="A66" s="25" t="s">
        <v>3709</v>
      </c>
      <c r="B66" s="25" t="s">
        <v>3710</v>
      </c>
      <c r="C66" s="25" t="s">
        <v>2880</v>
      </c>
      <c r="D66" s="25" t="s">
        <v>13</v>
      </c>
      <c r="E66" s="25" t="s">
        <v>13</v>
      </c>
      <c r="F66" s="25" t="s">
        <v>3711</v>
      </c>
      <c r="G66" s="25" t="s">
        <v>131</v>
      </c>
      <c r="H66" s="25" t="s">
        <v>3712</v>
      </c>
      <c r="I66" s="25" t="s">
        <v>1699</v>
      </c>
      <c r="J66" s="25" t="s">
        <v>13</v>
      </c>
      <c r="K66" s="25" t="s">
        <v>1089</v>
      </c>
      <c r="L66" s="25" t="s">
        <v>1401</v>
      </c>
      <c r="M66" s="25" t="s">
        <v>13</v>
      </c>
      <c r="N66" s="25" t="s">
        <v>13</v>
      </c>
      <c r="O66" s="25" t="s">
        <v>13</v>
      </c>
      <c r="P66" s="25" t="s">
        <v>3713</v>
      </c>
      <c r="Q66" s="25" t="s">
        <v>3712</v>
      </c>
      <c r="R66" s="25" t="s">
        <v>13</v>
      </c>
      <c r="S66" s="25" t="s">
        <v>13</v>
      </c>
      <c r="T66" s="25" t="s">
        <v>3714</v>
      </c>
      <c r="U66" s="25" t="s">
        <v>17</v>
      </c>
      <c r="V66" s="25" t="s">
        <v>3715</v>
      </c>
      <c r="W66" s="25" t="s">
        <v>13</v>
      </c>
      <c r="X66" s="25">
        <v>0</v>
      </c>
      <c r="Y66" s="25" t="s">
        <v>13</v>
      </c>
      <c r="Z66" s="25" t="s">
        <v>3414</v>
      </c>
      <c r="AA66" s="25" t="s">
        <v>13</v>
      </c>
      <c r="AB66" s="25" t="s">
        <v>13</v>
      </c>
      <c r="AC66" s="25" t="s">
        <v>13</v>
      </c>
      <c r="AD66" s="25">
        <v>0</v>
      </c>
      <c r="AE66" s="25">
        <v>0</v>
      </c>
      <c r="AF66" s="25">
        <v>3316</v>
      </c>
      <c r="AG66" s="25" t="s">
        <v>1212</v>
      </c>
    </row>
    <row r="67" spans="1:33">
      <c r="A67" s="25" t="s">
        <v>3716</v>
      </c>
      <c r="B67" s="25" t="s">
        <v>3717</v>
      </c>
      <c r="C67" s="25" t="s">
        <v>2884</v>
      </c>
      <c r="D67" s="25" t="s">
        <v>13</v>
      </c>
      <c r="E67" s="25" t="s">
        <v>13</v>
      </c>
      <c r="F67" s="25" t="s">
        <v>3718</v>
      </c>
      <c r="G67" s="25" t="s">
        <v>129</v>
      </c>
      <c r="H67" s="25" t="s">
        <v>3719</v>
      </c>
      <c r="I67" s="25" t="s">
        <v>13</v>
      </c>
      <c r="J67" s="25" t="s">
        <v>13</v>
      </c>
      <c r="K67" s="25" t="s">
        <v>1061</v>
      </c>
      <c r="L67" s="25" t="s">
        <v>1401</v>
      </c>
      <c r="M67" s="25" t="s">
        <v>13</v>
      </c>
      <c r="N67" s="25" t="s">
        <v>3720</v>
      </c>
      <c r="O67" s="25" t="s">
        <v>3721</v>
      </c>
      <c r="P67" s="25" t="s">
        <v>3722</v>
      </c>
      <c r="Q67" s="25" t="s">
        <v>3719</v>
      </c>
      <c r="R67" s="25" t="s">
        <v>13</v>
      </c>
      <c r="S67" s="25" t="s">
        <v>13</v>
      </c>
      <c r="T67" s="25" t="s">
        <v>2810</v>
      </c>
      <c r="U67" s="25" t="s">
        <v>19</v>
      </c>
      <c r="V67" s="25" t="s">
        <v>3493</v>
      </c>
      <c r="W67" s="25" t="s">
        <v>13</v>
      </c>
      <c r="X67" s="25">
        <v>0</v>
      </c>
      <c r="Y67" s="25" t="s">
        <v>13</v>
      </c>
      <c r="Z67" s="25" t="s">
        <v>3414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3316</v>
      </c>
      <c r="AG67" s="25" t="s">
        <v>1212</v>
      </c>
    </row>
    <row r="68" spans="1:33">
      <c r="A68" s="25" t="s">
        <v>3723</v>
      </c>
      <c r="B68" s="25" t="s">
        <v>3724</v>
      </c>
      <c r="C68" s="25" t="s">
        <v>2884</v>
      </c>
      <c r="D68" s="25" t="s">
        <v>13</v>
      </c>
      <c r="E68" s="25" t="s">
        <v>13</v>
      </c>
      <c r="F68" s="25" t="s">
        <v>3725</v>
      </c>
      <c r="G68" s="25" t="s">
        <v>128</v>
      </c>
      <c r="H68" s="25" t="s">
        <v>3726</v>
      </c>
      <c r="I68" s="25" t="s">
        <v>13</v>
      </c>
      <c r="J68" s="25" t="s">
        <v>13</v>
      </c>
      <c r="K68" s="25" t="s">
        <v>2914</v>
      </c>
      <c r="L68" s="25" t="s">
        <v>1401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3544</v>
      </c>
      <c r="U68" s="25" t="s">
        <v>19</v>
      </c>
      <c r="V68" s="25" t="s">
        <v>3727</v>
      </c>
      <c r="W68" s="25" t="s">
        <v>13</v>
      </c>
      <c r="X68" s="25">
        <v>0</v>
      </c>
      <c r="Y68" s="25" t="s">
        <v>13</v>
      </c>
      <c r="Z68" s="25" t="s">
        <v>3414</v>
      </c>
      <c r="AA68" s="25" t="s">
        <v>13</v>
      </c>
      <c r="AB68" s="25" t="s">
        <v>13</v>
      </c>
      <c r="AC68" s="25" t="s">
        <v>13</v>
      </c>
      <c r="AD68" s="25">
        <v>23842</v>
      </c>
      <c r="AE68" s="25">
        <v>0</v>
      </c>
      <c r="AF68" s="25">
        <v>22407</v>
      </c>
      <c r="AG68" s="25" t="s">
        <v>3728</v>
      </c>
    </row>
    <row r="69" spans="1:33">
      <c r="A69" s="25" t="s">
        <v>3729</v>
      </c>
      <c r="B69" s="25" t="s">
        <v>3730</v>
      </c>
      <c r="C69" s="25" t="s">
        <v>2884</v>
      </c>
      <c r="D69" s="25" t="s">
        <v>13</v>
      </c>
      <c r="E69" s="25" t="s">
        <v>13</v>
      </c>
      <c r="F69" s="25" t="s">
        <v>3731</v>
      </c>
      <c r="G69" s="25" t="s">
        <v>130</v>
      </c>
      <c r="H69" s="25" t="s">
        <v>3732</v>
      </c>
      <c r="I69" s="25" t="s">
        <v>1699</v>
      </c>
      <c r="J69" s="25" t="s">
        <v>13</v>
      </c>
      <c r="K69" s="25" t="s">
        <v>1052</v>
      </c>
      <c r="L69" s="25" t="s">
        <v>1401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13</v>
      </c>
      <c r="R69" s="25" t="s">
        <v>13</v>
      </c>
      <c r="S69" s="25" t="s">
        <v>13</v>
      </c>
      <c r="T69" s="25" t="s">
        <v>2810</v>
      </c>
      <c r="U69" s="25" t="s">
        <v>12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3414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48800</v>
      </c>
      <c r="AG69" s="25" t="s">
        <v>1044</v>
      </c>
    </row>
    <row r="70" spans="1:33">
      <c r="A70" s="25" t="s">
        <v>3733</v>
      </c>
      <c r="B70" s="25" t="s">
        <v>3734</v>
      </c>
      <c r="C70" s="25" t="s">
        <v>2880</v>
      </c>
      <c r="D70" s="25" t="s">
        <v>13</v>
      </c>
      <c r="E70" s="25" t="s">
        <v>13</v>
      </c>
      <c r="F70" s="25" t="s">
        <v>13</v>
      </c>
      <c r="G70" s="25" t="s">
        <v>13</v>
      </c>
      <c r="H70" s="25" t="s">
        <v>3735</v>
      </c>
      <c r="I70" s="25" t="s">
        <v>13</v>
      </c>
      <c r="J70" s="25" t="s">
        <v>13</v>
      </c>
      <c r="K70" s="25" t="s">
        <v>1151</v>
      </c>
      <c r="L70" s="25" t="s">
        <v>1401</v>
      </c>
      <c r="M70" s="25" t="s">
        <v>13</v>
      </c>
      <c r="N70" s="25" t="s">
        <v>13</v>
      </c>
      <c r="O70" s="25" t="s">
        <v>13</v>
      </c>
      <c r="P70" s="25" t="s">
        <v>13</v>
      </c>
      <c r="Q70" s="25" t="s">
        <v>3735</v>
      </c>
      <c r="R70" s="25" t="s">
        <v>13</v>
      </c>
      <c r="S70" s="25" t="s">
        <v>13</v>
      </c>
      <c r="T70" s="25" t="s">
        <v>2810</v>
      </c>
      <c r="U70" s="25" t="s">
        <v>12</v>
      </c>
      <c r="V70" s="25" t="s">
        <v>3503</v>
      </c>
      <c r="W70" s="25" t="s">
        <v>13</v>
      </c>
      <c r="X70" s="25">
        <v>0</v>
      </c>
      <c r="Y70" s="25" t="s">
        <v>13</v>
      </c>
      <c r="Z70" s="25" t="s">
        <v>3414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3316</v>
      </c>
      <c r="AG70" s="25" t="s">
        <v>1212</v>
      </c>
    </row>
    <row r="71" spans="1:33">
      <c r="A71" s="25" t="s">
        <v>3736</v>
      </c>
      <c r="B71" s="25" t="s">
        <v>3737</v>
      </c>
      <c r="C71" s="25" t="s">
        <v>13</v>
      </c>
      <c r="D71" s="25" t="s">
        <v>13</v>
      </c>
      <c r="E71" s="25" t="s">
        <v>13</v>
      </c>
      <c r="F71" s="25" t="s">
        <v>13</v>
      </c>
      <c r="G71" s="25" t="s">
        <v>13</v>
      </c>
      <c r="H71" s="25" t="s">
        <v>3672</v>
      </c>
      <c r="I71" s="25" t="s">
        <v>1775</v>
      </c>
      <c r="J71" s="25" t="s">
        <v>1401</v>
      </c>
      <c r="K71" s="25" t="s">
        <v>3474</v>
      </c>
      <c r="L71" s="25" t="s">
        <v>1401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11" t="s">
        <v>3060</v>
      </c>
      <c r="U71" s="25" t="s">
        <v>1714</v>
      </c>
      <c r="V71" s="25" t="s">
        <v>13</v>
      </c>
      <c r="W71" s="25" t="s">
        <v>13</v>
      </c>
      <c r="X71" s="25">
        <v>0</v>
      </c>
      <c r="Y71" s="25" t="s">
        <v>13</v>
      </c>
      <c r="Z71" s="25" t="s">
        <v>3414</v>
      </c>
      <c r="AA71" s="25" t="s">
        <v>13</v>
      </c>
      <c r="AB71" s="25" t="s">
        <v>13</v>
      </c>
      <c r="AC71" s="25" t="s">
        <v>13</v>
      </c>
      <c r="AD71" s="25">
        <v>230</v>
      </c>
      <c r="AE71" s="25">
        <v>0</v>
      </c>
      <c r="AF71" s="25">
        <v>980</v>
      </c>
      <c r="AG71" s="25" t="s">
        <v>1485</v>
      </c>
    </row>
    <row r="72" spans="1:33">
      <c r="A72" s="25" t="s">
        <v>3738</v>
      </c>
      <c r="B72" s="25" t="s">
        <v>3739</v>
      </c>
      <c r="C72" s="25" t="s">
        <v>2884</v>
      </c>
      <c r="D72" s="25" t="s">
        <v>13</v>
      </c>
      <c r="E72" s="25" t="s">
        <v>13</v>
      </c>
      <c r="F72" s="25" t="s">
        <v>13</v>
      </c>
      <c r="G72" s="25" t="s">
        <v>13</v>
      </c>
      <c r="H72" s="25" t="s">
        <v>3740</v>
      </c>
      <c r="I72" s="25" t="s">
        <v>1775</v>
      </c>
      <c r="J72" s="25" t="s">
        <v>1401</v>
      </c>
      <c r="K72" s="25" t="s">
        <v>1095</v>
      </c>
      <c r="L72" s="25" t="s">
        <v>1401</v>
      </c>
      <c r="M72" s="25" t="s">
        <v>13</v>
      </c>
      <c r="N72" s="25" t="s">
        <v>13</v>
      </c>
      <c r="O72" s="25" t="s">
        <v>13</v>
      </c>
      <c r="P72" s="25" t="s">
        <v>13</v>
      </c>
      <c r="Q72" s="25" t="s">
        <v>13</v>
      </c>
      <c r="R72" s="25" t="s">
        <v>13</v>
      </c>
      <c r="S72" s="25" t="s">
        <v>13</v>
      </c>
      <c r="T72" s="211" t="s">
        <v>3060</v>
      </c>
      <c r="U72" s="25" t="s">
        <v>1706</v>
      </c>
      <c r="V72" s="25" t="s">
        <v>13</v>
      </c>
      <c r="W72" s="25" t="s">
        <v>13</v>
      </c>
      <c r="X72" s="25">
        <v>0</v>
      </c>
      <c r="Y72" s="25" t="s">
        <v>13</v>
      </c>
      <c r="Z72" s="25" t="s">
        <v>3414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28316</v>
      </c>
      <c r="AG72" s="25" t="s">
        <v>3429</v>
      </c>
    </row>
    <row r="73" spans="1:33">
      <c r="A73" s="25" t="s">
        <v>3741</v>
      </c>
      <c r="B73" s="25" t="s">
        <v>3742</v>
      </c>
      <c r="C73" s="25" t="s">
        <v>2880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3743</v>
      </c>
      <c r="I73" s="216" t="s">
        <v>13</v>
      </c>
      <c r="J73" s="25" t="s">
        <v>13</v>
      </c>
      <c r="K73" s="25" t="s">
        <v>1061</v>
      </c>
      <c r="L73" s="25" t="s">
        <v>1401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13</v>
      </c>
      <c r="R73" s="25" t="s">
        <v>13</v>
      </c>
      <c r="S73" s="25" t="s">
        <v>13</v>
      </c>
      <c r="T73" s="25" t="s">
        <v>2810</v>
      </c>
      <c r="U73" s="25" t="s">
        <v>19</v>
      </c>
      <c r="V73" s="25" t="s">
        <v>3744</v>
      </c>
      <c r="W73" s="25" t="s">
        <v>13</v>
      </c>
      <c r="X73" s="25">
        <v>0</v>
      </c>
      <c r="Y73" s="25" t="s">
        <v>13</v>
      </c>
      <c r="Z73" s="25" t="s">
        <v>3414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3316</v>
      </c>
      <c r="AG73" s="25" t="s">
        <v>1213</v>
      </c>
    </row>
    <row r="74" spans="1:33">
      <c r="A74" s="25" t="s">
        <v>3745</v>
      </c>
      <c r="B74" s="25" t="s">
        <v>3746</v>
      </c>
      <c r="C74" s="25" t="s">
        <v>2884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3747</v>
      </c>
      <c r="I74" s="25" t="s">
        <v>1699</v>
      </c>
      <c r="J74" s="25" t="s">
        <v>1401</v>
      </c>
      <c r="K74" s="25" t="s">
        <v>1425</v>
      </c>
      <c r="L74" s="25" t="s">
        <v>1401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11" t="s">
        <v>3060</v>
      </c>
      <c r="U74" s="25" t="s">
        <v>1763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3414</v>
      </c>
      <c r="AA74" s="25" t="s">
        <v>13</v>
      </c>
      <c r="AB74" s="25" t="s">
        <v>13</v>
      </c>
      <c r="AC74" s="25" t="s">
        <v>13</v>
      </c>
      <c r="AD74" s="25">
        <v>230</v>
      </c>
      <c r="AE74" s="25">
        <v>0</v>
      </c>
      <c r="AF74" s="25">
        <v>980</v>
      </c>
      <c r="AG74" s="25" t="s">
        <v>1485</v>
      </c>
    </row>
    <row r="75" spans="1:33">
      <c r="A75" s="25" t="s">
        <v>3748</v>
      </c>
      <c r="B75" s="25" t="s">
        <v>3749</v>
      </c>
      <c r="C75" s="25" t="s">
        <v>2880</v>
      </c>
      <c r="D75" s="25" t="s">
        <v>13</v>
      </c>
      <c r="E75" s="25" t="s">
        <v>13</v>
      </c>
      <c r="F75" s="25" t="s">
        <v>3750</v>
      </c>
      <c r="G75" s="25" t="s">
        <v>126</v>
      </c>
      <c r="H75" s="25" t="s">
        <v>3751</v>
      </c>
      <c r="I75" s="25" t="s">
        <v>1775</v>
      </c>
      <c r="J75" s="25" t="s">
        <v>1401</v>
      </c>
      <c r="K75" s="25" t="s">
        <v>1079</v>
      </c>
      <c r="L75" s="25" t="s">
        <v>1401</v>
      </c>
      <c r="M75" s="25" t="s">
        <v>13</v>
      </c>
      <c r="N75" s="25" t="s">
        <v>13</v>
      </c>
      <c r="O75" s="25" t="s">
        <v>13</v>
      </c>
      <c r="P75" s="25" t="s">
        <v>13</v>
      </c>
      <c r="Q75" s="25" t="s">
        <v>13</v>
      </c>
      <c r="R75" s="25" t="s">
        <v>13</v>
      </c>
      <c r="S75" s="25" t="s">
        <v>13</v>
      </c>
      <c r="T75" s="211" t="s">
        <v>3060</v>
      </c>
      <c r="U75" s="25" t="s">
        <v>1763</v>
      </c>
      <c r="V75" s="25" t="s">
        <v>13</v>
      </c>
      <c r="W75" s="25" t="s">
        <v>13</v>
      </c>
      <c r="X75" s="25">
        <v>0</v>
      </c>
      <c r="Y75" s="25" t="s">
        <v>13</v>
      </c>
      <c r="Z75" s="25" t="s">
        <v>3414</v>
      </c>
      <c r="AA75" s="25" t="s">
        <v>13</v>
      </c>
      <c r="AB75" s="25" t="s">
        <v>13</v>
      </c>
      <c r="AC75" s="25" t="s">
        <v>13</v>
      </c>
      <c r="AD75" s="25">
        <v>0</v>
      </c>
      <c r="AE75" s="25">
        <v>0</v>
      </c>
      <c r="AF75" s="25">
        <v>960</v>
      </c>
      <c r="AG75" s="25" t="s">
        <v>1208</v>
      </c>
    </row>
    <row r="76" spans="1:33">
      <c r="A76" s="25" t="s">
        <v>3752</v>
      </c>
      <c r="B76" s="25" t="s">
        <v>3753</v>
      </c>
      <c r="C76" s="25" t="s">
        <v>2884</v>
      </c>
      <c r="D76" s="25" t="s">
        <v>13</v>
      </c>
      <c r="E76" s="25" t="s">
        <v>13</v>
      </c>
      <c r="F76" s="25" t="s">
        <v>3754</v>
      </c>
      <c r="G76" s="25" t="s">
        <v>131</v>
      </c>
      <c r="H76" s="25" t="s">
        <v>3755</v>
      </c>
      <c r="I76" s="25" t="s">
        <v>13</v>
      </c>
      <c r="J76" s="25" t="s">
        <v>13</v>
      </c>
      <c r="K76" s="25" t="s">
        <v>1095</v>
      </c>
      <c r="L76" s="25" t="s">
        <v>1401</v>
      </c>
      <c r="M76" s="25" t="s">
        <v>13</v>
      </c>
      <c r="N76" s="25" t="s">
        <v>3756</v>
      </c>
      <c r="O76" s="25" t="s">
        <v>3757</v>
      </c>
      <c r="P76" s="25" t="s">
        <v>3758</v>
      </c>
      <c r="Q76" s="25" t="s">
        <v>3755</v>
      </c>
      <c r="R76" s="25" t="s">
        <v>13</v>
      </c>
      <c r="S76" s="25" t="s">
        <v>13</v>
      </c>
      <c r="T76" s="25" t="s">
        <v>2810</v>
      </c>
      <c r="U76" s="25" t="s">
        <v>17</v>
      </c>
      <c r="V76" s="25" t="s">
        <v>3503</v>
      </c>
      <c r="W76" s="25" t="s">
        <v>13</v>
      </c>
      <c r="X76" s="25">
        <v>0</v>
      </c>
      <c r="Y76" s="25" t="s">
        <v>13</v>
      </c>
      <c r="Z76" s="25" t="s">
        <v>3414</v>
      </c>
      <c r="AA76" s="25" t="s">
        <v>13</v>
      </c>
      <c r="AB76" s="25" t="s">
        <v>13</v>
      </c>
      <c r="AC76" s="25" t="s">
        <v>13</v>
      </c>
      <c r="AD76" s="25">
        <v>0</v>
      </c>
      <c r="AE76" s="25">
        <v>0</v>
      </c>
      <c r="AF76" s="25">
        <v>3316</v>
      </c>
      <c r="AG76" s="25" t="s">
        <v>1212</v>
      </c>
    </row>
    <row r="77" spans="1:33">
      <c r="A77" s="25" t="s">
        <v>3759</v>
      </c>
      <c r="B77" s="25" t="s">
        <v>3760</v>
      </c>
      <c r="C77" s="25" t="s">
        <v>2880</v>
      </c>
      <c r="D77" s="25" t="s">
        <v>13</v>
      </c>
      <c r="E77" s="25" t="s">
        <v>13</v>
      </c>
      <c r="F77" s="25" t="s">
        <v>3761</v>
      </c>
      <c r="G77" s="25" t="s">
        <v>126</v>
      </c>
      <c r="H77" s="25" t="s">
        <v>3762</v>
      </c>
      <c r="I77" s="25" t="s">
        <v>1775</v>
      </c>
      <c r="J77" s="25" t="s">
        <v>1401</v>
      </c>
      <c r="K77" s="25" t="s">
        <v>1095</v>
      </c>
      <c r="L77" s="25" t="s">
        <v>1401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13</v>
      </c>
      <c r="R77" s="25" t="s">
        <v>13</v>
      </c>
      <c r="S77" s="25" t="s">
        <v>13</v>
      </c>
      <c r="T77" s="211" t="s">
        <v>3060</v>
      </c>
      <c r="U77" s="25" t="s">
        <v>1763</v>
      </c>
      <c r="V77" s="25" t="s">
        <v>13</v>
      </c>
      <c r="W77" s="25" t="s">
        <v>13</v>
      </c>
      <c r="X77" s="25">
        <v>0</v>
      </c>
      <c r="Y77" s="25" t="s">
        <v>13</v>
      </c>
      <c r="Z77" s="25" t="s">
        <v>3414</v>
      </c>
      <c r="AA77" s="25" t="s">
        <v>13</v>
      </c>
      <c r="AB77" s="25" t="s">
        <v>13</v>
      </c>
      <c r="AC77" s="25" t="s">
        <v>13</v>
      </c>
      <c r="AD77" s="25">
        <v>0</v>
      </c>
      <c r="AE77" s="25">
        <v>0</v>
      </c>
      <c r="AF77" s="25">
        <v>960</v>
      </c>
      <c r="AG77" s="25" t="s">
        <v>1208</v>
      </c>
    </row>
    <row r="78" spans="1:33">
      <c r="A78" s="25" t="s">
        <v>3763</v>
      </c>
      <c r="B78" s="25" t="s">
        <v>3764</v>
      </c>
      <c r="C78" s="25" t="s">
        <v>2880</v>
      </c>
      <c r="D78" s="25" t="s">
        <v>13</v>
      </c>
      <c r="E78" s="25" t="s">
        <v>13</v>
      </c>
      <c r="F78" s="25" t="s">
        <v>3765</v>
      </c>
      <c r="G78" s="25" t="s">
        <v>131</v>
      </c>
      <c r="H78" s="25" t="s">
        <v>3766</v>
      </c>
      <c r="I78" s="25" t="s">
        <v>13</v>
      </c>
      <c r="J78" s="25" t="s">
        <v>13</v>
      </c>
      <c r="K78" s="25" t="s">
        <v>1079</v>
      </c>
      <c r="L78" s="25" t="s">
        <v>1401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2810</v>
      </c>
      <c r="U78" s="25" t="s">
        <v>17</v>
      </c>
      <c r="V78" s="25" t="s">
        <v>3503</v>
      </c>
      <c r="W78" s="25" t="s">
        <v>13</v>
      </c>
      <c r="X78" s="25">
        <v>0</v>
      </c>
      <c r="Y78" s="25" t="s">
        <v>13</v>
      </c>
      <c r="Z78" s="25" t="s">
        <v>3414</v>
      </c>
      <c r="AA78" s="25" t="s">
        <v>13</v>
      </c>
      <c r="AB78" s="25" t="s">
        <v>13</v>
      </c>
      <c r="AC78" s="25" t="s">
        <v>13</v>
      </c>
      <c r="AD78" s="25">
        <v>0</v>
      </c>
      <c r="AE78" s="25">
        <v>0</v>
      </c>
      <c r="AF78" s="25">
        <v>3316</v>
      </c>
      <c r="AG78" s="25" t="s">
        <v>1212</v>
      </c>
    </row>
    <row r="79" spans="1:33">
      <c r="A79" s="25" t="s">
        <v>3767</v>
      </c>
      <c r="B79" s="25" t="s">
        <v>3768</v>
      </c>
      <c r="C79" s="25" t="s">
        <v>2884</v>
      </c>
      <c r="D79" s="25" t="s">
        <v>13</v>
      </c>
      <c r="E79" s="25" t="s">
        <v>13</v>
      </c>
      <c r="F79" s="25" t="s">
        <v>3769</v>
      </c>
      <c r="G79" s="25" t="s">
        <v>128</v>
      </c>
      <c r="H79" s="25" t="s">
        <v>3770</v>
      </c>
      <c r="I79" s="25" t="s">
        <v>1699</v>
      </c>
      <c r="J79" s="25" t="s">
        <v>13</v>
      </c>
      <c r="K79" s="25" t="s">
        <v>2914</v>
      </c>
      <c r="L79" s="25" t="s">
        <v>1401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3544</v>
      </c>
      <c r="U79" s="25" t="s">
        <v>19</v>
      </c>
      <c r="V79" s="25" t="s">
        <v>3545</v>
      </c>
      <c r="W79" s="25" t="s">
        <v>13</v>
      </c>
      <c r="X79" s="25">
        <v>0</v>
      </c>
      <c r="Y79" s="25" t="s">
        <v>13</v>
      </c>
      <c r="Z79" s="25" t="s">
        <v>3414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16611.060000000001</v>
      </c>
      <c r="AG79" s="25" t="s">
        <v>3771</v>
      </c>
    </row>
    <row r="80" spans="1:33">
      <c r="A80" s="25" t="s">
        <v>3772</v>
      </c>
      <c r="B80" s="25" t="s">
        <v>3773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3774</v>
      </c>
      <c r="I80" s="216" t="s">
        <v>4332</v>
      </c>
      <c r="J80" s="25" t="s">
        <v>3434</v>
      </c>
      <c r="K80" s="25" t="s">
        <v>1095</v>
      </c>
      <c r="L80" s="25" t="s">
        <v>1401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3775</v>
      </c>
      <c r="U80" s="25" t="s">
        <v>12</v>
      </c>
      <c r="V80" s="25" t="s">
        <v>13</v>
      </c>
      <c r="W80" s="25" t="s">
        <v>3775</v>
      </c>
      <c r="X80" s="25">
        <v>0</v>
      </c>
      <c r="Y80" s="25" t="s">
        <v>13</v>
      </c>
      <c r="Z80" s="25" t="s">
        <v>3414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1211</v>
      </c>
    </row>
    <row r="81" spans="1:33">
      <c r="A81" s="25" t="s">
        <v>3776</v>
      </c>
      <c r="B81" s="25" t="s">
        <v>3777</v>
      </c>
      <c r="C81" s="25" t="s">
        <v>2880</v>
      </c>
      <c r="D81" s="25" t="s">
        <v>13</v>
      </c>
      <c r="E81" s="25" t="s">
        <v>13</v>
      </c>
      <c r="F81" s="25" t="s">
        <v>3778</v>
      </c>
      <c r="G81" s="25" t="s">
        <v>128</v>
      </c>
      <c r="H81" s="25" t="s">
        <v>3779</v>
      </c>
      <c r="I81" s="25" t="s">
        <v>1686</v>
      </c>
      <c r="J81" s="25" t="s">
        <v>1401</v>
      </c>
      <c r="K81" s="25" t="s">
        <v>1987</v>
      </c>
      <c r="L81" s="25" t="s">
        <v>1401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3780</v>
      </c>
      <c r="R81" s="25" t="s">
        <v>13</v>
      </c>
      <c r="S81" s="25" t="s">
        <v>13</v>
      </c>
      <c r="T81" s="25" t="s">
        <v>2810</v>
      </c>
      <c r="U81" s="25" t="s">
        <v>19</v>
      </c>
      <c r="V81" s="25" t="s">
        <v>3614</v>
      </c>
      <c r="W81" s="25" t="s">
        <v>13</v>
      </c>
      <c r="X81" s="25">
        <v>0</v>
      </c>
      <c r="Y81" s="25" t="s">
        <v>13</v>
      </c>
      <c r="Z81" s="25" t="s">
        <v>3414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3781</v>
      </c>
    </row>
    <row r="82" spans="1:33">
      <c r="A82" s="25" t="s">
        <v>3782</v>
      </c>
      <c r="B82" s="25" t="s">
        <v>3783</v>
      </c>
      <c r="C82" s="25" t="s">
        <v>2884</v>
      </c>
      <c r="D82" s="25" t="s">
        <v>13</v>
      </c>
      <c r="E82" s="25" t="s">
        <v>13</v>
      </c>
      <c r="F82" s="25" t="s">
        <v>13</v>
      </c>
      <c r="G82" s="25" t="s">
        <v>13</v>
      </c>
      <c r="H82" s="25" t="s">
        <v>3784</v>
      </c>
      <c r="I82" s="25" t="s">
        <v>13</v>
      </c>
      <c r="J82" s="25" t="s">
        <v>13</v>
      </c>
      <c r="K82" s="25" t="s">
        <v>1061</v>
      </c>
      <c r="L82" s="25" t="s">
        <v>1401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2810</v>
      </c>
      <c r="U82" s="25" t="s">
        <v>19</v>
      </c>
      <c r="V82" s="25" t="s">
        <v>3640</v>
      </c>
      <c r="W82" s="25" t="s">
        <v>13</v>
      </c>
      <c r="X82" s="25">
        <v>0</v>
      </c>
      <c r="Y82" s="25" t="s">
        <v>13</v>
      </c>
      <c r="Z82" s="25" t="s">
        <v>3414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3316</v>
      </c>
      <c r="AG82" s="25" t="s">
        <v>1212</v>
      </c>
    </row>
    <row r="83" spans="1:33">
      <c r="A83" s="25" t="s">
        <v>3785</v>
      </c>
      <c r="B83" s="25" t="s">
        <v>3786</v>
      </c>
      <c r="C83" s="25" t="s">
        <v>2880</v>
      </c>
      <c r="D83" s="25" t="s">
        <v>13</v>
      </c>
      <c r="E83" s="25" t="s">
        <v>13</v>
      </c>
      <c r="F83" s="25" t="s">
        <v>3787</v>
      </c>
      <c r="G83" s="25" t="s">
        <v>130</v>
      </c>
      <c r="H83" s="25" t="s">
        <v>3788</v>
      </c>
      <c r="I83" s="25" t="s">
        <v>1683</v>
      </c>
      <c r="J83" s="25" t="s">
        <v>1401</v>
      </c>
      <c r="K83" s="25" t="s">
        <v>1052</v>
      </c>
      <c r="L83" s="25" t="s">
        <v>1401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2810</v>
      </c>
      <c r="U83" s="25" t="s">
        <v>12</v>
      </c>
      <c r="V83" s="25" t="s">
        <v>3789</v>
      </c>
      <c r="W83" s="25" t="s">
        <v>13</v>
      </c>
      <c r="X83" s="25">
        <v>0</v>
      </c>
      <c r="Y83" s="25" t="s">
        <v>13</v>
      </c>
      <c r="Z83" s="25" t="s">
        <v>3414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48800</v>
      </c>
      <c r="AG83" s="25" t="s">
        <v>1044</v>
      </c>
    </row>
    <row r="84" spans="1:33">
      <c r="A84" s="25" t="s">
        <v>3147</v>
      </c>
      <c r="B84" s="25" t="s">
        <v>3148</v>
      </c>
      <c r="C84" s="25" t="s">
        <v>2884</v>
      </c>
      <c r="D84" s="25" t="s">
        <v>13</v>
      </c>
      <c r="E84" s="25" t="s">
        <v>13</v>
      </c>
      <c r="F84" s="25" t="s">
        <v>3149</v>
      </c>
      <c r="G84" s="25" t="s">
        <v>130</v>
      </c>
      <c r="H84" s="25" t="s">
        <v>3150</v>
      </c>
      <c r="I84" s="25" t="s">
        <v>13</v>
      </c>
      <c r="J84" s="25" t="s">
        <v>13</v>
      </c>
      <c r="K84" s="25" t="s">
        <v>13</v>
      </c>
      <c r="L84" s="25" t="s">
        <v>1675</v>
      </c>
      <c r="M84" s="25" t="s">
        <v>459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2810</v>
      </c>
      <c r="U84" s="25" t="s">
        <v>12</v>
      </c>
      <c r="V84" s="25" t="s">
        <v>13</v>
      </c>
      <c r="W84" s="25" t="s">
        <v>13</v>
      </c>
      <c r="X84" s="25">
        <v>0</v>
      </c>
      <c r="Y84" s="25" t="s">
        <v>13</v>
      </c>
      <c r="Z84" s="25" t="s">
        <v>3414</v>
      </c>
      <c r="AA84" s="25" t="s">
        <v>13</v>
      </c>
      <c r="AB84" s="25" t="s">
        <v>13</v>
      </c>
      <c r="AC84" s="25" t="s">
        <v>13</v>
      </c>
      <c r="AD84" s="25">
        <v>15000</v>
      </c>
      <c r="AE84" s="25">
        <v>0</v>
      </c>
      <c r="AF84" s="25">
        <v>3614.18</v>
      </c>
      <c r="AG84" s="25" t="s">
        <v>3426</v>
      </c>
    </row>
    <row r="85" spans="1:33">
      <c r="A85" s="25" t="s">
        <v>3790</v>
      </c>
      <c r="B85" s="25" t="s">
        <v>3791</v>
      </c>
      <c r="C85" s="25" t="s">
        <v>2884</v>
      </c>
      <c r="D85" s="25" t="s">
        <v>13</v>
      </c>
      <c r="E85" s="25" t="s">
        <v>13</v>
      </c>
      <c r="F85" s="25" t="s">
        <v>13</v>
      </c>
      <c r="G85" s="25" t="s">
        <v>13</v>
      </c>
      <c r="H85" s="25" t="s">
        <v>3792</v>
      </c>
      <c r="I85" s="25" t="s">
        <v>13</v>
      </c>
      <c r="J85" s="25" t="s">
        <v>13</v>
      </c>
      <c r="K85" s="25" t="s">
        <v>1103</v>
      </c>
      <c r="L85" s="25" t="s">
        <v>1401</v>
      </c>
      <c r="M85" s="25" t="s">
        <v>13</v>
      </c>
      <c r="N85" s="25" t="s">
        <v>13</v>
      </c>
      <c r="O85" s="25" t="s">
        <v>3792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2810</v>
      </c>
      <c r="U85" s="25" t="s">
        <v>19</v>
      </c>
      <c r="V85" s="25" t="s">
        <v>3694</v>
      </c>
      <c r="W85" s="25" t="s">
        <v>13</v>
      </c>
      <c r="X85" s="25">
        <v>0</v>
      </c>
      <c r="Y85" s="25" t="s">
        <v>13</v>
      </c>
      <c r="Z85" s="25" t="s">
        <v>3414</v>
      </c>
      <c r="AA85" s="25" t="s">
        <v>13</v>
      </c>
      <c r="AB85" s="25" t="s">
        <v>13</v>
      </c>
      <c r="AC85" s="25" t="s">
        <v>13</v>
      </c>
      <c r="AD85" s="25">
        <v>280</v>
      </c>
      <c r="AE85" s="25">
        <v>0</v>
      </c>
      <c r="AF85" s="25">
        <v>3316</v>
      </c>
      <c r="AG85" s="25" t="s">
        <v>1213</v>
      </c>
    </row>
    <row r="86" spans="1:33">
      <c r="A86" s="25" t="s">
        <v>3793</v>
      </c>
      <c r="B86" s="25" t="s">
        <v>3794</v>
      </c>
      <c r="C86" s="25" t="s">
        <v>2880</v>
      </c>
      <c r="D86" s="25" t="s">
        <v>13</v>
      </c>
      <c r="E86" s="25" t="s">
        <v>13</v>
      </c>
      <c r="F86" s="25" t="s">
        <v>13</v>
      </c>
      <c r="G86" s="25" t="s">
        <v>13</v>
      </c>
      <c r="H86" s="25" t="s">
        <v>3795</v>
      </c>
      <c r="I86" s="25" t="s">
        <v>1775</v>
      </c>
      <c r="J86" s="25" t="s">
        <v>1401</v>
      </c>
      <c r="K86" s="25" t="s">
        <v>1079</v>
      </c>
      <c r="L86" s="25" t="s">
        <v>1401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11" t="s">
        <v>3060</v>
      </c>
      <c r="U86" s="25" t="s">
        <v>1763</v>
      </c>
      <c r="V86" s="25" t="s">
        <v>13</v>
      </c>
      <c r="W86" s="25" t="s">
        <v>13</v>
      </c>
      <c r="X86" s="25">
        <v>0</v>
      </c>
      <c r="Y86" s="25" t="s">
        <v>13</v>
      </c>
      <c r="Z86" s="25" t="s">
        <v>3414</v>
      </c>
      <c r="AA86" s="25" t="s">
        <v>13</v>
      </c>
      <c r="AB86" s="25" t="s">
        <v>13</v>
      </c>
      <c r="AC86" s="25" t="s">
        <v>13</v>
      </c>
      <c r="AD86" s="25">
        <v>0</v>
      </c>
      <c r="AE86" s="25">
        <v>0</v>
      </c>
      <c r="AF86" s="25">
        <v>960</v>
      </c>
      <c r="AG86" s="25" t="s">
        <v>1208</v>
      </c>
    </row>
    <row r="87" spans="1:33">
      <c r="A87" s="25" t="s">
        <v>2494</v>
      </c>
      <c r="B87" s="25" t="s">
        <v>2495</v>
      </c>
      <c r="C87" s="25" t="s">
        <v>2884</v>
      </c>
      <c r="D87" s="25" t="s">
        <v>13</v>
      </c>
      <c r="E87" s="25" t="s">
        <v>13</v>
      </c>
      <c r="F87" s="25" t="s">
        <v>3156</v>
      </c>
      <c r="G87" s="25" t="s">
        <v>129</v>
      </c>
      <c r="H87" s="25" t="s">
        <v>2483</v>
      </c>
      <c r="I87" s="25" t="s">
        <v>1686</v>
      </c>
      <c r="J87" s="25" t="s">
        <v>1675</v>
      </c>
      <c r="K87" s="25" t="s">
        <v>1061</v>
      </c>
      <c r="L87" s="25" t="s">
        <v>1401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2810</v>
      </c>
      <c r="U87" s="216" t="s">
        <v>4336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3414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3316</v>
      </c>
      <c r="AG87" s="25" t="s">
        <v>1212</v>
      </c>
    </row>
    <row r="88" spans="1:33">
      <c r="A88" s="25" t="s">
        <v>2481</v>
      </c>
      <c r="B88" s="25" t="s">
        <v>2482</v>
      </c>
      <c r="C88" s="25" t="s">
        <v>2880</v>
      </c>
      <c r="D88" s="25" t="s">
        <v>13</v>
      </c>
      <c r="E88" s="25" t="s">
        <v>13</v>
      </c>
      <c r="F88" s="25" t="s">
        <v>3157</v>
      </c>
      <c r="G88" s="25" t="s">
        <v>131</v>
      </c>
      <c r="H88" s="25" t="s">
        <v>2483</v>
      </c>
      <c r="I88" s="25" t="s">
        <v>1686</v>
      </c>
      <c r="J88" s="25" t="s">
        <v>1675</v>
      </c>
      <c r="K88" s="25" t="s">
        <v>1061</v>
      </c>
      <c r="L88" s="25" t="s">
        <v>1401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13</v>
      </c>
      <c r="R88" s="25" t="s">
        <v>13</v>
      </c>
      <c r="S88" s="25" t="s">
        <v>13</v>
      </c>
      <c r="T88" s="25" t="s">
        <v>2810</v>
      </c>
      <c r="U88" s="214" t="s">
        <v>4336</v>
      </c>
      <c r="V88" s="25" t="s">
        <v>13</v>
      </c>
      <c r="W88" s="25" t="s">
        <v>13</v>
      </c>
      <c r="X88" s="25">
        <v>0</v>
      </c>
      <c r="Y88" s="25" t="s">
        <v>13</v>
      </c>
      <c r="Z88" s="25" t="s">
        <v>3414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3316</v>
      </c>
      <c r="AG88" s="25" t="s">
        <v>1212</v>
      </c>
    </row>
    <row r="89" spans="1:33">
      <c r="A89" s="25" t="s">
        <v>3158</v>
      </c>
      <c r="B89" s="25" t="s">
        <v>3159</v>
      </c>
      <c r="C89" s="25" t="s">
        <v>2880</v>
      </c>
      <c r="D89" s="25" t="s">
        <v>13</v>
      </c>
      <c r="E89" s="25" t="s">
        <v>13</v>
      </c>
      <c r="F89" s="25" t="s">
        <v>3160</v>
      </c>
      <c r="G89" s="25" t="s">
        <v>130</v>
      </c>
      <c r="H89" s="25" t="s">
        <v>3161</v>
      </c>
      <c r="I89" s="25" t="s">
        <v>13</v>
      </c>
      <c r="J89" s="25" t="s">
        <v>13</v>
      </c>
      <c r="K89" s="25" t="s">
        <v>13</v>
      </c>
      <c r="L89" s="25" t="s">
        <v>1675</v>
      </c>
      <c r="M89" s="25" t="s">
        <v>459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2810</v>
      </c>
      <c r="U89" s="25" t="s">
        <v>12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3414</v>
      </c>
      <c r="AA89" s="25" t="s">
        <v>13</v>
      </c>
      <c r="AB89" s="25" t="s">
        <v>13</v>
      </c>
      <c r="AC89" s="25" t="s">
        <v>13</v>
      </c>
      <c r="AD89" s="25">
        <v>15000</v>
      </c>
      <c r="AE89" s="25">
        <v>0</v>
      </c>
      <c r="AF89" s="25">
        <v>3788.17</v>
      </c>
      <c r="AG89" s="25" t="s">
        <v>3427</v>
      </c>
    </row>
    <row r="90" spans="1:33">
      <c r="A90" s="25" t="s">
        <v>2227</v>
      </c>
      <c r="B90" s="25" t="s">
        <v>2228</v>
      </c>
      <c r="C90" s="25" t="s">
        <v>2884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2229</v>
      </c>
      <c r="I90" s="211" t="s">
        <v>1699</v>
      </c>
      <c r="J90" s="25" t="s">
        <v>13</v>
      </c>
      <c r="K90" s="25" t="s">
        <v>13</v>
      </c>
      <c r="L90" s="25" t="s">
        <v>1675</v>
      </c>
      <c r="M90" s="25" t="s">
        <v>13</v>
      </c>
      <c r="N90" s="25" t="s">
        <v>13</v>
      </c>
      <c r="O90" s="25" t="s">
        <v>13</v>
      </c>
      <c r="P90" s="25" t="s">
        <v>13</v>
      </c>
      <c r="Q90" s="25" t="s">
        <v>13</v>
      </c>
      <c r="R90" s="25" t="s">
        <v>13</v>
      </c>
      <c r="S90" s="25" t="s">
        <v>13</v>
      </c>
      <c r="T90" s="25" t="s">
        <v>2810</v>
      </c>
      <c r="U90" s="25" t="s">
        <v>18</v>
      </c>
      <c r="V90" s="25" t="s">
        <v>13</v>
      </c>
      <c r="W90" s="25" t="s">
        <v>13</v>
      </c>
      <c r="X90" s="25">
        <v>0</v>
      </c>
      <c r="Y90" s="25" t="s">
        <v>13</v>
      </c>
      <c r="Z90" s="25" t="s">
        <v>3414</v>
      </c>
      <c r="AA90" s="25" t="s">
        <v>13</v>
      </c>
      <c r="AB90" s="25" t="s">
        <v>13</v>
      </c>
      <c r="AC90" s="25" t="s">
        <v>13</v>
      </c>
      <c r="AD90" s="25">
        <v>3280</v>
      </c>
      <c r="AE90" s="25">
        <v>0</v>
      </c>
      <c r="AF90" s="25">
        <v>26334</v>
      </c>
      <c r="AG90" s="25" t="s">
        <v>3428</v>
      </c>
    </row>
    <row r="91" spans="1:33">
      <c r="A91" s="25" t="s">
        <v>3796</v>
      </c>
      <c r="B91" s="25" t="s">
        <v>3797</v>
      </c>
      <c r="C91" s="25" t="s">
        <v>2880</v>
      </c>
      <c r="D91" s="25" t="s">
        <v>13</v>
      </c>
      <c r="E91" s="25" t="s">
        <v>13</v>
      </c>
      <c r="F91" s="25" t="s">
        <v>3798</v>
      </c>
      <c r="G91" s="25" t="s">
        <v>126</v>
      </c>
      <c r="H91" s="25" t="s">
        <v>3799</v>
      </c>
      <c r="I91" s="25" t="s">
        <v>1678</v>
      </c>
      <c r="J91" s="25" t="s">
        <v>1401</v>
      </c>
      <c r="K91" s="25" t="s">
        <v>1061</v>
      </c>
      <c r="L91" s="25" t="s">
        <v>1401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11" t="s">
        <v>3060</v>
      </c>
      <c r="U91" s="25" t="s">
        <v>1763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3414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1486</v>
      </c>
    </row>
    <row r="92" spans="1:33">
      <c r="A92" s="25" t="s">
        <v>3800</v>
      </c>
      <c r="B92" s="25" t="s">
        <v>3801</v>
      </c>
      <c r="C92" s="25" t="s">
        <v>2884</v>
      </c>
      <c r="D92" s="25" t="s">
        <v>13</v>
      </c>
      <c r="E92" s="25" t="s">
        <v>13</v>
      </c>
      <c r="F92" s="25" t="s">
        <v>3136</v>
      </c>
      <c r="G92" s="25" t="s">
        <v>129</v>
      </c>
      <c r="H92" s="25" t="s">
        <v>3802</v>
      </c>
      <c r="I92" s="25" t="s">
        <v>1699</v>
      </c>
      <c r="J92" s="25" t="s">
        <v>13</v>
      </c>
      <c r="K92" s="25" t="s">
        <v>3803</v>
      </c>
      <c r="L92" s="25" t="s">
        <v>1401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3804</v>
      </c>
      <c r="U92" s="25" t="s">
        <v>19</v>
      </c>
      <c r="V92" s="25" t="s">
        <v>3503</v>
      </c>
      <c r="W92" s="25" t="s">
        <v>13</v>
      </c>
      <c r="X92" s="25">
        <v>0</v>
      </c>
      <c r="Y92" s="25" t="s">
        <v>13</v>
      </c>
      <c r="Z92" s="25" t="s">
        <v>3414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19136</v>
      </c>
      <c r="AG92" s="25" t="s">
        <v>3805</v>
      </c>
    </row>
    <row r="93" spans="1:33">
      <c r="A93" s="25" t="s">
        <v>3806</v>
      </c>
      <c r="B93" s="25" t="s">
        <v>3807</v>
      </c>
      <c r="C93" s="25" t="s">
        <v>2880</v>
      </c>
      <c r="D93" s="25" t="s">
        <v>13</v>
      </c>
      <c r="E93" s="25" t="s">
        <v>13</v>
      </c>
      <c r="F93" s="25" t="s">
        <v>3808</v>
      </c>
      <c r="G93" s="25" t="s">
        <v>128</v>
      </c>
      <c r="H93" s="25" t="s">
        <v>3809</v>
      </c>
      <c r="I93" s="25" t="s">
        <v>1678</v>
      </c>
      <c r="J93" s="25" t="s">
        <v>13</v>
      </c>
      <c r="K93" s="25" t="s">
        <v>1156</v>
      </c>
      <c r="L93" s="25" t="s">
        <v>1401</v>
      </c>
      <c r="M93" s="25" t="s">
        <v>13</v>
      </c>
      <c r="N93" s="25" t="s">
        <v>3810</v>
      </c>
      <c r="O93" s="25" t="s">
        <v>3811</v>
      </c>
      <c r="P93" s="25" t="s">
        <v>3812</v>
      </c>
      <c r="Q93" s="25" t="s">
        <v>3809</v>
      </c>
      <c r="R93" s="25" t="s">
        <v>13</v>
      </c>
      <c r="S93" s="25" t="s">
        <v>13</v>
      </c>
      <c r="T93" s="25" t="s">
        <v>3502</v>
      </c>
      <c r="U93" s="25" t="s">
        <v>19</v>
      </c>
      <c r="V93" s="25" t="s">
        <v>3624</v>
      </c>
      <c r="W93" s="25" t="s">
        <v>13</v>
      </c>
      <c r="X93" s="25">
        <v>0</v>
      </c>
      <c r="Y93" s="25" t="s">
        <v>13</v>
      </c>
      <c r="Z93" s="25" t="s">
        <v>3414</v>
      </c>
      <c r="AA93" s="25" t="s">
        <v>13</v>
      </c>
      <c r="AB93" s="25" t="s">
        <v>13</v>
      </c>
      <c r="AC93" s="25" t="s">
        <v>13</v>
      </c>
      <c r="AD93" s="25">
        <v>280</v>
      </c>
      <c r="AE93" s="25">
        <v>0</v>
      </c>
      <c r="AF93" s="25">
        <v>3316</v>
      </c>
      <c r="AG93" s="25" t="s">
        <v>1213</v>
      </c>
    </row>
    <row r="94" spans="1:33">
      <c r="A94" s="25" t="s">
        <v>3813</v>
      </c>
      <c r="B94" s="25" t="s">
        <v>3814</v>
      </c>
      <c r="C94" s="25" t="s">
        <v>2880</v>
      </c>
      <c r="D94" s="25" t="s">
        <v>13</v>
      </c>
      <c r="E94" s="25" t="s">
        <v>13</v>
      </c>
      <c r="F94" s="25" t="s">
        <v>3815</v>
      </c>
      <c r="G94" s="25" t="s">
        <v>129</v>
      </c>
      <c r="H94" s="25" t="s">
        <v>3816</v>
      </c>
      <c r="I94" s="25" t="s">
        <v>13</v>
      </c>
      <c r="J94" s="25" t="s">
        <v>13</v>
      </c>
      <c r="K94" s="25" t="s">
        <v>1103</v>
      </c>
      <c r="L94" s="25" t="s">
        <v>1401</v>
      </c>
      <c r="M94" s="25" t="s">
        <v>13</v>
      </c>
      <c r="N94" s="25" t="s">
        <v>13</v>
      </c>
      <c r="O94" s="25" t="s">
        <v>13</v>
      </c>
      <c r="P94" s="25" t="s">
        <v>3817</v>
      </c>
      <c r="Q94" s="25" t="s">
        <v>3816</v>
      </c>
      <c r="R94" s="25" t="s">
        <v>13</v>
      </c>
      <c r="S94" s="25" t="s">
        <v>13</v>
      </c>
      <c r="T94" s="25" t="s">
        <v>2810</v>
      </c>
      <c r="U94" s="25" t="s">
        <v>19</v>
      </c>
      <c r="V94" s="25" t="s">
        <v>3503</v>
      </c>
      <c r="W94" s="25" t="s">
        <v>13</v>
      </c>
      <c r="X94" s="25">
        <v>0</v>
      </c>
      <c r="Y94" s="25" t="s">
        <v>13</v>
      </c>
      <c r="Z94" s="25" t="s">
        <v>3414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3316</v>
      </c>
      <c r="AG94" s="25" t="s">
        <v>1212</v>
      </c>
    </row>
    <row r="95" spans="1:33">
      <c r="A95" s="25" t="s">
        <v>3818</v>
      </c>
      <c r="B95" s="25" t="s">
        <v>3819</v>
      </c>
      <c r="C95" s="25" t="s">
        <v>2884</v>
      </c>
      <c r="D95" s="25" t="s">
        <v>13</v>
      </c>
      <c r="E95" s="25" t="s">
        <v>13</v>
      </c>
      <c r="F95" s="25" t="s">
        <v>13</v>
      </c>
      <c r="G95" s="25" t="s">
        <v>13</v>
      </c>
      <c r="H95" s="25" t="s">
        <v>3820</v>
      </c>
      <c r="I95" s="25" t="s">
        <v>1686</v>
      </c>
      <c r="J95" s="25" t="s">
        <v>1401</v>
      </c>
      <c r="K95" s="25" t="s">
        <v>3635</v>
      </c>
      <c r="L95" s="25" t="s">
        <v>1401</v>
      </c>
      <c r="M95" s="25" t="s">
        <v>13</v>
      </c>
      <c r="N95" s="25" t="s">
        <v>13</v>
      </c>
      <c r="O95" s="25" t="s">
        <v>13</v>
      </c>
      <c r="P95" s="25" t="s">
        <v>13</v>
      </c>
      <c r="Q95" s="25" t="s">
        <v>3820</v>
      </c>
      <c r="R95" s="25" t="s">
        <v>13</v>
      </c>
      <c r="S95" s="25" t="s">
        <v>13</v>
      </c>
      <c r="T95" s="25" t="s">
        <v>2810</v>
      </c>
      <c r="U95" s="25" t="s">
        <v>19</v>
      </c>
      <c r="V95" s="25" t="s">
        <v>13</v>
      </c>
      <c r="W95" s="25" t="s">
        <v>13</v>
      </c>
      <c r="X95" s="25">
        <v>0</v>
      </c>
      <c r="Y95" s="25" t="s">
        <v>13</v>
      </c>
      <c r="Z95" s="25" t="s">
        <v>3414</v>
      </c>
      <c r="AA95" s="25" t="s">
        <v>13</v>
      </c>
      <c r="AB95" s="25" t="s">
        <v>13</v>
      </c>
      <c r="AC95" s="25" t="s">
        <v>13</v>
      </c>
      <c r="AD95" s="25">
        <v>48800</v>
      </c>
      <c r="AE95" s="25">
        <v>0</v>
      </c>
      <c r="AF95" s="25">
        <v>0</v>
      </c>
      <c r="AG95" s="25" t="s">
        <v>1044</v>
      </c>
    </row>
    <row r="96" spans="1:33">
      <c r="A96" s="25" t="s">
        <v>3821</v>
      </c>
      <c r="B96" s="25" t="s">
        <v>3822</v>
      </c>
      <c r="C96" s="25" t="s">
        <v>2884</v>
      </c>
      <c r="D96" s="25" t="s">
        <v>13</v>
      </c>
      <c r="E96" s="25" t="s">
        <v>13</v>
      </c>
      <c r="F96" s="25" t="s">
        <v>3823</v>
      </c>
      <c r="G96" s="25" t="s">
        <v>129</v>
      </c>
      <c r="H96" s="25" t="s">
        <v>3824</v>
      </c>
      <c r="I96" s="25" t="s">
        <v>1686</v>
      </c>
      <c r="J96" s="25" t="s">
        <v>13</v>
      </c>
      <c r="K96" s="25" t="s">
        <v>1053</v>
      </c>
      <c r="L96" s="25" t="s">
        <v>1401</v>
      </c>
      <c r="M96" s="25" t="s">
        <v>13</v>
      </c>
      <c r="N96" s="25" t="s">
        <v>3825</v>
      </c>
      <c r="O96" s="25" t="s">
        <v>3826</v>
      </c>
      <c r="P96" s="25" t="s">
        <v>3827</v>
      </c>
      <c r="Q96" s="25" t="s">
        <v>3824</v>
      </c>
      <c r="R96" s="25" t="s">
        <v>13</v>
      </c>
      <c r="S96" s="25" t="s">
        <v>13</v>
      </c>
      <c r="T96" s="25" t="s">
        <v>2810</v>
      </c>
      <c r="U96" s="25" t="s">
        <v>19</v>
      </c>
      <c r="V96" s="25" t="s">
        <v>3469</v>
      </c>
      <c r="W96" s="25" t="s">
        <v>13</v>
      </c>
      <c r="X96" s="25">
        <v>0</v>
      </c>
      <c r="Y96" s="25" t="s">
        <v>13</v>
      </c>
      <c r="Z96" s="25" t="s">
        <v>3414</v>
      </c>
      <c r="AA96" s="25" t="s">
        <v>13</v>
      </c>
      <c r="AB96" s="25" t="s">
        <v>13</v>
      </c>
      <c r="AC96" s="25" t="s">
        <v>13</v>
      </c>
      <c r="AD96" s="25">
        <v>0</v>
      </c>
      <c r="AE96" s="25">
        <v>0</v>
      </c>
      <c r="AF96" s="25">
        <v>17737.669999999998</v>
      </c>
      <c r="AG96" s="25" t="s">
        <v>3470</v>
      </c>
    </row>
    <row r="97" spans="1:33">
      <c r="A97" s="25" t="s">
        <v>3828</v>
      </c>
      <c r="B97" s="25" t="s">
        <v>3829</v>
      </c>
      <c r="C97" s="25" t="s">
        <v>2880</v>
      </c>
      <c r="D97" s="25" t="s">
        <v>13</v>
      </c>
      <c r="E97" s="25" t="s">
        <v>3830</v>
      </c>
      <c r="F97" s="25" t="s">
        <v>3831</v>
      </c>
      <c r="G97" s="25" t="s">
        <v>130</v>
      </c>
      <c r="H97" s="25" t="s">
        <v>3832</v>
      </c>
      <c r="I97" s="25" t="s">
        <v>1699</v>
      </c>
      <c r="J97" s="25" t="s">
        <v>13</v>
      </c>
      <c r="K97" s="25" t="s">
        <v>1959</v>
      </c>
      <c r="L97" s="25" t="s">
        <v>1401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3544</v>
      </c>
      <c r="U97" s="25" t="s">
        <v>12</v>
      </c>
      <c r="V97" s="25" t="s">
        <v>3480</v>
      </c>
      <c r="W97" s="25" t="s">
        <v>13</v>
      </c>
      <c r="X97" s="25">
        <v>0</v>
      </c>
      <c r="Y97" s="25" t="s">
        <v>13</v>
      </c>
      <c r="Z97" s="25" t="s">
        <v>3414</v>
      </c>
      <c r="AA97" s="25" t="s">
        <v>13</v>
      </c>
      <c r="AB97" s="25" t="s">
        <v>13</v>
      </c>
      <c r="AC97" s="25" t="s">
        <v>13</v>
      </c>
      <c r="AD97" s="25">
        <v>0</v>
      </c>
      <c r="AE97" s="25">
        <v>0</v>
      </c>
      <c r="AF97" s="25">
        <v>17292.63</v>
      </c>
      <c r="AG97" s="25" t="s">
        <v>3833</v>
      </c>
    </row>
    <row r="98" spans="1:33">
      <c r="A98" s="25" t="s">
        <v>3834</v>
      </c>
      <c r="B98" s="25" t="s">
        <v>3835</v>
      </c>
      <c r="C98" s="25" t="s">
        <v>2880</v>
      </c>
      <c r="D98" s="25" t="s">
        <v>13</v>
      </c>
      <c r="E98" s="25" t="s">
        <v>13</v>
      </c>
      <c r="F98" s="25" t="s">
        <v>3836</v>
      </c>
      <c r="G98" s="25" t="s">
        <v>129</v>
      </c>
      <c r="H98" s="25" t="s">
        <v>3837</v>
      </c>
      <c r="I98" s="25" t="s">
        <v>1699</v>
      </c>
      <c r="J98" s="25" t="s">
        <v>13</v>
      </c>
      <c r="K98" s="25" t="s">
        <v>1959</v>
      </c>
      <c r="L98" s="25" t="s">
        <v>1401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3838</v>
      </c>
      <c r="U98" s="25" t="s">
        <v>12</v>
      </c>
      <c r="V98" s="25" t="s">
        <v>3503</v>
      </c>
      <c r="W98" s="25" t="s">
        <v>13</v>
      </c>
      <c r="X98" s="25">
        <v>0</v>
      </c>
      <c r="Y98" s="25" t="s">
        <v>13</v>
      </c>
      <c r="Z98" s="25" t="s">
        <v>3414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22573.3</v>
      </c>
      <c r="AG98" s="25" t="s">
        <v>3839</v>
      </c>
    </row>
    <row r="99" spans="1:33">
      <c r="A99" s="25" t="s">
        <v>3840</v>
      </c>
      <c r="B99" s="25" t="s">
        <v>3841</v>
      </c>
      <c r="C99" s="25" t="s">
        <v>2880</v>
      </c>
      <c r="D99" s="25" t="s">
        <v>13</v>
      </c>
      <c r="E99" s="25" t="s">
        <v>13</v>
      </c>
      <c r="F99" s="25" t="s">
        <v>3842</v>
      </c>
      <c r="G99" s="25" t="s">
        <v>130</v>
      </c>
      <c r="H99" s="25" t="s">
        <v>3843</v>
      </c>
      <c r="I99" s="25" t="s">
        <v>13</v>
      </c>
      <c r="J99" s="25" t="s">
        <v>13</v>
      </c>
      <c r="K99" s="25" t="s">
        <v>1151</v>
      </c>
      <c r="L99" s="25" t="s">
        <v>1401</v>
      </c>
      <c r="M99" s="25" t="s">
        <v>13</v>
      </c>
      <c r="N99" s="25" t="s">
        <v>13</v>
      </c>
      <c r="O99" s="25" t="s">
        <v>13</v>
      </c>
      <c r="P99" s="25" t="s">
        <v>3844</v>
      </c>
      <c r="Q99" s="25" t="s">
        <v>3843</v>
      </c>
      <c r="R99" s="25" t="s">
        <v>13</v>
      </c>
      <c r="S99" s="25" t="s">
        <v>13</v>
      </c>
      <c r="T99" s="25" t="s">
        <v>2810</v>
      </c>
      <c r="U99" s="25" t="s">
        <v>12</v>
      </c>
      <c r="V99" s="25" t="s">
        <v>3503</v>
      </c>
      <c r="W99" s="25" t="s">
        <v>13</v>
      </c>
      <c r="X99" s="25">
        <v>0</v>
      </c>
      <c r="Y99" s="25" t="s">
        <v>13</v>
      </c>
      <c r="Z99" s="25" t="s">
        <v>3414</v>
      </c>
      <c r="AA99" s="25" t="s">
        <v>13</v>
      </c>
      <c r="AB99" s="25" t="s">
        <v>13</v>
      </c>
      <c r="AC99" s="25" t="s">
        <v>13</v>
      </c>
      <c r="AD99" s="25">
        <v>0</v>
      </c>
      <c r="AE99" s="25">
        <v>0</v>
      </c>
      <c r="AF99" s="25">
        <v>3316</v>
      </c>
      <c r="AG99" s="25" t="s">
        <v>1212</v>
      </c>
    </row>
    <row r="100" spans="1:33">
      <c r="A100" s="25" t="s">
        <v>3845</v>
      </c>
      <c r="B100" s="25" t="s">
        <v>3846</v>
      </c>
      <c r="C100" s="25" t="s">
        <v>2884</v>
      </c>
      <c r="D100" s="25" t="s">
        <v>13</v>
      </c>
      <c r="E100" s="25" t="s">
        <v>13</v>
      </c>
      <c r="F100" s="25" t="s">
        <v>3847</v>
      </c>
      <c r="G100" s="25" t="s">
        <v>131</v>
      </c>
      <c r="H100" s="25" t="s">
        <v>3848</v>
      </c>
      <c r="I100" s="25" t="s">
        <v>1678</v>
      </c>
      <c r="J100" s="25" t="s">
        <v>13</v>
      </c>
      <c r="K100" s="25" t="s">
        <v>2914</v>
      </c>
      <c r="L100" s="25" t="s">
        <v>1401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3544</v>
      </c>
      <c r="U100" s="25" t="s">
        <v>17</v>
      </c>
      <c r="V100" s="25" t="s">
        <v>3614</v>
      </c>
      <c r="W100" s="25" t="s">
        <v>13</v>
      </c>
      <c r="X100" s="25">
        <v>0</v>
      </c>
      <c r="Y100" s="25" t="s">
        <v>13</v>
      </c>
      <c r="Z100" s="25" t="s">
        <v>3414</v>
      </c>
      <c r="AA100" s="25" t="s">
        <v>13</v>
      </c>
      <c r="AB100" s="25" t="s">
        <v>13</v>
      </c>
      <c r="AC100" s="25" t="s">
        <v>13</v>
      </c>
      <c r="AD100" s="25">
        <v>0</v>
      </c>
      <c r="AE100" s="25">
        <v>0</v>
      </c>
      <c r="AF100" s="25">
        <v>13885.75</v>
      </c>
      <c r="AG100" s="25" t="s">
        <v>3849</v>
      </c>
    </row>
    <row r="101" spans="1:33">
      <c r="A101" s="25" t="s">
        <v>3850</v>
      </c>
      <c r="B101" s="25" t="s">
        <v>3851</v>
      </c>
      <c r="C101" s="25" t="s">
        <v>2880</v>
      </c>
      <c r="D101" s="25" t="s">
        <v>13</v>
      </c>
      <c r="E101" s="25" t="s">
        <v>13</v>
      </c>
      <c r="F101" s="25" t="s">
        <v>2945</v>
      </c>
      <c r="G101" s="25" t="s">
        <v>129</v>
      </c>
      <c r="H101" s="25" t="s">
        <v>3852</v>
      </c>
      <c r="I101" s="25" t="s">
        <v>1699</v>
      </c>
      <c r="J101" s="25" t="s">
        <v>13</v>
      </c>
      <c r="K101" s="25" t="s">
        <v>2914</v>
      </c>
      <c r="L101" s="25" t="s">
        <v>1401</v>
      </c>
      <c r="M101" s="25" t="s">
        <v>13</v>
      </c>
      <c r="N101" s="25" t="s">
        <v>13</v>
      </c>
      <c r="O101" s="25" t="s">
        <v>13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3544</v>
      </c>
      <c r="U101" s="25" t="s">
        <v>19</v>
      </c>
      <c r="V101" s="25" t="s">
        <v>3545</v>
      </c>
      <c r="W101" s="25" t="s">
        <v>13</v>
      </c>
      <c r="X101" s="25">
        <v>0</v>
      </c>
      <c r="Y101" s="25" t="s">
        <v>13</v>
      </c>
      <c r="Z101" s="25" t="s">
        <v>3414</v>
      </c>
      <c r="AA101" s="25" t="s">
        <v>13</v>
      </c>
      <c r="AB101" s="25" t="s">
        <v>13</v>
      </c>
      <c r="AC101" s="25" t="s">
        <v>13</v>
      </c>
      <c r="AD101" s="25">
        <v>0</v>
      </c>
      <c r="AE101" s="25">
        <v>0</v>
      </c>
      <c r="AF101" s="25">
        <v>16430.509999999998</v>
      </c>
      <c r="AG101" s="25" t="s">
        <v>3853</v>
      </c>
    </row>
    <row r="102" spans="1:33">
      <c r="A102" s="25" t="s">
        <v>3854</v>
      </c>
      <c r="B102" s="25" t="s">
        <v>3855</v>
      </c>
      <c r="C102" s="25" t="s">
        <v>2880</v>
      </c>
      <c r="D102" s="25" t="s">
        <v>13</v>
      </c>
      <c r="E102" s="25" t="s">
        <v>13</v>
      </c>
      <c r="F102" s="25" t="s">
        <v>3856</v>
      </c>
      <c r="G102" s="25" t="s">
        <v>129</v>
      </c>
      <c r="H102" s="25" t="s">
        <v>3857</v>
      </c>
      <c r="I102" s="25" t="s">
        <v>1699</v>
      </c>
      <c r="J102" s="25" t="s">
        <v>13</v>
      </c>
      <c r="K102" s="25" t="s">
        <v>2914</v>
      </c>
      <c r="L102" s="25" t="s">
        <v>1401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3544</v>
      </c>
      <c r="U102" s="25" t="s">
        <v>19</v>
      </c>
      <c r="V102" s="25" t="s">
        <v>3503</v>
      </c>
      <c r="W102" s="25" t="s">
        <v>13</v>
      </c>
      <c r="X102" s="25">
        <v>0</v>
      </c>
      <c r="Y102" s="25" t="s">
        <v>13</v>
      </c>
      <c r="Z102" s="25" t="s">
        <v>3414</v>
      </c>
      <c r="AA102" s="25" t="s">
        <v>13</v>
      </c>
      <c r="AB102" s="25" t="s">
        <v>13</v>
      </c>
      <c r="AC102" s="25" t="s">
        <v>13</v>
      </c>
      <c r="AD102" s="25">
        <v>0</v>
      </c>
      <c r="AE102" s="25">
        <v>0</v>
      </c>
      <c r="AF102" s="25">
        <v>22759.31</v>
      </c>
      <c r="AG102" s="25" t="s">
        <v>3858</v>
      </c>
    </row>
    <row r="103" spans="1:33">
      <c r="A103" s="25" t="s">
        <v>3859</v>
      </c>
      <c r="B103" s="25" t="s">
        <v>3860</v>
      </c>
      <c r="C103" s="25" t="s">
        <v>2880</v>
      </c>
      <c r="D103" s="25" t="s">
        <v>13</v>
      </c>
      <c r="E103" s="25" t="s">
        <v>13</v>
      </c>
      <c r="F103" s="25" t="s">
        <v>13</v>
      </c>
      <c r="G103" s="25" t="s">
        <v>13</v>
      </c>
      <c r="H103" s="25" t="s">
        <v>3861</v>
      </c>
      <c r="I103" s="211" t="s">
        <v>1678</v>
      </c>
      <c r="J103" s="25" t="s">
        <v>13</v>
      </c>
      <c r="K103" s="25" t="s">
        <v>1061</v>
      </c>
      <c r="L103" s="25" t="s">
        <v>1401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3060</v>
      </c>
      <c r="U103" s="25" t="s">
        <v>1763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3414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960</v>
      </c>
      <c r="AG103" s="25" t="s">
        <v>1208</v>
      </c>
    </row>
    <row r="104" spans="1:33">
      <c r="A104" s="25" t="s">
        <v>3862</v>
      </c>
      <c r="B104" s="25" t="s">
        <v>3863</v>
      </c>
      <c r="C104" s="25" t="s">
        <v>2880</v>
      </c>
      <c r="D104" s="25" t="s">
        <v>13</v>
      </c>
      <c r="E104" s="25" t="s">
        <v>13</v>
      </c>
      <c r="F104" s="25" t="s">
        <v>13</v>
      </c>
      <c r="G104" s="25" t="s">
        <v>13</v>
      </c>
      <c r="H104" s="25" t="s">
        <v>3864</v>
      </c>
      <c r="I104" s="25" t="s">
        <v>13</v>
      </c>
      <c r="J104" s="25" t="s">
        <v>13</v>
      </c>
      <c r="K104" s="25" t="s">
        <v>1061</v>
      </c>
      <c r="L104" s="25" t="s">
        <v>1401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2810</v>
      </c>
      <c r="U104" s="25" t="s">
        <v>19</v>
      </c>
      <c r="V104" s="25" t="s">
        <v>3061</v>
      </c>
      <c r="W104" s="25" t="s">
        <v>13</v>
      </c>
      <c r="X104" s="25">
        <v>0</v>
      </c>
      <c r="Y104" s="25" t="s">
        <v>13</v>
      </c>
      <c r="Z104" s="25" t="s">
        <v>3414</v>
      </c>
      <c r="AA104" s="25" t="s">
        <v>13</v>
      </c>
      <c r="AB104" s="25" t="s">
        <v>13</v>
      </c>
      <c r="AC104" s="25" t="s">
        <v>13</v>
      </c>
      <c r="AD104" s="25">
        <v>0</v>
      </c>
      <c r="AE104" s="25">
        <v>0</v>
      </c>
      <c r="AF104" s="25">
        <v>3316</v>
      </c>
      <c r="AG104" s="25" t="s">
        <v>1212</v>
      </c>
    </row>
    <row r="105" spans="1:33">
      <c r="A105" s="25" t="s">
        <v>3865</v>
      </c>
      <c r="B105" s="25" t="s">
        <v>3866</v>
      </c>
      <c r="C105" s="25" t="s">
        <v>2880</v>
      </c>
      <c r="D105" s="25" t="s">
        <v>13</v>
      </c>
      <c r="E105" s="25" t="s">
        <v>13</v>
      </c>
      <c r="F105" s="25" t="s">
        <v>13</v>
      </c>
      <c r="G105" s="25" t="s">
        <v>13</v>
      </c>
      <c r="H105" s="25" t="s">
        <v>3867</v>
      </c>
      <c r="I105" s="25" t="s">
        <v>13</v>
      </c>
      <c r="J105" s="25" t="s">
        <v>13</v>
      </c>
      <c r="K105" s="25" t="s">
        <v>1061</v>
      </c>
      <c r="L105" s="25" t="s">
        <v>1401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3639</v>
      </c>
      <c r="U105" s="25" t="s">
        <v>17</v>
      </c>
      <c r="V105" s="25" t="s">
        <v>3640</v>
      </c>
      <c r="W105" s="25" t="s">
        <v>13</v>
      </c>
      <c r="X105" s="25">
        <v>0</v>
      </c>
      <c r="Y105" s="25" t="s">
        <v>13</v>
      </c>
      <c r="Z105" s="25" t="s">
        <v>3414</v>
      </c>
      <c r="AA105" s="25" t="s">
        <v>13</v>
      </c>
      <c r="AB105" s="25" t="s">
        <v>13</v>
      </c>
      <c r="AC105" s="25" t="s">
        <v>13</v>
      </c>
      <c r="AD105" s="25">
        <v>0</v>
      </c>
      <c r="AE105" s="25">
        <v>0</v>
      </c>
      <c r="AF105" s="25">
        <v>3316</v>
      </c>
      <c r="AG105" s="25" t="s">
        <v>1212</v>
      </c>
    </row>
    <row r="106" spans="1:33">
      <c r="A106" s="25" t="s">
        <v>3868</v>
      </c>
      <c r="B106" s="25" t="s">
        <v>3869</v>
      </c>
      <c r="C106" s="25" t="s">
        <v>2880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3870</v>
      </c>
      <c r="I106" s="25" t="s">
        <v>13</v>
      </c>
      <c r="J106" s="25" t="s">
        <v>13</v>
      </c>
      <c r="K106" s="25" t="s">
        <v>1061</v>
      </c>
      <c r="L106" s="25" t="s">
        <v>1401</v>
      </c>
      <c r="M106" s="25" t="s">
        <v>13</v>
      </c>
      <c r="N106" s="25" t="s">
        <v>13</v>
      </c>
      <c r="O106" s="25" t="s">
        <v>13</v>
      </c>
      <c r="P106" s="25" t="s">
        <v>13</v>
      </c>
      <c r="Q106" s="25" t="s">
        <v>13</v>
      </c>
      <c r="R106" s="25" t="s">
        <v>13</v>
      </c>
      <c r="S106" s="25" t="s">
        <v>13</v>
      </c>
      <c r="T106" s="25" t="s">
        <v>3060</v>
      </c>
      <c r="U106" s="25" t="s">
        <v>1763</v>
      </c>
      <c r="V106" s="25" t="s">
        <v>3640</v>
      </c>
      <c r="W106" s="25" t="s">
        <v>13</v>
      </c>
      <c r="X106" s="25">
        <v>0</v>
      </c>
      <c r="Y106" s="25" t="s">
        <v>13</v>
      </c>
      <c r="Z106" s="25" t="s">
        <v>3414</v>
      </c>
      <c r="AA106" s="25" t="s">
        <v>13</v>
      </c>
      <c r="AB106" s="25" t="s">
        <v>13</v>
      </c>
      <c r="AC106" s="25" t="s">
        <v>13</v>
      </c>
      <c r="AD106" s="25">
        <v>0</v>
      </c>
      <c r="AE106" s="25">
        <v>0</v>
      </c>
      <c r="AF106" s="25">
        <v>760</v>
      </c>
      <c r="AG106" s="25" t="s">
        <v>1210</v>
      </c>
    </row>
    <row r="107" spans="1:33">
      <c r="A107" s="25" t="s">
        <v>3871</v>
      </c>
      <c r="B107" s="25" t="s">
        <v>3872</v>
      </c>
      <c r="C107" s="25" t="s">
        <v>2884</v>
      </c>
      <c r="D107" s="25" t="s">
        <v>13</v>
      </c>
      <c r="E107" s="25" t="s">
        <v>13</v>
      </c>
      <c r="F107" s="25" t="s">
        <v>13</v>
      </c>
      <c r="G107" s="25" t="s">
        <v>13</v>
      </c>
      <c r="H107" s="25" t="s">
        <v>3873</v>
      </c>
      <c r="I107" s="25" t="s">
        <v>1686</v>
      </c>
      <c r="J107" s="25" t="s">
        <v>1401</v>
      </c>
      <c r="K107" s="25" t="s">
        <v>1061</v>
      </c>
      <c r="L107" s="25" t="s">
        <v>1401</v>
      </c>
      <c r="M107" s="25" t="s">
        <v>13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4" t="s">
        <v>4333</v>
      </c>
      <c r="U107" s="214" t="s">
        <v>4334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3414</v>
      </c>
      <c r="AA107" s="25" t="s">
        <v>13</v>
      </c>
      <c r="AB107" s="25" t="s">
        <v>13</v>
      </c>
      <c r="AC107" s="25" t="s">
        <v>13</v>
      </c>
      <c r="AD107" s="25">
        <v>0</v>
      </c>
      <c r="AE107" s="25">
        <v>0</v>
      </c>
      <c r="AF107" s="25">
        <v>0</v>
      </c>
      <c r="AG107" s="25" t="s">
        <v>8</v>
      </c>
    </row>
    <row r="108" spans="1:33">
      <c r="A108" s="25" t="s">
        <v>3874</v>
      </c>
      <c r="B108" s="25" t="s">
        <v>3875</v>
      </c>
      <c r="C108" s="25" t="s">
        <v>2884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3873</v>
      </c>
      <c r="I108" s="25" t="s">
        <v>13</v>
      </c>
      <c r="J108" s="25" t="s">
        <v>13</v>
      </c>
      <c r="K108" s="25" t="s">
        <v>1061</v>
      </c>
      <c r="L108" s="25" t="s">
        <v>1401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13</v>
      </c>
      <c r="R108" s="25" t="s">
        <v>13</v>
      </c>
      <c r="S108" s="25" t="s">
        <v>13</v>
      </c>
      <c r="T108" s="25" t="s">
        <v>2810</v>
      </c>
      <c r="U108" s="25" t="s">
        <v>19</v>
      </c>
      <c r="V108" s="25" t="s">
        <v>3624</v>
      </c>
      <c r="W108" s="25" t="s">
        <v>13</v>
      </c>
      <c r="X108" s="25">
        <v>0</v>
      </c>
      <c r="Y108" s="25" t="s">
        <v>13</v>
      </c>
      <c r="Z108" s="25" t="s">
        <v>3414</v>
      </c>
      <c r="AA108" s="25" t="s">
        <v>13</v>
      </c>
      <c r="AB108" s="25" t="s">
        <v>13</v>
      </c>
      <c r="AC108" s="25" t="s">
        <v>13</v>
      </c>
      <c r="AD108" s="25">
        <v>0</v>
      </c>
      <c r="AE108" s="25">
        <v>0</v>
      </c>
      <c r="AF108" s="25">
        <v>3316</v>
      </c>
      <c r="AG108" s="25" t="s">
        <v>1212</v>
      </c>
    </row>
    <row r="109" spans="1:33">
      <c r="A109" s="25" t="s">
        <v>3876</v>
      </c>
      <c r="B109" s="25" t="s">
        <v>3877</v>
      </c>
      <c r="C109" s="25" t="s">
        <v>2884</v>
      </c>
      <c r="D109" s="25" t="s">
        <v>13</v>
      </c>
      <c r="E109" s="25" t="s">
        <v>13</v>
      </c>
      <c r="F109" s="25" t="s">
        <v>13</v>
      </c>
      <c r="G109" s="25" t="s">
        <v>13</v>
      </c>
      <c r="H109" s="25" t="s">
        <v>3878</v>
      </c>
      <c r="I109" s="25" t="s">
        <v>1686</v>
      </c>
      <c r="J109" s="25" t="s">
        <v>1401</v>
      </c>
      <c r="K109" s="25" t="s">
        <v>1425</v>
      </c>
      <c r="L109" s="25" t="s">
        <v>1401</v>
      </c>
      <c r="M109" s="25" t="s">
        <v>13</v>
      </c>
      <c r="N109" s="25" t="s">
        <v>13</v>
      </c>
      <c r="O109" s="25" t="s">
        <v>13</v>
      </c>
      <c r="P109" s="25" t="s">
        <v>13</v>
      </c>
      <c r="Q109" s="25" t="s">
        <v>3878</v>
      </c>
      <c r="R109" s="25" t="s">
        <v>13</v>
      </c>
      <c r="S109" s="25" t="s">
        <v>13</v>
      </c>
      <c r="T109" s="25" t="s">
        <v>3415</v>
      </c>
      <c r="U109" s="25" t="s">
        <v>12</v>
      </c>
      <c r="V109" s="25" t="s">
        <v>13</v>
      </c>
      <c r="W109" s="25" t="s">
        <v>13</v>
      </c>
      <c r="X109" s="25">
        <v>0</v>
      </c>
      <c r="Y109" s="25" t="s">
        <v>13</v>
      </c>
      <c r="Z109" s="25" t="s">
        <v>3414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1880</v>
      </c>
      <c r="AG109" s="25" t="s">
        <v>3475</v>
      </c>
    </row>
    <row r="110" spans="1:33">
      <c r="A110" s="25" t="s">
        <v>3879</v>
      </c>
      <c r="B110" s="25" t="s">
        <v>3880</v>
      </c>
      <c r="C110" s="25" t="s">
        <v>13</v>
      </c>
      <c r="D110" s="25" t="s">
        <v>13</v>
      </c>
      <c r="E110" s="25" t="s">
        <v>13</v>
      </c>
      <c r="F110" s="25" t="s">
        <v>13</v>
      </c>
      <c r="G110" s="25" t="s">
        <v>13</v>
      </c>
      <c r="H110" s="25" t="s">
        <v>3878</v>
      </c>
      <c r="I110" s="25" t="s">
        <v>1775</v>
      </c>
      <c r="J110" s="25" t="s">
        <v>1401</v>
      </c>
      <c r="K110" s="25" t="s">
        <v>1425</v>
      </c>
      <c r="L110" s="25" t="s">
        <v>1401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3881</v>
      </c>
      <c r="U110" s="25" t="s">
        <v>1714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3414</v>
      </c>
      <c r="AA110" s="25" t="s">
        <v>13</v>
      </c>
      <c r="AB110" s="25" t="s">
        <v>13</v>
      </c>
      <c r="AC110" s="25" t="s">
        <v>13</v>
      </c>
      <c r="AD110" s="25">
        <v>230</v>
      </c>
      <c r="AE110" s="25">
        <v>0</v>
      </c>
      <c r="AF110" s="25">
        <v>980</v>
      </c>
      <c r="AG110" s="25" t="s">
        <v>1485</v>
      </c>
    </row>
    <row r="111" spans="1:33">
      <c r="A111" s="25" t="s">
        <v>3218</v>
      </c>
      <c r="B111" s="25" t="s">
        <v>3219</v>
      </c>
      <c r="C111" s="25" t="s">
        <v>2884</v>
      </c>
      <c r="D111" s="25" t="s">
        <v>13</v>
      </c>
      <c r="E111" s="25" t="s">
        <v>13</v>
      </c>
      <c r="F111" s="25" t="s">
        <v>3220</v>
      </c>
      <c r="G111" s="25" t="s">
        <v>129</v>
      </c>
      <c r="H111" s="25" t="s">
        <v>3221</v>
      </c>
      <c r="I111" s="25" t="s">
        <v>1674</v>
      </c>
      <c r="J111" s="25" t="s">
        <v>1675</v>
      </c>
      <c r="K111" s="25" t="s">
        <v>990</v>
      </c>
      <c r="L111" s="25" t="s">
        <v>1675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13</v>
      </c>
      <c r="R111" s="25" t="s">
        <v>13</v>
      </c>
      <c r="S111" s="25" t="s">
        <v>13</v>
      </c>
      <c r="T111" s="25" t="s">
        <v>2810</v>
      </c>
      <c r="U111" s="25" t="s">
        <v>19</v>
      </c>
      <c r="V111" s="25" t="s">
        <v>13</v>
      </c>
      <c r="W111" s="25" t="s">
        <v>13</v>
      </c>
      <c r="X111" s="25">
        <v>0</v>
      </c>
      <c r="Y111" s="25" t="s">
        <v>13</v>
      </c>
      <c r="Z111" s="25" t="s">
        <v>3414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18203.79</v>
      </c>
      <c r="AG111" s="25" t="s">
        <v>3430</v>
      </c>
    </row>
    <row r="112" spans="1:33">
      <c r="A112" s="25" t="s">
        <v>3882</v>
      </c>
      <c r="B112" s="25" t="s">
        <v>3883</v>
      </c>
      <c r="C112" s="25" t="s">
        <v>2880</v>
      </c>
      <c r="D112" s="25" t="s">
        <v>13</v>
      </c>
      <c r="E112" s="25" t="s">
        <v>13</v>
      </c>
      <c r="F112" s="25" t="s">
        <v>3718</v>
      </c>
      <c r="G112" s="25" t="s">
        <v>129</v>
      </c>
      <c r="H112" s="25" t="s">
        <v>3884</v>
      </c>
      <c r="I112" s="25" t="s">
        <v>13</v>
      </c>
      <c r="J112" s="25" t="s">
        <v>13</v>
      </c>
      <c r="K112" s="25" t="s">
        <v>1156</v>
      </c>
      <c r="L112" s="25" t="s">
        <v>1401</v>
      </c>
      <c r="M112" s="25" t="s">
        <v>13</v>
      </c>
      <c r="N112" s="25" t="s">
        <v>13</v>
      </c>
      <c r="O112" s="25" t="s">
        <v>13</v>
      </c>
      <c r="P112" s="25" t="s">
        <v>3885</v>
      </c>
      <c r="Q112" s="25" t="s">
        <v>3884</v>
      </c>
      <c r="R112" s="25" t="s">
        <v>13</v>
      </c>
      <c r="S112" s="25" t="s">
        <v>13</v>
      </c>
      <c r="T112" s="25" t="s">
        <v>3415</v>
      </c>
      <c r="U112" s="25" t="s">
        <v>19</v>
      </c>
      <c r="V112" s="25" t="s">
        <v>13</v>
      </c>
      <c r="W112" s="25" t="s">
        <v>13</v>
      </c>
      <c r="X112" s="25">
        <v>0</v>
      </c>
      <c r="Y112" s="25" t="s">
        <v>13</v>
      </c>
      <c r="Z112" s="25" t="s">
        <v>3414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0</v>
      </c>
      <c r="AF112" s="25">
        <v>2970.58</v>
      </c>
      <c r="AG112" s="25" t="s">
        <v>3886</v>
      </c>
    </row>
    <row r="113" spans="1:33">
      <c r="A113" s="25" t="s">
        <v>3887</v>
      </c>
      <c r="B113" s="25" t="s">
        <v>3888</v>
      </c>
      <c r="C113" s="25" t="s">
        <v>2880</v>
      </c>
      <c r="D113" s="25" t="s">
        <v>13</v>
      </c>
      <c r="E113" s="25" t="s">
        <v>13</v>
      </c>
      <c r="F113" s="25" t="s">
        <v>13</v>
      </c>
      <c r="G113" s="25" t="s">
        <v>13</v>
      </c>
      <c r="H113" s="25" t="s">
        <v>3889</v>
      </c>
      <c r="I113" s="216" t="s">
        <v>13</v>
      </c>
      <c r="J113" s="25" t="s">
        <v>13</v>
      </c>
      <c r="K113" s="25" t="s">
        <v>1061</v>
      </c>
      <c r="L113" s="25" t="s">
        <v>1401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13</v>
      </c>
      <c r="R113" s="25" t="s">
        <v>13</v>
      </c>
      <c r="S113" s="25" t="s">
        <v>13</v>
      </c>
      <c r="T113" s="25" t="s">
        <v>3890</v>
      </c>
      <c r="U113" s="25" t="s">
        <v>15</v>
      </c>
      <c r="V113" s="25" t="s">
        <v>13</v>
      </c>
      <c r="W113" s="25" t="s">
        <v>13</v>
      </c>
      <c r="X113" s="25">
        <v>0</v>
      </c>
      <c r="Y113" s="25" t="s">
        <v>13</v>
      </c>
      <c r="Z113" s="25" t="s">
        <v>3414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3316</v>
      </c>
      <c r="AG113" s="25" t="s">
        <v>1212</v>
      </c>
    </row>
    <row r="114" spans="1:33">
      <c r="A114" s="25" t="s">
        <v>3891</v>
      </c>
      <c r="B114" s="25" t="s">
        <v>3892</v>
      </c>
      <c r="C114" s="25" t="s">
        <v>2884</v>
      </c>
      <c r="D114" s="25" t="s">
        <v>13</v>
      </c>
      <c r="E114" s="25" t="s">
        <v>13</v>
      </c>
      <c r="F114" s="25" t="s">
        <v>3893</v>
      </c>
      <c r="G114" s="25" t="s">
        <v>132</v>
      </c>
      <c r="H114" s="25" t="s">
        <v>3894</v>
      </c>
      <c r="I114" s="25" t="s">
        <v>1686</v>
      </c>
      <c r="J114" s="25" t="s">
        <v>13</v>
      </c>
      <c r="K114" s="25" t="s">
        <v>2914</v>
      </c>
      <c r="L114" s="25" t="s">
        <v>1401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3544</v>
      </c>
      <c r="U114" s="25" t="s">
        <v>17</v>
      </c>
      <c r="V114" s="25" t="s">
        <v>3614</v>
      </c>
      <c r="W114" s="25" t="s">
        <v>13</v>
      </c>
      <c r="X114" s="25">
        <v>0</v>
      </c>
      <c r="Y114" s="25" t="s">
        <v>13</v>
      </c>
      <c r="Z114" s="25" t="s">
        <v>3414</v>
      </c>
      <c r="AA114" s="25" t="s">
        <v>13</v>
      </c>
      <c r="AB114" s="25" t="s">
        <v>13</v>
      </c>
      <c r="AC114" s="25" t="s">
        <v>13</v>
      </c>
      <c r="AD114" s="25">
        <v>5500</v>
      </c>
      <c r="AE114" s="25">
        <v>0</v>
      </c>
      <c r="AF114" s="25">
        <v>16249.95</v>
      </c>
      <c r="AG114" s="25" t="s">
        <v>3895</v>
      </c>
    </row>
    <row r="115" spans="1:33">
      <c r="A115" s="25" t="s">
        <v>3896</v>
      </c>
      <c r="B115" s="25" t="s">
        <v>3897</v>
      </c>
      <c r="C115" s="25" t="s">
        <v>2884</v>
      </c>
      <c r="D115" s="25" t="s">
        <v>13</v>
      </c>
      <c r="E115" s="25" t="s">
        <v>13</v>
      </c>
      <c r="F115" s="25" t="s">
        <v>13</v>
      </c>
      <c r="G115" s="25" t="s">
        <v>13</v>
      </c>
      <c r="H115" s="25" t="s">
        <v>3898</v>
      </c>
      <c r="I115" s="25" t="s">
        <v>1678</v>
      </c>
      <c r="J115" s="25" t="s">
        <v>1401</v>
      </c>
      <c r="K115" s="25" t="s">
        <v>3456</v>
      </c>
      <c r="L115" s="25" t="s">
        <v>1401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11" t="s">
        <v>3544</v>
      </c>
      <c r="U115" s="25" t="s">
        <v>19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3414</v>
      </c>
      <c r="AA115" s="25" t="s">
        <v>13</v>
      </c>
      <c r="AB115" s="25" t="s">
        <v>13</v>
      </c>
      <c r="AC115" s="25" t="s">
        <v>13</v>
      </c>
      <c r="AD115" s="25">
        <v>0</v>
      </c>
      <c r="AE115" s="25">
        <v>0</v>
      </c>
      <c r="AF115" s="25">
        <v>48800</v>
      </c>
      <c r="AG115" s="25" t="s">
        <v>1044</v>
      </c>
    </row>
    <row r="116" spans="1:33">
      <c r="A116" s="25" t="s">
        <v>3899</v>
      </c>
      <c r="B116" s="25" t="s">
        <v>3900</v>
      </c>
      <c r="C116" s="25" t="s">
        <v>2884</v>
      </c>
      <c r="D116" s="25" t="s">
        <v>13</v>
      </c>
      <c r="E116" s="25" t="s">
        <v>13</v>
      </c>
      <c r="F116" s="25" t="s">
        <v>3901</v>
      </c>
      <c r="G116" s="25" t="s">
        <v>128</v>
      </c>
      <c r="H116" s="25" t="s">
        <v>3902</v>
      </c>
      <c r="I116" s="25" t="s">
        <v>13</v>
      </c>
      <c r="J116" s="25" t="s">
        <v>13</v>
      </c>
      <c r="K116" s="25" t="s">
        <v>2914</v>
      </c>
      <c r="L116" s="25" t="s">
        <v>1401</v>
      </c>
      <c r="M116" s="25" t="s">
        <v>13</v>
      </c>
      <c r="N116" s="25" t="s">
        <v>13</v>
      </c>
      <c r="O116" s="25" t="s">
        <v>13</v>
      </c>
      <c r="P116" s="25" t="s">
        <v>13</v>
      </c>
      <c r="Q116" s="25" t="s">
        <v>13</v>
      </c>
      <c r="R116" s="25" t="s">
        <v>13</v>
      </c>
      <c r="S116" s="25" t="s">
        <v>13</v>
      </c>
      <c r="T116" s="25" t="s">
        <v>3544</v>
      </c>
      <c r="U116" s="25" t="s">
        <v>19</v>
      </c>
      <c r="V116" s="25" t="s">
        <v>3503</v>
      </c>
      <c r="W116" s="25" t="s">
        <v>13</v>
      </c>
      <c r="X116" s="25">
        <v>0</v>
      </c>
      <c r="Y116" s="25" t="s">
        <v>13</v>
      </c>
      <c r="Z116" s="25" t="s">
        <v>3414</v>
      </c>
      <c r="AA116" s="25" t="s">
        <v>13</v>
      </c>
      <c r="AB116" s="25" t="s">
        <v>13</v>
      </c>
      <c r="AC116" s="25" t="s">
        <v>13</v>
      </c>
      <c r="AD116" s="25">
        <v>0</v>
      </c>
      <c r="AE116" s="25">
        <v>0</v>
      </c>
      <c r="AF116" s="25">
        <v>23524.94</v>
      </c>
      <c r="AG116" s="25" t="s">
        <v>3903</v>
      </c>
    </row>
    <row r="117" spans="1:33">
      <c r="A117" s="25" t="s">
        <v>3904</v>
      </c>
      <c r="B117" s="25" t="s">
        <v>3905</v>
      </c>
      <c r="C117" s="25" t="s">
        <v>2880</v>
      </c>
      <c r="D117" s="25" t="s">
        <v>13</v>
      </c>
      <c r="E117" s="25" t="s">
        <v>13</v>
      </c>
      <c r="F117" s="25" t="s">
        <v>3906</v>
      </c>
      <c r="G117" s="25" t="s">
        <v>128</v>
      </c>
      <c r="H117" s="25" t="s">
        <v>3907</v>
      </c>
      <c r="I117" s="25" t="s">
        <v>1699</v>
      </c>
      <c r="J117" s="25" t="s">
        <v>13</v>
      </c>
      <c r="K117" s="25" t="s">
        <v>1959</v>
      </c>
      <c r="L117" s="25" t="s">
        <v>1401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3544</v>
      </c>
      <c r="U117" s="25" t="s">
        <v>19</v>
      </c>
      <c r="V117" s="25" t="s">
        <v>3469</v>
      </c>
      <c r="W117" s="25" t="s">
        <v>13</v>
      </c>
      <c r="X117" s="25">
        <v>0</v>
      </c>
      <c r="Y117" s="25" t="s">
        <v>13</v>
      </c>
      <c r="Z117" s="25" t="s">
        <v>3414</v>
      </c>
      <c r="AA117" s="25" t="s">
        <v>13</v>
      </c>
      <c r="AB117" s="25" t="s">
        <v>13</v>
      </c>
      <c r="AC117" s="25" t="s">
        <v>13</v>
      </c>
      <c r="AD117" s="25">
        <v>0</v>
      </c>
      <c r="AE117" s="25">
        <v>0</v>
      </c>
      <c r="AF117" s="25">
        <v>17668.560000000001</v>
      </c>
      <c r="AG117" s="25" t="s">
        <v>3908</v>
      </c>
    </row>
    <row r="118" spans="1:33">
      <c r="A118" s="25" t="s">
        <v>3909</v>
      </c>
      <c r="B118" s="25" t="s">
        <v>3910</v>
      </c>
      <c r="C118" s="25" t="s">
        <v>2884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3911</v>
      </c>
      <c r="I118" s="25" t="s">
        <v>1709</v>
      </c>
      <c r="J118" s="25" t="s">
        <v>1401</v>
      </c>
      <c r="K118" s="25" t="s">
        <v>1120</v>
      </c>
      <c r="L118" s="25" t="s">
        <v>1401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4" t="s">
        <v>4333</v>
      </c>
      <c r="U118" s="214" t="s">
        <v>4334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3414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960</v>
      </c>
      <c r="AG118" s="25" t="s">
        <v>1208</v>
      </c>
    </row>
    <row r="119" spans="1:33">
      <c r="A119" s="25" t="s">
        <v>3912</v>
      </c>
      <c r="B119" s="25" t="s">
        <v>3913</v>
      </c>
      <c r="C119" s="25" t="s">
        <v>2884</v>
      </c>
      <c r="D119" s="25" t="s">
        <v>13</v>
      </c>
      <c r="E119" s="25" t="s">
        <v>13</v>
      </c>
      <c r="F119" s="25" t="s">
        <v>3914</v>
      </c>
      <c r="G119" s="25" t="s">
        <v>129</v>
      </c>
      <c r="H119" s="25" t="s">
        <v>3915</v>
      </c>
      <c r="I119" s="25" t="s">
        <v>1686</v>
      </c>
      <c r="J119" s="25" t="s">
        <v>1397</v>
      </c>
      <c r="K119" s="25" t="s">
        <v>1103</v>
      </c>
      <c r="L119" s="25" t="s">
        <v>1397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3915</v>
      </c>
      <c r="R119" s="25" t="s">
        <v>13</v>
      </c>
      <c r="S119" s="25" t="s">
        <v>13</v>
      </c>
      <c r="T119" s="25" t="s">
        <v>3402</v>
      </c>
      <c r="U119" s="25" t="s">
        <v>19</v>
      </c>
      <c r="V119" s="25" t="s">
        <v>3624</v>
      </c>
      <c r="W119" s="25" t="s">
        <v>13</v>
      </c>
      <c r="X119" s="25">
        <v>0</v>
      </c>
      <c r="Y119" s="25" t="s">
        <v>13</v>
      </c>
      <c r="Z119" s="25" t="s">
        <v>3414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2901.5</v>
      </c>
      <c r="AG119" s="25" t="s">
        <v>3424</v>
      </c>
    </row>
    <row r="120" spans="1:33">
      <c r="A120" s="25" t="s">
        <v>3916</v>
      </c>
      <c r="B120" s="25" t="s">
        <v>3917</v>
      </c>
      <c r="C120" s="25" t="s">
        <v>2884</v>
      </c>
      <c r="D120" s="25" t="s">
        <v>13</v>
      </c>
      <c r="E120" s="25" t="s">
        <v>13</v>
      </c>
      <c r="F120" s="25" t="s">
        <v>13</v>
      </c>
      <c r="G120" s="25" t="s">
        <v>13</v>
      </c>
      <c r="H120" s="25" t="s">
        <v>3918</v>
      </c>
      <c r="I120" s="25" t="s">
        <v>13</v>
      </c>
      <c r="J120" s="25" t="s">
        <v>13</v>
      </c>
      <c r="K120" s="25" t="s">
        <v>1079</v>
      </c>
      <c r="L120" s="25" t="s">
        <v>1401</v>
      </c>
      <c r="M120" s="25" t="s">
        <v>13</v>
      </c>
      <c r="N120" s="25" t="s">
        <v>3919</v>
      </c>
      <c r="O120" s="25" t="s">
        <v>3920</v>
      </c>
      <c r="P120" s="25" t="s">
        <v>3921</v>
      </c>
      <c r="Q120" s="25" t="s">
        <v>3918</v>
      </c>
      <c r="R120" s="25" t="s">
        <v>13</v>
      </c>
      <c r="S120" s="25" t="s">
        <v>13</v>
      </c>
      <c r="T120" s="25" t="s">
        <v>2810</v>
      </c>
      <c r="U120" s="25" t="s">
        <v>17</v>
      </c>
      <c r="V120" s="25" t="s">
        <v>3707</v>
      </c>
      <c r="W120" s="25" t="s">
        <v>13</v>
      </c>
      <c r="X120" s="25">
        <v>0</v>
      </c>
      <c r="Y120" s="25" t="s">
        <v>13</v>
      </c>
      <c r="Z120" s="25" t="s">
        <v>3414</v>
      </c>
      <c r="AA120" s="25" t="s">
        <v>13</v>
      </c>
      <c r="AB120" s="25" t="s">
        <v>13</v>
      </c>
      <c r="AC120" s="25" t="s">
        <v>13</v>
      </c>
      <c r="AD120" s="25">
        <v>0</v>
      </c>
      <c r="AE120" s="25">
        <v>0</v>
      </c>
      <c r="AF120" s="25">
        <v>3316</v>
      </c>
      <c r="AG120" s="25" t="s">
        <v>1212</v>
      </c>
    </row>
    <row r="121" spans="1:33">
      <c r="A121" s="25" t="s">
        <v>3922</v>
      </c>
      <c r="B121" s="25" t="s">
        <v>3923</v>
      </c>
      <c r="C121" s="25" t="s">
        <v>2884</v>
      </c>
      <c r="D121" s="25" t="s">
        <v>13</v>
      </c>
      <c r="E121" s="25" t="s">
        <v>13</v>
      </c>
      <c r="F121" s="25" t="s">
        <v>13</v>
      </c>
      <c r="G121" s="25" t="s">
        <v>13</v>
      </c>
      <c r="H121" s="25" t="s">
        <v>3924</v>
      </c>
      <c r="I121" s="25" t="s">
        <v>13</v>
      </c>
      <c r="J121" s="25" t="s">
        <v>13</v>
      </c>
      <c r="K121" s="25" t="s">
        <v>1061</v>
      </c>
      <c r="L121" s="25" t="s">
        <v>1401</v>
      </c>
      <c r="M121" s="25" t="s">
        <v>13</v>
      </c>
      <c r="N121" s="25" t="s">
        <v>13</v>
      </c>
      <c r="O121" s="25" t="s">
        <v>13</v>
      </c>
      <c r="P121" s="25" t="s">
        <v>13</v>
      </c>
      <c r="Q121" s="25" t="s">
        <v>13</v>
      </c>
      <c r="R121" s="25" t="s">
        <v>13</v>
      </c>
      <c r="S121" s="25" t="s">
        <v>13</v>
      </c>
      <c r="T121" s="25" t="s">
        <v>2810</v>
      </c>
      <c r="U121" s="25" t="s">
        <v>19</v>
      </c>
      <c r="V121" s="25" t="s">
        <v>3493</v>
      </c>
      <c r="W121" s="25" t="s">
        <v>13</v>
      </c>
      <c r="X121" s="25">
        <v>0</v>
      </c>
      <c r="Y121" s="25" t="s">
        <v>13</v>
      </c>
      <c r="Z121" s="25" t="s">
        <v>3414</v>
      </c>
      <c r="AA121" s="25" t="s">
        <v>13</v>
      </c>
      <c r="AB121" s="25" t="s">
        <v>13</v>
      </c>
      <c r="AC121" s="25" t="s">
        <v>13</v>
      </c>
      <c r="AD121" s="25">
        <v>0</v>
      </c>
      <c r="AE121" s="25">
        <v>0</v>
      </c>
      <c r="AF121" s="25">
        <v>2832.42</v>
      </c>
      <c r="AG121" s="25" t="s">
        <v>1484</v>
      </c>
    </row>
    <row r="122" spans="1:33">
      <c r="A122" s="25" t="s">
        <v>3925</v>
      </c>
      <c r="B122" s="25" t="s">
        <v>3926</v>
      </c>
      <c r="C122" s="25" t="s">
        <v>2884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3927</v>
      </c>
      <c r="I122" s="25" t="s">
        <v>3928</v>
      </c>
      <c r="J122" s="25" t="s">
        <v>1401</v>
      </c>
      <c r="K122" s="25" t="s">
        <v>1061</v>
      </c>
      <c r="L122" s="25" t="s">
        <v>1401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13</v>
      </c>
      <c r="R122" s="25" t="s">
        <v>13</v>
      </c>
      <c r="S122" s="25" t="s">
        <v>13</v>
      </c>
      <c r="T122" s="25" t="s">
        <v>2807</v>
      </c>
      <c r="U122" s="25" t="s">
        <v>15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3414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3316</v>
      </c>
      <c r="AG122" s="25" t="s">
        <v>1212</v>
      </c>
    </row>
    <row r="123" spans="1:33">
      <c r="A123" s="25" t="s">
        <v>3929</v>
      </c>
      <c r="B123" s="25" t="s">
        <v>3930</v>
      </c>
      <c r="C123" s="25" t="s">
        <v>2880</v>
      </c>
      <c r="D123" s="25" t="s">
        <v>13</v>
      </c>
      <c r="E123" s="25" t="s">
        <v>13</v>
      </c>
      <c r="F123" s="25" t="s">
        <v>3931</v>
      </c>
      <c r="G123" s="25" t="s">
        <v>129</v>
      </c>
      <c r="H123" s="25" t="s">
        <v>3932</v>
      </c>
      <c r="I123" s="25" t="s">
        <v>1699</v>
      </c>
      <c r="J123" s="25" t="s">
        <v>13</v>
      </c>
      <c r="K123" s="25" t="s">
        <v>2914</v>
      </c>
      <c r="L123" s="25" t="s">
        <v>1401</v>
      </c>
      <c r="M123" s="25" t="s">
        <v>13</v>
      </c>
      <c r="N123" s="25" t="s">
        <v>13</v>
      </c>
      <c r="O123" s="25" t="s">
        <v>13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3415</v>
      </c>
      <c r="U123" s="25" t="s">
        <v>19</v>
      </c>
      <c r="V123" s="25" t="s">
        <v>3933</v>
      </c>
      <c r="W123" s="25" t="s">
        <v>13</v>
      </c>
      <c r="X123" s="25">
        <v>0</v>
      </c>
      <c r="Y123" s="25" t="s">
        <v>13</v>
      </c>
      <c r="Z123" s="25" t="s">
        <v>3414</v>
      </c>
      <c r="AA123" s="25" t="s">
        <v>13</v>
      </c>
      <c r="AB123" s="25" t="s">
        <v>13</v>
      </c>
      <c r="AC123" s="25" t="s">
        <v>13</v>
      </c>
      <c r="AD123" s="25">
        <v>0</v>
      </c>
      <c r="AE123" s="25">
        <v>0</v>
      </c>
      <c r="AF123" s="25">
        <v>22305.75</v>
      </c>
      <c r="AG123" s="25" t="s">
        <v>3934</v>
      </c>
    </row>
    <row r="124" spans="1:33">
      <c r="A124" s="25" t="s">
        <v>3935</v>
      </c>
      <c r="B124" s="25" t="s">
        <v>3936</v>
      </c>
      <c r="C124" s="25" t="s">
        <v>2884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3937</v>
      </c>
      <c r="I124" s="25" t="s">
        <v>13</v>
      </c>
      <c r="J124" s="25" t="s">
        <v>13</v>
      </c>
      <c r="K124" s="25" t="s">
        <v>1061</v>
      </c>
      <c r="L124" s="25" t="s">
        <v>1401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3060</v>
      </c>
      <c r="U124" s="25" t="s">
        <v>1763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3414</v>
      </c>
      <c r="AA124" s="25" t="s">
        <v>13</v>
      </c>
      <c r="AB124" s="25" t="s">
        <v>13</v>
      </c>
      <c r="AC124" s="25" t="s">
        <v>13</v>
      </c>
      <c r="AD124" s="25">
        <v>0</v>
      </c>
      <c r="AE124" s="25">
        <v>0</v>
      </c>
      <c r="AF124" s="25">
        <v>25960</v>
      </c>
      <c r="AG124" s="25" t="s">
        <v>3938</v>
      </c>
    </row>
    <row r="125" spans="1:33">
      <c r="A125" s="25" t="s">
        <v>3939</v>
      </c>
      <c r="B125" s="25" t="s">
        <v>3940</v>
      </c>
      <c r="C125" s="25" t="s">
        <v>2880</v>
      </c>
      <c r="D125" s="25" t="s">
        <v>13</v>
      </c>
      <c r="E125" s="25" t="s">
        <v>13</v>
      </c>
      <c r="F125" s="25" t="s">
        <v>3181</v>
      </c>
      <c r="G125" s="25" t="s">
        <v>129</v>
      </c>
      <c r="H125" s="25" t="s">
        <v>3937</v>
      </c>
      <c r="I125" s="25" t="s">
        <v>2993</v>
      </c>
      <c r="J125" s="25" t="s">
        <v>1397</v>
      </c>
      <c r="K125" s="25" t="s">
        <v>1061</v>
      </c>
      <c r="L125" s="25" t="s">
        <v>1401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3415</v>
      </c>
      <c r="U125" s="25" t="s">
        <v>19</v>
      </c>
      <c r="V125" s="25" t="s">
        <v>3064</v>
      </c>
      <c r="W125" s="25" t="s">
        <v>13</v>
      </c>
      <c r="X125" s="25">
        <v>0</v>
      </c>
      <c r="Y125" s="25" t="s">
        <v>13</v>
      </c>
      <c r="Z125" s="25" t="s">
        <v>3414</v>
      </c>
      <c r="AA125" s="25" t="s">
        <v>13</v>
      </c>
      <c r="AB125" s="25" t="s">
        <v>13</v>
      </c>
      <c r="AC125" s="25" t="s">
        <v>13</v>
      </c>
      <c r="AD125" s="25">
        <v>0</v>
      </c>
      <c r="AE125" s="25">
        <v>0</v>
      </c>
      <c r="AF125" s="25">
        <v>3316</v>
      </c>
      <c r="AG125" s="25" t="s">
        <v>1212</v>
      </c>
    </row>
    <row r="126" spans="1:33">
      <c r="A126" s="25" t="s">
        <v>3941</v>
      </c>
      <c r="B126" s="25" t="s">
        <v>3942</v>
      </c>
      <c r="C126" s="25" t="s">
        <v>2880</v>
      </c>
      <c r="D126" s="25" t="s">
        <v>13</v>
      </c>
      <c r="E126" s="25" t="s">
        <v>13</v>
      </c>
      <c r="F126" s="25" t="s">
        <v>3943</v>
      </c>
      <c r="G126" s="25" t="s">
        <v>129</v>
      </c>
      <c r="H126" s="25" t="s">
        <v>3944</v>
      </c>
      <c r="I126" s="25" t="s">
        <v>1699</v>
      </c>
      <c r="J126" s="25" t="s">
        <v>13</v>
      </c>
      <c r="K126" s="25" t="s">
        <v>2914</v>
      </c>
      <c r="L126" s="25" t="s">
        <v>1401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3415</v>
      </c>
      <c r="U126" s="25" t="s">
        <v>19</v>
      </c>
      <c r="V126" s="25" t="s">
        <v>3503</v>
      </c>
      <c r="W126" s="25" t="s">
        <v>13</v>
      </c>
      <c r="X126" s="25">
        <v>0</v>
      </c>
      <c r="Y126" s="25" t="s">
        <v>13</v>
      </c>
      <c r="Z126" s="25" t="s">
        <v>3414</v>
      </c>
      <c r="AA126" s="25" t="s">
        <v>13</v>
      </c>
      <c r="AB126" s="25" t="s">
        <v>13</v>
      </c>
      <c r="AC126" s="25" t="s">
        <v>13</v>
      </c>
      <c r="AD126" s="25">
        <v>0</v>
      </c>
      <c r="AE126" s="25">
        <v>0</v>
      </c>
      <c r="AF126" s="25">
        <v>1993.75</v>
      </c>
      <c r="AG126" s="25" t="s">
        <v>3575</v>
      </c>
    </row>
    <row r="127" spans="1:33">
      <c r="A127" s="25" t="s">
        <v>3945</v>
      </c>
      <c r="B127" s="25" t="s">
        <v>3946</v>
      </c>
      <c r="C127" s="25" t="s">
        <v>2880</v>
      </c>
      <c r="D127" s="25" t="s">
        <v>13</v>
      </c>
      <c r="E127" s="25" t="s">
        <v>13</v>
      </c>
      <c r="F127" s="25" t="s">
        <v>3947</v>
      </c>
      <c r="G127" s="25" t="s">
        <v>129</v>
      </c>
      <c r="H127" s="25" t="s">
        <v>3948</v>
      </c>
      <c r="I127" s="25" t="s">
        <v>1686</v>
      </c>
      <c r="J127" s="25" t="s">
        <v>13</v>
      </c>
      <c r="K127" s="25" t="s">
        <v>1061</v>
      </c>
      <c r="L127" s="25" t="s">
        <v>1401</v>
      </c>
      <c r="M127" s="25" t="s">
        <v>13</v>
      </c>
      <c r="N127" s="25" t="s">
        <v>3949</v>
      </c>
      <c r="O127" s="25" t="s">
        <v>3950</v>
      </c>
      <c r="P127" s="25" t="s">
        <v>3951</v>
      </c>
      <c r="Q127" s="25" t="s">
        <v>3948</v>
      </c>
      <c r="R127" s="25" t="s">
        <v>13</v>
      </c>
      <c r="S127" s="25" t="s">
        <v>13</v>
      </c>
      <c r="T127" s="25" t="s">
        <v>3415</v>
      </c>
      <c r="U127" s="25" t="s">
        <v>19</v>
      </c>
      <c r="V127" s="25" t="s">
        <v>3493</v>
      </c>
      <c r="W127" s="25" t="s">
        <v>3952</v>
      </c>
      <c r="X127" s="25">
        <v>0</v>
      </c>
      <c r="Y127" s="25" t="s">
        <v>13</v>
      </c>
      <c r="Z127" s="25" t="s">
        <v>3414</v>
      </c>
      <c r="AA127" s="25" t="s">
        <v>13</v>
      </c>
      <c r="AB127" s="25" t="s">
        <v>13</v>
      </c>
      <c r="AC127" s="25" t="s">
        <v>13</v>
      </c>
      <c r="AD127" s="25">
        <v>0</v>
      </c>
      <c r="AE127" s="25">
        <v>0</v>
      </c>
      <c r="AF127" s="25">
        <v>3316</v>
      </c>
      <c r="AG127" s="25" t="s">
        <v>1212</v>
      </c>
    </row>
    <row r="128" spans="1:33">
      <c r="A128" s="25" t="s">
        <v>3953</v>
      </c>
      <c r="B128" s="25" t="s">
        <v>3954</v>
      </c>
      <c r="C128" s="25" t="s">
        <v>2880</v>
      </c>
      <c r="D128" s="25" t="s">
        <v>13</v>
      </c>
      <c r="E128" s="25" t="s">
        <v>13</v>
      </c>
      <c r="F128" s="25" t="s">
        <v>13</v>
      </c>
      <c r="G128" s="25" t="s">
        <v>13</v>
      </c>
      <c r="H128" s="25" t="s">
        <v>3955</v>
      </c>
      <c r="I128" s="25" t="s">
        <v>13</v>
      </c>
      <c r="J128" s="25" t="s">
        <v>13</v>
      </c>
      <c r="K128" s="25" t="s">
        <v>1061</v>
      </c>
      <c r="L128" s="25" t="s">
        <v>1401</v>
      </c>
      <c r="M128" s="25" t="s">
        <v>13</v>
      </c>
      <c r="N128" s="25" t="s">
        <v>13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3415</v>
      </c>
      <c r="U128" s="25" t="s">
        <v>12</v>
      </c>
      <c r="V128" s="25" t="s">
        <v>3493</v>
      </c>
      <c r="W128" s="25" t="s">
        <v>13</v>
      </c>
      <c r="X128" s="25">
        <v>0</v>
      </c>
      <c r="Y128" s="25" t="s">
        <v>13</v>
      </c>
      <c r="Z128" s="25" t="s">
        <v>3414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3316</v>
      </c>
      <c r="AG128" s="25" t="s">
        <v>1212</v>
      </c>
    </row>
    <row r="129" spans="1:33">
      <c r="A129" s="25" t="s">
        <v>3956</v>
      </c>
      <c r="B129" s="25" t="s">
        <v>3957</v>
      </c>
      <c r="C129" s="25" t="s">
        <v>2884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3958</v>
      </c>
      <c r="I129" s="25" t="s">
        <v>1775</v>
      </c>
      <c r="J129" s="25" t="s">
        <v>1401</v>
      </c>
      <c r="K129" s="25" t="s">
        <v>3474</v>
      </c>
      <c r="L129" s="25" t="s">
        <v>1401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11" t="s">
        <v>3060</v>
      </c>
      <c r="U129" s="25" t="s">
        <v>1714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3414</v>
      </c>
      <c r="AA129" s="25" t="s">
        <v>13</v>
      </c>
      <c r="AB129" s="25" t="s">
        <v>13</v>
      </c>
      <c r="AC129" s="25" t="s">
        <v>13</v>
      </c>
      <c r="AD129" s="25">
        <v>230</v>
      </c>
      <c r="AE129" s="25">
        <v>0</v>
      </c>
      <c r="AF129" s="25">
        <v>980</v>
      </c>
      <c r="AG129" s="25" t="s">
        <v>1485</v>
      </c>
    </row>
    <row r="130" spans="1:33">
      <c r="A130" s="25" t="s">
        <v>3959</v>
      </c>
      <c r="B130" s="25" t="s">
        <v>3960</v>
      </c>
      <c r="C130" s="25" t="s">
        <v>2884</v>
      </c>
      <c r="D130" s="25" t="s">
        <v>13</v>
      </c>
      <c r="E130" s="25" t="s">
        <v>13</v>
      </c>
      <c r="F130" s="25" t="s">
        <v>13</v>
      </c>
      <c r="G130" s="25" t="s">
        <v>13</v>
      </c>
      <c r="H130" s="25" t="s">
        <v>3961</v>
      </c>
      <c r="I130" s="25" t="s">
        <v>1683</v>
      </c>
      <c r="J130" s="25" t="s">
        <v>1401</v>
      </c>
      <c r="K130" s="25" t="s">
        <v>1426</v>
      </c>
      <c r="L130" s="25" t="s">
        <v>1401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11" t="s">
        <v>3415</v>
      </c>
      <c r="U130" s="25" t="s">
        <v>12</v>
      </c>
      <c r="V130" s="25" t="s">
        <v>13</v>
      </c>
      <c r="W130" s="25" t="s">
        <v>13</v>
      </c>
      <c r="X130" s="25">
        <v>0</v>
      </c>
      <c r="Y130" s="25" t="s">
        <v>13</v>
      </c>
      <c r="Z130" s="25" t="s">
        <v>3414</v>
      </c>
      <c r="AA130" s="25" t="s">
        <v>13</v>
      </c>
      <c r="AB130" s="25" t="s">
        <v>13</v>
      </c>
      <c r="AC130" s="25" t="s">
        <v>13</v>
      </c>
      <c r="AD130" s="25">
        <v>0</v>
      </c>
      <c r="AE130" s="25">
        <v>0</v>
      </c>
      <c r="AF130" s="25">
        <v>25000</v>
      </c>
      <c r="AG130" s="25" t="s">
        <v>1241</v>
      </c>
    </row>
    <row r="131" spans="1:33">
      <c r="A131" s="25" t="s">
        <v>3962</v>
      </c>
      <c r="B131" s="25" t="s">
        <v>3963</v>
      </c>
      <c r="C131" s="25" t="s">
        <v>2884</v>
      </c>
      <c r="D131" s="25" t="s">
        <v>13</v>
      </c>
      <c r="E131" s="25" t="s">
        <v>13</v>
      </c>
      <c r="F131" s="25" t="s">
        <v>3326</v>
      </c>
      <c r="G131" s="25" t="s">
        <v>129</v>
      </c>
      <c r="H131" s="25" t="s">
        <v>3964</v>
      </c>
      <c r="I131" s="25" t="s">
        <v>1699</v>
      </c>
      <c r="J131" s="25" t="s">
        <v>13</v>
      </c>
      <c r="K131" s="25" t="s">
        <v>2914</v>
      </c>
      <c r="L131" s="25" t="s">
        <v>1401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3502</v>
      </c>
      <c r="U131" s="25" t="s">
        <v>19</v>
      </c>
      <c r="V131" s="25" t="s">
        <v>3503</v>
      </c>
      <c r="W131" s="25" t="s">
        <v>13</v>
      </c>
      <c r="X131" s="25">
        <v>0</v>
      </c>
      <c r="Y131" s="25" t="s">
        <v>13</v>
      </c>
      <c r="Z131" s="25" t="s">
        <v>3414</v>
      </c>
      <c r="AA131" s="25" t="s">
        <v>13</v>
      </c>
      <c r="AB131" s="25" t="s">
        <v>13</v>
      </c>
      <c r="AC131" s="25" t="s">
        <v>13</v>
      </c>
      <c r="AD131" s="25">
        <v>0</v>
      </c>
      <c r="AE131" s="25">
        <v>0</v>
      </c>
      <c r="AF131" s="25">
        <v>21552.91</v>
      </c>
      <c r="AG131" s="25" t="s">
        <v>3965</v>
      </c>
    </row>
    <row r="132" spans="1:33">
      <c r="A132" s="25" t="s">
        <v>3966</v>
      </c>
      <c r="B132" s="25" t="s">
        <v>3967</v>
      </c>
      <c r="C132" s="25" t="s">
        <v>2884</v>
      </c>
      <c r="D132" s="25" t="s">
        <v>13</v>
      </c>
      <c r="E132" s="25" t="s">
        <v>13</v>
      </c>
      <c r="F132" s="25" t="s">
        <v>13</v>
      </c>
      <c r="G132" s="25" t="s">
        <v>13</v>
      </c>
      <c r="H132" s="25" t="s">
        <v>3968</v>
      </c>
      <c r="I132" s="25" t="s">
        <v>13</v>
      </c>
      <c r="J132" s="25" t="s">
        <v>13</v>
      </c>
      <c r="K132" s="25" t="s">
        <v>1061</v>
      </c>
      <c r="L132" s="25" t="s">
        <v>1401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3060</v>
      </c>
      <c r="U132" s="25" t="s">
        <v>1763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3414</v>
      </c>
      <c r="AA132" s="25" t="s">
        <v>13</v>
      </c>
      <c r="AB132" s="25" t="s">
        <v>13</v>
      </c>
      <c r="AC132" s="25" t="s">
        <v>13</v>
      </c>
      <c r="AD132" s="25">
        <v>0</v>
      </c>
      <c r="AE132" s="25">
        <v>0</v>
      </c>
      <c r="AF132" s="25">
        <v>760</v>
      </c>
      <c r="AG132" s="25" t="s">
        <v>1210</v>
      </c>
    </row>
    <row r="133" spans="1:33">
      <c r="A133" s="25" t="s">
        <v>3969</v>
      </c>
      <c r="B133" s="25" t="s">
        <v>3970</v>
      </c>
      <c r="C133" s="25" t="s">
        <v>2884</v>
      </c>
      <c r="D133" s="25" t="s">
        <v>13</v>
      </c>
      <c r="E133" s="25" t="s">
        <v>13</v>
      </c>
      <c r="F133" s="25" t="s">
        <v>13</v>
      </c>
      <c r="G133" s="25" t="s">
        <v>13</v>
      </c>
      <c r="H133" s="25" t="s">
        <v>3971</v>
      </c>
      <c r="I133" s="25" t="s">
        <v>1686</v>
      </c>
      <c r="J133" s="25" t="s">
        <v>1401</v>
      </c>
      <c r="K133" s="25" t="s">
        <v>1426</v>
      </c>
      <c r="L133" s="25" t="s">
        <v>1401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4" t="s">
        <v>4333</v>
      </c>
      <c r="U133" s="211" t="s">
        <v>1763</v>
      </c>
      <c r="V133" s="25" t="s">
        <v>13</v>
      </c>
      <c r="W133" s="25" t="s">
        <v>13</v>
      </c>
      <c r="X133" s="25">
        <v>0</v>
      </c>
      <c r="Y133" s="25" t="s">
        <v>13</v>
      </c>
      <c r="Z133" s="25" t="s">
        <v>3414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25000</v>
      </c>
      <c r="AG133" s="25" t="s">
        <v>1241</v>
      </c>
    </row>
    <row r="134" spans="1:33">
      <c r="A134" s="25" t="s">
        <v>2466</v>
      </c>
      <c r="B134" s="25" t="s">
        <v>2467</v>
      </c>
      <c r="C134" s="25" t="s">
        <v>2880</v>
      </c>
      <c r="D134" s="25" t="s">
        <v>13</v>
      </c>
      <c r="E134" s="25" t="s">
        <v>13</v>
      </c>
      <c r="F134" s="25" t="s">
        <v>13</v>
      </c>
      <c r="G134" s="25" t="s">
        <v>13</v>
      </c>
      <c r="H134" s="25" t="s">
        <v>2468</v>
      </c>
      <c r="I134" s="25" t="s">
        <v>1686</v>
      </c>
      <c r="J134" s="25" t="s">
        <v>1675</v>
      </c>
      <c r="K134" s="25" t="s">
        <v>1079</v>
      </c>
      <c r="L134" s="25" t="s">
        <v>1401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3415</v>
      </c>
      <c r="U134" s="214" t="s">
        <v>4336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3414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3316</v>
      </c>
      <c r="AG134" s="25" t="s">
        <v>1212</v>
      </c>
    </row>
    <row r="135" spans="1:33">
      <c r="A135" s="25" t="s">
        <v>3972</v>
      </c>
      <c r="B135" s="25" t="s">
        <v>3973</v>
      </c>
      <c r="C135" s="25" t="s">
        <v>2880</v>
      </c>
      <c r="D135" s="25" t="s">
        <v>13</v>
      </c>
      <c r="E135" s="25" t="s">
        <v>13</v>
      </c>
      <c r="F135" s="25" t="s">
        <v>3974</v>
      </c>
      <c r="G135" s="25" t="s">
        <v>128</v>
      </c>
      <c r="H135" s="25" t="s">
        <v>3975</v>
      </c>
      <c r="I135" s="25" t="s">
        <v>1699</v>
      </c>
      <c r="J135" s="25" t="s">
        <v>13</v>
      </c>
      <c r="K135" s="25" t="s">
        <v>2914</v>
      </c>
      <c r="L135" s="25" t="s">
        <v>1401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3415</v>
      </c>
      <c r="U135" s="25" t="s">
        <v>19</v>
      </c>
      <c r="V135" s="25" t="s">
        <v>3545</v>
      </c>
      <c r="W135" s="25" t="s">
        <v>13</v>
      </c>
      <c r="X135" s="25">
        <v>0</v>
      </c>
      <c r="Y135" s="25" t="s">
        <v>13</v>
      </c>
      <c r="Z135" s="25" t="s">
        <v>3414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9500</v>
      </c>
      <c r="AF135" s="25">
        <v>18380.55</v>
      </c>
      <c r="AG135" s="25" t="s">
        <v>3976</v>
      </c>
    </row>
    <row r="136" spans="1:33">
      <c r="A136" s="25" t="s">
        <v>3977</v>
      </c>
      <c r="B136" s="25" t="s">
        <v>3978</v>
      </c>
      <c r="C136" s="25" t="s">
        <v>2884</v>
      </c>
      <c r="D136" s="25" t="s">
        <v>13</v>
      </c>
      <c r="E136" s="25" t="s">
        <v>13</v>
      </c>
      <c r="F136" s="25" t="s">
        <v>3979</v>
      </c>
      <c r="G136" s="25" t="s">
        <v>126</v>
      </c>
      <c r="H136" s="25" t="s">
        <v>3980</v>
      </c>
      <c r="I136" s="25" t="s">
        <v>1775</v>
      </c>
      <c r="J136" s="25" t="s">
        <v>1401</v>
      </c>
      <c r="K136" s="25" t="s">
        <v>1079</v>
      </c>
      <c r="L136" s="25" t="s">
        <v>1401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4" t="s">
        <v>4333</v>
      </c>
      <c r="U136" s="25" t="s">
        <v>1763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3414</v>
      </c>
      <c r="AA136" s="25" t="s">
        <v>13</v>
      </c>
      <c r="AB136" s="25" t="s">
        <v>13</v>
      </c>
      <c r="AC136" s="25" t="s">
        <v>13</v>
      </c>
      <c r="AD136" s="25">
        <v>0</v>
      </c>
      <c r="AE136" s="25">
        <v>0</v>
      </c>
      <c r="AF136" s="25">
        <v>960</v>
      </c>
      <c r="AG136" s="25" t="s">
        <v>1208</v>
      </c>
    </row>
    <row r="137" spans="1:33">
      <c r="A137" s="25" t="s">
        <v>3981</v>
      </c>
      <c r="B137" s="25" t="s">
        <v>3982</v>
      </c>
      <c r="C137" s="25" t="s">
        <v>2884</v>
      </c>
      <c r="D137" s="25" t="s">
        <v>13</v>
      </c>
      <c r="E137" s="25" t="s">
        <v>13</v>
      </c>
      <c r="F137" s="25" t="s">
        <v>13</v>
      </c>
      <c r="G137" s="25" t="s">
        <v>13</v>
      </c>
      <c r="H137" s="25" t="s">
        <v>3983</v>
      </c>
      <c r="I137" s="25" t="s">
        <v>1678</v>
      </c>
      <c r="J137" s="25" t="s">
        <v>1401</v>
      </c>
      <c r="K137" s="25" t="s">
        <v>1429</v>
      </c>
      <c r="L137" s="25" t="s">
        <v>1401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11" t="s">
        <v>3060</v>
      </c>
      <c r="U137" s="25" t="s">
        <v>1706</v>
      </c>
      <c r="V137" s="25" t="s">
        <v>13</v>
      </c>
      <c r="W137" s="25" t="s">
        <v>13</v>
      </c>
      <c r="X137" s="25">
        <v>0</v>
      </c>
      <c r="Y137" s="25" t="s">
        <v>13</v>
      </c>
      <c r="Z137" s="25" t="s">
        <v>3414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28316</v>
      </c>
      <c r="AG137" s="25" t="s">
        <v>3429</v>
      </c>
    </row>
    <row r="138" spans="1:33">
      <c r="A138" s="25" t="s">
        <v>3984</v>
      </c>
      <c r="B138" s="25" t="s">
        <v>3985</v>
      </c>
      <c r="C138" s="25" t="s">
        <v>2884</v>
      </c>
      <c r="D138" s="25" t="s">
        <v>13</v>
      </c>
      <c r="E138" s="25" t="s">
        <v>13</v>
      </c>
      <c r="F138" s="25" t="s">
        <v>13</v>
      </c>
      <c r="G138" s="25" t="s">
        <v>13</v>
      </c>
      <c r="H138" s="25" t="s">
        <v>3986</v>
      </c>
      <c r="I138" s="25" t="s">
        <v>13</v>
      </c>
      <c r="J138" s="25" t="s">
        <v>13</v>
      </c>
      <c r="K138" s="25" t="s">
        <v>1095</v>
      </c>
      <c r="L138" s="25" t="s">
        <v>1401</v>
      </c>
      <c r="M138" s="25" t="s">
        <v>13</v>
      </c>
      <c r="N138" s="25" t="s">
        <v>13</v>
      </c>
      <c r="O138" s="25" t="s">
        <v>13</v>
      </c>
      <c r="P138" s="25" t="s">
        <v>3987</v>
      </c>
      <c r="Q138" s="25" t="s">
        <v>3986</v>
      </c>
      <c r="R138" s="25" t="s">
        <v>13</v>
      </c>
      <c r="S138" s="25" t="s">
        <v>13</v>
      </c>
      <c r="T138" s="25" t="s">
        <v>3415</v>
      </c>
      <c r="U138" s="25" t="s">
        <v>19</v>
      </c>
      <c r="V138" s="25" t="s">
        <v>3933</v>
      </c>
      <c r="W138" s="25" t="s">
        <v>13</v>
      </c>
      <c r="X138" s="25">
        <v>0</v>
      </c>
      <c r="Y138" s="25" t="s">
        <v>13</v>
      </c>
      <c r="Z138" s="25" t="s">
        <v>3414</v>
      </c>
      <c r="AA138" s="25" t="s">
        <v>13</v>
      </c>
      <c r="AB138" s="25" t="s">
        <v>13</v>
      </c>
      <c r="AC138" s="25" t="s">
        <v>13</v>
      </c>
      <c r="AD138" s="25">
        <v>0</v>
      </c>
      <c r="AE138" s="25">
        <v>0</v>
      </c>
      <c r="AF138" s="25">
        <v>3316</v>
      </c>
      <c r="AG138" s="25" t="s">
        <v>1212</v>
      </c>
    </row>
    <row r="139" spans="1:33">
      <c r="A139" s="25" t="s">
        <v>3988</v>
      </c>
      <c r="B139" s="25" t="s">
        <v>3989</v>
      </c>
      <c r="C139" s="25" t="s">
        <v>2880</v>
      </c>
      <c r="D139" s="25" t="s">
        <v>13</v>
      </c>
      <c r="E139" s="25" t="s">
        <v>13</v>
      </c>
      <c r="F139" s="25" t="s">
        <v>13</v>
      </c>
      <c r="G139" s="25" t="s">
        <v>13</v>
      </c>
      <c r="H139" s="25" t="s">
        <v>3990</v>
      </c>
      <c r="I139" s="25" t="s">
        <v>1686</v>
      </c>
      <c r="J139" s="25" t="s">
        <v>1401</v>
      </c>
      <c r="K139" s="25" t="s">
        <v>1425</v>
      </c>
      <c r="L139" s="25" t="s">
        <v>1401</v>
      </c>
      <c r="M139" s="25" t="s">
        <v>13</v>
      </c>
      <c r="N139" s="25" t="s">
        <v>13</v>
      </c>
      <c r="O139" s="25" t="s">
        <v>13</v>
      </c>
      <c r="P139" s="25" t="s">
        <v>13</v>
      </c>
      <c r="Q139" s="25" t="s">
        <v>3990</v>
      </c>
      <c r="R139" s="25" t="s">
        <v>13</v>
      </c>
      <c r="S139" s="25" t="s">
        <v>13</v>
      </c>
      <c r="T139" s="25" t="s">
        <v>2810</v>
      </c>
      <c r="U139" s="25" t="s">
        <v>12</v>
      </c>
      <c r="V139" s="25" t="s">
        <v>127</v>
      </c>
      <c r="W139" s="25" t="s">
        <v>13</v>
      </c>
      <c r="X139" s="25">
        <v>0</v>
      </c>
      <c r="Y139" s="25" t="s">
        <v>13</v>
      </c>
      <c r="Z139" s="25" t="s">
        <v>3414</v>
      </c>
      <c r="AA139" s="25" t="s">
        <v>13</v>
      </c>
      <c r="AB139" s="25" t="s">
        <v>13</v>
      </c>
      <c r="AC139" s="25" t="s">
        <v>13</v>
      </c>
      <c r="AD139" s="25">
        <v>0</v>
      </c>
      <c r="AE139" s="25">
        <v>0</v>
      </c>
      <c r="AF139" s="25">
        <v>0</v>
      </c>
      <c r="AG139" s="25" t="s">
        <v>8</v>
      </c>
    </row>
    <row r="140" spans="1:33">
      <c r="A140" s="25" t="s">
        <v>3991</v>
      </c>
      <c r="B140" s="25" t="s">
        <v>3989</v>
      </c>
      <c r="C140" s="25" t="s">
        <v>2880</v>
      </c>
      <c r="D140" s="25" t="s">
        <v>13</v>
      </c>
      <c r="E140" s="25" t="s">
        <v>13</v>
      </c>
      <c r="F140" s="25" t="s">
        <v>3992</v>
      </c>
      <c r="G140" s="25" t="s">
        <v>130</v>
      </c>
      <c r="H140" s="25" t="s">
        <v>3993</v>
      </c>
      <c r="I140" s="25" t="s">
        <v>1686</v>
      </c>
      <c r="J140" s="25" t="s">
        <v>1401</v>
      </c>
      <c r="K140" s="25" t="s">
        <v>1425</v>
      </c>
      <c r="L140" s="25" t="s">
        <v>1401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2810</v>
      </c>
      <c r="U140" s="25" t="s">
        <v>12</v>
      </c>
      <c r="V140" s="25" t="s">
        <v>3480</v>
      </c>
      <c r="W140" s="25" t="s">
        <v>13</v>
      </c>
      <c r="X140" s="25">
        <v>0</v>
      </c>
      <c r="Y140" s="25" t="s">
        <v>13</v>
      </c>
      <c r="Z140" s="25" t="s">
        <v>3414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1880</v>
      </c>
      <c r="AG140" s="25" t="s">
        <v>3475</v>
      </c>
    </row>
    <row r="141" spans="1:33">
      <c r="A141" s="25" t="s">
        <v>3994</v>
      </c>
      <c r="B141" s="25" t="s">
        <v>3995</v>
      </c>
      <c r="C141" s="25" t="s">
        <v>2884</v>
      </c>
      <c r="D141" s="25" t="s">
        <v>13</v>
      </c>
      <c r="E141" s="25" t="s">
        <v>13</v>
      </c>
      <c r="F141" s="25" t="s">
        <v>3996</v>
      </c>
      <c r="G141" s="25" t="s">
        <v>126</v>
      </c>
      <c r="H141" s="25" t="s">
        <v>3997</v>
      </c>
      <c r="I141" s="25" t="s">
        <v>1699</v>
      </c>
      <c r="J141" s="25" t="s">
        <v>1675</v>
      </c>
      <c r="K141" s="25" t="s">
        <v>1061</v>
      </c>
      <c r="L141" s="25" t="s">
        <v>1401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4" t="s">
        <v>4333</v>
      </c>
      <c r="U141" s="25" t="s">
        <v>1763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3414</v>
      </c>
      <c r="AA141" s="25" t="s">
        <v>13</v>
      </c>
      <c r="AB141" s="25" t="s">
        <v>13</v>
      </c>
      <c r="AC141" s="25" t="s">
        <v>13</v>
      </c>
      <c r="AD141" s="25">
        <v>0</v>
      </c>
      <c r="AE141" s="25">
        <v>0</v>
      </c>
      <c r="AF141" s="25">
        <v>960</v>
      </c>
      <c r="AG141" s="25" t="s">
        <v>1208</v>
      </c>
    </row>
    <row r="142" spans="1:33">
      <c r="A142" s="25" t="s">
        <v>3998</v>
      </c>
      <c r="B142" s="25" t="s">
        <v>3999</v>
      </c>
      <c r="C142" s="25" t="s">
        <v>2880</v>
      </c>
      <c r="D142" s="25" t="s">
        <v>13</v>
      </c>
      <c r="E142" s="25" t="s">
        <v>13</v>
      </c>
      <c r="F142" s="25" t="s">
        <v>4000</v>
      </c>
      <c r="G142" s="25" t="s">
        <v>128</v>
      </c>
      <c r="H142" s="25" t="s">
        <v>4001</v>
      </c>
      <c r="I142" s="25" t="s">
        <v>3079</v>
      </c>
      <c r="J142" s="25" t="s">
        <v>1401</v>
      </c>
      <c r="K142" s="25" t="s">
        <v>3456</v>
      </c>
      <c r="L142" s="25" t="s">
        <v>1401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11" t="s">
        <v>2810</v>
      </c>
      <c r="U142" s="25" t="s">
        <v>19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3414</v>
      </c>
      <c r="AA142" s="25" t="s">
        <v>13</v>
      </c>
      <c r="AB142" s="25" t="s">
        <v>13</v>
      </c>
      <c r="AC142" s="25" t="s">
        <v>13</v>
      </c>
      <c r="AD142" s="25">
        <v>0</v>
      </c>
      <c r="AE142" s="25">
        <v>0</v>
      </c>
      <c r="AF142" s="25">
        <v>25000</v>
      </c>
      <c r="AG142" s="25" t="s">
        <v>1241</v>
      </c>
    </row>
    <row r="143" spans="1:33">
      <c r="A143" s="25" t="s">
        <v>4002</v>
      </c>
      <c r="B143" s="25" t="s">
        <v>4003</v>
      </c>
      <c r="C143" s="25" t="s">
        <v>2884</v>
      </c>
      <c r="D143" s="25" t="s">
        <v>13</v>
      </c>
      <c r="E143" s="25" t="s">
        <v>13</v>
      </c>
      <c r="F143" s="25" t="s">
        <v>4004</v>
      </c>
      <c r="G143" s="25" t="s">
        <v>128</v>
      </c>
      <c r="H143" s="25" t="s">
        <v>4005</v>
      </c>
      <c r="I143" s="216" t="s">
        <v>1699</v>
      </c>
      <c r="J143" s="25" t="s">
        <v>13</v>
      </c>
      <c r="K143" s="25" t="s">
        <v>2914</v>
      </c>
      <c r="L143" s="25" t="s">
        <v>1401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3415</v>
      </c>
      <c r="U143" s="25" t="s">
        <v>19</v>
      </c>
      <c r="V143" s="25" t="s">
        <v>3545</v>
      </c>
      <c r="W143" s="25" t="s">
        <v>13</v>
      </c>
      <c r="X143" s="25">
        <v>0</v>
      </c>
      <c r="Y143" s="25" t="s">
        <v>13</v>
      </c>
      <c r="Z143" s="25" t="s">
        <v>3414</v>
      </c>
      <c r="AA143" s="25" t="s">
        <v>13</v>
      </c>
      <c r="AB143" s="25" t="s">
        <v>13</v>
      </c>
      <c r="AC143" s="25" t="s">
        <v>13</v>
      </c>
      <c r="AD143" s="25">
        <v>0</v>
      </c>
      <c r="AE143" s="25">
        <v>0</v>
      </c>
      <c r="AF143" s="25">
        <v>17439.09</v>
      </c>
      <c r="AG143" s="25" t="s">
        <v>4006</v>
      </c>
    </row>
    <row r="144" spans="1:33">
      <c r="A144" s="25" t="s">
        <v>4007</v>
      </c>
      <c r="B144" s="25" t="s">
        <v>4008</v>
      </c>
      <c r="C144" s="25" t="s">
        <v>2880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4009</v>
      </c>
      <c r="I144" s="25" t="s">
        <v>13</v>
      </c>
      <c r="J144" s="25" t="s">
        <v>13</v>
      </c>
      <c r="K144" s="25" t="s">
        <v>1061</v>
      </c>
      <c r="L144" s="25" t="s">
        <v>1401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13</v>
      </c>
      <c r="R144" s="25" t="s">
        <v>13</v>
      </c>
      <c r="S144" s="25" t="s">
        <v>13</v>
      </c>
      <c r="T144" s="25" t="s">
        <v>3060</v>
      </c>
      <c r="U144" s="25" t="s">
        <v>1763</v>
      </c>
      <c r="V144" s="25" t="s">
        <v>13</v>
      </c>
      <c r="W144" s="25" t="s">
        <v>13</v>
      </c>
      <c r="X144" s="25">
        <v>0</v>
      </c>
      <c r="Y144" s="25" t="s">
        <v>13</v>
      </c>
      <c r="Z144" s="25" t="s">
        <v>3414</v>
      </c>
      <c r="AA144" s="25" t="s">
        <v>13</v>
      </c>
      <c r="AB144" s="25" t="s">
        <v>13</v>
      </c>
      <c r="AC144" s="25" t="s">
        <v>13</v>
      </c>
      <c r="AD144" s="25">
        <v>0</v>
      </c>
      <c r="AE144" s="25">
        <v>0</v>
      </c>
      <c r="AF144" s="25">
        <v>760</v>
      </c>
      <c r="AG144" s="25" t="s">
        <v>1210</v>
      </c>
    </row>
    <row r="145" spans="1:33">
      <c r="A145" s="25" t="s">
        <v>4010</v>
      </c>
      <c r="B145" s="25" t="s">
        <v>4011</v>
      </c>
      <c r="C145" s="25" t="s">
        <v>2880</v>
      </c>
      <c r="D145" s="25" t="s">
        <v>13</v>
      </c>
      <c r="E145" s="25" t="s">
        <v>13</v>
      </c>
      <c r="F145" s="25" t="s">
        <v>4012</v>
      </c>
      <c r="G145" s="25" t="s">
        <v>130</v>
      </c>
      <c r="H145" s="25" t="s">
        <v>4013</v>
      </c>
      <c r="I145" s="25" t="s">
        <v>1686</v>
      </c>
      <c r="J145" s="25" t="s">
        <v>13</v>
      </c>
      <c r="K145" s="25" t="s">
        <v>2914</v>
      </c>
      <c r="L145" s="25" t="s">
        <v>1401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3415</v>
      </c>
      <c r="U145" s="25" t="s">
        <v>12</v>
      </c>
      <c r="V145" s="25" t="s">
        <v>3545</v>
      </c>
      <c r="W145" s="25" t="s">
        <v>13</v>
      </c>
      <c r="X145" s="25">
        <v>0</v>
      </c>
      <c r="Y145" s="25" t="s">
        <v>13</v>
      </c>
      <c r="Z145" s="25" t="s">
        <v>3414</v>
      </c>
      <c r="AA145" s="25" t="s">
        <v>13</v>
      </c>
      <c r="AB145" s="25" t="s">
        <v>13</v>
      </c>
      <c r="AC145" s="25" t="s">
        <v>13</v>
      </c>
      <c r="AD145" s="25">
        <v>0</v>
      </c>
      <c r="AE145" s="25">
        <v>0</v>
      </c>
      <c r="AF145" s="25">
        <v>23469.3</v>
      </c>
      <c r="AG145" s="25" t="s">
        <v>4014</v>
      </c>
    </row>
    <row r="146" spans="1:33">
      <c r="A146" s="25" t="s">
        <v>4015</v>
      </c>
      <c r="B146" s="25" t="s">
        <v>4016</v>
      </c>
      <c r="C146" s="25" t="s">
        <v>2884</v>
      </c>
      <c r="D146" s="25" t="s">
        <v>13</v>
      </c>
      <c r="E146" s="25" t="s">
        <v>13</v>
      </c>
      <c r="F146" s="25" t="s">
        <v>13</v>
      </c>
      <c r="G146" s="25" t="s">
        <v>13</v>
      </c>
      <c r="H146" s="25" t="s">
        <v>4017</v>
      </c>
      <c r="I146" s="25" t="s">
        <v>13</v>
      </c>
      <c r="J146" s="25" t="s">
        <v>13</v>
      </c>
      <c r="K146" s="25" t="s">
        <v>1061</v>
      </c>
      <c r="L146" s="25" t="s">
        <v>1401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13</v>
      </c>
      <c r="R146" s="25" t="s">
        <v>13</v>
      </c>
      <c r="S146" s="25" t="s">
        <v>13</v>
      </c>
      <c r="T146" s="25" t="s">
        <v>3060</v>
      </c>
      <c r="U146" s="25" t="s">
        <v>1763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3414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760</v>
      </c>
      <c r="AG146" s="25" t="s">
        <v>1210</v>
      </c>
    </row>
    <row r="147" spans="1:33">
      <c r="A147" s="25" t="s">
        <v>4018</v>
      </c>
      <c r="B147" s="25" t="s">
        <v>4019</v>
      </c>
      <c r="C147" s="25" t="s">
        <v>2880</v>
      </c>
      <c r="D147" s="25" t="s">
        <v>13</v>
      </c>
      <c r="E147" s="25" t="s">
        <v>13</v>
      </c>
      <c r="F147" s="25" t="s">
        <v>13</v>
      </c>
      <c r="G147" s="25" t="s">
        <v>13</v>
      </c>
      <c r="H147" s="25" t="s">
        <v>4017</v>
      </c>
      <c r="I147" s="25" t="s">
        <v>13</v>
      </c>
      <c r="J147" s="25" t="s">
        <v>13</v>
      </c>
      <c r="K147" s="25" t="s">
        <v>1061</v>
      </c>
      <c r="L147" s="25" t="s">
        <v>1401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3060</v>
      </c>
      <c r="U147" s="25" t="s">
        <v>1763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3414</v>
      </c>
      <c r="AA147" s="25" t="s">
        <v>13</v>
      </c>
      <c r="AB147" s="25" t="s">
        <v>13</v>
      </c>
      <c r="AC147" s="25" t="s">
        <v>13</v>
      </c>
      <c r="AD147" s="25">
        <v>0</v>
      </c>
      <c r="AE147" s="25">
        <v>0</v>
      </c>
      <c r="AF147" s="25">
        <v>0</v>
      </c>
      <c r="AG147" s="25" t="s">
        <v>8</v>
      </c>
    </row>
    <row r="148" spans="1:33">
      <c r="A148" s="25" t="s">
        <v>4020</v>
      </c>
      <c r="B148" s="25" t="s">
        <v>4021</v>
      </c>
      <c r="C148" s="25" t="s">
        <v>2884</v>
      </c>
      <c r="D148" s="25" t="s">
        <v>13</v>
      </c>
      <c r="E148" s="25" t="s">
        <v>13</v>
      </c>
      <c r="F148" s="25" t="s">
        <v>4022</v>
      </c>
      <c r="G148" s="25" t="s">
        <v>126</v>
      </c>
      <c r="H148" s="25" t="s">
        <v>4005</v>
      </c>
      <c r="I148" s="25" t="s">
        <v>13</v>
      </c>
      <c r="J148" s="25" t="s">
        <v>13</v>
      </c>
      <c r="K148" s="25" t="s">
        <v>1065</v>
      </c>
      <c r="L148" s="25" t="s">
        <v>1401</v>
      </c>
      <c r="M148" s="25" t="s">
        <v>13</v>
      </c>
      <c r="N148" s="25" t="s">
        <v>13</v>
      </c>
      <c r="O148" s="25" t="s">
        <v>13</v>
      </c>
      <c r="P148" s="25" t="s">
        <v>13</v>
      </c>
      <c r="Q148" s="25" t="s">
        <v>4005</v>
      </c>
      <c r="R148" s="25" t="s">
        <v>13</v>
      </c>
      <c r="S148" s="25" t="s">
        <v>13</v>
      </c>
      <c r="T148" s="25" t="s">
        <v>3415</v>
      </c>
      <c r="U148" s="25" t="s">
        <v>1714</v>
      </c>
      <c r="V148" s="25" t="s">
        <v>4023</v>
      </c>
      <c r="W148" s="25" t="s">
        <v>13</v>
      </c>
      <c r="X148" s="25">
        <v>0</v>
      </c>
      <c r="Y148" s="25" t="s">
        <v>13</v>
      </c>
      <c r="Z148" s="25" t="s">
        <v>3414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1200</v>
      </c>
      <c r="AG148" s="25" t="s">
        <v>4024</v>
      </c>
    </row>
    <row r="149" spans="1:33">
      <c r="A149" s="25" t="s">
        <v>4025</v>
      </c>
      <c r="B149" s="25" t="s">
        <v>4026</v>
      </c>
      <c r="C149" s="25" t="s">
        <v>2880</v>
      </c>
      <c r="D149" s="25" t="s">
        <v>13</v>
      </c>
      <c r="E149" s="25" t="s">
        <v>13</v>
      </c>
      <c r="F149" s="25" t="s">
        <v>4027</v>
      </c>
      <c r="G149" s="25" t="s">
        <v>130</v>
      </c>
      <c r="H149" s="25" t="s">
        <v>4028</v>
      </c>
      <c r="I149" s="25" t="s">
        <v>1699</v>
      </c>
      <c r="J149" s="25" t="s">
        <v>13</v>
      </c>
      <c r="K149" s="25" t="s">
        <v>2914</v>
      </c>
      <c r="L149" s="25" t="s">
        <v>1401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3415</v>
      </c>
      <c r="U149" s="25" t="s">
        <v>19</v>
      </c>
      <c r="V149" s="25" t="s">
        <v>3933</v>
      </c>
      <c r="W149" s="25" t="s">
        <v>13</v>
      </c>
      <c r="X149" s="25">
        <v>0</v>
      </c>
      <c r="Y149" s="25" t="s">
        <v>13</v>
      </c>
      <c r="Z149" s="25" t="s">
        <v>3414</v>
      </c>
      <c r="AA149" s="25" t="s">
        <v>13</v>
      </c>
      <c r="AB149" s="25" t="s">
        <v>13</v>
      </c>
      <c r="AC149" s="25" t="s">
        <v>13</v>
      </c>
      <c r="AD149" s="25">
        <v>0</v>
      </c>
      <c r="AE149" s="25">
        <v>0</v>
      </c>
      <c r="AF149" s="25">
        <v>16249.95</v>
      </c>
      <c r="AG149" s="25" t="s">
        <v>3688</v>
      </c>
    </row>
    <row r="150" spans="1:33">
      <c r="A150" s="25" t="s">
        <v>4029</v>
      </c>
      <c r="B150" s="25" t="s">
        <v>4030</v>
      </c>
      <c r="C150" s="25" t="s">
        <v>2880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4031</v>
      </c>
      <c r="I150" s="25" t="s">
        <v>1683</v>
      </c>
      <c r="J150" s="25" t="s">
        <v>1401</v>
      </c>
      <c r="K150" s="25" t="s">
        <v>3474</v>
      </c>
      <c r="L150" s="25" t="s">
        <v>1401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2821</v>
      </c>
      <c r="U150" s="25" t="s">
        <v>1763</v>
      </c>
      <c r="V150" s="25" t="s">
        <v>13</v>
      </c>
      <c r="W150" s="25" t="s">
        <v>13</v>
      </c>
      <c r="X150" s="25">
        <v>0</v>
      </c>
      <c r="Y150" s="25" t="s">
        <v>13</v>
      </c>
      <c r="Z150" s="25" t="s">
        <v>3414</v>
      </c>
      <c r="AA150" s="25" t="s">
        <v>13</v>
      </c>
      <c r="AB150" s="25" t="s">
        <v>13</v>
      </c>
      <c r="AC150" s="25" t="s">
        <v>13</v>
      </c>
      <c r="AD150" s="25">
        <v>230</v>
      </c>
      <c r="AE150" s="25">
        <v>0</v>
      </c>
      <c r="AF150" s="25">
        <v>980</v>
      </c>
      <c r="AG150" s="25" t="s">
        <v>1485</v>
      </c>
    </row>
    <row r="151" spans="1:33">
      <c r="A151" s="25" t="s">
        <v>4032</v>
      </c>
      <c r="B151" s="25" t="s">
        <v>4033</v>
      </c>
      <c r="C151" s="25" t="s">
        <v>2880</v>
      </c>
      <c r="D151" s="25" t="s">
        <v>13</v>
      </c>
      <c r="E151" s="25" t="s">
        <v>13</v>
      </c>
      <c r="F151" s="25" t="s">
        <v>13</v>
      </c>
      <c r="G151" s="25" t="s">
        <v>13</v>
      </c>
      <c r="H151" s="25" t="s">
        <v>4034</v>
      </c>
      <c r="I151" s="25" t="s">
        <v>1686</v>
      </c>
      <c r="J151" s="25" t="s">
        <v>1401</v>
      </c>
      <c r="K151" s="25" t="s">
        <v>3456</v>
      </c>
      <c r="L151" s="25" t="s">
        <v>1401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4034</v>
      </c>
      <c r="R151" s="25" t="s">
        <v>13</v>
      </c>
      <c r="S151" s="25" t="s">
        <v>13</v>
      </c>
      <c r="T151" s="25" t="s">
        <v>3502</v>
      </c>
      <c r="U151" s="25" t="s">
        <v>12</v>
      </c>
      <c r="V151" s="25" t="s">
        <v>124</v>
      </c>
      <c r="W151" s="25" t="s">
        <v>13</v>
      </c>
      <c r="X151" s="25">
        <v>0</v>
      </c>
      <c r="Y151" s="25" t="s">
        <v>13</v>
      </c>
      <c r="Z151" s="25" t="s">
        <v>3414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50680</v>
      </c>
      <c r="AG151" s="25" t="s">
        <v>4035</v>
      </c>
    </row>
    <row r="152" spans="1:33">
      <c r="A152" s="25" t="s">
        <v>4036</v>
      </c>
      <c r="B152" s="25" t="s">
        <v>4037</v>
      </c>
      <c r="C152" s="25" t="s">
        <v>2884</v>
      </c>
      <c r="D152" s="25" t="s">
        <v>13</v>
      </c>
      <c r="E152" s="25" t="s">
        <v>13</v>
      </c>
      <c r="F152" s="25" t="s">
        <v>13</v>
      </c>
      <c r="G152" s="25" t="s">
        <v>13</v>
      </c>
      <c r="H152" s="25" t="s">
        <v>4038</v>
      </c>
      <c r="I152" s="25" t="s">
        <v>1699</v>
      </c>
      <c r="J152" s="25" t="s">
        <v>1401</v>
      </c>
      <c r="K152" s="25" t="s">
        <v>1061</v>
      </c>
      <c r="L152" s="25" t="s">
        <v>1401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4038</v>
      </c>
      <c r="R152" s="25" t="s">
        <v>13</v>
      </c>
      <c r="S152" s="25" t="s">
        <v>13</v>
      </c>
      <c r="T152" s="25" t="s">
        <v>4039</v>
      </c>
      <c r="U152" s="25" t="s">
        <v>19</v>
      </c>
      <c r="V152" s="25" t="s">
        <v>13</v>
      </c>
      <c r="W152" s="25" t="s">
        <v>13</v>
      </c>
      <c r="X152" s="25">
        <v>0</v>
      </c>
      <c r="Y152" s="25" t="s">
        <v>13</v>
      </c>
      <c r="Z152" s="25" t="s">
        <v>3414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2832.42</v>
      </c>
      <c r="AG152" s="25" t="s">
        <v>1484</v>
      </c>
    </row>
    <row r="153" spans="1:33">
      <c r="A153" s="25" t="s">
        <v>4040</v>
      </c>
      <c r="B153" s="25" t="s">
        <v>4041</v>
      </c>
      <c r="C153" s="25" t="s">
        <v>2880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4042</v>
      </c>
      <c r="I153" s="25" t="s">
        <v>13</v>
      </c>
      <c r="J153" s="25" t="s">
        <v>13</v>
      </c>
      <c r="K153" s="25" t="s">
        <v>1103</v>
      </c>
      <c r="L153" s="25" t="s">
        <v>1401</v>
      </c>
      <c r="M153" s="25" t="s">
        <v>13</v>
      </c>
      <c r="N153" s="25" t="s">
        <v>13</v>
      </c>
      <c r="O153" s="25" t="s">
        <v>4043</v>
      </c>
      <c r="P153" s="25" t="s">
        <v>13</v>
      </c>
      <c r="Q153" s="25" t="s">
        <v>4042</v>
      </c>
      <c r="R153" s="25" t="s">
        <v>13</v>
      </c>
      <c r="S153" s="25" t="s">
        <v>13</v>
      </c>
      <c r="T153" s="25" t="s">
        <v>3415</v>
      </c>
      <c r="U153" s="25" t="s">
        <v>19</v>
      </c>
      <c r="V153" s="25" t="s">
        <v>3503</v>
      </c>
      <c r="W153" s="25" t="s">
        <v>13</v>
      </c>
      <c r="X153" s="25">
        <v>0</v>
      </c>
      <c r="Y153" s="25" t="s">
        <v>13</v>
      </c>
      <c r="Z153" s="25" t="s">
        <v>3414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3316</v>
      </c>
      <c r="AG153" s="25" t="s">
        <v>1213</v>
      </c>
    </row>
    <row r="154" spans="1:33">
      <c r="A154" s="25" t="s">
        <v>4044</v>
      </c>
      <c r="B154" s="25" t="s">
        <v>4045</v>
      </c>
      <c r="C154" s="25" t="s">
        <v>2880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4046</v>
      </c>
      <c r="I154" s="25" t="s">
        <v>1686</v>
      </c>
      <c r="J154" s="25" t="s">
        <v>1401</v>
      </c>
      <c r="K154" s="25" t="s">
        <v>1425</v>
      </c>
      <c r="L154" s="25" t="s">
        <v>1401</v>
      </c>
      <c r="M154" s="25" t="s">
        <v>13</v>
      </c>
      <c r="N154" s="25" t="s">
        <v>13</v>
      </c>
      <c r="O154" s="25" t="s">
        <v>13</v>
      </c>
      <c r="P154" s="25" t="s">
        <v>13</v>
      </c>
      <c r="Q154" s="25" t="s">
        <v>13</v>
      </c>
      <c r="R154" s="25" t="s">
        <v>13</v>
      </c>
      <c r="S154" s="25" t="s">
        <v>13</v>
      </c>
      <c r="T154" s="25" t="s">
        <v>2810</v>
      </c>
      <c r="U154" s="25" t="s">
        <v>12</v>
      </c>
      <c r="V154" s="25" t="s">
        <v>13</v>
      </c>
      <c r="W154" s="25" t="s">
        <v>13</v>
      </c>
      <c r="X154" s="25">
        <v>0</v>
      </c>
      <c r="Y154" s="25" t="s">
        <v>13</v>
      </c>
      <c r="Z154" s="25" t="s">
        <v>3414</v>
      </c>
      <c r="AA154" s="25" t="s">
        <v>13</v>
      </c>
      <c r="AB154" s="25" t="s">
        <v>13</v>
      </c>
      <c r="AC154" s="25" t="s">
        <v>13</v>
      </c>
      <c r="AD154" s="25">
        <v>280</v>
      </c>
      <c r="AE154" s="25">
        <v>0</v>
      </c>
      <c r="AF154" s="25">
        <v>1880</v>
      </c>
      <c r="AG154" s="25" t="s">
        <v>3475</v>
      </c>
    </row>
    <row r="155" spans="1:33">
      <c r="A155" s="25" t="s">
        <v>4047</v>
      </c>
      <c r="B155" s="25" t="s">
        <v>4048</v>
      </c>
      <c r="C155" s="25" t="s">
        <v>2884</v>
      </c>
      <c r="D155" s="25" t="s">
        <v>13</v>
      </c>
      <c r="E155" s="25" t="s">
        <v>13</v>
      </c>
      <c r="F155" s="25" t="s">
        <v>4049</v>
      </c>
      <c r="G155" s="25" t="s">
        <v>129</v>
      </c>
      <c r="H155" s="25" t="s">
        <v>4050</v>
      </c>
      <c r="I155" s="25" t="s">
        <v>1686</v>
      </c>
      <c r="J155" s="25" t="s">
        <v>13</v>
      </c>
      <c r="K155" s="25" t="s">
        <v>2914</v>
      </c>
      <c r="L155" s="25" t="s">
        <v>1401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3415</v>
      </c>
      <c r="U155" s="25" t="s">
        <v>19</v>
      </c>
      <c r="V155" s="25" t="s">
        <v>3469</v>
      </c>
      <c r="W155" s="25" t="s">
        <v>13</v>
      </c>
      <c r="X155" s="25">
        <v>0</v>
      </c>
      <c r="Y155" s="25" t="s">
        <v>13</v>
      </c>
      <c r="Z155" s="25" t="s">
        <v>3414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23289.06</v>
      </c>
      <c r="AG155" s="25" t="s">
        <v>4051</v>
      </c>
    </row>
    <row r="156" spans="1:33">
      <c r="A156" s="25" t="s">
        <v>4052</v>
      </c>
      <c r="B156" s="25" t="s">
        <v>4053</v>
      </c>
      <c r="C156" s="25" t="s">
        <v>2884</v>
      </c>
      <c r="D156" s="25" t="s">
        <v>13</v>
      </c>
      <c r="E156" s="25" t="s">
        <v>13</v>
      </c>
      <c r="F156" s="25" t="s">
        <v>4049</v>
      </c>
      <c r="G156" s="25" t="s">
        <v>129</v>
      </c>
      <c r="H156" s="25" t="s">
        <v>4050</v>
      </c>
      <c r="I156" s="25" t="s">
        <v>1699</v>
      </c>
      <c r="J156" s="25" t="s">
        <v>13</v>
      </c>
      <c r="K156" s="25" t="s">
        <v>2914</v>
      </c>
      <c r="L156" s="25" t="s">
        <v>1401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3415</v>
      </c>
      <c r="U156" s="25" t="s">
        <v>19</v>
      </c>
      <c r="V156" s="25" t="s">
        <v>3469</v>
      </c>
      <c r="W156" s="25" t="s">
        <v>13</v>
      </c>
      <c r="X156" s="25">
        <v>0</v>
      </c>
      <c r="Y156" s="25" t="s">
        <v>13</v>
      </c>
      <c r="Z156" s="25" t="s">
        <v>3414</v>
      </c>
      <c r="AA156" s="25" t="s">
        <v>13</v>
      </c>
      <c r="AB156" s="25" t="s">
        <v>13</v>
      </c>
      <c r="AC156" s="25" t="s">
        <v>13</v>
      </c>
      <c r="AD156" s="25">
        <v>0</v>
      </c>
      <c r="AE156" s="25">
        <v>0</v>
      </c>
      <c r="AF156" s="25">
        <v>21629.39</v>
      </c>
      <c r="AG156" s="25" t="s">
        <v>4054</v>
      </c>
    </row>
    <row r="157" spans="1:33">
      <c r="A157" s="25" t="s">
        <v>4055</v>
      </c>
      <c r="B157" s="25" t="s">
        <v>4056</v>
      </c>
      <c r="C157" s="25" t="s">
        <v>2880</v>
      </c>
      <c r="D157" s="25" t="s">
        <v>13</v>
      </c>
      <c r="E157" s="25" t="s">
        <v>13</v>
      </c>
      <c r="F157" s="25" t="s">
        <v>13</v>
      </c>
      <c r="G157" s="25" t="s">
        <v>13</v>
      </c>
      <c r="H157" s="25" t="s">
        <v>4057</v>
      </c>
      <c r="I157" s="25" t="s">
        <v>1678</v>
      </c>
      <c r="J157" s="25" t="s">
        <v>1397</v>
      </c>
      <c r="K157" s="25" t="s">
        <v>4058</v>
      </c>
      <c r="L157" s="25" t="s">
        <v>1401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11" t="s">
        <v>3060</v>
      </c>
      <c r="U157" s="214" t="s">
        <v>4335</v>
      </c>
      <c r="V157" s="25" t="s">
        <v>13</v>
      </c>
      <c r="W157" s="25" t="s">
        <v>13</v>
      </c>
      <c r="X157" s="25">
        <v>0</v>
      </c>
      <c r="Y157" s="25" t="s">
        <v>13</v>
      </c>
      <c r="Z157" s="25" t="s">
        <v>3414</v>
      </c>
      <c r="AA157" s="25" t="s">
        <v>13</v>
      </c>
      <c r="AB157" s="25" t="s">
        <v>13</v>
      </c>
      <c r="AC157" s="25" t="s">
        <v>13</v>
      </c>
      <c r="AD157" s="25">
        <v>0</v>
      </c>
      <c r="AE157" s="25">
        <v>0</v>
      </c>
      <c r="AF157" s="25">
        <v>49760</v>
      </c>
      <c r="AG157" s="25" t="s">
        <v>4059</v>
      </c>
    </row>
    <row r="158" spans="1:33">
      <c r="A158" s="25" t="s">
        <v>4060</v>
      </c>
      <c r="B158" s="25" t="s">
        <v>4061</v>
      </c>
      <c r="C158" s="25" t="s">
        <v>2884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4062</v>
      </c>
      <c r="I158" s="25" t="s">
        <v>1678</v>
      </c>
      <c r="J158" s="25" t="s">
        <v>1401</v>
      </c>
      <c r="K158" s="25" t="s">
        <v>4058</v>
      </c>
      <c r="L158" s="25" t="s">
        <v>1401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3415</v>
      </c>
      <c r="U158" s="25" t="s">
        <v>19</v>
      </c>
      <c r="V158" s="25" t="s">
        <v>3933</v>
      </c>
      <c r="W158" s="25" t="s">
        <v>13</v>
      </c>
      <c r="X158" s="25">
        <v>0</v>
      </c>
      <c r="Y158" s="25" t="s">
        <v>13</v>
      </c>
      <c r="Z158" s="25" t="s">
        <v>3414</v>
      </c>
      <c r="AA158" s="25" t="s">
        <v>13</v>
      </c>
      <c r="AB158" s="25" t="s">
        <v>13</v>
      </c>
      <c r="AC158" s="25" t="s">
        <v>13</v>
      </c>
      <c r="AD158" s="25">
        <v>0</v>
      </c>
      <c r="AE158" s="25">
        <v>0</v>
      </c>
      <c r="AF158" s="25">
        <v>51839.67</v>
      </c>
      <c r="AG158" s="25" t="s">
        <v>4063</v>
      </c>
    </row>
    <row r="159" spans="1:33">
      <c r="A159" s="25" t="s">
        <v>4064</v>
      </c>
      <c r="B159" s="25" t="s">
        <v>4065</v>
      </c>
      <c r="C159" s="25" t="s">
        <v>2880</v>
      </c>
      <c r="D159" s="25" t="s">
        <v>13</v>
      </c>
      <c r="E159" s="25" t="s">
        <v>13</v>
      </c>
      <c r="F159" s="25" t="s">
        <v>13</v>
      </c>
      <c r="G159" s="25" t="s">
        <v>13</v>
      </c>
      <c r="H159" s="25" t="s">
        <v>4066</v>
      </c>
      <c r="I159" s="25" t="s">
        <v>13</v>
      </c>
      <c r="J159" s="25" t="s">
        <v>13</v>
      </c>
      <c r="K159" s="25" t="s">
        <v>1151</v>
      </c>
      <c r="L159" s="25" t="s">
        <v>1401</v>
      </c>
      <c r="M159" s="25" t="s">
        <v>13</v>
      </c>
      <c r="N159" s="25" t="s">
        <v>4067</v>
      </c>
      <c r="O159" s="25" t="s">
        <v>4068</v>
      </c>
      <c r="P159" s="25" t="s">
        <v>4069</v>
      </c>
      <c r="Q159" s="25" t="s">
        <v>4066</v>
      </c>
      <c r="R159" s="25" t="s">
        <v>13</v>
      </c>
      <c r="S159" s="25" t="s">
        <v>13</v>
      </c>
      <c r="T159" s="25" t="s">
        <v>3415</v>
      </c>
      <c r="U159" s="25" t="s">
        <v>15</v>
      </c>
      <c r="V159" s="25" t="s">
        <v>3503</v>
      </c>
      <c r="W159" s="25" t="s">
        <v>13</v>
      </c>
      <c r="X159" s="25">
        <v>0</v>
      </c>
      <c r="Y159" s="25" t="s">
        <v>13</v>
      </c>
      <c r="Z159" s="25" t="s">
        <v>3414</v>
      </c>
      <c r="AA159" s="25" t="s">
        <v>13</v>
      </c>
      <c r="AB159" s="25" t="s">
        <v>13</v>
      </c>
      <c r="AC159" s="25" t="s">
        <v>13</v>
      </c>
      <c r="AD159" s="25">
        <v>0</v>
      </c>
      <c r="AE159" s="25">
        <v>0</v>
      </c>
      <c r="AF159" s="25">
        <v>3316</v>
      </c>
      <c r="AG159" s="25" t="s">
        <v>1212</v>
      </c>
    </row>
    <row r="160" spans="1:33">
      <c r="A160" s="25" t="s">
        <v>4070</v>
      </c>
      <c r="B160" s="25" t="s">
        <v>4071</v>
      </c>
      <c r="C160" s="25" t="s">
        <v>2884</v>
      </c>
      <c r="D160" s="25" t="s">
        <v>13</v>
      </c>
      <c r="E160" s="25" t="s">
        <v>13</v>
      </c>
      <c r="F160" s="25" t="s">
        <v>13</v>
      </c>
      <c r="G160" s="25" t="s">
        <v>13</v>
      </c>
      <c r="H160" s="25" t="s">
        <v>4072</v>
      </c>
      <c r="I160" s="25" t="s">
        <v>1686</v>
      </c>
      <c r="J160" s="25" t="s">
        <v>1401</v>
      </c>
      <c r="K160" s="25" t="s">
        <v>1426</v>
      </c>
      <c r="L160" s="25" t="s">
        <v>1401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3502</v>
      </c>
      <c r="U160" s="25" t="s">
        <v>12</v>
      </c>
      <c r="V160" s="25" t="s">
        <v>13</v>
      </c>
      <c r="W160" s="25" t="s">
        <v>13</v>
      </c>
      <c r="X160" s="25">
        <v>0</v>
      </c>
      <c r="Y160" s="25" t="s">
        <v>13</v>
      </c>
      <c r="Z160" s="25" t="s">
        <v>3414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25000</v>
      </c>
      <c r="AG160" s="25" t="s">
        <v>1241</v>
      </c>
    </row>
    <row r="161" spans="1:33">
      <c r="A161" s="25" t="s">
        <v>4073</v>
      </c>
      <c r="B161" s="25" t="s">
        <v>4074</v>
      </c>
      <c r="C161" s="25" t="s">
        <v>13</v>
      </c>
      <c r="D161" s="25" t="s">
        <v>13</v>
      </c>
      <c r="E161" s="25" t="s">
        <v>13</v>
      </c>
      <c r="F161" s="25" t="s">
        <v>13</v>
      </c>
      <c r="G161" s="25" t="s">
        <v>13</v>
      </c>
      <c r="H161" s="25" t="s">
        <v>4075</v>
      </c>
      <c r="I161" s="25" t="s">
        <v>1678</v>
      </c>
      <c r="J161" s="25" t="s">
        <v>1401</v>
      </c>
      <c r="K161" s="25" t="s">
        <v>4058</v>
      </c>
      <c r="L161" s="25" t="s">
        <v>1401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11" t="s">
        <v>3060</v>
      </c>
      <c r="U161" s="211" t="s">
        <v>1763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3414</v>
      </c>
      <c r="AA161" s="25" t="s">
        <v>13</v>
      </c>
      <c r="AB161" s="25" t="s">
        <v>13</v>
      </c>
      <c r="AC161" s="25" t="s">
        <v>13</v>
      </c>
      <c r="AD161" s="25">
        <v>0</v>
      </c>
      <c r="AE161" s="25">
        <v>0</v>
      </c>
      <c r="AF161" s="25">
        <v>25960</v>
      </c>
      <c r="AG161" s="25" t="s">
        <v>3938</v>
      </c>
    </row>
    <row r="162" spans="1:33">
      <c r="A162" s="25" t="s">
        <v>4076</v>
      </c>
      <c r="B162" s="25" t="s">
        <v>4077</v>
      </c>
      <c r="C162" s="25" t="s">
        <v>2884</v>
      </c>
      <c r="D162" s="25" t="s">
        <v>13</v>
      </c>
      <c r="E162" s="25" t="s">
        <v>13</v>
      </c>
      <c r="F162" s="25" t="s">
        <v>4078</v>
      </c>
      <c r="G162" s="25" t="s">
        <v>129</v>
      </c>
      <c r="H162" s="25" t="s">
        <v>4079</v>
      </c>
      <c r="I162" s="25" t="s">
        <v>1699</v>
      </c>
      <c r="J162" s="25" t="s">
        <v>13</v>
      </c>
      <c r="K162" s="25" t="s">
        <v>2914</v>
      </c>
      <c r="L162" s="25" t="s">
        <v>1401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3415</v>
      </c>
      <c r="U162" s="25" t="s">
        <v>19</v>
      </c>
      <c r="V162" s="25" t="s">
        <v>3707</v>
      </c>
      <c r="W162" s="25" t="s">
        <v>13</v>
      </c>
      <c r="X162" s="25">
        <v>0</v>
      </c>
      <c r="Y162" s="25" t="s">
        <v>13</v>
      </c>
      <c r="Z162" s="25" t="s">
        <v>3414</v>
      </c>
      <c r="AA162" s="25" t="s">
        <v>13</v>
      </c>
      <c r="AB162" s="25" t="s">
        <v>13</v>
      </c>
      <c r="AC162" s="25" t="s">
        <v>13</v>
      </c>
      <c r="AD162" s="25">
        <v>5500</v>
      </c>
      <c r="AE162" s="25">
        <v>0</v>
      </c>
      <c r="AF162" s="25">
        <v>16249.95</v>
      </c>
      <c r="AG162" s="25" t="s">
        <v>3895</v>
      </c>
    </row>
    <row r="163" spans="1:33">
      <c r="A163" s="25" t="s">
        <v>4080</v>
      </c>
      <c r="B163" s="25" t="s">
        <v>4081</v>
      </c>
      <c r="C163" s="25" t="s">
        <v>2884</v>
      </c>
      <c r="D163" s="25" t="s">
        <v>13</v>
      </c>
      <c r="E163" s="25" t="s">
        <v>13</v>
      </c>
      <c r="F163" s="25" t="s">
        <v>4082</v>
      </c>
      <c r="G163" s="25" t="s">
        <v>129</v>
      </c>
      <c r="H163" s="25" t="s">
        <v>4083</v>
      </c>
      <c r="I163" s="25" t="s">
        <v>1699</v>
      </c>
      <c r="J163" s="25" t="s">
        <v>13</v>
      </c>
      <c r="K163" s="25" t="s">
        <v>2914</v>
      </c>
      <c r="L163" s="25" t="s">
        <v>1401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13</v>
      </c>
      <c r="R163" s="25" t="s">
        <v>13</v>
      </c>
      <c r="S163" s="25" t="s">
        <v>13</v>
      </c>
      <c r="T163" s="25" t="s">
        <v>3415</v>
      </c>
      <c r="U163" s="25" t="s">
        <v>19</v>
      </c>
      <c r="V163" s="25" t="s">
        <v>3545</v>
      </c>
      <c r="W163" s="25" t="s">
        <v>13</v>
      </c>
      <c r="X163" s="25">
        <v>0</v>
      </c>
      <c r="Y163" s="25" t="s">
        <v>13</v>
      </c>
      <c r="Z163" s="25" t="s">
        <v>3414</v>
      </c>
      <c r="AA163" s="25" t="s">
        <v>13</v>
      </c>
      <c r="AB163" s="25" t="s">
        <v>13</v>
      </c>
      <c r="AC163" s="25" t="s">
        <v>13</v>
      </c>
      <c r="AD163" s="25">
        <v>0</v>
      </c>
      <c r="AE163" s="25">
        <v>0</v>
      </c>
      <c r="AF163" s="25">
        <v>18564.580000000002</v>
      </c>
      <c r="AG163" s="25" t="s">
        <v>4084</v>
      </c>
    </row>
    <row r="164" spans="1:33">
      <c r="A164" s="25" t="s">
        <v>4085</v>
      </c>
      <c r="B164" s="25" t="s">
        <v>4086</v>
      </c>
      <c r="C164" s="25" t="s">
        <v>2880</v>
      </c>
      <c r="D164" s="25" t="s">
        <v>13</v>
      </c>
      <c r="E164" s="25" t="s">
        <v>13</v>
      </c>
      <c r="F164" s="25" t="s">
        <v>4087</v>
      </c>
      <c r="G164" s="25" t="s">
        <v>126</v>
      </c>
      <c r="H164" s="25" t="s">
        <v>4088</v>
      </c>
      <c r="I164" s="25" t="s">
        <v>13</v>
      </c>
      <c r="J164" s="25" t="s">
        <v>13</v>
      </c>
      <c r="K164" s="25" t="s">
        <v>1120</v>
      </c>
      <c r="L164" s="25" t="s">
        <v>1401</v>
      </c>
      <c r="M164" s="25" t="s">
        <v>13</v>
      </c>
      <c r="N164" s="25" t="s">
        <v>13</v>
      </c>
      <c r="O164" s="25" t="s">
        <v>13</v>
      </c>
      <c r="P164" s="25" t="s">
        <v>13</v>
      </c>
      <c r="Q164" s="25" t="s">
        <v>13</v>
      </c>
      <c r="R164" s="25" t="s">
        <v>13</v>
      </c>
      <c r="S164" s="25" t="s">
        <v>13</v>
      </c>
      <c r="T164" s="25" t="s">
        <v>2833</v>
      </c>
      <c r="U164" s="25" t="s">
        <v>1714</v>
      </c>
      <c r="V164" s="25" t="s">
        <v>13</v>
      </c>
      <c r="W164" s="25" t="s">
        <v>13</v>
      </c>
      <c r="X164" s="25">
        <v>0</v>
      </c>
      <c r="Y164" s="25" t="s">
        <v>13</v>
      </c>
      <c r="Z164" s="25" t="s">
        <v>3414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0</v>
      </c>
      <c r="AF164" s="25">
        <v>960</v>
      </c>
      <c r="AG164" s="25" t="s">
        <v>1208</v>
      </c>
    </row>
    <row r="165" spans="1:33">
      <c r="A165" s="25" t="s">
        <v>4089</v>
      </c>
      <c r="B165" s="25" t="s">
        <v>4090</v>
      </c>
      <c r="C165" s="25" t="s">
        <v>2880</v>
      </c>
      <c r="D165" s="25" t="s">
        <v>13</v>
      </c>
      <c r="E165" s="25" t="s">
        <v>13</v>
      </c>
      <c r="F165" s="25" t="s">
        <v>4091</v>
      </c>
      <c r="G165" s="25" t="s">
        <v>126</v>
      </c>
      <c r="H165" s="25" t="s">
        <v>4092</v>
      </c>
      <c r="I165" s="25" t="s">
        <v>13</v>
      </c>
      <c r="J165" s="25" t="s">
        <v>13</v>
      </c>
      <c r="K165" s="25" t="s">
        <v>1103</v>
      </c>
      <c r="L165" s="25" t="s">
        <v>1397</v>
      </c>
      <c r="M165" s="25" t="s">
        <v>13</v>
      </c>
      <c r="N165" s="25" t="s">
        <v>13</v>
      </c>
      <c r="O165" s="25" t="s">
        <v>4093</v>
      </c>
      <c r="P165" s="25" t="s">
        <v>13</v>
      </c>
      <c r="Q165" s="25" t="s">
        <v>4092</v>
      </c>
      <c r="R165" s="25" t="s">
        <v>13</v>
      </c>
      <c r="S165" s="25" t="s">
        <v>13</v>
      </c>
      <c r="T165" s="25" t="s">
        <v>4094</v>
      </c>
      <c r="U165" s="25" t="s">
        <v>1714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3414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960</v>
      </c>
      <c r="AG165" s="25" t="s">
        <v>1208</v>
      </c>
    </row>
    <row r="166" spans="1:33">
      <c r="A166" s="25" t="s">
        <v>4095</v>
      </c>
      <c r="B166" s="25" t="s">
        <v>4096</v>
      </c>
      <c r="C166" s="25" t="s">
        <v>2884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4097</v>
      </c>
      <c r="I166" s="25" t="s">
        <v>1775</v>
      </c>
      <c r="J166" s="25" t="s">
        <v>1401</v>
      </c>
      <c r="K166" s="25" t="s">
        <v>1428</v>
      </c>
      <c r="L166" s="25" t="s">
        <v>1401</v>
      </c>
      <c r="M166" s="25" t="s">
        <v>13</v>
      </c>
      <c r="N166" s="25" t="s">
        <v>13</v>
      </c>
      <c r="O166" s="25" t="s">
        <v>4098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11" t="s">
        <v>3060</v>
      </c>
      <c r="U166" s="211" t="s">
        <v>1763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3414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980</v>
      </c>
      <c r="AG166" s="25" t="s">
        <v>1485</v>
      </c>
    </row>
    <row r="167" spans="1:33">
      <c r="A167" s="25" t="s">
        <v>3341</v>
      </c>
      <c r="B167" s="25" t="s">
        <v>3342</v>
      </c>
      <c r="C167" s="25" t="s">
        <v>2884</v>
      </c>
      <c r="D167" s="25" t="s">
        <v>13</v>
      </c>
      <c r="E167" s="25" t="s">
        <v>13</v>
      </c>
      <c r="F167" s="25" t="s">
        <v>3343</v>
      </c>
      <c r="G167" s="25" t="s">
        <v>130</v>
      </c>
      <c r="H167" s="25" t="s">
        <v>3344</v>
      </c>
      <c r="I167" s="216" t="s">
        <v>4332</v>
      </c>
      <c r="J167" s="25" t="s">
        <v>13</v>
      </c>
      <c r="K167" s="25" t="s">
        <v>13</v>
      </c>
      <c r="L167" s="25" t="s">
        <v>1401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2810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3414</v>
      </c>
      <c r="AA167" s="25" t="s">
        <v>13</v>
      </c>
      <c r="AB167" s="25" t="s">
        <v>13</v>
      </c>
      <c r="AC167" s="25" t="s">
        <v>13</v>
      </c>
      <c r="AD167" s="25">
        <v>31570.080000000002</v>
      </c>
      <c r="AE167" s="25">
        <v>0</v>
      </c>
      <c r="AF167" s="25">
        <v>0</v>
      </c>
      <c r="AG167" s="25" t="s">
        <v>3432</v>
      </c>
    </row>
    <row r="168" spans="1:33">
      <c r="A168" s="25" t="s">
        <v>2472</v>
      </c>
      <c r="B168" s="25" t="s">
        <v>2473</v>
      </c>
      <c r="C168" s="25" t="s">
        <v>2880</v>
      </c>
      <c r="D168" s="25" t="s">
        <v>13</v>
      </c>
      <c r="E168" s="25" t="s">
        <v>13</v>
      </c>
      <c r="F168" s="25" t="s">
        <v>3345</v>
      </c>
      <c r="G168" s="25" t="s">
        <v>129</v>
      </c>
      <c r="H168" s="25" t="s">
        <v>2474</v>
      </c>
      <c r="I168" s="25" t="s">
        <v>1775</v>
      </c>
      <c r="J168" s="25" t="s">
        <v>1397</v>
      </c>
      <c r="K168" s="25" t="s">
        <v>1095</v>
      </c>
      <c r="L168" s="25" t="s">
        <v>1401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987</v>
      </c>
      <c r="U168" s="25" t="s">
        <v>19</v>
      </c>
      <c r="V168" s="25" t="s">
        <v>3346</v>
      </c>
      <c r="W168" s="25" t="s">
        <v>13</v>
      </c>
      <c r="X168" s="25">
        <v>0</v>
      </c>
      <c r="Y168" s="25" t="s">
        <v>13</v>
      </c>
      <c r="Z168" s="25" t="s">
        <v>3414</v>
      </c>
      <c r="AA168" s="25" t="s">
        <v>13</v>
      </c>
      <c r="AB168" s="25" t="s">
        <v>13</v>
      </c>
      <c r="AC168" s="25" t="s">
        <v>13</v>
      </c>
      <c r="AD168" s="25">
        <v>0</v>
      </c>
      <c r="AE168" s="25">
        <v>0</v>
      </c>
      <c r="AF168" s="25">
        <v>3316</v>
      </c>
      <c r="AG168" s="25" t="s">
        <v>1212</v>
      </c>
    </row>
    <row r="169" spans="1:33">
      <c r="A169" s="25" t="s">
        <v>4099</v>
      </c>
      <c r="B169" s="25" t="s">
        <v>4100</v>
      </c>
      <c r="C169" s="25" t="s">
        <v>2880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4101</v>
      </c>
      <c r="I169" s="25" t="s">
        <v>3928</v>
      </c>
      <c r="J169" s="25" t="s">
        <v>1401</v>
      </c>
      <c r="K169" s="25" t="s">
        <v>1061</v>
      </c>
      <c r="L169" s="25" t="s">
        <v>1401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13</v>
      </c>
      <c r="R169" s="25" t="s">
        <v>13</v>
      </c>
      <c r="S169" s="25" t="s">
        <v>13</v>
      </c>
      <c r="T169" s="25" t="s">
        <v>3415</v>
      </c>
      <c r="U169" s="25" t="s">
        <v>17</v>
      </c>
      <c r="V169" s="25" t="s">
        <v>13</v>
      </c>
      <c r="W169" s="25" t="s">
        <v>13</v>
      </c>
      <c r="X169" s="25">
        <v>0</v>
      </c>
      <c r="Y169" s="25" t="s">
        <v>13</v>
      </c>
      <c r="Z169" s="25" t="s">
        <v>3414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3316</v>
      </c>
      <c r="AG169" s="25" t="s">
        <v>1213</v>
      </c>
    </row>
    <row r="170" spans="1:33">
      <c r="A170" s="25" t="s">
        <v>3347</v>
      </c>
      <c r="B170" s="25" t="s">
        <v>3348</v>
      </c>
      <c r="C170" s="25" t="s">
        <v>2880</v>
      </c>
      <c r="D170" s="25" t="s">
        <v>13</v>
      </c>
      <c r="E170" s="25" t="s">
        <v>13</v>
      </c>
      <c r="F170" s="25" t="s">
        <v>3349</v>
      </c>
      <c r="G170" s="25" t="s">
        <v>129</v>
      </c>
      <c r="H170" s="25" t="s">
        <v>3350</v>
      </c>
      <c r="I170" s="25" t="s">
        <v>13</v>
      </c>
      <c r="J170" s="25" t="s">
        <v>13</v>
      </c>
      <c r="K170" s="25" t="s">
        <v>3351</v>
      </c>
      <c r="L170" s="25" t="s">
        <v>1675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3350</v>
      </c>
      <c r="R170" s="25" t="s">
        <v>13</v>
      </c>
      <c r="S170" s="25" t="s">
        <v>13</v>
      </c>
      <c r="T170" s="25" t="s">
        <v>2810</v>
      </c>
      <c r="U170" s="25" t="s">
        <v>19</v>
      </c>
      <c r="V170" s="25" t="s">
        <v>130</v>
      </c>
      <c r="W170" s="25" t="s">
        <v>13</v>
      </c>
      <c r="X170" s="25">
        <v>0</v>
      </c>
      <c r="Y170" s="25" t="s">
        <v>13</v>
      </c>
      <c r="Z170" s="25" t="s">
        <v>3414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8900</v>
      </c>
      <c r="AF170" s="25">
        <v>16098.45</v>
      </c>
      <c r="AG170" s="25" t="s">
        <v>3433</v>
      </c>
    </row>
    <row r="171" spans="1:33">
      <c r="A171" s="25" t="s">
        <v>4102</v>
      </c>
      <c r="B171" s="25" t="s">
        <v>4103</v>
      </c>
      <c r="C171" s="25" t="s">
        <v>2880</v>
      </c>
      <c r="D171" s="25" t="s">
        <v>13</v>
      </c>
      <c r="E171" s="25" t="s">
        <v>13</v>
      </c>
      <c r="F171" s="25" t="s">
        <v>13</v>
      </c>
      <c r="G171" s="25" t="s">
        <v>13</v>
      </c>
      <c r="H171" s="25" t="s">
        <v>4104</v>
      </c>
      <c r="I171" s="25" t="s">
        <v>1686</v>
      </c>
      <c r="J171" s="25" t="s">
        <v>1401</v>
      </c>
      <c r="K171" s="25" t="s">
        <v>3474</v>
      </c>
      <c r="L171" s="25" t="s">
        <v>1401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11" t="s">
        <v>3060</v>
      </c>
      <c r="U171" s="211" t="s">
        <v>1763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3414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1880</v>
      </c>
      <c r="AG171" s="25" t="s">
        <v>3475</v>
      </c>
    </row>
    <row r="172" spans="1:33">
      <c r="A172" s="25" t="s">
        <v>4105</v>
      </c>
      <c r="B172" s="25" t="s">
        <v>4106</v>
      </c>
      <c r="C172" s="25" t="s">
        <v>2884</v>
      </c>
      <c r="D172" s="25" t="s">
        <v>13</v>
      </c>
      <c r="E172" s="25" t="s">
        <v>13</v>
      </c>
      <c r="F172" s="25" t="s">
        <v>13</v>
      </c>
      <c r="G172" s="25" t="s">
        <v>13</v>
      </c>
      <c r="H172" s="25" t="s">
        <v>4104</v>
      </c>
      <c r="I172" s="25" t="s">
        <v>4107</v>
      </c>
      <c r="J172" s="25" t="s">
        <v>1401</v>
      </c>
      <c r="K172" s="25" t="s">
        <v>3474</v>
      </c>
      <c r="L172" s="25" t="s">
        <v>1401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11" t="s">
        <v>3060</v>
      </c>
      <c r="U172" s="211" t="s">
        <v>1763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3414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1485</v>
      </c>
    </row>
    <row r="173" spans="1:33">
      <c r="A173" s="25" t="s">
        <v>4108</v>
      </c>
      <c r="B173" s="25" t="s">
        <v>4109</v>
      </c>
      <c r="C173" s="25" t="s">
        <v>2880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4110</v>
      </c>
      <c r="I173" s="25" t="s">
        <v>1683</v>
      </c>
      <c r="J173" s="25" t="s">
        <v>1401</v>
      </c>
      <c r="K173" s="25" t="s">
        <v>1426</v>
      </c>
      <c r="L173" s="25" t="s">
        <v>1401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13</v>
      </c>
      <c r="R173" s="25" t="s">
        <v>13</v>
      </c>
      <c r="S173" s="25" t="s">
        <v>13</v>
      </c>
      <c r="T173" s="214" t="s">
        <v>4333</v>
      </c>
      <c r="U173" s="216" t="s">
        <v>4334</v>
      </c>
      <c r="V173" s="25" t="s">
        <v>13</v>
      </c>
      <c r="W173" s="25" t="s">
        <v>13</v>
      </c>
      <c r="X173" s="25">
        <v>0</v>
      </c>
      <c r="Y173" s="25" t="s">
        <v>13</v>
      </c>
      <c r="Z173" s="25" t="s">
        <v>3414</v>
      </c>
      <c r="AA173" s="25" t="s">
        <v>13</v>
      </c>
      <c r="AB173" s="25" t="s">
        <v>13</v>
      </c>
      <c r="AC173" s="25" t="s">
        <v>13</v>
      </c>
      <c r="AD173" s="25">
        <v>10</v>
      </c>
      <c r="AE173" s="25">
        <v>6400</v>
      </c>
      <c r="AF173" s="25">
        <v>11400</v>
      </c>
      <c r="AG173" s="25" t="s">
        <v>4111</v>
      </c>
    </row>
    <row r="174" spans="1:33">
      <c r="A174" s="25" t="s">
        <v>4112</v>
      </c>
      <c r="B174" s="25" t="s">
        <v>4113</v>
      </c>
      <c r="C174" s="25" t="s">
        <v>2880</v>
      </c>
      <c r="D174" s="25" t="s">
        <v>13</v>
      </c>
      <c r="E174" s="25" t="s">
        <v>13</v>
      </c>
      <c r="F174" s="25" t="s">
        <v>13</v>
      </c>
      <c r="G174" s="25" t="s">
        <v>13</v>
      </c>
      <c r="H174" s="25" t="s">
        <v>4114</v>
      </c>
      <c r="I174" s="25" t="s">
        <v>1678</v>
      </c>
      <c r="J174" s="25" t="s">
        <v>13</v>
      </c>
      <c r="K174" s="25" t="s">
        <v>1061</v>
      </c>
      <c r="L174" s="25" t="s">
        <v>1401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3613</v>
      </c>
      <c r="U174" s="25" t="s">
        <v>12</v>
      </c>
      <c r="V174" s="25" t="s">
        <v>126</v>
      </c>
      <c r="W174" s="25" t="s">
        <v>13</v>
      </c>
      <c r="X174" s="25">
        <v>0</v>
      </c>
      <c r="Y174" s="25" t="s">
        <v>13</v>
      </c>
      <c r="Z174" s="25" t="s">
        <v>3414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3316</v>
      </c>
      <c r="AG174" s="25" t="s">
        <v>1212</v>
      </c>
    </row>
    <row r="175" spans="1:33">
      <c r="A175" s="25" t="s">
        <v>4115</v>
      </c>
      <c r="B175" s="25" t="s">
        <v>4116</v>
      </c>
      <c r="C175" s="25" t="s">
        <v>2884</v>
      </c>
      <c r="D175" s="25" t="s">
        <v>13</v>
      </c>
      <c r="E175" s="25" t="s">
        <v>13</v>
      </c>
      <c r="F175" s="25" t="s">
        <v>4117</v>
      </c>
      <c r="G175" s="25" t="s">
        <v>131</v>
      </c>
      <c r="H175" s="25" t="s">
        <v>4118</v>
      </c>
      <c r="I175" s="25" t="s">
        <v>13</v>
      </c>
      <c r="J175" s="25" t="s">
        <v>13</v>
      </c>
      <c r="K175" s="25" t="s">
        <v>1079</v>
      </c>
      <c r="L175" s="25" t="s">
        <v>1401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3415</v>
      </c>
      <c r="U175" s="25" t="s">
        <v>17</v>
      </c>
      <c r="V175" s="25" t="s">
        <v>3503</v>
      </c>
      <c r="W175" s="25" t="s">
        <v>13</v>
      </c>
      <c r="X175" s="25">
        <v>0</v>
      </c>
      <c r="Y175" s="25" t="s">
        <v>13</v>
      </c>
      <c r="Z175" s="25" t="s">
        <v>3414</v>
      </c>
      <c r="AA175" s="25" t="s">
        <v>13</v>
      </c>
      <c r="AB175" s="25" t="s">
        <v>13</v>
      </c>
      <c r="AC175" s="25" t="s">
        <v>13</v>
      </c>
      <c r="AD175" s="25">
        <v>0</v>
      </c>
      <c r="AE175" s="25">
        <v>0</v>
      </c>
      <c r="AF175" s="25">
        <v>3316</v>
      </c>
      <c r="AG175" s="25" t="s">
        <v>1212</v>
      </c>
    </row>
    <row r="176" spans="1:33">
      <c r="A176" s="25" t="s">
        <v>4119</v>
      </c>
      <c r="B176" s="25" t="s">
        <v>4120</v>
      </c>
      <c r="C176" s="25" t="s">
        <v>13</v>
      </c>
      <c r="D176" s="25" t="s">
        <v>13</v>
      </c>
      <c r="E176" s="25" t="s">
        <v>13</v>
      </c>
      <c r="F176" s="25" t="s">
        <v>13</v>
      </c>
      <c r="G176" s="25" t="s">
        <v>13</v>
      </c>
      <c r="H176" s="25" t="s">
        <v>4121</v>
      </c>
      <c r="I176" s="216" t="s">
        <v>4332</v>
      </c>
      <c r="J176" s="25" t="s">
        <v>3434</v>
      </c>
      <c r="K176" s="25" t="s">
        <v>1089</v>
      </c>
      <c r="L176" s="25" t="s">
        <v>1401</v>
      </c>
      <c r="M176" s="25" t="s">
        <v>13</v>
      </c>
      <c r="N176" s="25" t="s">
        <v>13</v>
      </c>
      <c r="O176" s="25" t="s">
        <v>13</v>
      </c>
      <c r="P176" s="25" t="s">
        <v>13</v>
      </c>
      <c r="Q176" s="25" t="s">
        <v>13</v>
      </c>
      <c r="R176" s="25" t="s">
        <v>13</v>
      </c>
      <c r="S176" s="25" t="s">
        <v>13</v>
      </c>
      <c r="T176" s="216" t="s">
        <v>4333</v>
      </c>
      <c r="U176" s="216" t="s">
        <v>4334</v>
      </c>
      <c r="V176" s="25" t="s">
        <v>13</v>
      </c>
      <c r="W176" s="25" t="s">
        <v>2964</v>
      </c>
      <c r="X176" s="25">
        <v>0</v>
      </c>
      <c r="Y176" s="25" t="s">
        <v>13</v>
      </c>
      <c r="Z176" s="25" t="s">
        <v>3414</v>
      </c>
      <c r="AA176" s="25" t="s">
        <v>13</v>
      </c>
      <c r="AB176" s="25" t="s">
        <v>13</v>
      </c>
      <c r="AC176" s="25" t="s">
        <v>13</v>
      </c>
      <c r="AD176" s="25">
        <v>460</v>
      </c>
      <c r="AE176" s="25">
        <v>0</v>
      </c>
      <c r="AF176" s="25">
        <v>960</v>
      </c>
      <c r="AG176" s="25" t="s">
        <v>1209</v>
      </c>
    </row>
    <row r="177" spans="1:33">
      <c r="A177" s="25" t="s">
        <v>4122</v>
      </c>
      <c r="B177" s="25" t="s">
        <v>4123</v>
      </c>
      <c r="C177" s="25" t="s">
        <v>2880</v>
      </c>
      <c r="D177" s="25" t="s">
        <v>13</v>
      </c>
      <c r="E177" s="25" t="s">
        <v>13</v>
      </c>
      <c r="F177" s="25" t="s">
        <v>4124</v>
      </c>
      <c r="G177" s="25" t="s">
        <v>130</v>
      </c>
      <c r="H177" s="25" t="s">
        <v>4125</v>
      </c>
      <c r="I177" s="25" t="s">
        <v>1775</v>
      </c>
      <c r="J177" s="25" t="s">
        <v>13</v>
      </c>
      <c r="K177" s="25" t="s">
        <v>1089</v>
      </c>
      <c r="L177" s="25" t="s">
        <v>1401</v>
      </c>
      <c r="M177" s="25" t="s">
        <v>13</v>
      </c>
      <c r="N177" s="25" t="s">
        <v>4126</v>
      </c>
      <c r="O177" s="25" t="s">
        <v>4127</v>
      </c>
      <c r="P177" s="25" t="s">
        <v>4128</v>
      </c>
      <c r="Q177" s="25" t="s">
        <v>4125</v>
      </c>
      <c r="R177" s="25" t="s">
        <v>13</v>
      </c>
      <c r="S177" s="25" t="s">
        <v>13</v>
      </c>
      <c r="T177" s="25" t="s">
        <v>3415</v>
      </c>
      <c r="U177" s="25" t="s">
        <v>17</v>
      </c>
      <c r="V177" s="25" t="s">
        <v>4129</v>
      </c>
      <c r="W177" s="25" t="s">
        <v>13</v>
      </c>
      <c r="X177" s="25">
        <v>0</v>
      </c>
      <c r="Y177" s="25" t="s">
        <v>13</v>
      </c>
      <c r="Z177" s="25" t="s">
        <v>3414</v>
      </c>
      <c r="AA177" s="25" t="s">
        <v>13</v>
      </c>
      <c r="AB177" s="25" t="s">
        <v>13</v>
      </c>
      <c r="AC177" s="25" t="s">
        <v>13</v>
      </c>
      <c r="AD177" s="25">
        <v>0</v>
      </c>
      <c r="AE177" s="25">
        <v>0</v>
      </c>
      <c r="AF177" s="25">
        <v>3316</v>
      </c>
      <c r="AG177" s="25" t="s">
        <v>1212</v>
      </c>
    </row>
    <row r="178" spans="1:33">
      <c r="A178" s="25" t="s">
        <v>4130</v>
      </c>
      <c r="B178" s="25" t="s">
        <v>4131</v>
      </c>
      <c r="C178" s="25" t="s">
        <v>2884</v>
      </c>
      <c r="D178" s="25" t="s">
        <v>13</v>
      </c>
      <c r="E178" s="25" t="s">
        <v>13</v>
      </c>
      <c r="F178" s="25" t="s">
        <v>3387</v>
      </c>
      <c r="G178" s="25" t="s">
        <v>131</v>
      </c>
      <c r="H178" s="25" t="s">
        <v>3388</v>
      </c>
      <c r="I178" s="25" t="s">
        <v>13</v>
      </c>
      <c r="J178" s="25" t="s">
        <v>13</v>
      </c>
      <c r="K178" s="25" t="s">
        <v>2914</v>
      </c>
      <c r="L178" s="25" t="s">
        <v>1401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3415</v>
      </c>
      <c r="U178" s="25" t="s">
        <v>17</v>
      </c>
      <c r="V178" s="25" t="s">
        <v>3503</v>
      </c>
      <c r="W178" s="25" t="s">
        <v>13</v>
      </c>
      <c r="X178" s="25">
        <v>0</v>
      </c>
      <c r="Y178" s="25" t="s">
        <v>13</v>
      </c>
      <c r="Z178" s="25" t="s">
        <v>3414</v>
      </c>
      <c r="AA178" s="25" t="s">
        <v>13</v>
      </c>
      <c r="AB178" s="25" t="s">
        <v>13</v>
      </c>
      <c r="AC178" s="25" t="s">
        <v>13</v>
      </c>
      <c r="AD178" s="25">
        <v>0</v>
      </c>
      <c r="AE178" s="25">
        <v>0</v>
      </c>
      <c r="AF178" s="25">
        <v>48800</v>
      </c>
      <c r="AG178" s="25" t="s">
        <v>1044</v>
      </c>
    </row>
    <row r="179" spans="1:33">
      <c r="A179" s="25" t="s">
        <v>4132</v>
      </c>
      <c r="B179" s="25" t="s">
        <v>4133</v>
      </c>
      <c r="C179" s="25" t="s">
        <v>2884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4134</v>
      </c>
      <c r="I179" s="25" t="s">
        <v>13</v>
      </c>
      <c r="J179" s="25" t="s">
        <v>13</v>
      </c>
      <c r="K179" s="25" t="s">
        <v>1061</v>
      </c>
      <c r="L179" s="25" t="s">
        <v>1401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13</v>
      </c>
      <c r="R179" s="25" t="s">
        <v>13</v>
      </c>
      <c r="S179" s="25" t="s">
        <v>13</v>
      </c>
      <c r="T179" s="25" t="s">
        <v>3060</v>
      </c>
      <c r="U179" s="25" t="s">
        <v>1763</v>
      </c>
      <c r="V179" s="25" t="s">
        <v>3640</v>
      </c>
      <c r="W179" s="25" t="s">
        <v>13</v>
      </c>
      <c r="X179" s="25">
        <v>0</v>
      </c>
      <c r="Y179" s="25" t="s">
        <v>13</v>
      </c>
      <c r="Z179" s="25" t="s">
        <v>3414</v>
      </c>
      <c r="AA179" s="25" t="s">
        <v>13</v>
      </c>
      <c r="AB179" s="25" t="s">
        <v>13</v>
      </c>
      <c r="AC179" s="25" t="s">
        <v>13</v>
      </c>
      <c r="AD179" s="25">
        <v>0</v>
      </c>
      <c r="AE179" s="25">
        <v>0</v>
      </c>
      <c r="AF179" s="25">
        <v>760</v>
      </c>
      <c r="AG179" s="25" t="s">
        <v>1210</v>
      </c>
    </row>
    <row r="180" spans="1:33">
      <c r="A180" s="25" t="s">
        <v>4135</v>
      </c>
      <c r="B180" s="25" t="s">
        <v>4136</v>
      </c>
      <c r="C180" s="25" t="s">
        <v>2884</v>
      </c>
      <c r="D180" s="25" t="s">
        <v>13</v>
      </c>
      <c r="E180" s="25" t="s">
        <v>13</v>
      </c>
      <c r="F180" s="25" t="s">
        <v>13</v>
      </c>
      <c r="G180" s="25" t="s">
        <v>13</v>
      </c>
      <c r="H180" s="25" t="s">
        <v>4137</v>
      </c>
      <c r="I180" s="25" t="s">
        <v>1678</v>
      </c>
      <c r="J180" s="25" t="s">
        <v>1401</v>
      </c>
      <c r="K180" s="25" t="s">
        <v>1103</v>
      </c>
      <c r="L180" s="25" t="s">
        <v>1397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4137</v>
      </c>
      <c r="R180" s="25" t="s">
        <v>13</v>
      </c>
      <c r="S180" s="25" t="s">
        <v>13</v>
      </c>
      <c r="T180" s="25" t="s">
        <v>3415</v>
      </c>
      <c r="U180" s="25" t="s">
        <v>19</v>
      </c>
      <c r="V180" s="25" t="s">
        <v>13</v>
      </c>
      <c r="W180" s="25" t="s">
        <v>13</v>
      </c>
      <c r="X180" s="25">
        <v>0</v>
      </c>
      <c r="Y180" s="25" t="s">
        <v>13</v>
      </c>
      <c r="Z180" s="25" t="s">
        <v>3414</v>
      </c>
      <c r="AA180" s="25" t="s">
        <v>13</v>
      </c>
      <c r="AB180" s="25" t="s">
        <v>13</v>
      </c>
      <c r="AC180" s="25" t="s">
        <v>13</v>
      </c>
      <c r="AD180" s="25">
        <v>0</v>
      </c>
      <c r="AE180" s="25">
        <v>0</v>
      </c>
      <c r="AF180" s="25">
        <v>3316</v>
      </c>
      <c r="AG180" s="25" t="s">
        <v>1212</v>
      </c>
    </row>
    <row r="181" spans="1:33">
      <c r="A181" s="25" t="s">
        <v>4138</v>
      </c>
      <c r="B181" s="25" t="s">
        <v>4139</v>
      </c>
      <c r="C181" s="25" t="s">
        <v>2880</v>
      </c>
      <c r="D181" s="25" t="s">
        <v>13</v>
      </c>
      <c r="E181" s="25" t="s">
        <v>13</v>
      </c>
      <c r="F181" s="25" t="s">
        <v>4140</v>
      </c>
      <c r="G181" s="25" t="s">
        <v>129</v>
      </c>
      <c r="H181" s="25" t="s">
        <v>4141</v>
      </c>
      <c r="I181" s="25" t="s">
        <v>1699</v>
      </c>
      <c r="J181" s="25" t="s">
        <v>13</v>
      </c>
      <c r="K181" s="25" t="s">
        <v>2914</v>
      </c>
      <c r="L181" s="25" t="s">
        <v>1401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3415</v>
      </c>
      <c r="U181" s="25" t="s">
        <v>19</v>
      </c>
      <c r="V181" s="25" t="s">
        <v>3545</v>
      </c>
      <c r="W181" s="25" t="s">
        <v>13</v>
      </c>
      <c r="X181" s="25">
        <v>0</v>
      </c>
      <c r="Y181" s="25" t="s">
        <v>13</v>
      </c>
      <c r="Z181" s="25" t="s">
        <v>3414</v>
      </c>
      <c r="AA181" s="25" t="s">
        <v>13</v>
      </c>
      <c r="AB181" s="25" t="s">
        <v>13</v>
      </c>
      <c r="AC181" s="25" t="s">
        <v>13</v>
      </c>
      <c r="AD181" s="25">
        <v>0</v>
      </c>
      <c r="AE181" s="25">
        <v>0</v>
      </c>
      <c r="AF181" s="25">
        <v>18384.03</v>
      </c>
      <c r="AG181" s="25" t="s">
        <v>4142</v>
      </c>
    </row>
    <row r="182" spans="1:33">
      <c r="A182" s="25" t="s">
        <v>4143</v>
      </c>
      <c r="B182" s="25" t="s">
        <v>1204</v>
      </c>
      <c r="C182" s="25" t="s">
        <v>2884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4144</v>
      </c>
      <c r="I182" s="25" t="s">
        <v>1699</v>
      </c>
      <c r="J182" s="25" t="s">
        <v>3434</v>
      </c>
      <c r="K182" s="25" t="s">
        <v>1061</v>
      </c>
      <c r="L182" s="25" t="s">
        <v>1401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13</v>
      </c>
      <c r="R182" s="25" t="s">
        <v>13</v>
      </c>
      <c r="S182" s="25" t="s">
        <v>13</v>
      </c>
      <c r="T182" s="211" t="s">
        <v>3415</v>
      </c>
      <c r="U182" s="25" t="s">
        <v>19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3414</v>
      </c>
      <c r="AA182" s="25" t="s">
        <v>13</v>
      </c>
      <c r="AB182" s="25" t="s">
        <v>13</v>
      </c>
      <c r="AC182" s="25" t="s">
        <v>13</v>
      </c>
      <c r="AD182" s="25">
        <v>0</v>
      </c>
      <c r="AE182" s="25">
        <v>0</v>
      </c>
      <c r="AF182" s="25">
        <v>3316</v>
      </c>
      <c r="AG182" s="25" t="s">
        <v>1212</v>
      </c>
    </row>
    <row r="183" spans="1:33">
      <c r="A183" s="25" t="s">
        <v>4145</v>
      </c>
      <c r="B183" s="25" t="s">
        <v>4146</v>
      </c>
      <c r="C183" s="25" t="s">
        <v>2884</v>
      </c>
      <c r="D183" s="25" t="s">
        <v>13</v>
      </c>
      <c r="E183" s="25" t="s">
        <v>13</v>
      </c>
      <c r="F183" s="25" t="s">
        <v>4147</v>
      </c>
      <c r="G183" s="25" t="s">
        <v>129</v>
      </c>
      <c r="H183" s="25" t="s">
        <v>4148</v>
      </c>
      <c r="I183" s="25" t="s">
        <v>1683</v>
      </c>
      <c r="J183" s="25" t="s">
        <v>1401</v>
      </c>
      <c r="K183" s="25" t="s">
        <v>1103</v>
      </c>
      <c r="L183" s="25" t="s">
        <v>1401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4148</v>
      </c>
      <c r="R183" s="25" t="s">
        <v>13</v>
      </c>
      <c r="S183" s="25" t="s">
        <v>13</v>
      </c>
      <c r="T183" s="25" t="s">
        <v>4149</v>
      </c>
      <c r="U183" s="25" t="s">
        <v>19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3414</v>
      </c>
      <c r="AA183" s="25" t="s">
        <v>13</v>
      </c>
      <c r="AB183" s="25" t="s">
        <v>13</v>
      </c>
      <c r="AC183" s="25" t="s">
        <v>13</v>
      </c>
      <c r="AD183" s="25">
        <v>0</v>
      </c>
      <c r="AE183" s="25">
        <v>0</v>
      </c>
      <c r="AF183" s="25">
        <v>3316</v>
      </c>
      <c r="AG183" s="25" t="s">
        <v>1212</v>
      </c>
    </row>
    <row r="184" spans="1:33">
      <c r="A184" s="25" t="s">
        <v>4150</v>
      </c>
      <c r="B184" s="25" t="s">
        <v>4151</v>
      </c>
      <c r="C184" s="25" t="s">
        <v>2880</v>
      </c>
      <c r="D184" s="25" t="s">
        <v>13</v>
      </c>
      <c r="E184" s="25" t="s">
        <v>13</v>
      </c>
      <c r="F184" s="25" t="s">
        <v>13</v>
      </c>
      <c r="G184" s="25" t="s">
        <v>13</v>
      </c>
      <c r="H184" s="25" t="s">
        <v>4152</v>
      </c>
      <c r="I184" s="25" t="s">
        <v>13</v>
      </c>
      <c r="J184" s="25" t="s">
        <v>13</v>
      </c>
      <c r="K184" s="25" t="s">
        <v>1151</v>
      </c>
      <c r="L184" s="25" t="s">
        <v>1401</v>
      </c>
      <c r="M184" s="25" t="s">
        <v>13</v>
      </c>
      <c r="N184" s="25" t="s">
        <v>13</v>
      </c>
      <c r="O184" s="25" t="s">
        <v>13</v>
      </c>
      <c r="P184" s="25" t="s">
        <v>4153</v>
      </c>
      <c r="Q184" s="25" t="s">
        <v>4152</v>
      </c>
      <c r="R184" s="25" t="s">
        <v>13</v>
      </c>
      <c r="S184" s="25" t="s">
        <v>13</v>
      </c>
      <c r="T184" s="25" t="s">
        <v>3415</v>
      </c>
      <c r="U184" s="25" t="s">
        <v>12</v>
      </c>
      <c r="V184" s="25" t="s">
        <v>3503</v>
      </c>
      <c r="W184" s="25" t="s">
        <v>13</v>
      </c>
      <c r="X184" s="25">
        <v>0</v>
      </c>
      <c r="Y184" s="25" t="s">
        <v>13</v>
      </c>
      <c r="Z184" s="25" t="s">
        <v>3414</v>
      </c>
      <c r="AA184" s="25" t="s">
        <v>13</v>
      </c>
      <c r="AB184" s="25" t="s">
        <v>13</v>
      </c>
      <c r="AC184" s="25" t="s">
        <v>13</v>
      </c>
      <c r="AD184" s="25">
        <v>0</v>
      </c>
      <c r="AE184" s="25">
        <v>0</v>
      </c>
      <c r="AF184" s="25">
        <v>3316</v>
      </c>
      <c r="AG184" s="25" t="s">
        <v>1212</v>
      </c>
    </row>
    <row r="185" spans="1:33">
      <c r="A185" s="25" t="s">
        <v>4154</v>
      </c>
      <c r="B185" s="25" t="s">
        <v>4155</v>
      </c>
      <c r="C185" s="25" t="s">
        <v>2884</v>
      </c>
      <c r="D185" s="25" t="s">
        <v>13</v>
      </c>
      <c r="E185" s="25" t="s">
        <v>13</v>
      </c>
      <c r="F185" s="25" t="s">
        <v>4156</v>
      </c>
      <c r="G185" s="25" t="s">
        <v>130</v>
      </c>
      <c r="H185" s="25" t="s">
        <v>4157</v>
      </c>
      <c r="I185" s="25" t="s">
        <v>1699</v>
      </c>
      <c r="J185" s="25" t="s">
        <v>1401</v>
      </c>
      <c r="K185" s="25" t="s">
        <v>1052</v>
      </c>
      <c r="L185" s="25" t="s">
        <v>1401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4157</v>
      </c>
      <c r="R185" s="25" t="s">
        <v>13</v>
      </c>
      <c r="S185" s="25" t="s">
        <v>13</v>
      </c>
      <c r="T185" s="25" t="s">
        <v>3415</v>
      </c>
      <c r="U185" s="25" t="s">
        <v>12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3414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3431</v>
      </c>
    </row>
    <row r="186" spans="1:33">
      <c r="A186" s="25" t="s">
        <v>4158</v>
      </c>
      <c r="B186" s="25" t="s">
        <v>4159</v>
      </c>
      <c r="C186" s="25" t="s">
        <v>2880</v>
      </c>
      <c r="D186" s="25" t="s">
        <v>13</v>
      </c>
      <c r="E186" s="25" t="s">
        <v>13</v>
      </c>
      <c r="F186" s="25" t="s">
        <v>4160</v>
      </c>
      <c r="G186" s="25" t="s">
        <v>129</v>
      </c>
      <c r="H186" s="25" t="s">
        <v>4161</v>
      </c>
      <c r="I186" s="25" t="s">
        <v>1699</v>
      </c>
      <c r="J186" s="25" t="s">
        <v>1401</v>
      </c>
      <c r="K186" s="25" t="s">
        <v>4162</v>
      </c>
      <c r="L186" s="25" t="s">
        <v>1401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3417</v>
      </c>
      <c r="U186" s="25" t="s">
        <v>19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3414</v>
      </c>
      <c r="AA186" s="25" t="s">
        <v>13</v>
      </c>
      <c r="AB186" s="25" t="s">
        <v>13</v>
      </c>
      <c r="AC186" s="25" t="s">
        <v>13</v>
      </c>
      <c r="AD186" s="25">
        <v>0</v>
      </c>
      <c r="AE186" s="25">
        <v>0</v>
      </c>
      <c r="AF186" s="25">
        <v>3316</v>
      </c>
      <c r="AG186" s="25" t="s">
        <v>1212</v>
      </c>
    </row>
    <row r="187" spans="1:33">
      <c r="A187" s="25" t="s">
        <v>4527</v>
      </c>
      <c r="B187" s="25" t="s">
        <v>4528</v>
      </c>
      <c r="C187" s="25" t="s">
        <v>2884</v>
      </c>
      <c r="D187" s="25"/>
      <c r="E187" s="25"/>
      <c r="F187" s="25"/>
      <c r="G187" s="25"/>
      <c r="H187" s="25" t="s">
        <v>4568</v>
      </c>
      <c r="I187" s="25" t="s">
        <v>1686</v>
      </c>
      <c r="J187" s="25" t="s">
        <v>1401</v>
      </c>
      <c r="K187" s="25" t="s">
        <v>4569</v>
      </c>
      <c r="L187" s="25" t="s">
        <v>1401</v>
      </c>
      <c r="M187" s="25"/>
      <c r="N187" s="25"/>
      <c r="O187" s="25"/>
      <c r="P187" s="25"/>
      <c r="Q187" s="25"/>
      <c r="R187" s="25"/>
      <c r="S187" s="25"/>
      <c r="T187" s="25" t="s">
        <v>2810</v>
      </c>
      <c r="U187" s="25" t="s">
        <v>12</v>
      </c>
      <c r="V187" s="25"/>
      <c r="W187" s="25"/>
      <c r="X187" s="25"/>
      <c r="Y187" s="25"/>
      <c r="Z187" s="211" t="s">
        <v>3414</v>
      </c>
      <c r="AA187" s="25"/>
      <c r="AB187" s="25"/>
      <c r="AC187" s="25"/>
      <c r="AD187" s="25"/>
      <c r="AE187" s="25"/>
      <c r="AF187" s="25"/>
      <c r="AG187" s="25"/>
    </row>
    <row r="188" spans="1:33">
      <c r="A188" s="25" t="s">
        <v>4391</v>
      </c>
      <c r="B188" s="25" t="s">
        <v>4392</v>
      </c>
      <c r="C188" s="25" t="s">
        <v>2880</v>
      </c>
      <c r="D188" s="25"/>
      <c r="E188" s="25"/>
      <c r="F188" s="25"/>
      <c r="G188" s="25"/>
      <c r="H188" s="25" t="s">
        <v>4570</v>
      </c>
      <c r="I188" s="25" t="s">
        <v>4393</v>
      </c>
      <c r="J188" s="25" t="s">
        <v>1401</v>
      </c>
      <c r="K188" s="25" t="s">
        <v>4571</v>
      </c>
      <c r="L188" s="25" t="s">
        <v>1401</v>
      </c>
      <c r="M188" s="25"/>
      <c r="N188" s="25"/>
      <c r="O188" s="25"/>
      <c r="P188" s="25"/>
      <c r="Q188" s="25"/>
      <c r="R188" s="25"/>
      <c r="S188" s="25"/>
      <c r="T188" s="211" t="s">
        <v>3415</v>
      </c>
      <c r="U188" s="25" t="s">
        <v>12</v>
      </c>
      <c r="V188" s="25"/>
      <c r="W188" s="25"/>
      <c r="X188" s="25"/>
      <c r="Y188" s="25"/>
      <c r="Z188" s="211" t="s">
        <v>3414</v>
      </c>
      <c r="AA188" s="25"/>
      <c r="AB188" s="25"/>
      <c r="AC188" s="25"/>
      <c r="AD188" s="25"/>
      <c r="AE188" s="25"/>
      <c r="AF188" s="25"/>
      <c r="AG188" s="25"/>
    </row>
    <row r="189" spans="1:33">
      <c r="A189" s="25" t="s">
        <v>4454</v>
      </c>
      <c r="B189" s="25" t="s">
        <v>4455</v>
      </c>
      <c r="C189" s="25" t="s">
        <v>2884</v>
      </c>
      <c r="D189" s="25"/>
      <c r="E189" s="25"/>
      <c r="F189" s="25"/>
      <c r="G189" s="25"/>
      <c r="H189" s="25" t="s">
        <v>4572</v>
      </c>
      <c r="I189" s="25" t="s">
        <v>1683</v>
      </c>
      <c r="J189" s="25" t="s">
        <v>1401</v>
      </c>
      <c r="K189" s="25" t="s">
        <v>4573</v>
      </c>
      <c r="L189" s="25" t="s">
        <v>1401</v>
      </c>
      <c r="M189" s="25"/>
      <c r="N189" s="25"/>
      <c r="O189" s="25"/>
      <c r="P189" s="25"/>
      <c r="Q189" s="25"/>
      <c r="R189" s="25"/>
      <c r="S189" s="25"/>
      <c r="T189" s="211" t="s">
        <v>3060</v>
      </c>
      <c r="U189" s="25" t="s">
        <v>1714</v>
      </c>
      <c r="V189" s="25"/>
      <c r="W189" s="25"/>
      <c r="X189" s="25"/>
      <c r="Y189" s="25"/>
      <c r="Z189" s="211" t="s">
        <v>3414</v>
      </c>
      <c r="AA189" s="25"/>
      <c r="AB189" s="25"/>
      <c r="AC189" s="25"/>
      <c r="AD189" s="25"/>
      <c r="AE189" s="25"/>
      <c r="AF189" s="25"/>
      <c r="AG189" s="25"/>
    </row>
    <row r="190" spans="1:33">
      <c r="A190" s="25" t="s">
        <v>4354</v>
      </c>
      <c r="B190" s="25" t="s">
        <v>4355</v>
      </c>
      <c r="C190" s="25" t="s">
        <v>2884</v>
      </c>
      <c r="D190" s="25"/>
      <c r="E190" s="25"/>
      <c r="F190" s="25"/>
      <c r="G190" s="25"/>
      <c r="H190" s="25" t="s">
        <v>4574</v>
      </c>
      <c r="I190" s="25" t="s">
        <v>1699</v>
      </c>
      <c r="J190" s="25" t="s">
        <v>1401</v>
      </c>
      <c r="K190" s="25" t="s">
        <v>4575</v>
      </c>
      <c r="L190" s="25" t="s">
        <v>1401</v>
      </c>
      <c r="M190" s="25"/>
      <c r="N190" s="25"/>
      <c r="O190" s="25"/>
      <c r="P190" s="25"/>
      <c r="Q190" s="25"/>
      <c r="R190" s="25"/>
      <c r="S190" s="25"/>
      <c r="T190" s="25" t="s">
        <v>3415</v>
      </c>
      <c r="U190" s="25" t="s">
        <v>17</v>
      </c>
      <c r="V190" s="25"/>
      <c r="W190" s="25"/>
      <c r="X190" s="25"/>
      <c r="Y190" s="25"/>
      <c r="Z190" s="211" t="s">
        <v>3414</v>
      </c>
      <c r="AA190" s="25"/>
      <c r="AB190" s="25"/>
      <c r="AC190" s="25"/>
      <c r="AD190" s="25"/>
      <c r="AE190" s="25"/>
      <c r="AF190" s="25"/>
      <c r="AG190" s="25"/>
    </row>
    <row r="191" spans="1:33">
      <c r="A191" s="25" t="s">
        <v>4490</v>
      </c>
      <c r="B191" s="25" t="s">
        <v>4491</v>
      </c>
      <c r="C191" s="25" t="s">
        <v>2884</v>
      </c>
      <c r="D191" s="25"/>
      <c r="E191" s="25"/>
      <c r="F191" s="25"/>
      <c r="G191" s="25"/>
      <c r="H191" s="25" t="s">
        <v>4576</v>
      </c>
      <c r="I191" s="25" t="s">
        <v>1686</v>
      </c>
      <c r="J191" s="25" t="s">
        <v>1401</v>
      </c>
      <c r="K191" s="25" t="s">
        <v>4577</v>
      </c>
      <c r="L191" s="25" t="s">
        <v>1401</v>
      </c>
      <c r="M191" s="25"/>
      <c r="N191" s="25"/>
      <c r="O191" s="25"/>
      <c r="P191" s="25"/>
      <c r="Q191" s="25"/>
      <c r="R191" s="25"/>
      <c r="S191" s="25"/>
      <c r="T191" s="25" t="s">
        <v>2810</v>
      </c>
      <c r="U191" s="25" t="s">
        <v>12</v>
      </c>
      <c r="V191" s="25"/>
      <c r="W191" s="25"/>
      <c r="X191" s="25"/>
      <c r="Y191" s="25"/>
      <c r="Z191" s="211" t="s">
        <v>3414</v>
      </c>
      <c r="AA191" s="25"/>
      <c r="AB191" s="25"/>
      <c r="AC191" s="25"/>
      <c r="AD191" s="25"/>
      <c r="AE191" s="25"/>
      <c r="AF191" s="25"/>
      <c r="AG191" s="25"/>
    </row>
    <row r="192" spans="1:33">
      <c r="A192" s="25" t="s">
        <v>4464</v>
      </c>
      <c r="B192" s="25" t="s">
        <v>4465</v>
      </c>
      <c r="C192" s="25" t="s">
        <v>2884</v>
      </c>
      <c r="D192" s="25"/>
      <c r="E192" s="25"/>
      <c r="F192" s="25"/>
      <c r="G192" s="25"/>
      <c r="H192" s="25" t="s">
        <v>4578</v>
      </c>
      <c r="I192" s="25" t="s">
        <v>1699</v>
      </c>
      <c r="J192" s="25" t="s">
        <v>1401</v>
      </c>
      <c r="K192" s="25" t="s">
        <v>4573</v>
      </c>
      <c r="L192" s="25" t="s">
        <v>1401</v>
      </c>
      <c r="M192" s="25"/>
      <c r="N192" s="25"/>
      <c r="O192" s="25"/>
      <c r="P192" s="25"/>
      <c r="Q192" s="25"/>
      <c r="R192" s="25"/>
      <c r="S192" s="25"/>
      <c r="T192" s="211" t="s">
        <v>3415</v>
      </c>
      <c r="U192" s="211" t="s">
        <v>12</v>
      </c>
      <c r="V192" s="25"/>
      <c r="W192" s="25"/>
      <c r="X192" s="25"/>
      <c r="Y192" s="25"/>
      <c r="Z192" s="211" t="s">
        <v>3414</v>
      </c>
      <c r="AA192" s="25"/>
      <c r="AB192" s="25"/>
      <c r="AC192" s="25"/>
      <c r="AD192" s="25"/>
      <c r="AE192" s="25"/>
      <c r="AF192" s="25"/>
      <c r="AG192" s="25"/>
    </row>
    <row r="193" spans="1:33">
      <c r="A193" s="25" t="s">
        <v>4401</v>
      </c>
      <c r="B193" s="25" t="s">
        <v>4402</v>
      </c>
      <c r="C193" s="25" t="s">
        <v>2884</v>
      </c>
      <c r="D193" s="25"/>
      <c r="E193" s="25"/>
      <c r="F193" s="25"/>
      <c r="G193" s="25"/>
      <c r="H193" s="25" t="s">
        <v>4579</v>
      </c>
      <c r="I193" s="216" t="s">
        <v>4403</v>
      </c>
      <c r="J193" s="25" t="s">
        <v>1401</v>
      </c>
      <c r="K193" s="25" t="s">
        <v>4580</v>
      </c>
      <c r="L193" s="25" t="s">
        <v>1401</v>
      </c>
      <c r="M193" s="25"/>
      <c r="N193" s="25"/>
      <c r="O193" s="25"/>
      <c r="P193" s="25"/>
      <c r="Q193" s="25"/>
      <c r="R193" s="25"/>
      <c r="S193" s="25"/>
      <c r="T193" s="211" t="s">
        <v>3060</v>
      </c>
      <c r="U193" s="25" t="s">
        <v>1714</v>
      </c>
      <c r="V193" s="25"/>
      <c r="W193" s="25"/>
      <c r="X193" s="25"/>
      <c r="Y193" s="25"/>
      <c r="Z193" s="211" t="s">
        <v>3414</v>
      </c>
      <c r="AA193" s="25"/>
      <c r="AB193" s="25"/>
      <c r="AC193" s="25"/>
      <c r="AD193" s="25"/>
      <c r="AE193" s="25"/>
      <c r="AF193" s="25"/>
      <c r="AG193" s="25"/>
    </row>
    <row r="194" spans="1:33">
      <c r="A194" s="25" t="s">
        <v>4361</v>
      </c>
      <c r="B194" s="25" t="s">
        <v>4362</v>
      </c>
      <c r="C194" s="25" t="s">
        <v>2880</v>
      </c>
      <c r="D194" s="25"/>
      <c r="E194" s="25"/>
      <c r="F194" s="25"/>
      <c r="G194" s="25"/>
      <c r="H194" s="25" t="s">
        <v>4581</v>
      </c>
      <c r="I194" s="25" t="s">
        <v>3079</v>
      </c>
      <c r="J194" s="25" t="s">
        <v>1401</v>
      </c>
      <c r="K194" s="25" t="s">
        <v>4580</v>
      </c>
      <c r="L194" s="25" t="s">
        <v>1401</v>
      </c>
      <c r="M194" s="25"/>
      <c r="N194" s="25"/>
      <c r="O194" s="25"/>
      <c r="P194" s="25"/>
      <c r="Q194" s="25"/>
      <c r="R194" s="25"/>
      <c r="S194" s="25"/>
      <c r="T194" s="211" t="s">
        <v>3417</v>
      </c>
      <c r="U194" s="211" t="s">
        <v>12</v>
      </c>
      <c r="V194" s="25"/>
      <c r="W194" s="25"/>
      <c r="X194" s="25"/>
      <c r="Y194" s="25"/>
      <c r="Z194" s="211" t="s">
        <v>3414</v>
      </c>
      <c r="AA194" s="25"/>
      <c r="AB194" s="25"/>
      <c r="AC194" s="25"/>
      <c r="AD194" s="25"/>
      <c r="AE194" s="25"/>
      <c r="AF194" s="25"/>
      <c r="AG194" s="25"/>
    </row>
    <row r="195" spans="1:33">
      <c r="A195" s="25" t="s">
        <v>4532</v>
      </c>
      <c r="B195" s="25" t="s">
        <v>4533</v>
      </c>
      <c r="C195" s="25" t="s">
        <v>2884</v>
      </c>
      <c r="D195" s="25"/>
      <c r="E195" s="25"/>
      <c r="F195" s="25"/>
      <c r="G195" s="25"/>
      <c r="H195" s="25" t="s">
        <v>4582</v>
      </c>
      <c r="I195" s="25" t="s">
        <v>1686</v>
      </c>
      <c r="J195" s="25" t="s">
        <v>1401</v>
      </c>
      <c r="K195" s="25" t="s">
        <v>4569</v>
      </c>
      <c r="L195" s="25" t="s">
        <v>1401</v>
      </c>
      <c r="M195" s="25"/>
      <c r="N195" s="25"/>
      <c r="O195" s="25"/>
      <c r="P195" s="25"/>
      <c r="Q195" s="25"/>
      <c r="R195" s="25"/>
      <c r="S195" s="25"/>
      <c r="T195" s="211" t="s">
        <v>3417</v>
      </c>
      <c r="U195" s="25" t="s">
        <v>12</v>
      </c>
      <c r="V195" s="25"/>
      <c r="W195" s="25"/>
      <c r="X195" s="25"/>
      <c r="Y195" s="25"/>
      <c r="Z195" s="211" t="s">
        <v>3414</v>
      </c>
      <c r="AA195" s="25"/>
      <c r="AB195" s="25"/>
      <c r="AC195" s="25"/>
      <c r="AD195" s="25"/>
      <c r="AE195" s="25"/>
      <c r="AF195" s="25"/>
      <c r="AG195" s="25"/>
    </row>
    <row r="196" spans="1:33">
      <c r="A196" s="25" t="s">
        <v>4459</v>
      </c>
      <c r="B196" s="25" t="s">
        <v>4460</v>
      </c>
      <c r="C196" s="25" t="s">
        <v>2880</v>
      </c>
      <c r="D196" s="25"/>
      <c r="E196" s="25"/>
      <c r="F196" s="25"/>
      <c r="G196" s="25"/>
      <c r="H196" s="25" t="s">
        <v>4572</v>
      </c>
      <c r="I196" s="25" t="s">
        <v>1683</v>
      </c>
      <c r="J196" s="25" t="s">
        <v>1401</v>
      </c>
      <c r="K196" s="25" t="s">
        <v>4573</v>
      </c>
      <c r="L196" s="25" t="s">
        <v>1401</v>
      </c>
      <c r="M196" s="25"/>
      <c r="N196" s="25"/>
      <c r="O196" s="25"/>
      <c r="P196" s="25"/>
      <c r="Q196" s="25"/>
      <c r="R196" s="25"/>
      <c r="S196" s="25"/>
      <c r="T196" s="211" t="s">
        <v>3060</v>
      </c>
      <c r="U196" s="25" t="s">
        <v>1714</v>
      </c>
      <c r="V196" s="25"/>
      <c r="W196" s="25"/>
      <c r="X196" s="25"/>
      <c r="Y196" s="25"/>
      <c r="Z196" s="211" t="s">
        <v>3414</v>
      </c>
      <c r="AA196" s="25"/>
      <c r="AB196" s="25"/>
      <c r="AC196" s="25"/>
      <c r="AD196" s="25"/>
      <c r="AE196" s="25"/>
      <c r="AF196" s="25"/>
      <c r="AG196" s="25"/>
    </row>
    <row r="197" spans="1:33">
      <c r="A197" s="25" t="s">
        <v>4544</v>
      </c>
      <c r="B197" s="25" t="s">
        <v>4545</v>
      </c>
      <c r="C197" s="25" t="s">
        <v>2884</v>
      </c>
      <c r="D197" s="25"/>
      <c r="E197" s="25"/>
      <c r="F197" s="25"/>
      <c r="G197" s="25"/>
      <c r="H197" s="25" t="s">
        <v>4583</v>
      </c>
      <c r="I197" s="25" t="s">
        <v>1775</v>
      </c>
      <c r="J197" s="25" t="s">
        <v>1401</v>
      </c>
      <c r="K197" s="25" t="s">
        <v>4569</v>
      </c>
      <c r="L197" s="25" t="s">
        <v>1401</v>
      </c>
      <c r="M197" s="25"/>
      <c r="N197" s="25"/>
      <c r="O197" s="25"/>
      <c r="P197" s="25"/>
      <c r="Q197" s="25"/>
      <c r="R197" s="25"/>
      <c r="S197" s="25"/>
      <c r="T197" s="211" t="s">
        <v>3417</v>
      </c>
      <c r="U197" s="25" t="s">
        <v>12</v>
      </c>
      <c r="V197" s="25"/>
      <c r="W197" s="25"/>
      <c r="X197" s="25"/>
      <c r="Y197" s="25"/>
      <c r="Z197" s="211" t="s">
        <v>3414</v>
      </c>
      <c r="AA197" s="25"/>
      <c r="AB197" s="25"/>
      <c r="AC197" s="25"/>
      <c r="AD197" s="25"/>
      <c r="AE197" s="25"/>
      <c r="AF197" s="25"/>
      <c r="AG197" s="25"/>
    </row>
    <row r="198" spans="1:33">
      <c r="A198" s="25" t="s">
        <v>4408</v>
      </c>
      <c r="B198" s="25" t="s">
        <v>4409</v>
      </c>
      <c r="C198" s="25" t="s">
        <v>2880</v>
      </c>
      <c r="D198" s="25"/>
      <c r="E198" s="25"/>
      <c r="F198" s="25"/>
      <c r="G198" s="25"/>
      <c r="H198" s="25" t="s">
        <v>4584</v>
      </c>
      <c r="I198" s="25" t="s">
        <v>1686</v>
      </c>
      <c r="J198" s="25" t="s">
        <v>1401</v>
      </c>
      <c r="K198" s="25" t="s">
        <v>4580</v>
      </c>
      <c r="L198" s="25" t="s">
        <v>1401</v>
      </c>
      <c r="M198" s="25"/>
      <c r="N198" s="25"/>
      <c r="O198" s="25"/>
      <c r="P198" s="25"/>
      <c r="Q198" s="25"/>
      <c r="R198" s="25"/>
      <c r="S198" s="25"/>
      <c r="T198" s="25" t="s">
        <v>3415</v>
      </c>
      <c r="U198" s="25" t="s">
        <v>19</v>
      </c>
      <c r="V198" s="25"/>
      <c r="W198" s="25"/>
      <c r="X198" s="25"/>
      <c r="Y198" s="25"/>
      <c r="Z198" s="211" t="s">
        <v>3414</v>
      </c>
      <c r="AA198" s="25"/>
      <c r="AB198" s="25"/>
      <c r="AC198" s="25"/>
      <c r="AD198" s="25"/>
      <c r="AE198" s="25"/>
      <c r="AF198" s="25"/>
      <c r="AG198" s="25"/>
    </row>
    <row r="199" spans="1:33">
      <c r="A199" s="25" t="s">
        <v>4537</v>
      </c>
      <c r="B199" s="25" t="s">
        <v>4538</v>
      </c>
      <c r="C199" s="25" t="s">
        <v>2884</v>
      </c>
      <c r="D199" s="25"/>
      <c r="E199" s="25"/>
      <c r="F199" s="25"/>
      <c r="G199" s="25"/>
      <c r="H199" s="25" t="s">
        <v>4585</v>
      </c>
      <c r="I199" s="25" t="s">
        <v>1775</v>
      </c>
      <c r="J199" s="25" t="s">
        <v>1401</v>
      </c>
      <c r="K199" s="25" t="s">
        <v>4586</v>
      </c>
      <c r="L199" s="25" t="s">
        <v>1401</v>
      </c>
      <c r="M199" s="25"/>
      <c r="N199" s="25"/>
      <c r="O199" s="25"/>
      <c r="P199" s="25"/>
      <c r="Q199" s="25"/>
      <c r="R199" s="25"/>
      <c r="S199" s="25"/>
      <c r="T199" s="211" t="s">
        <v>3060</v>
      </c>
      <c r="U199" s="25" t="s">
        <v>1714</v>
      </c>
      <c r="V199" s="25"/>
      <c r="W199" s="25"/>
      <c r="X199" s="25"/>
      <c r="Y199" s="25"/>
      <c r="Z199" s="211" t="s">
        <v>3414</v>
      </c>
      <c r="AA199" s="25"/>
      <c r="AB199" s="25"/>
      <c r="AC199" s="25"/>
      <c r="AD199" s="25"/>
      <c r="AE199" s="25"/>
      <c r="AF199" s="25"/>
      <c r="AG199" s="25"/>
    </row>
    <row r="200" spans="1:33">
      <c r="A200" s="25" t="s">
        <v>4443</v>
      </c>
      <c r="B200" s="25" t="s">
        <v>4444</v>
      </c>
      <c r="C200" s="25" t="s">
        <v>2884</v>
      </c>
      <c r="D200" s="25"/>
      <c r="E200" s="25"/>
      <c r="F200" s="25"/>
      <c r="G200" s="25"/>
      <c r="H200" s="25" t="s">
        <v>4587</v>
      </c>
      <c r="I200" s="25" t="s">
        <v>1686</v>
      </c>
      <c r="J200" s="25" t="s">
        <v>1401</v>
      </c>
      <c r="K200" s="25" t="s">
        <v>4588</v>
      </c>
      <c r="L200" s="25" t="s">
        <v>1401</v>
      </c>
      <c r="M200" s="25"/>
      <c r="N200" s="25"/>
      <c r="O200" s="25"/>
      <c r="P200" s="25"/>
      <c r="Q200" s="25"/>
      <c r="R200" s="25"/>
      <c r="S200" s="25"/>
      <c r="T200" s="25" t="s">
        <v>3415</v>
      </c>
      <c r="U200" s="25" t="s">
        <v>19</v>
      </c>
      <c r="V200" s="25"/>
      <c r="W200" s="25"/>
      <c r="X200" s="25"/>
      <c r="Y200" s="25"/>
      <c r="Z200" s="211" t="s">
        <v>3414</v>
      </c>
      <c r="AA200" s="25"/>
      <c r="AB200" s="25"/>
      <c r="AC200" s="25"/>
      <c r="AD200" s="25"/>
      <c r="AE200" s="25"/>
      <c r="AF200" s="25"/>
      <c r="AG200" s="25"/>
    </row>
    <row r="201" spans="1:33">
      <c r="A201" s="25" t="s">
        <v>4371</v>
      </c>
      <c r="B201" s="25" t="s">
        <v>4372</v>
      </c>
      <c r="C201" s="25" t="s">
        <v>2880</v>
      </c>
      <c r="D201" s="25"/>
      <c r="E201" s="25"/>
      <c r="F201" s="25"/>
      <c r="G201" s="25"/>
      <c r="H201" s="25" t="s">
        <v>4589</v>
      </c>
      <c r="I201" s="25" t="s">
        <v>3079</v>
      </c>
      <c r="J201" s="25" t="s">
        <v>1401</v>
      </c>
      <c r="K201" s="25" t="s">
        <v>4590</v>
      </c>
      <c r="L201" s="25" t="s">
        <v>1401</v>
      </c>
      <c r="M201" s="25"/>
      <c r="N201" s="25"/>
      <c r="O201" s="25"/>
      <c r="P201" s="25"/>
      <c r="Q201" s="25"/>
      <c r="R201" s="25"/>
      <c r="S201" s="25"/>
      <c r="T201" s="211" t="s">
        <v>3415</v>
      </c>
      <c r="U201" s="211" t="s">
        <v>12</v>
      </c>
      <c r="V201" s="25"/>
      <c r="W201" s="25"/>
      <c r="X201" s="25"/>
      <c r="Y201" s="25"/>
      <c r="Z201" s="211" t="s">
        <v>3414</v>
      </c>
      <c r="AA201" s="25"/>
      <c r="AB201" s="25"/>
      <c r="AC201" s="25"/>
      <c r="AD201" s="25"/>
      <c r="AE201" s="25"/>
      <c r="AF201" s="25"/>
      <c r="AG201" s="25"/>
    </row>
    <row r="202" spans="1:33">
      <c r="A202" s="25" t="s">
        <v>4484</v>
      </c>
      <c r="B202" s="25" t="s">
        <v>4485</v>
      </c>
      <c r="C202" s="25" t="s">
        <v>2880</v>
      </c>
      <c r="D202" s="25"/>
      <c r="E202" s="25"/>
      <c r="F202" s="25"/>
      <c r="G202" s="25"/>
      <c r="H202" s="25" t="s">
        <v>4591</v>
      </c>
      <c r="I202" s="25" t="s">
        <v>1686</v>
      </c>
      <c r="J202" s="25" t="s">
        <v>1401</v>
      </c>
      <c r="K202" s="25" t="s">
        <v>4577</v>
      </c>
      <c r="L202" s="25" t="s">
        <v>1401</v>
      </c>
      <c r="M202" s="25"/>
      <c r="N202" s="25"/>
      <c r="O202" s="25"/>
      <c r="P202" s="25"/>
      <c r="Q202" s="25"/>
      <c r="R202" s="25"/>
      <c r="S202" s="25"/>
      <c r="T202" s="25" t="s">
        <v>3415</v>
      </c>
      <c r="U202" s="25" t="s">
        <v>12</v>
      </c>
      <c r="V202" s="25"/>
      <c r="W202" s="25"/>
      <c r="X202" s="25"/>
      <c r="Y202" s="25"/>
      <c r="Z202" s="211" t="s">
        <v>3414</v>
      </c>
      <c r="AA202" s="25"/>
      <c r="AB202" s="25"/>
      <c r="AC202" s="25"/>
      <c r="AD202" s="25"/>
      <c r="AE202" s="25"/>
      <c r="AF202" s="25"/>
      <c r="AG202" s="25"/>
    </row>
    <row r="203" spans="1:33">
      <c r="A203" s="25" t="s">
        <v>4448</v>
      </c>
      <c r="B203" s="25" t="s">
        <v>4449</v>
      </c>
      <c r="C203" s="25" t="s">
        <v>2880</v>
      </c>
      <c r="D203" s="25"/>
      <c r="E203" s="25"/>
      <c r="F203" s="25"/>
      <c r="G203" s="25"/>
      <c r="H203" s="25" t="s">
        <v>4592</v>
      </c>
      <c r="I203" s="25" t="s">
        <v>1686</v>
      </c>
      <c r="J203" s="25" t="s">
        <v>1401</v>
      </c>
      <c r="K203" s="25" t="s">
        <v>4573</v>
      </c>
      <c r="L203" s="25" t="s">
        <v>1401</v>
      </c>
      <c r="M203" s="25"/>
      <c r="N203" s="25"/>
      <c r="O203" s="25"/>
      <c r="P203" s="25"/>
      <c r="Q203" s="25"/>
      <c r="R203" s="25"/>
      <c r="S203" s="25"/>
      <c r="T203" s="25" t="s">
        <v>3415</v>
      </c>
      <c r="U203" s="25" t="s">
        <v>19</v>
      </c>
      <c r="V203" s="25"/>
      <c r="W203" s="25"/>
      <c r="X203" s="25"/>
      <c r="Y203" s="25"/>
      <c r="Z203" s="211" t="s">
        <v>3414</v>
      </c>
      <c r="AA203" s="25"/>
      <c r="AB203" s="25"/>
      <c r="AC203" s="25"/>
      <c r="AD203" s="25"/>
      <c r="AE203" s="25"/>
      <c r="AF203" s="25"/>
      <c r="AG203" s="25"/>
    </row>
    <row r="204" spans="1:33">
      <c r="A204" s="25" t="s">
        <v>4470</v>
      </c>
      <c r="B204" s="25" t="s">
        <v>4471</v>
      </c>
      <c r="C204" s="25" t="s">
        <v>2880</v>
      </c>
      <c r="D204" s="25"/>
      <c r="E204" s="25"/>
      <c r="F204" s="25"/>
      <c r="G204" s="25"/>
      <c r="H204" s="25" t="s">
        <v>4593</v>
      </c>
      <c r="I204" s="25" t="s">
        <v>1686</v>
      </c>
      <c r="J204" s="25" t="s">
        <v>1401</v>
      </c>
      <c r="K204" s="25" t="s">
        <v>4573</v>
      </c>
      <c r="L204" s="25" t="s">
        <v>1401</v>
      </c>
      <c r="M204" s="25"/>
      <c r="N204" s="25"/>
      <c r="O204" s="25"/>
      <c r="P204" s="25"/>
      <c r="Q204" s="25"/>
      <c r="R204" s="25"/>
      <c r="S204" s="25"/>
      <c r="T204" s="211" t="s">
        <v>3415</v>
      </c>
      <c r="U204" s="25" t="s">
        <v>12</v>
      </c>
      <c r="V204" s="25"/>
      <c r="W204" s="25"/>
      <c r="X204" s="25"/>
      <c r="Y204" s="25"/>
      <c r="Z204" s="211" t="s">
        <v>3414</v>
      </c>
      <c r="AA204" s="25"/>
      <c r="AB204" s="25"/>
      <c r="AC204" s="25"/>
      <c r="AD204" s="25"/>
      <c r="AE204" s="25"/>
      <c r="AF204" s="25"/>
      <c r="AG204" s="25"/>
    </row>
    <row r="205" spans="1:33">
      <c r="A205" s="25" t="s">
        <v>4500</v>
      </c>
      <c r="B205" s="25" t="s">
        <v>4501</v>
      </c>
      <c r="C205" s="25" t="s">
        <v>2880</v>
      </c>
      <c r="D205" s="25"/>
      <c r="E205" s="25"/>
      <c r="F205" s="25"/>
      <c r="G205" s="25"/>
      <c r="H205" s="25" t="s">
        <v>4594</v>
      </c>
      <c r="I205" s="25" t="s">
        <v>1678</v>
      </c>
      <c r="J205" s="25" t="s">
        <v>1401</v>
      </c>
      <c r="K205" s="25" t="s">
        <v>4577</v>
      </c>
      <c r="L205" s="25" t="s">
        <v>1401</v>
      </c>
      <c r="M205" s="25"/>
      <c r="N205" s="25"/>
      <c r="O205" s="25"/>
      <c r="P205" s="25"/>
      <c r="Q205" s="25"/>
      <c r="R205" s="25"/>
      <c r="S205" s="25"/>
      <c r="T205" s="211" t="s">
        <v>3415</v>
      </c>
      <c r="U205" s="211" t="s">
        <v>12</v>
      </c>
      <c r="V205" s="25"/>
      <c r="W205" s="25"/>
      <c r="X205" s="25"/>
      <c r="Y205" s="25"/>
      <c r="Z205" s="211" t="s">
        <v>3414</v>
      </c>
      <c r="AA205" s="25"/>
      <c r="AB205" s="25"/>
      <c r="AC205" s="25"/>
      <c r="AD205" s="25"/>
      <c r="AE205" s="25"/>
      <c r="AF205" s="25"/>
      <c r="AG205" s="25"/>
    </row>
    <row r="206" spans="1:33">
      <c r="A206" s="25" t="s">
        <v>4540</v>
      </c>
      <c r="B206" s="25" t="s">
        <v>4541</v>
      </c>
      <c r="C206" s="25" t="s">
        <v>2884</v>
      </c>
      <c r="D206" s="25"/>
      <c r="E206" s="25"/>
      <c r="F206" s="25"/>
      <c r="G206" s="25"/>
      <c r="H206" s="25" t="s">
        <v>4595</v>
      </c>
      <c r="I206" s="25" t="s">
        <v>1686</v>
      </c>
      <c r="J206" s="25" t="s">
        <v>1401</v>
      </c>
      <c r="K206" s="25" t="s">
        <v>4586</v>
      </c>
      <c r="L206" s="25" t="s">
        <v>1401</v>
      </c>
      <c r="M206" s="25"/>
      <c r="N206" s="25"/>
      <c r="O206" s="25"/>
      <c r="P206" s="25"/>
      <c r="Q206" s="25"/>
      <c r="R206" s="25"/>
      <c r="S206" s="25"/>
      <c r="T206" s="211" t="s">
        <v>3415</v>
      </c>
      <c r="U206" s="25" t="s">
        <v>12</v>
      </c>
      <c r="V206" s="25"/>
      <c r="W206" s="25"/>
      <c r="X206" s="25"/>
      <c r="Y206" s="25"/>
      <c r="Z206" s="211" t="s">
        <v>3414</v>
      </c>
      <c r="AA206" s="25"/>
      <c r="AB206" s="25"/>
      <c r="AC206" s="25"/>
      <c r="AD206" s="25"/>
      <c r="AE206" s="25"/>
      <c r="AF206" s="25"/>
      <c r="AG206" s="25"/>
    </row>
    <row r="207" spans="1:33">
      <c r="A207" s="25" t="s">
        <v>4416</v>
      </c>
      <c r="B207" s="25" t="s">
        <v>4417</v>
      </c>
      <c r="C207" s="25" t="s">
        <v>13</v>
      </c>
      <c r="D207" s="25"/>
      <c r="E207" s="25"/>
      <c r="F207" s="25"/>
      <c r="G207" s="25"/>
      <c r="H207" s="25" t="s">
        <v>4596</v>
      </c>
      <c r="I207" s="25" t="s">
        <v>4597</v>
      </c>
      <c r="J207" s="25" t="s">
        <v>1401</v>
      </c>
      <c r="K207" s="25" t="s">
        <v>4588</v>
      </c>
      <c r="L207" s="25" t="s">
        <v>1401</v>
      </c>
      <c r="M207" s="25"/>
      <c r="N207" s="25"/>
      <c r="O207" s="25"/>
      <c r="P207" s="25"/>
      <c r="Q207" s="25"/>
      <c r="R207" s="25"/>
      <c r="S207" s="25"/>
      <c r="T207" s="211" t="s">
        <v>3060</v>
      </c>
      <c r="U207" s="211" t="s">
        <v>1714</v>
      </c>
      <c r="V207" s="25"/>
      <c r="W207" s="25"/>
      <c r="X207" s="25"/>
      <c r="Y207" s="25"/>
      <c r="Z207" s="211" t="s">
        <v>3414</v>
      </c>
      <c r="AA207" s="25"/>
      <c r="AB207" s="25"/>
      <c r="AC207" s="25"/>
      <c r="AD207" s="25"/>
      <c r="AE207" s="25"/>
      <c r="AF207" s="25"/>
      <c r="AG207" s="25"/>
    </row>
    <row r="208" spans="1:33">
      <c r="A208" s="25" t="s">
        <v>4431</v>
      </c>
      <c r="B208" s="25" t="s">
        <v>4432</v>
      </c>
      <c r="C208" s="25" t="s">
        <v>2884</v>
      </c>
      <c r="D208" s="25"/>
      <c r="E208" s="25"/>
      <c r="F208" s="25"/>
      <c r="G208" s="25"/>
      <c r="H208" s="25" t="s">
        <v>4598</v>
      </c>
      <c r="I208" s="25" t="s">
        <v>1699</v>
      </c>
      <c r="J208" s="25" t="s">
        <v>1401</v>
      </c>
      <c r="K208" s="25" t="s">
        <v>4588</v>
      </c>
      <c r="L208" s="25" t="s">
        <v>1401</v>
      </c>
      <c r="M208" s="25"/>
      <c r="N208" s="25"/>
      <c r="O208" s="25"/>
      <c r="P208" s="25"/>
      <c r="Q208" s="25"/>
      <c r="R208" s="25"/>
      <c r="S208" s="25"/>
      <c r="T208" s="25" t="s">
        <v>2833</v>
      </c>
      <c r="U208" s="25" t="s">
        <v>1714</v>
      </c>
      <c r="V208" s="25"/>
      <c r="W208" s="25"/>
      <c r="X208" s="25"/>
      <c r="Y208" s="25"/>
      <c r="Z208" s="211" t="s">
        <v>3414</v>
      </c>
      <c r="AA208" s="25"/>
      <c r="AB208" s="25"/>
      <c r="AC208" s="25"/>
      <c r="AD208" s="25"/>
      <c r="AE208" s="25"/>
      <c r="AF208" s="25"/>
      <c r="AG208" s="25"/>
    </row>
    <row r="209" spans="1:33">
      <c r="A209" s="25" t="s">
        <v>4437</v>
      </c>
      <c r="B209" s="25" t="s">
        <v>4438</v>
      </c>
      <c r="C209" s="25" t="s">
        <v>2884</v>
      </c>
      <c r="D209" s="25"/>
      <c r="E209" s="25"/>
      <c r="F209" s="25"/>
      <c r="G209" s="25"/>
      <c r="H209" s="25" t="s">
        <v>4599</v>
      </c>
      <c r="I209" s="25" t="s">
        <v>1775</v>
      </c>
      <c r="J209" s="25" t="s">
        <v>1401</v>
      </c>
      <c r="K209" s="25" t="s">
        <v>4588</v>
      </c>
      <c r="L209" s="25" t="s">
        <v>1401</v>
      </c>
      <c r="M209" s="25"/>
      <c r="N209" s="25"/>
      <c r="O209" s="25"/>
      <c r="P209" s="25"/>
      <c r="Q209" s="25"/>
      <c r="R209" s="25"/>
      <c r="S209" s="25"/>
      <c r="T209" s="25" t="s">
        <v>3415</v>
      </c>
      <c r="U209" s="25" t="s">
        <v>12</v>
      </c>
      <c r="V209" s="25"/>
      <c r="W209" s="25"/>
      <c r="X209" s="25"/>
      <c r="Y209" s="25"/>
      <c r="Z209" s="211" t="s">
        <v>3414</v>
      </c>
      <c r="AA209" s="25"/>
      <c r="AB209" s="25"/>
      <c r="AC209" s="25"/>
      <c r="AD209" s="25"/>
      <c r="AE209" s="25"/>
      <c r="AF209" s="25"/>
      <c r="AG209" s="25"/>
    </row>
    <row r="210" spans="1:33">
      <c r="A210" s="25" t="s">
        <v>4475</v>
      </c>
      <c r="B210" s="25" t="s">
        <v>4476</v>
      </c>
      <c r="C210" s="25" t="s">
        <v>13</v>
      </c>
      <c r="D210" s="25"/>
      <c r="E210" s="25"/>
      <c r="F210" s="25"/>
      <c r="G210" s="25"/>
      <c r="H210" s="25" t="s">
        <v>4600</v>
      </c>
      <c r="I210" s="25" t="s">
        <v>1699</v>
      </c>
      <c r="J210" s="25" t="s">
        <v>1675</v>
      </c>
      <c r="K210" s="25" t="s">
        <v>4601</v>
      </c>
      <c r="L210" s="25" t="s">
        <v>1401</v>
      </c>
      <c r="M210" s="25"/>
      <c r="N210" s="25"/>
      <c r="O210" s="25"/>
      <c r="P210" s="25"/>
      <c r="Q210" s="25"/>
      <c r="R210" s="25"/>
      <c r="S210" s="25"/>
      <c r="T210" s="211" t="s">
        <v>3415</v>
      </c>
      <c r="U210" s="211" t="s">
        <v>12</v>
      </c>
      <c r="V210" s="25"/>
      <c r="W210" s="25"/>
      <c r="X210" s="25"/>
      <c r="Y210" s="25"/>
      <c r="Z210" s="211" t="s">
        <v>3414</v>
      </c>
      <c r="AA210" s="25"/>
      <c r="AB210" s="25"/>
      <c r="AC210" s="25"/>
      <c r="AD210" s="25"/>
      <c r="AE210" s="25"/>
      <c r="AF210" s="25"/>
      <c r="AG210" s="25"/>
    </row>
    <row r="211" spans="1:33">
      <c r="A211" s="25" t="s">
        <v>4422</v>
      </c>
      <c r="B211" s="25" t="s">
        <v>4423</v>
      </c>
      <c r="C211" s="25" t="s">
        <v>2884</v>
      </c>
      <c r="D211" s="25"/>
      <c r="E211" s="25"/>
      <c r="F211" s="25"/>
      <c r="G211" s="25"/>
      <c r="H211" s="25" t="s">
        <v>4602</v>
      </c>
      <c r="I211" s="25" t="s">
        <v>1686</v>
      </c>
      <c r="J211" s="25" t="s">
        <v>1401</v>
      </c>
      <c r="K211" s="25" t="s">
        <v>4588</v>
      </c>
      <c r="L211" s="25" t="s">
        <v>1401</v>
      </c>
      <c r="M211" s="25"/>
      <c r="N211" s="25"/>
      <c r="O211" s="25"/>
      <c r="P211" s="25"/>
      <c r="Q211" s="25"/>
      <c r="R211" s="25"/>
      <c r="S211" s="25"/>
      <c r="T211" s="25" t="s">
        <v>4620</v>
      </c>
      <c r="U211" s="25" t="s">
        <v>1706</v>
      </c>
      <c r="V211" s="25"/>
      <c r="W211" s="25"/>
      <c r="X211" s="25"/>
      <c r="Y211" s="25"/>
      <c r="Z211" s="211" t="s">
        <v>3414</v>
      </c>
      <c r="AA211" s="25"/>
      <c r="AB211" s="25"/>
      <c r="AC211" s="25"/>
      <c r="AD211" s="25"/>
      <c r="AE211" s="25"/>
      <c r="AF211" s="25"/>
      <c r="AG211" s="25"/>
    </row>
    <row r="212" spans="1:33">
      <c r="A212" s="25" t="s">
        <v>4506</v>
      </c>
      <c r="B212" s="25" t="s">
        <v>4507</v>
      </c>
      <c r="C212" s="25" t="s">
        <v>2880</v>
      </c>
      <c r="D212" s="25"/>
      <c r="E212" s="25"/>
      <c r="F212" s="25"/>
      <c r="G212" s="25"/>
      <c r="H212" s="25" t="s">
        <v>4603</v>
      </c>
      <c r="I212" s="25" t="s">
        <v>1699</v>
      </c>
      <c r="J212" s="25" t="s">
        <v>1401</v>
      </c>
      <c r="K212" s="25" t="s">
        <v>4604</v>
      </c>
      <c r="L212" s="25" t="s">
        <v>1401</v>
      </c>
      <c r="M212" s="25"/>
      <c r="N212" s="25"/>
      <c r="O212" s="25"/>
      <c r="P212" s="25"/>
      <c r="Q212" s="25"/>
      <c r="R212" s="25"/>
      <c r="S212" s="25"/>
      <c r="T212" s="211" t="s">
        <v>3060</v>
      </c>
      <c r="U212" s="25" t="s">
        <v>1714</v>
      </c>
      <c r="V212" s="25"/>
      <c r="W212" s="25"/>
      <c r="X212" s="25"/>
      <c r="Y212" s="25"/>
      <c r="Z212" s="211" t="s">
        <v>3414</v>
      </c>
      <c r="AA212" s="25"/>
      <c r="AB212" s="25"/>
      <c r="AC212" s="25"/>
      <c r="AD212" s="25"/>
      <c r="AE212" s="25"/>
      <c r="AF212" s="25"/>
      <c r="AG212" s="25"/>
    </row>
    <row r="213" spans="1:33">
      <c r="A213" s="25" t="s">
        <v>4520</v>
      </c>
      <c r="B213" s="25" t="s">
        <v>4521</v>
      </c>
      <c r="C213" s="25" t="s">
        <v>13</v>
      </c>
      <c r="D213" s="25"/>
      <c r="E213" s="25"/>
      <c r="F213" s="25"/>
      <c r="G213" s="25"/>
      <c r="H213" s="25" t="s">
        <v>4605</v>
      </c>
      <c r="I213" s="25" t="s">
        <v>1775</v>
      </c>
      <c r="J213" s="25" t="s">
        <v>1401</v>
      </c>
      <c r="K213" s="25" t="s">
        <v>4606</v>
      </c>
      <c r="L213" s="25" t="s">
        <v>1401</v>
      </c>
      <c r="M213" s="25"/>
      <c r="N213" s="25"/>
      <c r="O213" s="25"/>
      <c r="P213" s="25"/>
      <c r="Q213" s="25"/>
      <c r="R213" s="25"/>
      <c r="S213" s="25"/>
      <c r="T213" s="211" t="s">
        <v>3060</v>
      </c>
      <c r="U213" s="25" t="s">
        <v>1706</v>
      </c>
      <c r="V213" s="25"/>
      <c r="W213" s="25"/>
      <c r="X213" s="25"/>
      <c r="Y213" s="25"/>
      <c r="Z213" s="211" t="s">
        <v>3414</v>
      </c>
      <c r="AA213" s="25"/>
      <c r="AB213" s="25"/>
      <c r="AC213" s="25"/>
      <c r="AD213" s="25"/>
      <c r="AE213" s="25"/>
      <c r="AF213" s="25"/>
      <c r="AG213" s="25"/>
    </row>
    <row r="214" spans="1:33">
      <c r="A214" s="25" t="s">
        <v>4512</v>
      </c>
      <c r="B214" s="25" t="s">
        <v>4513</v>
      </c>
      <c r="C214" s="25" t="s">
        <v>2884</v>
      </c>
      <c r="D214" s="25"/>
      <c r="E214" s="25"/>
      <c r="F214" s="25"/>
      <c r="G214" s="25"/>
      <c r="H214" s="25" t="s">
        <v>4607</v>
      </c>
      <c r="I214" s="25" t="s">
        <v>4608</v>
      </c>
      <c r="J214" s="25" t="s">
        <v>1401</v>
      </c>
      <c r="K214" s="25" t="s">
        <v>4604</v>
      </c>
      <c r="L214" s="25" t="s">
        <v>1401</v>
      </c>
      <c r="M214" s="25"/>
      <c r="N214" s="25"/>
      <c r="O214" s="25"/>
      <c r="P214" s="25"/>
      <c r="Q214" s="25"/>
      <c r="R214" s="25"/>
      <c r="S214" s="25"/>
      <c r="T214" s="25" t="s">
        <v>4621</v>
      </c>
      <c r="U214" s="25" t="s">
        <v>15</v>
      </c>
      <c r="V214" s="25"/>
      <c r="W214" s="25"/>
      <c r="X214" s="25"/>
      <c r="Y214" s="25"/>
      <c r="Z214" s="211" t="s">
        <v>3414</v>
      </c>
      <c r="AA214" s="25"/>
      <c r="AB214" s="25"/>
      <c r="AC214" s="25"/>
      <c r="AD214" s="25"/>
      <c r="AE214" s="25"/>
      <c r="AF214" s="25"/>
      <c r="AG214" s="25"/>
    </row>
    <row r="215" spans="1:33">
      <c r="A215" s="25" t="s">
        <v>4378</v>
      </c>
      <c r="B215" s="25" t="s">
        <v>4379</v>
      </c>
      <c r="C215" s="25" t="s">
        <v>13</v>
      </c>
      <c r="D215" s="25"/>
      <c r="E215" s="25"/>
      <c r="F215" s="25"/>
      <c r="G215" s="25"/>
      <c r="H215" s="25" t="s">
        <v>4609</v>
      </c>
      <c r="I215" s="25" t="s">
        <v>1686</v>
      </c>
      <c r="J215" s="25" t="s">
        <v>1401</v>
      </c>
      <c r="K215" s="25" t="s">
        <v>4571</v>
      </c>
      <c r="L215" s="25" t="s">
        <v>1401</v>
      </c>
      <c r="M215" s="25"/>
      <c r="N215" s="25"/>
      <c r="O215" s="25"/>
      <c r="P215" s="25"/>
      <c r="Q215" s="25"/>
      <c r="R215" s="25"/>
      <c r="S215" s="25"/>
      <c r="T215" s="25" t="s">
        <v>3415</v>
      </c>
      <c r="U215" s="25" t="s">
        <v>19</v>
      </c>
      <c r="V215" s="25"/>
      <c r="W215" s="25"/>
      <c r="X215" s="25"/>
      <c r="Y215" s="25"/>
      <c r="Z215" s="211" t="s">
        <v>3414</v>
      </c>
      <c r="AA215" s="25"/>
      <c r="AB215" s="25"/>
      <c r="AC215" s="25"/>
      <c r="AD215" s="25"/>
      <c r="AE215" s="25"/>
      <c r="AF215" s="25"/>
      <c r="AG215" s="25"/>
    </row>
    <row r="216" spans="1:33">
      <c r="A216" s="25" t="s">
        <v>4523</v>
      </c>
      <c r="B216" s="25" t="s">
        <v>4524</v>
      </c>
      <c r="C216" s="25" t="s">
        <v>2880</v>
      </c>
      <c r="D216" s="25"/>
      <c r="E216" s="25"/>
      <c r="F216" s="25"/>
      <c r="G216" s="25"/>
      <c r="H216" s="25" t="s">
        <v>4610</v>
      </c>
      <c r="I216" s="25" t="s">
        <v>1686</v>
      </c>
      <c r="J216" s="25" t="s">
        <v>1401</v>
      </c>
      <c r="K216" s="25" t="s">
        <v>4569</v>
      </c>
      <c r="L216" s="25" t="s">
        <v>1401</v>
      </c>
      <c r="M216" s="25"/>
      <c r="N216" s="25"/>
      <c r="O216" s="25"/>
      <c r="P216" s="25"/>
      <c r="Q216" s="25"/>
      <c r="R216" s="25"/>
      <c r="S216" s="25"/>
      <c r="T216" s="211" t="s">
        <v>3415</v>
      </c>
      <c r="U216" s="25" t="s">
        <v>12</v>
      </c>
      <c r="V216" s="25"/>
      <c r="W216" s="25"/>
      <c r="X216" s="25"/>
      <c r="Y216" s="25"/>
      <c r="Z216" s="211" t="s">
        <v>3414</v>
      </c>
      <c r="AA216" s="25"/>
      <c r="AB216" s="25"/>
      <c r="AC216" s="25"/>
      <c r="AD216" s="25"/>
      <c r="AE216" s="25"/>
      <c r="AF216" s="25"/>
      <c r="AG216" s="25"/>
    </row>
    <row r="217" spans="1:33">
      <c r="A217" s="25" t="s">
        <v>4365</v>
      </c>
      <c r="B217" s="25" t="s">
        <v>4366</v>
      </c>
      <c r="C217" s="25" t="s">
        <v>2880</v>
      </c>
      <c r="D217" s="25"/>
      <c r="E217" s="25"/>
      <c r="F217" s="25"/>
      <c r="G217" s="25"/>
      <c r="H217" s="25" t="s">
        <v>4611</v>
      </c>
      <c r="I217" s="25" t="s">
        <v>2988</v>
      </c>
      <c r="J217" s="25" t="s">
        <v>1401</v>
      </c>
      <c r="K217" s="25" t="s">
        <v>4575</v>
      </c>
      <c r="L217" s="25" t="s">
        <v>1401</v>
      </c>
      <c r="M217" s="25"/>
      <c r="N217" s="25"/>
      <c r="O217" s="25"/>
      <c r="P217" s="25"/>
      <c r="Q217" s="25"/>
      <c r="R217" s="25"/>
      <c r="S217" s="25"/>
      <c r="T217" s="211" t="s">
        <v>3415</v>
      </c>
      <c r="U217" s="25" t="s">
        <v>12</v>
      </c>
      <c r="V217" s="25"/>
      <c r="W217" s="25"/>
      <c r="X217" s="25"/>
      <c r="Y217" s="25"/>
      <c r="Z217" s="211" t="s">
        <v>3414</v>
      </c>
      <c r="AA217" s="25"/>
      <c r="AB217" s="25"/>
      <c r="AC217" s="25"/>
      <c r="AD217" s="25"/>
      <c r="AE217" s="25"/>
      <c r="AF217" s="25"/>
      <c r="AG217" s="25"/>
    </row>
    <row r="218" spans="1:33">
      <c r="A218" s="25" t="s">
        <v>4384</v>
      </c>
      <c r="B218" s="25" t="s">
        <v>4385</v>
      </c>
      <c r="C218" s="25" t="s">
        <v>2884</v>
      </c>
      <c r="D218" s="25"/>
      <c r="E218" s="25"/>
      <c r="F218" s="25"/>
      <c r="G218" s="25"/>
      <c r="H218" s="25" t="s">
        <v>4612</v>
      </c>
      <c r="I218" s="25" t="s">
        <v>1686</v>
      </c>
      <c r="J218" s="25" t="s">
        <v>1401</v>
      </c>
      <c r="K218" s="25" t="s">
        <v>4571</v>
      </c>
      <c r="L218" s="25" t="s">
        <v>1401</v>
      </c>
      <c r="M218" s="25"/>
      <c r="N218" s="25"/>
      <c r="O218" s="25"/>
      <c r="P218" s="25"/>
      <c r="Q218" s="25"/>
      <c r="R218" s="25"/>
      <c r="S218" s="25"/>
      <c r="T218" s="211" t="s">
        <v>3415</v>
      </c>
      <c r="U218" s="25" t="s">
        <v>12</v>
      </c>
      <c r="V218" s="25"/>
      <c r="W218" s="25"/>
      <c r="X218" s="25"/>
      <c r="Y218" s="25"/>
      <c r="Z218" s="211" t="s">
        <v>3414</v>
      </c>
      <c r="AA218" s="25"/>
      <c r="AB218" s="25"/>
      <c r="AC218" s="25"/>
      <c r="AD218" s="25"/>
      <c r="AE218" s="25"/>
      <c r="AF218" s="25"/>
      <c r="AG218" s="25"/>
    </row>
    <row r="219" spans="1:33">
      <c r="A219" s="25" t="s">
        <v>4547</v>
      </c>
      <c r="B219" s="25" t="s">
        <v>4548</v>
      </c>
      <c r="C219" s="25" t="s">
        <v>2880</v>
      </c>
      <c r="D219" s="25"/>
      <c r="E219" s="25"/>
      <c r="F219" s="25"/>
      <c r="G219" s="25"/>
      <c r="H219" s="25" t="s">
        <v>4613</v>
      </c>
      <c r="I219" s="25" t="s">
        <v>1775</v>
      </c>
      <c r="J219" s="25" t="s">
        <v>1401</v>
      </c>
      <c r="K219" s="25" t="s">
        <v>4614</v>
      </c>
      <c r="L219" s="25" t="s">
        <v>1401</v>
      </c>
      <c r="M219" s="25"/>
      <c r="N219" s="25"/>
      <c r="O219" s="25"/>
      <c r="P219" s="25"/>
      <c r="Q219" s="25"/>
      <c r="R219" s="25"/>
      <c r="S219" s="25"/>
      <c r="T219" s="211" t="s">
        <v>3415</v>
      </c>
      <c r="U219" s="25" t="s">
        <v>19</v>
      </c>
      <c r="V219" s="25"/>
      <c r="W219" s="25"/>
      <c r="X219" s="25"/>
      <c r="Y219" s="25"/>
      <c r="Z219" s="211" t="s">
        <v>3414</v>
      </c>
      <c r="AA219" s="25"/>
      <c r="AB219" s="25"/>
      <c r="AC219" s="25"/>
      <c r="AD219" s="25"/>
      <c r="AE219" s="25"/>
      <c r="AF219" s="25"/>
      <c r="AG219" s="25"/>
    </row>
    <row r="220" spans="1:33">
      <c r="A220" s="25" t="s">
        <v>4566</v>
      </c>
      <c r="B220" s="25" t="s">
        <v>4567</v>
      </c>
      <c r="C220" s="25" t="s">
        <v>2880</v>
      </c>
      <c r="D220" s="25"/>
      <c r="E220" s="25"/>
      <c r="F220" s="25"/>
      <c r="G220" s="25"/>
      <c r="H220" s="25" t="s">
        <v>4615</v>
      </c>
      <c r="I220" s="25" t="s">
        <v>1686</v>
      </c>
      <c r="J220" s="25" t="s">
        <v>1401</v>
      </c>
      <c r="K220" s="25" t="s">
        <v>4573</v>
      </c>
      <c r="L220" s="25" t="s">
        <v>1401</v>
      </c>
      <c r="M220" s="25"/>
      <c r="N220" s="25"/>
      <c r="O220" s="25"/>
      <c r="P220" s="25"/>
      <c r="Q220" s="25"/>
      <c r="R220" s="25"/>
      <c r="S220" s="25"/>
      <c r="T220" s="211" t="s">
        <v>3415</v>
      </c>
      <c r="U220" s="25" t="s">
        <v>12</v>
      </c>
      <c r="V220" s="25"/>
      <c r="W220" s="25"/>
      <c r="X220" s="25"/>
      <c r="Y220" s="25"/>
      <c r="Z220" s="211" t="s">
        <v>3414</v>
      </c>
      <c r="AA220" s="25"/>
      <c r="AB220" s="25"/>
      <c r="AC220" s="25"/>
      <c r="AD220" s="25"/>
      <c r="AE220" s="25"/>
      <c r="AF220" s="25"/>
      <c r="AG220" s="25"/>
    </row>
    <row r="221" spans="1:33">
      <c r="A221" s="25" t="s">
        <v>4343</v>
      </c>
      <c r="B221" s="25" t="s">
        <v>4344</v>
      </c>
      <c r="C221" s="25" t="s">
        <v>2884</v>
      </c>
      <c r="D221" s="25"/>
      <c r="E221" s="25"/>
      <c r="F221" s="25"/>
      <c r="G221" s="25"/>
      <c r="H221" s="25" t="s">
        <v>4616</v>
      </c>
      <c r="I221" s="25" t="s">
        <v>1775</v>
      </c>
      <c r="J221" s="25" t="s">
        <v>1401</v>
      </c>
      <c r="K221" s="25" t="s">
        <v>4575</v>
      </c>
      <c r="L221" s="25" t="s">
        <v>1401</v>
      </c>
      <c r="M221" s="25"/>
      <c r="N221" s="25"/>
      <c r="O221" s="25"/>
      <c r="P221" s="25"/>
      <c r="Q221" s="25"/>
      <c r="R221" s="25"/>
      <c r="S221" s="25"/>
      <c r="T221" s="25" t="s">
        <v>4622</v>
      </c>
      <c r="U221" s="25" t="s">
        <v>1706</v>
      </c>
      <c r="V221" s="25"/>
      <c r="W221" s="25"/>
      <c r="X221" s="25"/>
      <c r="Y221" s="25"/>
      <c r="Z221" s="211" t="s">
        <v>3414</v>
      </c>
      <c r="AA221" s="25"/>
      <c r="AB221" s="25"/>
      <c r="AC221" s="25"/>
      <c r="AD221" s="25"/>
      <c r="AE221" s="25"/>
      <c r="AF221" s="25"/>
      <c r="AG221" s="25"/>
    </row>
    <row r="222" spans="1:33">
      <c r="A222" s="25" t="s">
        <v>4495</v>
      </c>
      <c r="B222" s="25" t="s">
        <v>4496</v>
      </c>
      <c r="C222" s="25" t="s">
        <v>2884</v>
      </c>
      <c r="D222" s="25"/>
      <c r="E222" s="25"/>
      <c r="F222" s="25"/>
      <c r="G222" s="25"/>
      <c r="H222" s="25" t="s">
        <v>4617</v>
      </c>
      <c r="I222" s="25" t="s">
        <v>1775</v>
      </c>
      <c r="J222" s="25" t="s">
        <v>1401</v>
      </c>
      <c r="K222" s="25" t="s">
        <v>4618</v>
      </c>
      <c r="L222" s="25" t="s">
        <v>1401</v>
      </c>
      <c r="M222" s="25"/>
      <c r="N222" s="25"/>
      <c r="O222" s="25"/>
      <c r="P222" s="25"/>
      <c r="Q222" s="25"/>
      <c r="R222" s="25"/>
      <c r="S222" s="25"/>
      <c r="T222" s="211" t="s">
        <v>3415</v>
      </c>
      <c r="U222" s="25" t="s">
        <v>19</v>
      </c>
      <c r="V222" s="25"/>
      <c r="W222" s="25"/>
      <c r="X222" s="25"/>
      <c r="Y222" s="25"/>
      <c r="Z222" s="211" t="s">
        <v>3414</v>
      </c>
      <c r="AA222" s="25"/>
      <c r="AB222" s="25"/>
      <c r="AC222" s="25"/>
      <c r="AD222" s="25"/>
      <c r="AE222" s="25"/>
      <c r="AF222" s="25"/>
      <c r="AG222" s="25"/>
    </row>
    <row r="223" spans="1:33">
      <c r="A223" s="25" t="s">
        <v>4397</v>
      </c>
      <c r="B223" s="25" t="s">
        <v>4398</v>
      </c>
      <c r="C223" s="25" t="s">
        <v>2884</v>
      </c>
      <c r="D223" s="25"/>
      <c r="E223" s="25"/>
      <c r="F223" s="25"/>
      <c r="G223" s="25"/>
      <c r="H223" s="25" t="s">
        <v>4619</v>
      </c>
      <c r="I223" s="25" t="s">
        <v>1683</v>
      </c>
      <c r="J223" s="25" t="s">
        <v>1401</v>
      </c>
      <c r="K223" s="25" t="s">
        <v>4571</v>
      </c>
      <c r="L223" s="25" t="s">
        <v>1401</v>
      </c>
      <c r="M223" s="25"/>
      <c r="N223" s="25"/>
      <c r="O223" s="25"/>
      <c r="P223" s="25"/>
      <c r="Q223" s="25"/>
      <c r="R223" s="25"/>
      <c r="S223" s="25"/>
      <c r="T223" s="211" t="s">
        <v>3415</v>
      </c>
      <c r="U223" s="25" t="s">
        <v>17</v>
      </c>
      <c r="V223" s="25"/>
      <c r="W223" s="25"/>
      <c r="X223" s="25"/>
      <c r="Y223" s="25"/>
      <c r="Z223" s="211" t="s">
        <v>3414</v>
      </c>
      <c r="AA223" s="25"/>
      <c r="AB223" s="25"/>
      <c r="AC223" s="25"/>
      <c r="AD223" s="25"/>
      <c r="AE223" s="25"/>
      <c r="AF223" s="25"/>
      <c r="AG223" s="25"/>
    </row>
    <row r="224" spans="1:33">
      <c r="A224" s="25" t="s">
        <v>4629</v>
      </c>
      <c r="B224" s="25" t="s">
        <v>4630</v>
      </c>
      <c r="C224" s="25" t="s">
        <v>2884</v>
      </c>
      <c r="D224" s="25" t="s">
        <v>13</v>
      </c>
      <c r="E224" s="25" t="s">
        <v>13</v>
      </c>
      <c r="F224" s="25" t="s">
        <v>13</v>
      </c>
      <c r="G224" s="25" t="s">
        <v>13</v>
      </c>
      <c r="H224" s="25" t="s">
        <v>4658</v>
      </c>
      <c r="I224" s="25" t="s">
        <v>1775</v>
      </c>
      <c r="J224" s="25" t="s">
        <v>1401</v>
      </c>
      <c r="K224" s="25" t="s">
        <v>4659</v>
      </c>
      <c r="L224" s="25" t="s">
        <v>1401</v>
      </c>
      <c r="M224" s="25" t="s">
        <v>13</v>
      </c>
      <c r="N224" s="25" t="s">
        <v>13</v>
      </c>
      <c r="O224" s="25" t="s">
        <v>4658</v>
      </c>
      <c r="P224" s="25" t="s">
        <v>13</v>
      </c>
      <c r="Q224" s="25" t="s">
        <v>4660</v>
      </c>
      <c r="R224" s="25" t="s">
        <v>13</v>
      </c>
      <c r="S224" s="25" t="s">
        <v>13</v>
      </c>
      <c r="T224" s="25" t="s">
        <v>3502</v>
      </c>
      <c r="U224" s="25" t="s">
        <v>12</v>
      </c>
      <c r="V224" s="25" t="s">
        <v>123</v>
      </c>
      <c r="W224" s="25" t="s">
        <v>13</v>
      </c>
      <c r="X224" s="25">
        <v>0</v>
      </c>
      <c r="Y224" s="25" t="s">
        <v>13</v>
      </c>
      <c r="Z224" s="211" t="s">
        <v>3414</v>
      </c>
      <c r="AA224" s="25" t="s">
        <v>13</v>
      </c>
      <c r="AB224" s="25" t="s">
        <v>13</v>
      </c>
      <c r="AC224" s="25" t="s">
        <v>13</v>
      </c>
      <c r="AD224" s="25">
        <v>280</v>
      </c>
      <c r="AE224" s="25">
        <v>0</v>
      </c>
      <c r="AF224" s="25">
        <v>1880</v>
      </c>
      <c r="AG224" s="25" t="s">
        <v>3475</v>
      </c>
    </row>
    <row r="225" spans="1:33">
      <c r="A225" s="25" t="s">
        <v>4638</v>
      </c>
      <c r="B225" s="25" t="s">
        <v>4639</v>
      </c>
      <c r="C225" s="25" t="s">
        <v>2884</v>
      </c>
      <c r="D225" s="25" t="s">
        <v>13</v>
      </c>
      <c r="E225" s="25" t="s">
        <v>13</v>
      </c>
      <c r="F225" s="25" t="s">
        <v>13</v>
      </c>
      <c r="G225" s="25" t="s">
        <v>13</v>
      </c>
      <c r="H225" s="25" t="s">
        <v>4661</v>
      </c>
      <c r="I225" s="25" t="s">
        <v>1775</v>
      </c>
      <c r="J225" s="25" t="s">
        <v>1401</v>
      </c>
      <c r="K225" s="25" t="s">
        <v>4662</v>
      </c>
      <c r="L225" s="25" t="s">
        <v>1401</v>
      </c>
      <c r="M225" s="25" t="s">
        <v>13</v>
      </c>
      <c r="N225" s="25" t="s">
        <v>13</v>
      </c>
      <c r="O225" s="25" t="s">
        <v>13</v>
      </c>
      <c r="P225" s="25" t="s">
        <v>13</v>
      </c>
      <c r="Q225" s="25" t="s">
        <v>4661</v>
      </c>
      <c r="R225" s="25" t="s">
        <v>13</v>
      </c>
      <c r="S225" s="25" t="s">
        <v>13</v>
      </c>
      <c r="T225" s="25" t="s">
        <v>3415</v>
      </c>
      <c r="U225" s="25" t="s">
        <v>19</v>
      </c>
      <c r="V225" s="25" t="s">
        <v>129</v>
      </c>
      <c r="W225" s="25" t="s">
        <v>13</v>
      </c>
      <c r="X225" s="25">
        <v>0</v>
      </c>
      <c r="Y225" s="25" t="s">
        <v>13</v>
      </c>
      <c r="Z225" s="25" t="s">
        <v>3414</v>
      </c>
      <c r="AA225" s="25" t="s">
        <v>13</v>
      </c>
      <c r="AB225" s="25" t="s">
        <v>13</v>
      </c>
      <c r="AC225" s="25" t="s">
        <v>13</v>
      </c>
      <c r="AD225" s="25">
        <v>280</v>
      </c>
      <c r="AE225" s="25">
        <v>0</v>
      </c>
      <c r="AF225" s="25">
        <v>1880</v>
      </c>
      <c r="AG225" s="25" t="s">
        <v>3475</v>
      </c>
    </row>
    <row r="226" spans="1:33">
      <c r="A226" s="25" t="s">
        <v>4624</v>
      </c>
      <c r="B226" s="25" t="s">
        <v>4625</v>
      </c>
      <c r="C226" s="25" t="s">
        <v>2880</v>
      </c>
      <c r="D226" s="25" t="s">
        <v>13</v>
      </c>
      <c r="E226" s="25" t="s">
        <v>13</v>
      </c>
      <c r="F226" s="25" t="s">
        <v>13</v>
      </c>
      <c r="G226" s="25" t="s">
        <v>13</v>
      </c>
      <c r="H226" s="25" t="s">
        <v>4663</v>
      </c>
      <c r="I226" s="25" t="s">
        <v>1699</v>
      </c>
      <c r="J226" s="25" t="s">
        <v>1401</v>
      </c>
      <c r="K226" s="25" t="s">
        <v>4659</v>
      </c>
      <c r="L226" s="25" t="s">
        <v>1401</v>
      </c>
      <c r="M226" s="25" t="s">
        <v>13</v>
      </c>
      <c r="N226" s="25" t="s">
        <v>13</v>
      </c>
      <c r="O226" s="25" t="s">
        <v>13</v>
      </c>
      <c r="P226" s="25" t="s">
        <v>13</v>
      </c>
      <c r="Q226" s="25" t="s">
        <v>13</v>
      </c>
      <c r="R226" s="25" t="s">
        <v>13</v>
      </c>
      <c r="S226" s="25" t="s">
        <v>13</v>
      </c>
      <c r="T226" s="211" t="s">
        <v>3415</v>
      </c>
      <c r="U226" s="25" t="s">
        <v>12</v>
      </c>
      <c r="V226" s="25" t="s">
        <v>13</v>
      </c>
      <c r="W226" s="25" t="s">
        <v>13</v>
      </c>
      <c r="X226" s="25">
        <v>0</v>
      </c>
      <c r="Y226" s="25" t="s">
        <v>13</v>
      </c>
      <c r="Z226" s="25" t="s">
        <v>3414</v>
      </c>
      <c r="AA226" s="25" t="s">
        <v>13</v>
      </c>
      <c r="AB226" s="25" t="s">
        <v>13</v>
      </c>
      <c r="AC226" s="25" t="s">
        <v>13</v>
      </c>
      <c r="AD226" s="25">
        <v>280</v>
      </c>
      <c r="AE226" s="25">
        <v>0</v>
      </c>
      <c r="AF226" s="25">
        <v>1880</v>
      </c>
      <c r="AG226" s="25" t="s">
        <v>3475</v>
      </c>
    </row>
    <row r="227" spans="1:33">
      <c r="A227" s="25" t="s">
        <v>4634</v>
      </c>
      <c r="B227" s="25" t="s">
        <v>4635</v>
      </c>
      <c r="C227" s="25" t="s">
        <v>2884</v>
      </c>
      <c r="D227" s="25" t="s">
        <v>13</v>
      </c>
      <c r="E227" s="25" t="s">
        <v>13</v>
      </c>
      <c r="F227" s="25" t="s">
        <v>13</v>
      </c>
      <c r="G227" s="25" t="s">
        <v>13</v>
      </c>
      <c r="H227" s="25" t="s">
        <v>4661</v>
      </c>
      <c r="I227" s="25" t="s">
        <v>1775</v>
      </c>
      <c r="J227" s="25" t="s">
        <v>1401</v>
      </c>
      <c r="K227" s="25" t="s">
        <v>4662</v>
      </c>
      <c r="L227" s="25" t="s">
        <v>1401</v>
      </c>
      <c r="M227" s="25" t="s">
        <v>13</v>
      </c>
      <c r="N227" s="25" t="s">
        <v>13</v>
      </c>
      <c r="O227" s="25" t="s">
        <v>13</v>
      </c>
      <c r="P227" s="25" t="s">
        <v>13</v>
      </c>
      <c r="Q227" s="25" t="s">
        <v>4661</v>
      </c>
      <c r="R227" s="25" t="s">
        <v>13</v>
      </c>
      <c r="S227" s="25" t="s">
        <v>13</v>
      </c>
      <c r="T227" s="25" t="s">
        <v>3415</v>
      </c>
      <c r="U227" s="25" t="s">
        <v>19</v>
      </c>
      <c r="V227" s="25" t="s">
        <v>129</v>
      </c>
      <c r="W227" s="25" t="s">
        <v>13</v>
      </c>
      <c r="X227" s="25">
        <v>0</v>
      </c>
      <c r="Y227" s="25" t="s">
        <v>13</v>
      </c>
      <c r="Z227" s="25" t="s">
        <v>3414</v>
      </c>
      <c r="AA227" s="25" t="s">
        <v>13</v>
      </c>
      <c r="AB227" s="25" t="s">
        <v>13</v>
      </c>
      <c r="AC227" s="25" t="s">
        <v>13</v>
      </c>
      <c r="AD227" s="25">
        <v>280</v>
      </c>
      <c r="AE227" s="25">
        <v>0</v>
      </c>
      <c r="AF227" s="25">
        <v>1880</v>
      </c>
      <c r="AG227" s="25" t="s">
        <v>3475</v>
      </c>
    </row>
    <row r="228" spans="1:33">
      <c r="A228" s="25" t="s">
        <v>4665</v>
      </c>
      <c r="B228" s="25" t="s">
        <v>1104</v>
      </c>
      <c r="C228" s="25" t="s">
        <v>2884</v>
      </c>
      <c r="D228" s="25" t="s">
        <v>13</v>
      </c>
      <c r="E228" s="25" t="s">
        <v>13</v>
      </c>
      <c r="F228" s="25" t="s">
        <v>13</v>
      </c>
      <c r="G228" s="25" t="s">
        <v>13</v>
      </c>
      <c r="H228" s="25" t="s">
        <v>4672</v>
      </c>
      <c r="I228" s="25" t="s">
        <v>1699</v>
      </c>
      <c r="J228" s="25" t="s">
        <v>3434</v>
      </c>
      <c r="K228" s="25" t="s">
        <v>1089</v>
      </c>
      <c r="L228" s="25" t="s">
        <v>1401</v>
      </c>
      <c r="M228" s="25" t="s">
        <v>13</v>
      </c>
      <c r="N228" s="25" t="s">
        <v>13</v>
      </c>
      <c r="O228" s="25" t="s">
        <v>13</v>
      </c>
      <c r="P228" s="25" t="s">
        <v>13</v>
      </c>
      <c r="Q228" s="25" t="s">
        <v>4672</v>
      </c>
      <c r="R228" s="25" t="s">
        <v>13</v>
      </c>
      <c r="S228" s="25" t="s">
        <v>13</v>
      </c>
      <c r="T228" s="214" t="s">
        <v>4678</v>
      </c>
      <c r="U228" s="25" t="s">
        <v>17</v>
      </c>
      <c r="V228" s="25" t="s">
        <v>13</v>
      </c>
      <c r="W228" s="25" t="s">
        <v>13</v>
      </c>
      <c r="X228" s="25">
        <v>0</v>
      </c>
      <c r="Y228" s="25" t="s">
        <v>13</v>
      </c>
      <c r="Z228" s="25" t="s">
        <v>3414</v>
      </c>
      <c r="AA228" s="25" t="s">
        <v>13</v>
      </c>
      <c r="AB228" s="25" t="s">
        <v>13</v>
      </c>
      <c r="AC228" s="25" t="s">
        <v>13</v>
      </c>
      <c r="AD228" s="25">
        <v>840</v>
      </c>
      <c r="AE228" s="25">
        <v>0</v>
      </c>
      <c r="AF228" s="25">
        <v>3316</v>
      </c>
      <c r="AG228" s="25" t="s">
        <v>1211</v>
      </c>
    </row>
    <row r="229" spans="1:3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6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6"/>
      <c r="U333" s="211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6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4"/>
      <c r="U409" s="216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6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11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6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Q159"/>
  <sheetViews>
    <sheetView workbookViewId="0">
      <pane xSplit="5" ySplit="3" topLeftCell="H4" activePane="bottomRight" state="frozen"/>
      <selection pane="topRight" activeCell="E1" sqref="E1"/>
      <selection pane="bottomLeft" activeCell="A4" sqref="A4"/>
      <selection pane="bottomRight" activeCell="V5" sqref="V5"/>
    </sheetView>
  </sheetViews>
  <sheetFormatPr baseColWidth="10" defaultColWidth="8.83203125" defaultRowHeight="14" x14ac:dyDescent="0"/>
  <cols>
    <col min="1" max="2" width="11.33203125" style="22" customWidth="1"/>
    <col min="3" max="3" width="23.1640625" style="22" customWidth="1"/>
    <col min="4" max="4" width="15.6640625" style="22" customWidth="1"/>
    <col min="5" max="5" width="6.33203125" style="22" customWidth="1"/>
    <col min="6" max="10" width="10" style="22" customWidth="1"/>
    <col min="11" max="11" width="15.1640625" style="22" customWidth="1"/>
    <col min="12" max="12" width="7.6640625" style="22" customWidth="1"/>
    <col min="13" max="13" width="11.5" style="22" customWidth="1"/>
    <col min="14" max="14" width="8.83203125" style="22" customWidth="1"/>
    <col min="15" max="16" width="4.83203125" style="22" customWidth="1"/>
    <col min="17" max="17" width="5.83203125" style="22" customWidth="1"/>
    <col min="18" max="18" width="5.6640625" style="22" customWidth="1"/>
    <col min="19" max="19" width="4.1640625" style="22" customWidth="1"/>
    <col min="20" max="21" width="4.6640625" style="22" customWidth="1"/>
    <col min="22" max="22" width="6.33203125" style="22" customWidth="1"/>
    <col min="23" max="23" width="6.5" customWidth="1"/>
    <col min="24" max="24" width="6.33203125" customWidth="1"/>
    <col min="25" max="25" width="6.83203125" customWidth="1"/>
    <col min="26" max="26" width="7.1640625" customWidth="1"/>
    <col min="27" max="27" width="6.1640625" customWidth="1"/>
    <col min="28" max="28" width="6.6640625" customWidth="1"/>
    <col min="29" max="29" width="6.5" customWidth="1"/>
    <col min="30" max="30" width="7.1640625" customWidth="1"/>
    <col min="31" max="31" width="8.6640625" customWidth="1"/>
    <col min="32" max="32" width="4" customWidth="1"/>
    <col min="33" max="33" width="5.1640625" customWidth="1"/>
    <col min="34" max="34" width="11.1640625" bestFit="1" customWidth="1"/>
    <col min="35" max="35" width="7.6640625" customWidth="1"/>
    <col min="36" max="36" width="6.1640625" customWidth="1"/>
    <col min="37" max="37" width="6" bestFit="1" customWidth="1"/>
    <col min="38" max="38" width="6" customWidth="1"/>
    <col min="39" max="39" width="5.1640625" customWidth="1"/>
    <col min="42" max="42" width="6" customWidth="1"/>
  </cols>
  <sheetData>
    <row r="1" spans="1:43">
      <c r="A1" s="23" t="s">
        <v>2167</v>
      </c>
      <c r="B1" s="23" t="s">
        <v>1802</v>
      </c>
      <c r="C1" s="23" t="s">
        <v>499</v>
      </c>
      <c r="D1" s="23" t="s">
        <v>1803</v>
      </c>
      <c r="E1" s="23" t="s">
        <v>2846</v>
      </c>
      <c r="F1" s="23" t="s">
        <v>2847</v>
      </c>
      <c r="G1" s="23" t="s">
        <v>59</v>
      </c>
      <c r="H1" s="23" t="s">
        <v>2861</v>
      </c>
      <c r="I1" s="23" t="s">
        <v>2862</v>
      </c>
      <c r="J1" s="23" t="s">
        <v>2863</v>
      </c>
      <c r="K1" s="23" t="s">
        <v>1807</v>
      </c>
      <c r="L1" s="23" t="s">
        <v>1653</v>
      </c>
      <c r="M1" s="23" t="s">
        <v>1800</v>
      </c>
      <c r="N1" s="23" t="s">
        <v>2848</v>
      </c>
      <c r="O1" s="23" t="s">
        <v>2849</v>
      </c>
      <c r="P1" s="23" t="s">
        <v>2850</v>
      </c>
      <c r="Q1" s="23" t="s">
        <v>2851</v>
      </c>
      <c r="R1" s="23" t="s">
        <v>2852</v>
      </c>
      <c r="S1" s="23" t="s">
        <v>2853</v>
      </c>
      <c r="T1" s="23" t="s">
        <v>2854</v>
      </c>
      <c r="U1" s="23" t="s">
        <v>2864</v>
      </c>
      <c r="V1" s="23" t="s">
        <v>2865</v>
      </c>
      <c r="W1" t="s">
        <v>780</v>
      </c>
      <c r="X1" t="s">
        <v>781</v>
      </c>
      <c r="Y1" t="s">
        <v>782</v>
      </c>
      <c r="Z1" t="s">
        <v>783</v>
      </c>
      <c r="AA1" t="s">
        <v>775</v>
      </c>
      <c r="AB1" t="s">
        <v>776</v>
      </c>
      <c r="AC1" t="s">
        <v>777</v>
      </c>
      <c r="AD1" t="s">
        <v>778</v>
      </c>
      <c r="AE1" t="s">
        <v>779</v>
      </c>
      <c r="AH1" t="s">
        <v>790</v>
      </c>
      <c r="AI1" t="s">
        <v>791</v>
      </c>
      <c r="AJ1" t="s">
        <v>792</v>
      </c>
      <c r="AK1" t="s">
        <v>793</v>
      </c>
    </row>
    <row r="2" spans="1:43">
      <c r="A2" s="23" t="s">
        <v>4179</v>
      </c>
      <c r="B2" s="23" t="s">
        <v>1401</v>
      </c>
      <c r="C2" s="23" t="s">
        <v>1240</v>
      </c>
      <c r="D2" s="23" t="s">
        <v>4188</v>
      </c>
      <c r="E2" s="23" t="s">
        <v>4189</v>
      </c>
      <c r="F2" s="23" t="s">
        <v>4178</v>
      </c>
      <c r="G2" s="23">
        <v>42785</v>
      </c>
      <c r="H2" s="23" t="s">
        <v>13</v>
      </c>
      <c r="I2" s="23">
        <v>42905.645833333328</v>
      </c>
      <c r="J2" s="23">
        <v>43109</v>
      </c>
      <c r="K2" s="23" t="s">
        <v>4190</v>
      </c>
      <c r="L2" s="23" t="s">
        <v>2856</v>
      </c>
      <c r="M2" s="23" t="s">
        <v>1813</v>
      </c>
      <c r="N2" s="23" t="s">
        <v>2855</v>
      </c>
      <c r="O2" s="23">
        <v>12</v>
      </c>
      <c r="P2" s="23">
        <v>10</v>
      </c>
      <c r="Q2" s="23" t="s">
        <v>2857</v>
      </c>
      <c r="R2" s="23">
        <v>16</v>
      </c>
      <c r="S2" s="23" t="s">
        <v>7</v>
      </c>
      <c r="T2" s="23" t="s">
        <v>139</v>
      </c>
      <c r="U2" s="23" t="s">
        <v>147</v>
      </c>
      <c r="V2" s="23"/>
      <c r="W2">
        <f>VLOOKUP(A2,'6-开班明细表'!A:M,8,0)</f>
        <v>1.5</v>
      </c>
      <c r="X2">
        <f>VLOOKUP(A2,'6-开班明细表'!A:M,9,0)</f>
        <v>1</v>
      </c>
      <c r="Y2">
        <f>VLOOKUP(A2,'6-开班明细表'!A:M,10,0)</f>
        <v>0.5</v>
      </c>
      <c r="Z2">
        <f>IF(SUM(W2:Y2)=0,0,SUM(W2:Y2)-IF(A2="","",VALUE(LEFT(L2,2*LEN(L2)-LENB(L2)))))</f>
        <v>0</v>
      </c>
      <c r="AA2" t="str">
        <f>IFERROR(LEFT(D2,FIND(",",D2)-1),D2)</f>
        <v>陈玲</v>
      </c>
      <c r="AB2" t="str">
        <f>IF(AF2=AG2,AE2,AD2)</f>
        <v>潘丽雄</v>
      </c>
      <c r="AC2" t="str">
        <f>IF(AF2=AG2,AD2,AE2)</f>
        <v>Richar</v>
      </c>
      <c r="AD2" t="str">
        <f>IFERROR(MID(D2,FIND(",",D2)+1,FIND("@",SUBSTITUTE(D2,",","@",2))-FIND(",",D2)-1),IF(ISERROR(FIND(",",D2)),"",MID(D2,FIND(",",D2)+1,20)))</f>
        <v>Richar</v>
      </c>
      <c r="AE2" t="str">
        <f>IFERROR(MID(D2,FIND("@",SUBSTITUTE(D2,",","@",2))+1,10),"")</f>
        <v>潘丽雄</v>
      </c>
      <c r="AF2">
        <f>LEN(AD2)</f>
        <v>6</v>
      </c>
      <c r="AG2">
        <f>LENB(AD2)</f>
        <v>6</v>
      </c>
      <c r="AH2">
        <f>R2*7+G2</f>
        <v>42897</v>
      </c>
      <c r="AI2" t="str">
        <f t="shared" ref="AI2:AI33" si="0">IF(IFERROR(FIND("一",C2),0)&gt;0,"一对一",IFERROR(AL2&amp;VLOOKUP(AM2,AP:AQ,2),""))</f>
        <v>周一下午</v>
      </c>
      <c r="AJ2" t="str">
        <f>IF(IFERROR(FIND("一",C2),0)&gt;0,"一对一",LEFT(A2,3))</f>
        <v>P1A</v>
      </c>
      <c r="AK2" t="str">
        <f>IF(IFERROR(FIND("一",C2),0)&gt;0,"一对一",VLOOKUP(AJ2,班级编码!A:L,8,0))</f>
        <v>小初部</v>
      </c>
      <c r="AL2" t="str">
        <f>LEFT(K2,2)</f>
        <v>周一</v>
      </c>
      <c r="AM2" t="str">
        <f>MID(K2,3,2)</f>
        <v>15</v>
      </c>
      <c r="AP2" t="s">
        <v>786</v>
      </c>
      <c r="AQ2" t="s">
        <v>787</v>
      </c>
    </row>
    <row r="3" spans="1:43">
      <c r="A3" s="23" t="s">
        <v>4182</v>
      </c>
      <c r="B3" s="23" t="s">
        <v>1401</v>
      </c>
      <c r="C3" s="23" t="s">
        <v>1240</v>
      </c>
      <c r="D3" s="23" t="s">
        <v>4191</v>
      </c>
      <c r="E3" s="23" t="s">
        <v>1852</v>
      </c>
      <c r="F3" s="23" t="s">
        <v>4178</v>
      </c>
      <c r="G3" s="23">
        <v>42788</v>
      </c>
      <c r="H3" s="23" t="s">
        <v>13</v>
      </c>
      <c r="I3" s="23">
        <v>42908.6875</v>
      </c>
      <c r="J3" s="23">
        <v>43109</v>
      </c>
      <c r="K3" s="23" t="s">
        <v>4192</v>
      </c>
      <c r="L3" s="23" t="s">
        <v>2856</v>
      </c>
      <c r="M3" s="23" t="s">
        <v>1813</v>
      </c>
      <c r="N3" s="23" t="s">
        <v>2855</v>
      </c>
      <c r="O3" s="23">
        <v>12</v>
      </c>
      <c r="P3" s="23">
        <v>5</v>
      </c>
      <c r="Q3" s="23" t="s">
        <v>2860</v>
      </c>
      <c r="R3" s="23">
        <v>16</v>
      </c>
      <c r="S3" s="23" t="s">
        <v>7</v>
      </c>
      <c r="T3" s="23" t="s">
        <v>139</v>
      </c>
      <c r="U3" s="23" t="s">
        <v>147</v>
      </c>
      <c r="V3" s="23"/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彭永红</v>
      </c>
      <c r="AB3" t="str">
        <f t="shared" ref="AB3:AB66" si="3">IF(AF3=AG3,AE3,AD3)</f>
        <v>潘丽雄</v>
      </c>
      <c r="AC3" t="str">
        <f t="shared" ref="AC3:AC66" si="4">IF(AF3=AG3,AD3,AE3)</f>
        <v>Richar</v>
      </c>
      <c r="AD3" t="str">
        <f t="shared" ref="AD3:AD66" si="5">IFERROR(MID(D3,FIND(",",D3)+1,FIND("@",SUBSTITUTE(D3,",","@",2))-FIND(",",D3)-1),IF(ISERROR(FIND(",",D3)),"",MID(D3,FIND(",",D3)+1,20)))</f>
        <v>Richar</v>
      </c>
      <c r="AE3" t="str">
        <f t="shared" ref="AE3:AE66" si="6">IFERROR(MID(D3,FIND("@",SUBSTITUTE(D3,",","@",2))+1,10),"")</f>
        <v>潘丽雄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42900</v>
      </c>
      <c r="AI3" t="str">
        <f t="shared" si="0"/>
        <v>周四下午</v>
      </c>
      <c r="AJ3" t="str">
        <f t="shared" ref="AJ3:AJ66" si="10">IF(IFERROR(FIND("一",C3),0)&gt;0,"一对一",LEFT(A3,3))</f>
        <v>P1B</v>
      </c>
      <c r="AK3" t="str">
        <f>IF(IFERROR(FIND("一",C3),0)&gt;0,"一对一",VLOOKUP(AJ3,班级编码!A:L,8,0))</f>
        <v>小初部</v>
      </c>
      <c r="AL3" t="str">
        <f t="shared" ref="AL3:AL66" si="11">LEFT(K3,2)</f>
        <v>周四</v>
      </c>
      <c r="AM3" t="str">
        <f t="shared" ref="AM3:AM66" si="12">MID(K3,3,2)</f>
        <v>16</v>
      </c>
      <c r="AP3" t="s">
        <v>185</v>
      </c>
      <c r="AQ3" t="s">
        <v>787</v>
      </c>
    </row>
    <row r="4" spans="1:43">
      <c r="A4" s="23" t="s">
        <v>2831</v>
      </c>
      <c r="B4" s="23" t="s">
        <v>1401</v>
      </c>
      <c r="C4" s="23" t="s">
        <v>1240</v>
      </c>
      <c r="D4" s="23" t="s">
        <v>13</v>
      </c>
      <c r="E4" s="23" t="s">
        <v>13</v>
      </c>
      <c r="F4" s="23" t="s">
        <v>13</v>
      </c>
      <c r="G4" s="23">
        <v>1</v>
      </c>
      <c r="H4" s="23" t="s">
        <v>13</v>
      </c>
      <c r="I4" s="23" t="s">
        <v>13</v>
      </c>
      <c r="J4" s="23" t="s">
        <v>13</v>
      </c>
      <c r="K4" s="23" t="s">
        <v>13</v>
      </c>
      <c r="L4" s="23" t="s">
        <v>2856</v>
      </c>
      <c r="M4" s="23" t="s">
        <v>1813</v>
      </c>
      <c r="N4" s="23" t="s">
        <v>2855</v>
      </c>
      <c r="O4" s="23">
        <v>0</v>
      </c>
      <c r="P4" s="23">
        <v>10</v>
      </c>
      <c r="Q4" s="23" t="s">
        <v>453</v>
      </c>
      <c r="R4" s="23">
        <v>0</v>
      </c>
      <c r="S4" s="23" t="s">
        <v>7</v>
      </c>
      <c r="T4" s="23" t="s">
        <v>140</v>
      </c>
      <c r="U4" s="23" t="s">
        <v>140</v>
      </c>
      <c r="V4" s="23"/>
      <c r="W4">
        <f>VLOOKUP(A4,'6-开班明细表'!A:M,8,0)</f>
        <v>0</v>
      </c>
      <c r="X4">
        <f>VLOOKUP(A4,'6-开班明细表'!A:M,9,0)</f>
        <v>0</v>
      </c>
      <c r="Y4">
        <f>VLOOKUP(A4,'6-开班明细表'!A:M,10,0)</f>
        <v>0</v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未进班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189</v>
      </c>
      <c r="AQ4" t="s">
        <v>787</v>
      </c>
    </row>
    <row r="5" spans="1:43">
      <c r="A5" s="23" t="s">
        <v>2859</v>
      </c>
      <c r="B5" s="23" t="s">
        <v>1401</v>
      </c>
      <c r="C5" s="23" t="s">
        <v>473</v>
      </c>
      <c r="D5" s="23" t="s">
        <v>4189</v>
      </c>
      <c r="E5" s="23" t="s">
        <v>13</v>
      </c>
      <c r="F5" s="23" t="s">
        <v>13</v>
      </c>
      <c r="G5" s="23">
        <v>42840.383715393516</v>
      </c>
      <c r="H5" s="23" t="s">
        <v>13</v>
      </c>
      <c r="I5" s="23">
        <v>42838.6875</v>
      </c>
      <c r="J5" s="23" t="s">
        <v>13</v>
      </c>
      <c r="K5" s="23" t="s">
        <v>13</v>
      </c>
      <c r="L5" s="23" t="s">
        <v>2856</v>
      </c>
      <c r="M5" s="23" t="s">
        <v>1813</v>
      </c>
      <c r="N5" s="23" t="s">
        <v>2855</v>
      </c>
      <c r="O5" s="23">
        <v>100</v>
      </c>
      <c r="P5" s="23">
        <v>0</v>
      </c>
      <c r="Q5" s="23" t="s">
        <v>453</v>
      </c>
      <c r="R5" s="23">
        <v>0</v>
      </c>
      <c r="S5" s="23" t="s">
        <v>7</v>
      </c>
      <c r="T5" s="23" t="s">
        <v>123</v>
      </c>
      <c r="U5" s="23" t="s">
        <v>140</v>
      </c>
      <c r="V5" s="23"/>
      <c r="W5">
        <f>VLOOKUP(A5,'6-开班明细表'!A:M,8,0)</f>
        <v>0</v>
      </c>
      <c r="X5">
        <f>VLOOKUP(A5,'6-开班明细表'!A:M,9,0)</f>
        <v>0</v>
      </c>
      <c r="Y5">
        <f>VLOOKUP(A5,'6-开班明细表'!A:M,10,0)</f>
        <v>0</v>
      </c>
      <c r="Z5">
        <f t="shared" si="1"/>
        <v>0</v>
      </c>
      <c r="AA5" t="str">
        <f t="shared" si="2"/>
        <v>叶晓纯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42840.383715393516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195</v>
      </c>
      <c r="AQ5" t="s">
        <v>787</v>
      </c>
    </row>
    <row r="6" spans="1:43">
      <c r="A6" s="23" t="s">
        <v>4193</v>
      </c>
      <c r="B6" s="23" t="s">
        <v>1401</v>
      </c>
      <c r="C6" s="23" t="s">
        <v>2784</v>
      </c>
      <c r="D6" s="23" t="s">
        <v>13</v>
      </c>
      <c r="E6" s="23" t="s">
        <v>13</v>
      </c>
      <c r="F6" s="23" t="s">
        <v>13</v>
      </c>
      <c r="G6" s="23">
        <v>42826</v>
      </c>
      <c r="H6" s="23" t="s">
        <v>13</v>
      </c>
      <c r="I6" s="23" t="s">
        <v>13</v>
      </c>
      <c r="J6" s="23" t="s">
        <v>13</v>
      </c>
      <c r="K6" s="23" t="s">
        <v>13</v>
      </c>
      <c r="L6" s="23" t="s">
        <v>13</v>
      </c>
      <c r="M6" s="23" t="s">
        <v>13</v>
      </c>
      <c r="N6" s="23" t="s">
        <v>2855</v>
      </c>
      <c r="O6" s="23">
        <v>0</v>
      </c>
      <c r="P6" s="23">
        <v>7</v>
      </c>
      <c r="Q6" s="23" t="s">
        <v>453</v>
      </c>
      <c r="R6" s="23">
        <v>0</v>
      </c>
      <c r="S6" s="23" t="s">
        <v>7</v>
      </c>
      <c r="T6" s="23" t="s">
        <v>140</v>
      </c>
      <c r="U6" s="23" t="s">
        <v>140</v>
      </c>
      <c r="V6" s="23"/>
      <c r="W6">
        <f>VLOOKUP(A6,'6-开班明细表'!A:M,8,0)</f>
        <v>0</v>
      </c>
      <c r="X6">
        <f>VLOOKUP(A6,'6-开班明细表'!A:M,9,0)</f>
        <v>0</v>
      </c>
      <c r="Y6">
        <f>VLOOKUP(A6,'6-开班明细表'!A:M,10,0)</f>
        <v>0</v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42826</v>
      </c>
      <c r="AI6" t="str">
        <f t="shared" si="0"/>
        <v/>
      </c>
      <c r="AJ6" t="str">
        <f t="shared" si="10"/>
        <v>游学会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200</v>
      </c>
      <c r="AQ6" t="s">
        <v>787</v>
      </c>
    </row>
    <row r="7" spans="1:43">
      <c r="A7" s="23" t="s">
        <v>4176</v>
      </c>
      <c r="B7" s="23" t="s">
        <v>1401</v>
      </c>
      <c r="C7" s="23" t="s">
        <v>473</v>
      </c>
      <c r="D7" s="23" t="s">
        <v>4194</v>
      </c>
      <c r="E7" s="23" t="s">
        <v>4169</v>
      </c>
      <c r="F7" s="23" t="s">
        <v>4178</v>
      </c>
      <c r="G7" s="23">
        <v>42868</v>
      </c>
      <c r="H7" s="23" t="s">
        <v>13</v>
      </c>
      <c r="I7" s="23">
        <v>42973.375</v>
      </c>
      <c r="J7" s="23">
        <v>43174</v>
      </c>
      <c r="K7" s="23" t="s">
        <v>2809</v>
      </c>
      <c r="L7" s="23" t="s">
        <v>2856</v>
      </c>
      <c r="M7" s="23" t="s">
        <v>1813</v>
      </c>
      <c r="N7" s="23" t="s">
        <v>2855</v>
      </c>
      <c r="O7" s="23">
        <v>15</v>
      </c>
      <c r="P7" s="23">
        <v>10</v>
      </c>
      <c r="Q7" s="23" t="s">
        <v>2858</v>
      </c>
      <c r="R7" s="23">
        <v>16</v>
      </c>
      <c r="S7" s="23" t="s">
        <v>7</v>
      </c>
      <c r="T7" s="23" t="s">
        <v>136</v>
      </c>
      <c r="U7" s="23" t="s">
        <v>129</v>
      </c>
      <c r="V7" s="23"/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陈美全</v>
      </c>
      <c r="AC7" t="str">
        <f t="shared" si="4"/>
        <v>Zoe</v>
      </c>
      <c r="AD7" t="str">
        <f t="shared" si="5"/>
        <v>Zoe</v>
      </c>
      <c r="AE7" t="str">
        <f t="shared" si="6"/>
        <v>陈美全</v>
      </c>
      <c r="AF7">
        <f t="shared" si="7"/>
        <v>3</v>
      </c>
      <c r="AG7">
        <f t="shared" si="8"/>
        <v>3</v>
      </c>
      <c r="AH7">
        <f t="shared" si="9"/>
        <v>42980</v>
      </c>
      <c r="AI7" t="str">
        <f t="shared" si="0"/>
        <v>周六上午</v>
      </c>
      <c r="AJ7" t="str">
        <f t="shared" si="10"/>
        <v>P02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206</v>
      </c>
      <c r="AQ7" t="s">
        <v>787</v>
      </c>
    </row>
    <row r="8" spans="1:43">
      <c r="A8" s="23" t="s">
        <v>4163</v>
      </c>
      <c r="B8" s="23" t="s">
        <v>1401</v>
      </c>
      <c r="C8" s="23" t="s">
        <v>1240</v>
      </c>
      <c r="D8" s="23" t="s">
        <v>4195</v>
      </c>
      <c r="E8" s="23" t="s">
        <v>4169</v>
      </c>
      <c r="F8" s="23" t="s">
        <v>4166</v>
      </c>
      <c r="G8" s="23">
        <v>42905</v>
      </c>
      <c r="H8" s="23" t="s">
        <v>13</v>
      </c>
      <c r="I8" s="23">
        <v>43017.645833333328</v>
      </c>
      <c r="J8" s="23">
        <v>44370</v>
      </c>
      <c r="K8" s="23" t="s">
        <v>4190</v>
      </c>
      <c r="L8" s="23" t="s">
        <v>2856</v>
      </c>
      <c r="M8" s="23" t="s">
        <v>1813</v>
      </c>
      <c r="N8" s="23" t="s">
        <v>2855</v>
      </c>
      <c r="O8" s="23">
        <v>12</v>
      </c>
      <c r="P8" s="23">
        <v>9</v>
      </c>
      <c r="Q8" s="23" t="s">
        <v>452</v>
      </c>
      <c r="R8" s="23">
        <v>17</v>
      </c>
      <c r="S8" s="23" t="s">
        <v>7</v>
      </c>
      <c r="T8" s="23" t="s">
        <v>137</v>
      </c>
      <c r="U8" s="23" t="s">
        <v>123</v>
      </c>
      <c r="V8" s="23"/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翟志翔</v>
      </c>
      <c r="AB8" t="str">
        <f t="shared" si="3"/>
        <v>陈美全</v>
      </c>
      <c r="AC8" t="str">
        <f t="shared" si="4"/>
        <v>Richar</v>
      </c>
      <c r="AD8" t="str">
        <f t="shared" si="5"/>
        <v>Richar</v>
      </c>
      <c r="AE8" t="str">
        <f t="shared" si="6"/>
        <v>陈美全</v>
      </c>
      <c r="AF8">
        <f t="shared" si="7"/>
        <v>6</v>
      </c>
      <c r="AG8">
        <f t="shared" si="8"/>
        <v>6</v>
      </c>
      <c r="AH8">
        <f t="shared" si="9"/>
        <v>43024</v>
      </c>
      <c r="AI8" t="str">
        <f t="shared" si="0"/>
        <v>周一下午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周一</v>
      </c>
      <c r="AM8" t="str">
        <f t="shared" si="12"/>
        <v>15</v>
      </c>
      <c r="AP8" t="s">
        <v>212</v>
      </c>
      <c r="AQ8" t="s">
        <v>787</v>
      </c>
    </row>
    <row r="9" spans="1:43">
      <c r="A9" s="23" t="s">
        <v>4185</v>
      </c>
      <c r="B9" s="23" t="s">
        <v>1401</v>
      </c>
      <c r="C9" s="23" t="s">
        <v>1240</v>
      </c>
      <c r="D9" s="23" t="s">
        <v>4196</v>
      </c>
      <c r="E9" s="23" t="s">
        <v>4169</v>
      </c>
      <c r="F9" s="23" t="s">
        <v>4166</v>
      </c>
      <c r="G9" s="23">
        <v>42908</v>
      </c>
      <c r="H9" s="23" t="s">
        <v>13</v>
      </c>
      <c r="I9" s="23">
        <v>43020.645833333328</v>
      </c>
      <c r="J9" s="23">
        <v>43267</v>
      </c>
      <c r="K9" s="23" t="s">
        <v>4197</v>
      </c>
      <c r="L9" s="23" t="s">
        <v>2856</v>
      </c>
      <c r="M9" s="23" t="s">
        <v>1813</v>
      </c>
      <c r="N9" s="23" t="s">
        <v>2855</v>
      </c>
      <c r="O9" s="23">
        <v>12</v>
      </c>
      <c r="P9" s="23">
        <v>10</v>
      </c>
      <c r="Q9" s="23" t="s">
        <v>2857</v>
      </c>
      <c r="R9" s="23">
        <v>17</v>
      </c>
      <c r="S9" s="23" t="s">
        <v>7</v>
      </c>
      <c r="T9" s="23" t="s">
        <v>137</v>
      </c>
      <c r="U9" s="23" t="s">
        <v>123</v>
      </c>
      <c r="V9" s="23"/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翟志翔</v>
      </c>
      <c r="AB9" t="str">
        <f t="shared" si="3"/>
        <v>郑琴</v>
      </c>
      <c r="AC9" t="str">
        <f t="shared" si="4"/>
        <v>Richar</v>
      </c>
      <c r="AD9" t="str">
        <f t="shared" si="5"/>
        <v>Richar</v>
      </c>
      <c r="AE9" t="str">
        <f t="shared" si="6"/>
        <v>郑琴</v>
      </c>
      <c r="AF9">
        <f t="shared" si="7"/>
        <v>6</v>
      </c>
      <c r="AG9">
        <f t="shared" si="8"/>
        <v>6</v>
      </c>
      <c r="AH9">
        <f t="shared" si="9"/>
        <v>43027</v>
      </c>
      <c r="AI9" t="str">
        <f t="shared" si="0"/>
        <v>周四下午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周四</v>
      </c>
      <c r="AM9" t="str">
        <f t="shared" si="12"/>
        <v>15</v>
      </c>
      <c r="AP9" t="s">
        <v>217</v>
      </c>
      <c r="AQ9" t="s">
        <v>787</v>
      </c>
    </row>
    <row r="10" spans="1:43">
      <c r="A10" s="23" t="s">
        <v>4172</v>
      </c>
      <c r="B10" s="23" t="s">
        <v>1401</v>
      </c>
      <c r="C10" s="23" t="s">
        <v>473</v>
      </c>
      <c r="D10" s="23" t="s">
        <v>4198</v>
      </c>
      <c r="E10" s="23" t="s">
        <v>4169</v>
      </c>
      <c r="F10" s="23" t="s">
        <v>4166</v>
      </c>
      <c r="G10" s="23">
        <v>42910</v>
      </c>
      <c r="H10" s="23" t="s">
        <v>13</v>
      </c>
      <c r="I10" s="23">
        <v>43022.375</v>
      </c>
      <c r="J10" s="23">
        <v>43645</v>
      </c>
      <c r="K10" s="23" t="s">
        <v>2809</v>
      </c>
      <c r="L10" s="23" t="s">
        <v>2856</v>
      </c>
      <c r="M10" s="23" t="s">
        <v>1813</v>
      </c>
      <c r="N10" s="23" t="s">
        <v>2855</v>
      </c>
      <c r="O10" s="23">
        <v>12</v>
      </c>
      <c r="P10" s="23">
        <v>8</v>
      </c>
      <c r="Q10" s="23" t="s">
        <v>2858</v>
      </c>
      <c r="R10" s="23">
        <v>17</v>
      </c>
      <c r="S10" s="23" t="s">
        <v>7</v>
      </c>
      <c r="T10" s="23" t="s">
        <v>137</v>
      </c>
      <c r="U10" s="23" t="s">
        <v>123</v>
      </c>
      <c r="V10" s="23"/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翟志翔</v>
      </c>
      <c r="AB10" t="str">
        <f t="shared" si="3"/>
        <v>郑琴</v>
      </c>
      <c r="AC10" t="str">
        <f t="shared" si="4"/>
        <v>Zoe</v>
      </c>
      <c r="AD10" t="str">
        <f t="shared" si="5"/>
        <v>郑琴</v>
      </c>
      <c r="AE10" t="str">
        <f t="shared" si="6"/>
        <v>Zoe</v>
      </c>
      <c r="AF10">
        <f t="shared" si="7"/>
        <v>2</v>
      </c>
      <c r="AG10">
        <f t="shared" si="8"/>
        <v>4</v>
      </c>
      <c r="AH10">
        <f t="shared" si="9"/>
        <v>43029</v>
      </c>
      <c r="AI10" t="str">
        <f t="shared" si="0"/>
        <v>周六上午</v>
      </c>
      <c r="AJ10" t="str">
        <f t="shared" si="10"/>
        <v>P1A</v>
      </c>
      <c r="AK10" t="str">
        <f>IF(IFERROR(FIND("一",C10),0)&gt;0,"一对一",VLOOKUP(AJ10,班级编码!A:L,8,0))</f>
        <v>小初部</v>
      </c>
      <c r="AL10" t="str">
        <f t="shared" si="11"/>
        <v>周六</v>
      </c>
      <c r="AM10" t="str">
        <f t="shared" si="12"/>
        <v>09</v>
      </c>
      <c r="AP10" t="s">
        <v>220</v>
      </c>
      <c r="AQ10" t="s">
        <v>787</v>
      </c>
    </row>
    <row r="11" spans="1:43">
      <c r="A11" s="23" t="s">
        <v>4199</v>
      </c>
      <c r="B11" s="23" t="s">
        <v>1401</v>
      </c>
      <c r="C11" s="23" t="s">
        <v>473</v>
      </c>
      <c r="D11" s="23" t="s">
        <v>4198</v>
      </c>
      <c r="E11" s="23" t="s">
        <v>4169</v>
      </c>
      <c r="F11" s="23" t="s">
        <v>4166</v>
      </c>
      <c r="G11" s="23">
        <v>42790</v>
      </c>
      <c r="H11" s="23" t="s">
        <v>13</v>
      </c>
      <c r="I11" s="23">
        <v>42903.375</v>
      </c>
      <c r="J11" s="23">
        <v>43109</v>
      </c>
      <c r="K11" s="23" t="s">
        <v>2809</v>
      </c>
      <c r="L11" s="23" t="s">
        <v>2856</v>
      </c>
      <c r="M11" s="23" t="s">
        <v>1813</v>
      </c>
      <c r="N11" s="23" t="s">
        <v>2855</v>
      </c>
      <c r="O11" s="23">
        <v>12</v>
      </c>
      <c r="P11" s="23">
        <v>8</v>
      </c>
      <c r="Q11" s="23" t="s">
        <v>2858</v>
      </c>
      <c r="R11" s="23">
        <v>16</v>
      </c>
      <c r="S11" s="23" t="s">
        <v>7</v>
      </c>
      <c r="T11" s="23" t="s">
        <v>132</v>
      </c>
      <c r="U11" s="23" t="s">
        <v>132</v>
      </c>
      <c r="V11" s="23" t="s">
        <v>2866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翟志翔</v>
      </c>
      <c r="AB11" t="str">
        <f t="shared" si="3"/>
        <v>郑琴</v>
      </c>
      <c r="AC11" t="str">
        <f t="shared" si="4"/>
        <v>Zoe</v>
      </c>
      <c r="AD11" t="str">
        <f t="shared" si="5"/>
        <v>郑琴</v>
      </c>
      <c r="AE11" t="str">
        <f t="shared" si="6"/>
        <v>Zoe</v>
      </c>
      <c r="AF11">
        <f t="shared" si="7"/>
        <v>2</v>
      </c>
      <c r="AG11">
        <f t="shared" si="8"/>
        <v>4</v>
      </c>
      <c r="AH11">
        <f t="shared" si="9"/>
        <v>42902</v>
      </c>
      <c r="AI11" t="str">
        <f t="shared" si="0"/>
        <v>周六上午</v>
      </c>
      <c r="AJ11" t="str">
        <f t="shared" si="10"/>
        <v>P02</v>
      </c>
      <c r="AK11" t="str">
        <f>IF(IFERROR(FIND("一",C11),0)&gt;0,"一对一",VLOOKUP(AJ11,班级编码!A:L,8,0))</f>
        <v>小初部</v>
      </c>
      <c r="AL11" t="str">
        <f t="shared" si="11"/>
        <v>周六</v>
      </c>
      <c r="AM11" t="str">
        <f t="shared" si="12"/>
        <v>09</v>
      </c>
      <c r="AP11" t="s">
        <v>132</v>
      </c>
      <c r="AQ11" t="s">
        <v>787</v>
      </c>
    </row>
    <row r="12" spans="1:43">
      <c r="A12" s="23" t="s">
        <v>4200</v>
      </c>
      <c r="B12" s="23" t="s">
        <v>1401</v>
      </c>
      <c r="C12" s="23" t="s">
        <v>1240</v>
      </c>
      <c r="D12" s="23" t="s">
        <v>4196</v>
      </c>
      <c r="E12" s="23" t="s">
        <v>4169</v>
      </c>
      <c r="F12" s="23" t="s">
        <v>4166</v>
      </c>
      <c r="G12" s="23">
        <v>42785</v>
      </c>
      <c r="H12" s="23" t="s">
        <v>13</v>
      </c>
      <c r="I12" s="23">
        <v>42898.645833333328</v>
      </c>
      <c r="J12" s="23">
        <v>43109</v>
      </c>
      <c r="K12" s="23" t="s">
        <v>4190</v>
      </c>
      <c r="L12" s="23" t="s">
        <v>2856</v>
      </c>
      <c r="M12" s="23" t="s">
        <v>1813</v>
      </c>
      <c r="N12" s="23" t="s">
        <v>2855</v>
      </c>
      <c r="O12" s="23">
        <v>12</v>
      </c>
      <c r="P12" s="23">
        <v>9</v>
      </c>
      <c r="Q12" s="23" t="s">
        <v>452</v>
      </c>
      <c r="R12" s="23">
        <v>16</v>
      </c>
      <c r="S12" s="23" t="s">
        <v>7</v>
      </c>
      <c r="T12" s="23" t="s">
        <v>133</v>
      </c>
      <c r="U12" s="23" t="s">
        <v>133</v>
      </c>
      <c r="V12" s="23" t="s">
        <v>2866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翟志翔</v>
      </c>
      <c r="AB12" t="str">
        <f t="shared" si="3"/>
        <v>郑琴</v>
      </c>
      <c r="AC12" t="str">
        <f t="shared" si="4"/>
        <v>Richar</v>
      </c>
      <c r="AD12" t="str">
        <f t="shared" si="5"/>
        <v>Richar</v>
      </c>
      <c r="AE12" t="str">
        <f t="shared" si="6"/>
        <v>郑琴</v>
      </c>
      <c r="AF12">
        <f t="shared" si="7"/>
        <v>6</v>
      </c>
      <c r="AG12">
        <f t="shared" si="8"/>
        <v>6</v>
      </c>
      <c r="AH12">
        <f t="shared" si="9"/>
        <v>42897</v>
      </c>
      <c r="AI12" t="str">
        <f t="shared" si="0"/>
        <v>周一下午</v>
      </c>
      <c r="AJ12" t="str">
        <f t="shared" si="10"/>
        <v>P02</v>
      </c>
      <c r="AK12" t="str">
        <f>IF(IFERROR(FIND("一",C12),0)&gt;0,"一对一",VLOOKUP(AJ12,班级编码!A:L,8,0))</f>
        <v>小初部</v>
      </c>
      <c r="AL12" t="str">
        <f t="shared" si="11"/>
        <v>周一</v>
      </c>
      <c r="AM12" t="str">
        <f t="shared" si="12"/>
        <v>15</v>
      </c>
      <c r="AP12" t="s">
        <v>133</v>
      </c>
      <c r="AQ12" t="s">
        <v>787</v>
      </c>
    </row>
    <row r="13" spans="1:43">
      <c r="A13" s="23" t="s">
        <v>4201</v>
      </c>
      <c r="B13" s="23" t="s">
        <v>1401</v>
      </c>
      <c r="C13" s="23" t="s">
        <v>1240</v>
      </c>
      <c r="D13" s="23" t="s">
        <v>4196</v>
      </c>
      <c r="E13" s="23" t="s">
        <v>4169</v>
      </c>
      <c r="F13" s="23" t="s">
        <v>4166</v>
      </c>
      <c r="G13" s="23">
        <v>42788</v>
      </c>
      <c r="H13" s="23" t="s">
        <v>13</v>
      </c>
      <c r="I13" s="23">
        <v>42901.6875</v>
      </c>
      <c r="J13" s="23">
        <v>43109</v>
      </c>
      <c r="K13" s="23" t="s">
        <v>4192</v>
      </c>
      <c r="L13" s="23" t="s">
        <v>2856</v>
      </c>
      <c r="M13" s="23" t="s">
        <v>1813</v>
      </c>
      <c r="N13" s="23" t="s">
        <v>2855</v>
      </c>
      <c r="O13" s="23">
        <v>12</v>
      </c>
      <c r="P13" s="23">
        <v>10</v>
      </c>
      <c r="Q13" s="23" t="s">
        <v>2857</v>
      </c>
      <c r="R13" s="23">
        <v>16</v>
      </c>
      <c r="S13" s="23" t="s">
        <v>7</v>
      </c>
      <c r="T13" s="23" t="s">
        <v>133</v>
      </c>
      <c r="U13" s="23" t="s">
        <v>133</v>
      </c>
      <c r="V13" s="23" t="s">
        <v>2866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翟志翔</v>
      </c>
      <c r="AB13" t="str">
        <f t="shared" si="3"/>
        <v>郑琴</v>
      </c>
      <c r="AC13" t="str">
        <f t="shared" si="4"/>
        <v>Richar</v>
      </c>
      <c r="AD13" t="str">
        <f t="shared" si="5"/>
        <v>Richar</v>
      </c>
      <c r="AE13" t="str">
        <f t="shared" si="6"/>
        <v>郑琴</v>
      </c>
      <c r="AF13">
        <f t="shared" si="7"/>
        <v>6</v>
      </c>
      <c r="AG13">
        <f t="shared" si="8"/>
        <v>6</v>
      </c>
      <c r="AH13">
        <f t="shared" si="9"/>
        <v>42900</v>
      </c>
      <c r="AI13" t="str">
        <f t="shared" si="0"/>
        <v>周四下午</v>
      </c>
      <c r="AJ13" t="str">
        <f t="shared" si="10"/>
        <v>P02</v>
      </c>
      <c r="AK13" t="str">
        <f>IF(IFERROR(FIND("一",C13),0)&gt;0,"一对一",VLOOKUP(AJ13,班级编码!A:L,8,0))</f>
        <v>小初部</v>
      </c>
      <c r="AL13" t="str">
        <f t="shared" si="11"/>
        <v>周四</v>
      </c>
      <c r="AM13" t="str">
        <f t="shared" si="12"/>
        <v>16</v>
      </c>
      <c r="AP13" t="s">
        <v>147</v>
      </c>
      <c r="AQ13" t="s">
        <v>787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788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788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788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788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788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6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789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143</v>
      </c>
      <c r="AQ20" t="s">
        <v>789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148</v>
      </c>
      <c r="AQ21" t="s">
        <v>789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267</v>
      </c>
      <c r="AQ22" t="s">
        <v>789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270</v>
      </c>
      <c r="AQ23" t="s">
        <v>789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274</v>
      </c>
      <c r="AQ24" t="s">
        <v>789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278</v>
      </c>
      <c r="AQ25" t="s">
        <v>789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/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I1857"/>
  <sheetViews>
    <sheetView zoomScale="115" zoomScaleNormal="115" zoomScalePageLayoutView="115" workbookViewId="0">
      <pane xSplit="8" ySplit="3" topLeftCell="I4" activePane="bottomRight" state="frozen"/>
      <selection pane="topRight" activeCell="H1" sqref="H1"/>
      <selection pane="bottomLeft" activeCell="A4" sqref="A4"/>
      <selection pane="bottomRight" activeCell="L21" sqref="L21"/>
    </sheetView>
  </sheetViews>
  <sheetFormatPr baseColWidth="10" defaultColWidth="8.83203125" defaultRowHeight="11" x14ac:dyDescent="0"/>
  <cols>
    <col min="1" max="1" width="9.83203125" style="22" customWidth="1"/>
    <col min="2" max="2" width="23.6640625" style="22" customWidth="1"/>
    <col min="3" max="3" width="7" style="22" customWidth="1"/>
    <col min="4" max="4" width="11.83203125" style="22" customWidth="1"/>
    <col min="5" max="5" width="13.6640625" style="22" customWidth="1"/>
    <col min="6" max="6" width="16.33203125" style="22" customWidth="1"/>
    <col min="7" max="7" width="7.1640625" style="22" customWidth="1"/>
    <col min="8" max="8" width="7" style="22" customWidth="1"/>
    <col min="9" max="9" width="6.1640625" style="22" customWidth="1"/>
    <col min="10" max="10" width="11.1640625" style="22" customWidth="1"/>
    <col min="11" max="11" width="0" style="22" hidden="1" customWidth="1"/>
    <col min="12" max="12" width="9.6640625" style="22" customWidth="1"/>
    <col min="13" max="13" width="7.1640625" style="22" customWidth="1"/>
    <col min="14" max="14" width="13.1640625" style="22" customWidth="1"/>
    <col min="15" max="16" width="8.83203125" style="22"/>
    <col min="17" max="17" width="5.6640625" style="22" customWidth="1"/>
    <col min="18" max="18" width="7.1640625" style="22" customWidth="1"/>
    <col min="19" max="19" width="11.83203125" style="22" customWidth="1"/>
    <col min="20" max="21" width="7.1640625" style="22" customWidth="1"/>
    <col min="22" max="22" width="6.1640625" style="22" customWidth="1"/>
    <col min="23" max="23" width="7.1640625" style="22" customWidth="1"/>
    <col min="24" max="24" width="8.6640625" style="22" customWidth="1"/>
    <col min="25" max="25" width="4" style="22" customWidth="1"/>
    <col min="26" max="27" width="5.1640625" style="22" customWidth="1"/>
    <col min="28" max="28" width="4.6640625" style="22" customWidth="1"/>
    <col min="29" max="30" width="8.83203125" style="22"/>
    <col min="31" max="31" width="6.1640625" style="22" customWidth="1"/>
    <col min="32" max="32" width="6.6640625" style="22" customWidth="1"/>
    <col min="33" max="33" width="16.1640625" style="22" bestFit="1" customWidth="1"/>
    <col min="34" max="16384" width="8.83203125" style="22"/>
  </cols>
  <sheetData>
    <row r="1" spans="1:35" ht="12">
      <c r="A1" s="23" t="s">
        <v>1665</v>
      </c>
      <c r="B1" s="23" t="s">
        <v>1801</v>
      </c>
      <c r="C1" s="23" t="s">
        <v>1665</v>
      </c>
      <c r="D1" s="23" t="s">
        <v>454</v>
      </c>
      <c r="E1" s="23" t="s">
        <v>1807</v>
      </c>
      <c r="F1" s="23" t="s">
        <v>1803</v>
      </c>
      <c r="G1" s="23" t="s">
        <v>455</v>
      </c>
      <c r="H1" s="23" t="s">
        <v>6</v>
      </c>
      <c r="I1" s="23" t="s">
        <v>1653</v>
      </c>
      <c r="J1" s="23" t="s">
        <v>456</v>
      </c>
      <c r="K1" s="23" t="s">
        <v>2799</v>
      </c>
      <c r="L1" s="23" t="s">
        <v>1651</v>
      </c>
      <c r="M1" s="23" t="s">
        <v>2</v>
      </c>
      <c r="N1" s="23" t="s">
        <v>2800</v>
      </c>
      <c r="O1" s="23" t="s">
        <v>2801</v>
      </c>
      <c r="P1" s="23" t="s">
        <v>2802</v>
      </c>
      <c r="Q1" s="22" t="s">
        <v>1499</v>
      </c>
      <c r="R1" s="22" t="s">
        <v>1500</v>
      </c>
      <c r="S1" s="22" t="s">
        <v>1501</v>
      </c>
      <c r="T1" s="22" t="s">
        <v>1502</v>
      </c>
      <c r="U1" s="22" t="s">
        <v>1503</v>
      </c>
      <c r="V1" s="22" t="s">
        <v>1504</v>
      </c>
      <c r="W1" s="22" t="s">
        <v>1505</v>
      </c>
      <c r="X1" s="22" t="s">
        <v>1506</v>
      </c>
      <c r="AA1" s="22" t="s">
        <v>1507</v>
      </c>
      <c r="AB1" s="22" t="s">
        <v>1508</v>
      </c>
      <c r="AC1" s="22" t="s">
        <v>1509</v>
      </c>
      <c r="AD1" s="22" t="s">
        <v>1510</v>
      </c>
    </row>
    <row r="2" spans="1:35" ht="12">
      <c r="A2" s="23" t="s">
        <v>1401</v>
      </c>
      <c r="B2" s="23" t="s">
        <v>473</v>
      </c>
      <c r="C2" s="23" t="s">
        <v>1401</v>
      </c>
      <c r="D2" s="214" t="s">
        <v>4339</v>
      </c>
      <c r="E2" s="23" t="s">
        <v>2809</v>
      </c>
      <c r="F2" s="23" t="s">
        <v>4194</v>
      </c>
      <c r="G2" s="23" t="s">
        <v>3800</v>
      </c>
      <c r="H2" s="23" t="s">
        <v>3801</v>
      </c>
      <c r="I2" s="215" t="s">
        <v>19</v>
      </c>
      <c r="J2" s="23" t="s">
        <v>3802</v>
      </c>
      <c r="K2" s="23">
        <v>0</v>
      </c>
      <c r="L2" s="23" t="s">
        <v>4234</v>
      </c>
      <c r="M2" s="23" t="s">
        <v>13</v>
      </c>
      <c r="N2" s="215" t="s">
        <v>3415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停读</v>
      </c>
      <c r="R2" s="22" t="str">
        <f>IF(Q2="在读",IF(IFERROR(FIND("一",D2),0)&gt;0,"一对一",VLOOKUP(LEFT(D2,3),班级编码!A:H,8,0)),Q2)</f>
        <v>停读</v>
      </c>
      <c r="S2" s="22" t="str">
        <f>+D2</f>
        <v>停读</v>
      </c>
      <c r="T2" s="22" t="str">
        <f>IFERROR(LEFT(F2,FIND(",",F2)-1),F2)</f>
        <v>翟志翔</v>
      </c>
      <c r="U2" s="22" t="str">
        <f>IF(Y2=Z2,X2,W2)</f>
        <v>陈美全</v>
      </c>
      <c r="V2" s="22" t="str">
        <f>IF(Y2=Z2,W2,X2)</f>
        <v>Zoe</v>
      </c>
      <c r="W2" s="22" t="str">
        <f>IFERROR(MID(F2,FIND(",",F2)+1,FIND("@",SUBSTITUTE(F2,",","@",2))-FIND(",",F2)-1),IF(ISERROR(FIND(",",F2)),"",MID(F2,FIND(",",F2)+1,20)))</f>
        <v>Zoe</v>
      </c>
      <c r="X2" s="22" t="str">
        <f>IFERROR(MID(F2,FIND("@",SUBSTITUTE(F2,",","@",2))+1,10),"")</f>
        <v>陈美全</v>
      </c>
      <c r="Y2" s="22">
        <f>LEN(W2)</f>
        <v>3</v>
      </c>
      <c r="Z2" s="22">
        <f>LENB(W2)</f>
        <v>3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停读</v>
      </c>
      <c r="AD2" s="22" t="e">
        <f>VLOOKUP(D2,'2-班级信息'!A:AL,35,0)</f>
        <v>#N/A</v>
      </c>
      <c r="AE2" s="22" t="e">
        <f>VLOOKUP(D2,'2-班级信息'!A:AL,8,0)</f>
        <v>#N/A</v>
      </c>
      <c r="AF2" s="22" t="str">
        <f t="shared" ref="AF2:AF65" si="1">IF(R2="一对一","一对一",VLOOKUP(I2,AH:AI,2,0))</f>
        <v>小学班</v>
      </c>
      <c r="AG2" s="22" t="e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#N/A</v>
      </c>
      <c r="AH2" s="22" t="s">
        <v>1511</v>
      </c>
      <c r="AI2" s="22" t="s">
        <v>1512</v>
      </c>
    </row>
    <row r="3" spans="1:35" ht="12">
      <c r="A3" s="23" t="s">
        <v>1401</v>
      </c>
      <c r="B3" s="23" t="s">
        <v>473</v>
      </c>
      <c r="C3" s="23" t="s">
        <v>1401</v>
      </c>
      <c r="D3" s="214" t="s">
        <v>4339</v>
      </c>
      <c r="E3" s="23" t="s">
        <v>2809</v>
      </c>
      <c r="F3" s="23" t="s">
        <v>4194</v>
      </c>
      <c r="G3" s="23" t="s">
        <v>3821</v>
      </c>
      <c r="H3" s="23" t="s">
        <v>3822</v>
      </c>
      <c r="I3" s="215" t="s">
        <v>19</v>
      </c>
      <c r="J3" s="23" t="s">
        <v>3824</v>
      </c>
      <c r="K3" s="23">
        <v>0</v>
      </c>
      <c r="L3" s="23" t="s">
        <v>4245</v>
      </c>
      <c r="M3" s="23" t="s">
        <v>13</v>
      </c>
      <c r="N3" s="215" t="s">
        <v>3415</v>
      </c>
      <c r="O3" s="23" t="s">
        <v>3826</v>
      </c>
      <c r="P3" s="23" t="s">
        <v>3824</v>
      </c>
      <c r="Q3" s="22" t="str">
        <f t="shared" ref="Q3:Q66" si="2">IF(D3="停读","停读",IF(D3="未进班","未进班",IF(AND(M3="",G3&lt;&gt;""),"在读"," ")))</f>
        <v>停读</v>
      </c>
      <c r="R3" s="22" t="str">
        <f>IF(Q3="在读",IF(IFERROR(FIND("一",D3),0)&gt;0,"一对一",VLOOKUP(LEFT(D3,3),班级编码!A:H,8,0)),Q3)</f>
        <v>停读</v>
      </c>
      <c r="S3" s="22" t="str">
        <f t="shared" ref="S3:S66" si="3">+D3</f>
        <v>停读</v>
      </c>
      <c r="T3" s="22" t="str">
        <f t="shared" ref="T3:T66" si="4">IFERROR(LEFT(F3,FIND(",",F3)-1),F3)</f>
        <v>翟志翔</v>
      </c>
      <c r="U3" s="22" t="str">
        <f t="shared" ref="U3:U66" si="5">IF(Y3=Z3,X3,W3)</f>
        <v>陈美全</v>
      </c>
      <c r="V3" s="22" t="str">
        <f t="shared" ref="V3:V66" si="6">IF(Y3=Z3,W3,X3)</f>
        <v>Zoe</v>
      </c>
      <c r="W3" s="22" t="str">
        <f t="shared" ref="W3:W66" si="7">IFERROR(MID(F3,FIND(",",F3)+1,FIND("@",SUBSTITUTE(F3,",","@",2))-FIND(",",F3)-1),IF(ISERROR(FIND(",",F3)),"",MID(F3,FIND(",",F3)+1,20)))</f>
        <v>Zoe</v>
      </c>
      <c r="X3" s="22" t="str">
        <f t="shared" ref="X3:X66" si="8">IFERROR(MID(F3,FIND("@",SUBSTITUTE(F3,",","@",2))+1,10),"")</f>
        <v>陈美全</v>
      </c>
      <c r="Y3" s="22">
        <f t="shared" ref="Y3:Y66" si="9">LEN(W3)</f>
        <v>3</v>
      </c>
      <c r="Z3" s="22">
        <f t="shared" ref="Z3:Z66" si="10">LENB(W3)</f>
        <v>3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停读</v>
      </c>
      <c r="AD3" s="22" t="e">
        <f>VLOOKUP(D3,'2-班级信息'!A:AL,35,0)</f>
        <v>#N/A</v>
      </c>
      <c r="AE3" s="22" t="e">
        <f>VLOOKUP(D3,'2-班级信息'!A:AL,8,0)</f>
        <v>#N/A</v>
      </c>
      <c r="AF3" s="22" t="str">
        <f t="shared" si="1"/>
        <v>小学班</v>
      </c>
      <c r="AG3" s="22" t="e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#N/A</v>
      </c>
      <c r="AH3" s="22" t="s">
        <v>1513</v>
      </c>
      <c r="AI3" s="22" t="s">
        <v>1512</v>
      </c>
    </row>
    <row r="4" spans="1:35" ht="12">
      <c r="A4" s="23" t="s">
        <v>1401</v>
      </c>
      <c r="B4" s="23" t="s">
        <v>473</v>
      </c>
      <c r="C4" s="23" t="s">
        <v>1401</v>
      </c>
      <c r="D4" s="214" t="s">
        <v>4339</v>
      </c>
      <c r="E4" s="23" t="s">
        <v>2809</v>
      </c>
      <c r="F4" s="23" t="s">
        <v>4194</v>
      </c>
      <c r="G4" s="23" t="s">
        <v>3505</v>
      </c>
      <c r="H4" s="23" t="s">
        <v>3506</v>
      </c>
      <c r="I4" s="215" t="s">
        <v>19</v>
      </c>
      <c r="J4" s="23" t="s">
        <v>3508</v>
      </c>
      <c r="K4" s="23">
        <v>0</v>
      </c>
      <c r="L4" s="23" t="s">
        <v>4246</v>
      </c>
      <c r="M4" s="23" t="s">
        <v>13</v>
      </c>
      <c r="N4" s="215" t="s">
        <v>3415</v>
      </c>
      <c r="O4" s="23" t="s">
        <v>13</v>
      </c>
      <c r="P4" s="23" t="s">
        <v>3508</v>
      </c>
      <c r="Q4" s="22" t="str">
        <f t="shared" si="2"/>
        <v>停读</v>
      </c>
      <c r="R4" s="22" t="str">
        <f>IF(Q4="在读",IF(IFERROR(FIND("一",D4),0)&gt;0,"一对一",VLOOKUP(LEFT(D4,3),班级编码!A:H,8,0)),Q4)</f>
        <v>停读</v>
      </c>
      <c r="S4" s="22" t="str">
        <f t="shared" si="3"/>
        <v>停读</v>
      </c>
      <c r="T4" s="22" t="str">
        <f t="shared" si="4"/>
        <v>翟志翔</v>
      </c>
      <c r="U4" s="22" t="str">
        <f t="shared" si="5"/>
        <v>陈美全</v>
      </c>
      <c r="V4" s="22" t="str">
        <f t="shared" si="6"/>
        <v>Zoe</v>
      </c>
      <c r="W4" s="22" t="str">
        <f t="shared" si="7"/>
        <v>Zoe</v>
      </c>
      <c r="X4" s="22" t="str">
        <f t="shared" si="8"/>
        <v>陈美全</v>
      </c>
      <c r="Y4" s="22">
        <f t="shared" si="9"/>
        <v>3</v>
      </c>
      <c r="Z4" s="22">
        <f t="shared" si="10"/>
        <v>3</v>
      </c>
      <c r="AA4" s="22" t="str">
        <f t="shared" si="0"/>
        <v/>
      </c>
      <c r="AB4" s="22">
        <f>COUNTIF($G$2:G4,G4)</f>
        <v>1</v>
      </c>
      <c r="AC4" s="22" t="str">
        <f t="shared" si="11"/>
        <v>停读</v>
      </c>
      <c r="AD4" s="22" t="e">
        <f>VLOOKUP(D4,'2-班级信息'!A:AL,35,0)</f>
        <v>#N/A</v>
      </c>
      <c r="AE4" s="22" t="e">
        <f>VLOOKUP(D4,'2-班级信息'!A:AL,8,0)</f>
        <v>#N/A</v>
      </c>
      <c r="AF4" s="22" t="str">
        <f t="shared" si="1"/>
        <v>小学班</v>
      </c>
      <c r="AG4" s="22" t="e">
        <f t="shared" si="12"/>
        <v>#N/A</v>
      </c>
      <c r="AH4" s="22" t="s">
        <v>1514</v>
      </c>
      <c r="AI4" s="22" t="s">
        <v>1512</v>
      </c>
    </row>
    <row r="5" spans="1:35" ht="12">
      <c r="A5" s="23" t="s">
        <v>1401</v>
      </c>
      <c r="B5" s="23" t="s">
        <v>473</v>
      </c>
      <c r="C5" s="23" t="s">
        <v>1401</v>
      </c>
      <c r="D5" s="214" t="s">
        <v>4339</v>
      </c>
      <c r="E5" s="23" t="s">
        <v>2809</v>
      </c>
      <c r="F5" s="23" t="s">
        <v>4194</v>
      </c>
      <c r="G5" s="23" t="s">
        <v>3464</v>
      </c>
      <c r="H5" s="23" t="s">
        <v>3465</v>
      </c>
      <c r="I5" s="215" t="s">
        <v>19</v>
      </c>
      <c r="J5" s="23" t="s">
        <v>3467</v>
      </c>
      <c r="K5" s="23">
        <v>0</v>
      </c>
      <c r="L5" s="23" t="s">
        <v>4247</v>
      </c>
      <c r="M5" s="23" t="s">
        <v>13</v>
      </c>
      <c r="N5" s="215" t="s">
        <v>3415</v>
      </c>
      <c r="O5" s="23" t="s">
        <v>3467</v>
      </c>
      <c r="P5" s="23" t="s">
        <v>13</v>
      </c>
      <c r="Q5" s="22" t="str">
        <f t="shared" si="2"/>
        <v>停读</v>
      </c>
      <c r="R5" s="22" t="str">
        <f>IF(Q5="在读",IF(IFERROR(FIND("一",D5),0)&gt;0,"一对一",VLOOKUP(LEFT(D5,3),班级编码!A:H,8,0)),Q5)</f>
        <v>停读</v>
      </c>
      <c r="S5" s="22" t="str">
        <f t="shared" si="3"/>
        <v>停读</v>
      </c>
      <c r="T5" s="22" t="str">
        <f t="shared" si="4"/>
        <v>翟志翔</v>
      </c>
      <c r="U5" s="22" t="str">
        <f t="shared" si="5"/>
        <v>陈美全</v>
      </c>
      <c r="V5" s="22" t="str">
        <f t="shared" si="6"/>
        <v>Zoe</v>
      </c>
      <c r="W5" s="22" t="str">
        <f t="shared" si="7"/>
        <v>Zoe</v>
      </c>
      <c r="X5" s="22" t="str">
        <f t="shared" si="8"/>
        <v>陈美全</v>
      </c>
      <c r="Y5" s="22">
        <f t="shared" si="9"/>
        <v>3</v>
      </c>
      <c r="Z5" s="22">
        <f t="shared" si="10"/>
        <v>3</v>
      </c>
      <c r="AA5" s="22" t="str">
        <f t="shared" si="0"/>
        <v/>
      </c>
      <c r="AB5" s="22">
        <f>COUNTIF($G$2:G5,G5)</f>
        <v>1</v>
      </c>
      <c r="AC5" s="22" t="str">
        <f t="shared" si="11"/>
        <v>停读</v>
      </c>
      <c r="AD5" s="22" t="e">
        <f>VLOOKUP(D5,'2-班级信息'!A:AL,35,0)</f>
        <v>#N/A</v>
      </c>
      <c r="AE5" s="22" t="e">
        <f>VLOOKUP(D5,'2-班级信息'!A:AL,8,0)</f>
        <v>#N/A</v>
      </c>
      <c r="AF5" s="22" t="str">
        <f t="shared" si="1"/>
        <v>小学班</v>
      </c>
      <c r="AG5" s="22" t="e">
        <f t="shared" si="12"/>
        <v>#N/A</v>
      </c>
      <c r="AH5" s="22" t="s">
        <v>1515</v>
      </c>
      <c r="AI5" s="22" t="s">
        <v>1516</v>
      </c>
    </row>
    <row r="6" spans="1:35" ht="12">
      <c r="A6" s="23" t="s">
        <v>1401</v>
      </c>
      <c r="B6" s="23" t="s">
        <v>473</v>
      </c>
      <c r="C6" s="23" t="s">
        <v>1401</v>
      </c>
      <c r="D6" s="214" t="s">
        <v>4339</v>
      </c>
      <c r="E6" s="23" t="s">
        <v>2809</v>
      </c>
      <c r="F6" s="23" t="s">
        <v>4194</v>
      </c>
      <c r="G6" s="23" t="s">
        <v>3586</v>
      </c>
      <c r="H6" s="23" t="s">
        <v>3587</v>
      </c>
      <c r="I6" s="215" t="s">
        <v>19</v>
      </c>
      <c r="J6" s="23" t="s">
        <v>3589</v>
      </c>
      <c r="K6" s="23">
        <v>0</v>
      </c>
      <c r="L6" s="23" t="s">
        <v>4252</v>
      </c>
      <c r="M6" s="23" t="s">
        <v>13</v>
      </c>
      <c r="N6" s="215" t="s">
        <v>3415</v>
      </c>
      <c r="O6" s="23" t="s">
        <v>3591</v>
      </c>
      <c r="P6" s="23" t="s">
        <v>3589</v>
      </c>
      <c r="Q6" s="22" t="str">
        <f t="shared" si="2"/>
        <v>停读</v>
      </c>
      <c r="R6" s="22" t="str">
        <f>IF(Q6="在读",IF(IFERROR(FIND("一",D6),0)&gt;0,"一对一",VLOOKUP(LEFT(D6,3),班级编码!A:H,8,0)),Q6)</f>
        <v>停读</v>
      </c>
      <c r="S6" s="22" t="str">
        <f t="shared" si="3"/>
        <v>停读</v>
      </c>
      <c r="T6" s="22" t="str">
        <f t="shared" si="4"/>
        <v>翟志翔</v>
      </c>
      <c r="U6" s="22" t="str">
        <f t="shared" si="5"/>
        <v>陈美全</v>
      </c>
      <c r="V6" s="22" t="str">
        <f t="shared" si="6"/>
        <v>Zoe</v>
      </c>
      <c r="W6" s="22" t="str">
        <f t="shared" si="7"/>
        <v>Zoe</v>
      </c>
      <c r="X6" s="22" t="str">
        <f t="shared" si="8"/>
        <v>陈美全</v>
      </c>
      <c r="Y6" s="22">
        <f t="shared" si="9"/>
        <v>3</v>
      </c>
      <c r="Z6" s="22">
        <f t="shared" si="10"/>
        <v>3</v>
      </c>
      <c r="AA6" s="22" t="str">
        <f t="shared" si="0"/>
        <v/>
      </c>
      <c r="AB6" s="22">
        <f>COUNTIF($G$2:G6,G6)</f>
        <v>1</v>
      </c>
      <c r="AC6" s="22" t="str">
        <f t="shared" si="11"/>
        <v>停读</v>
      </c>
      <c r="AD6" s="22" t="e">
        <f>VLOOKUP(D6,'2-班级信息'!A:AL,35,0)</f>
        <v>#N/A</v>
      </c>
      <c r="AE6" s="22" t="e">
        <f>VLOOKUP(D6,'2-班级信息'!A:AL,8,0)</f>
        <v>#N/A</v>
      </c>
      <c r="AF6" s="22" t="str">
        <f t="shared" si="1"/>
        <v>小学班</v>
      </c>
      <c r="AG6" s="22" t="e">
        <f t="shared" si="12"/>
        <v>#N/A</v>
      </c>
      <c r="AH6" s="22" t="s">
        <v>1517</v>
      </c>
      <c r="AI6" s="22" t="s">
        <v>1516</v>
      </c>
    </row>
    <row r="7" spans="1:35" ht="12">
      <c r="A7" s="23" t="s">
        <v>1401</v>
      </c>
      <c r="B7" s="23" t="s">
        <v>473</v>
      </c>
      <c r="C7" s="23" t="s">
        <v>1401</v>
      </c>
      <c r="D7" s="214" t="s">
        <v>4339</v>
      </c>
      <c r="E7" s="23" t="s">
        <v>2809</v>
      </c>
      <c r="F7" s="23" t="s">
        <v>4194</v>
      </c>
      <c r="G7" s="23" t="s">
        <v>4036</v>
      </c>
      <c r="H7" s="23" t="s">
        <v>4037</v>
      </c>
      <c r="I7" s="215" t="s">
        <v>19</v>
      </c>
      <c r="J7" s="23" t="s">
        <v>4038</v>
      </c>
      <c r="K7" s="23">
        <v>0</v>
      </c>
      <c r="L7" s="23" t="s">
        <v>4254</v>
      </c>
      <c r="M7" s="23" t="s">
        <v>13</v>
      </c>
      <c r="N7" s="215" t="s">
        <v>3415</v>
      </c>
      <c r="O7" s="23" t="s">
        <v>13</v>
      </c>
      <c r="P7" s="23" t="s">
        <v>4038</v>
      </c>
      <c r="Q7" s="22" t="str">
        <f t="shared" si="2"/>
        <v>停读</v>
      </c>
      <c r="R7" s="22" t="str">
        <f>IF(Q7="在读",IF(IFERROR(FIND("一",D7),0)&gt;0,"一对一",VLOOKUP(LEFT(D7,3),班级编码!A:H,8,0)),Q7)</f>
        <v>停读</v>
      </c>
      <c r="S7" s="22" t="str">
        <f t="shared" si="3"/>
        <v>停读</v>
      </c>
      <c r="T7" s="22" t="str">
        <f t="shared" si="4"/>
        <v>翟志翔</v>
      </c>
      <c r="U7" s="22" t="str">
        <f t="shared" si="5"/>
        <v>陈美全</v>
      </c>
      <c r="V7" s="22" t="str">
        <f t="shared" si="6"/>
        <v>Zoe</v>
      </c>
      <c r="W7" s="22" t="str">
        <f t="shared" si="7"/>
        <v>Zoe</v>
      </c>
      <c r="X7" s="22" t="str">
        <f t="shared" si="8"/>
        <v>陈美全</v>
      </c>
      <c r="Y7" s="22">
        <f t="shared" si="9"/>
        <v>3</v>
      </c>
      <c r="Z7" s="22">
        <f t="shared" si="10"/>
        <v>3</v>
      </c>
      <c r="AA7" s="22" t="str">
        <f t="shared" si="0"/>
        <v/>
      </c>
      <c r="AB7" s="22">
        <f>COUNTIF($G$2:G7,G7)</f>
        <v>1</v>
      </c>
      <c r="AC7" s="22" t="str">
        <f t="shared" si="11"/>
        <v>停读</v>
      </c>
      <c r="AD7" s="22" t="e">
        <f>VLOOKUP(D7,'2-班级信息'!A:AL,35,0)</f>
        <v>#N/A</v>
      </c>
      <c r="AE7" s="22" t="e">
        <f>VLOOKUP(D7,'2-班级信息'!A:AL,8,0)</f>
        <v>#N/A</v>
      </c>
      <c r="AF7" s="22" t="str">
        <f t="shared" si="1"/>
        <v>小学班</v>
      </c>
      <c r="AG7" s="22" t="e">
        <f t="shared" si="12"/>
        <v>#N/A</v>
      </c>
      <c r="AH7" s="22" t="s">
        <v>1518</v>
      </c>
      <c r="AI7" s="22" t="s">
        <v>1516</v>
      </c>
    </row>
    <row r="8" spans="1:35" ht="12">
      <c r="A8" s="23" t="s">
        <v>1401</v>
      </c>
      <c r="B8" s="23" t="s">
        <v>473</v>
      </c>
      <c r="C8" s="23" t="s">
        <v>1401</v>
      </c>
      <c r="D8" s="214" t="s">
        <v>4339</v>
      </c>
      <c r="E8" s="23" t="s">
        <v>2809</v>
      </c>
      <c r="F8" s="23" t="s">
        <v>4194</v>
      </c>
      <c r="G8" s="23" t="s">
        <v>3582</v>
      </c>
      <c r="H8" s="23" t="s">
        <v>3583</v>
      </c>
      <c r="I8" s="215" t="s">
        <v>19</v>
      </c>
      <c r="J8" s="23" t="s">
        <v>3584</v>
      </c>
      <c r="K8" s="23">
        <v>0</v>
      </c>
      <c r="L8" s="23" t="s">
        <v>4257</v>
      </c>
      <c r="M8" s="23" t="s">
        <v>13</v>
      </c>
      <c r="N8" s="215" t="s">
        <v>3415</v>
      </c>
      <c r="O8" s="23" t="s">
        <v>13</v>
      </c>
      <c r="P8" s="23" t="s">
        <v>3584</v>
      </c>
      <c r="Q8" s="22" t="str">
        <f t="shared" si="2"/>
        <v>停读</v>
      </c>
      <c r="R8" s="22" t="str">
        <f>IF(Q8="在读",IF(IFERROR(FIND("一",D8),0)&gt;0,"一对一",VLOOKUP(LEFT(D8,3),班级编码!A:H,8,0)),Q8)</f>
        <v>停读</v>
      </c>
      <c r="S8" s="22" t="str">
        <f t="shared" si="3"/>
        <v>停读</v>
      </c>
      <c r="T8" s="22" t="str">
        <f t="shared" si="4"/>
        <v>翟志翔</v>
      </c>
      <c r="U8" s="22" t="str">
        <f t="shared" si="5"/>
        <v>陈美全</v>
      </c>
      <c r="V8" s="22" t="str">
        <f t="shared" si="6"/>
        <v>Zoe</v>
      </c>
      <c r="W8" s="22" t="str">
        <f t="shared" si="7"/>
        <v>Zoe</v>
      </c>
      <c r="X8" s="22" t="str">
        <f t="shared" si="8"/>
        <v>陈美全</v>
      </c>
      <c r="Y8" s="22">
        <f t="shared" si="9"/>
        <v>3</v>
      </c>
      <c r="Z8" s="22">
        <f t="shared" si="10"/>
        <v>3</v>
      </c>
      <c r="AA8" s="22" t="str">
        <f t="shared" si="0"/>
        <v/>
      </c>
      <c r="AB8" s="22">
        <f>COUNTIF($G$2:G8,G8)</f>
        <v>1</v>
      </c>
      <c r="AC8" s="22" t="str">
        <f t="shared" si="11"/>
        <v>停读</v>
      </c>
      <c r="AD8" s="22" t="e">
        <f>VLOOKUP(D8,'2-班级信息'!A:AL,35,0)</f>
        <v>#N/A</v>
      </c>
      <c r="AE8" s="22" t="e">
        <f>VLOOKUP(D8,'2-班级信息'!A:AL,8,0)</f>
        <v>#N/A</v>
      </c>
      <c r="AF8" s="22" t="str">
        <f t="shared" si="1"/>
        <v>小学班</v>
      </c>
      <c r="AG8" s="22" t="e">
        <f t="shared" si="12"/>
        <v>#N/A</v>
      </c>
      <c r="AH8" s="22" t="s">
        <v>1519</v>
      </c>
      <c r="AI8" s="22" t="s">
        <v>1516</v>
      </c>
    </row>
    <row r="9" spans="1:35" ht="12">
      <c r="A9" s="23" t="s">
        <v>1401</v>
      </c>
      <c r="B9" s="23" t="s">
        <v>473</v>
      </c>
      <c r="C9" s="23" t="s">
        <v>1401</v>
      </c>
      <c r="D9" s="214" t="s">
        <v>4339</v>
      </c>
      <c r="E9" s="23" t="s">
        <v>2809</v>
      </c>
      <c r="F9" s="23" t="s">
        <v>4194</v>
      </c>
      <c r="G9" s="23" t="s">
        <v>3912</v>
      </c>
      <c r="H9" s="23" t="s">
        <v>3913</v>
      </c>
      <c r="I9" s="215" t="s">
        <v>19</v>
      </c>
      <c r="J9" s="23" t="s">
        <v>3915</v>
      </c>
      <c r="K9" s="23">
        <v>0</v>
      </c>
      <c r="L9" s="23" t="s">
        <v>4258</v>
      </c>
      <c r="M9" s="23" t="s">
        <v>13</v>
      </c>
      <c r="N9" s="215" t="s">
        <v>3402</v>
      </c>
      <c r="O9" s="23" t="s">
        <v>13</v>
      </c>
      <c r="P9" s="23" t="s">
        <v>3915</v>
      </c>
      <c r="Q9" s="22" t="str">
        <f t="shared" si="2"/>
        <v>停读</v>
      </c>
      <c r="R9" s="22" t="str">
        <f>IF(Q9="在读",IF(IFERROR(FIND("一",D9),0)&gt;0,"一对一",VLOOKUP(LEFT(D9,3),班级编码!A:H,8,0)),Q9)</f>
        <v>停读</v>
      </c>
      <c r="S9" s="22" t="str">
        <f t="shared" si="3"/>
        <v>停读</v>
      </c>
      <c r="T9" s="22" t="str">
        <f t="shared" si="4"/>
        <v>翟志翔</v>
      </c>
      <c r="U9" s="22" t="str">
        <f t="shared" si="5"/>
        <v>陈美全</v>
      </c>
      <c r="V9" s="22" t="str">
        <f t="shared" si="6"/>
        <v>Zoe</v>
      </c>
      <c r="W9" s="22" t="str">
        <f t="shared" si="7"/>
        <v>Zoe</v>
      </c>
      <c r="X9" s="22" t="str">
        <f t="shared" si="8"/>
        <v>陈美全</v>
      </c>
      <c r="Y9" s="22">
        <f t="shared" si="9"/>
        <v>3</v>
      </c>
      <c r="Z9" s="22">
        <f t="shared" si="10"/>
        <v>3</v>
      </c>
      <c r="AA9" s="22" t="str">
        <f t="shared" si="0"/>
        <v/>
      </c>
      <c r="AB9" s="22">
        <f>COUNTIF($G$2:G9,G9)</f>
        <v>1</v>
      </c>
      <c r="AC9" s="22" t="str">
        <f t="shared" si="11"/>
        <v>停读</v>
      </c>
      <c r="AD9" s="22" t="e">
        <f>VLOOKUP(D9,'2-班级信息'!A:AL,35,0)</f>
        <v>#N/A</v>
      </c>
      <c r="AE9" s="22" t="e">
        <f>VLOOKUP(D9,'2-班级信息'!A:AL,8,0)</f>
        <v>#N/A</v>
      </c>
      <c r="AF9" s="22" t="str">
        <f t="shared" si="1"/>
        <v>小学班</v>
      </c>
      <c r="AG9" s="22" t="e">
        <f t="shared" si="12"/>
        <v>#N/A</v>
      </c>
      <c r="AH9" s="22" t="s">
        <v>1520</v>
      </c>
      <c r="AI9" s="22" t="s">
        <v>1516</v>
      </c>
    </row>
    <row r="10" spans="1:35" ht="12">
      <c r="A10" s="23" t="s">
        <v>1401</v>
      </c>
      <c r="B10" s="23" t="s">
        <v>473</v>
      </c>
      <c r="C10" s="23" t="s">
        <v>1401</v>
      </c>
      <c r="D10" s="214" t="s">
        <v>4339</v>
      </c>
      <c r="E10" s="23" t="s">
        <v>2809</v>
      </c>
      <c r="F10" s="23" t="s">
        <v>4194</v>
      </c>
      <c r="G10" s="23" t="s">
        <v>3625</v>
      </c>
      <c r="H10" s="23" t="s">
        <v>3626</v>
      </c>
      <c r="I10" s="215" t="s">
        <v>12</v>
      </c>
      <c r="J10" s="23" t="s">
        <v>3627</v>
      </c>
      <c r="K10" s="23">
        <v>0</v>
      </c>
      <c r="L10" s="23" t="s">
        <v>4259</v>
      </c>
      <c r="M10" s="23" t="s">
        <v>13</v>
      </c>
      <c r="N10" s="215" t="s">
        <v>3631</v>
      </c>
      <c r="O10" s="23" t="s">
        <v>3629</v>
      </c>
      <c r="P10" s="23" t="s">
        <v>3627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翟志翔</v>
      </c>
      <c r="U10" s="22" t="str">
        <f t="shared" si="5"/>
        <v>陈美全</v>
      </c>
      <c r="V10" s="22" t="str">
        <f t="shared" si="6"/>
        <v>Zoe</v>
      </c>
      <c r="W10" s="22" t="str">
        <f t="shared" si="7"/>
        <v>Zoe</v>
      </c>
      <c r="X10" s="22" t="str">
        <f t="shared" si="8"/>
        <v>陈美全</v>
      </c>
      <c r="Y10" s="22">
        <f t="shared" si="9"/>
        <v>3</v>
      </c>
      <c r="Z10" s="22">
        <f t="shared" si="10"/>
        <v>3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e">
        <f>VLOOKUP(D10,'2-班级信息'!A:AL,35,0)</f>
        <v>#N/A</v>
      </c>
      <c r="AE10" s="22" t="e">
        <f>VLOOKUP(D10,'2-班级信息'!A:AL,8,0)</f>
        <v>#N/A</v>
      </c>
      <c r="AF10" s="22" t="str">
        <f t="shared" si="1"/>
        <v>小学班</v>
      </c>
      <c r="AG10" s="22" t="e">
        <f t="shared" si="12"/>
        <v>#N/A</v>
      </c>
      <c r="AH10" s="22" t="s">
        <v>1521</v>
      </c>
      <c r="AI10" s="22" t="s">
        <v>1516</v>
      </c>
    </row>
    <row r="11" spans="1:35" ht="12">
      <c r="A11" s="23" t="s">
        <v>1401</v>
      </c>
      <c r="B11" s="23" t="s">
        <v>473</v>
      </c>
      <c r="C11" s="23" t="s">
        <v>1401</v>
      </c>
      <c r="D11" s="214" t="s">
        <v>4339</v>
      </c>
      <c r="E11" s="23" t="s">
        <v>2809</v>
      </c>
      <c r="F11" s="23" t="s">
        <v>4194</v>
      </c>
      <c r="G11" s="23" t="s">
        <v>3882</v>
      </c>
      <c r="H11" s="23" t="s">
        <v>3883</v>
      </c>
      <c r="I11" s="215" t="s">
        <v>19</v>
      </c>
      <c r="J11" s="23" t="s">
        <v>3884</v>
      </c>
      <c r="K11" s="23">
        <v>0</v>
      </c>
      <c r="L11" s="23" t="s">
        <v>4261</v>
      </c>
      <c r="M11" s="23" t="s">
        <v>13</v>
      </c>
      <c r="N11" s="215" t="s">
        <v>3415</v>
      </c>
      <c r="O11" s="23" t="s">
        <v>13</v>
      </c>
      <c r="P11" s="23" t="s">
        <v>3884</v>
      </c>
      <c r="Q11" s="22" t="str">
        <f t="shared" si="2"/>
        <v>停读</v>
      </c>
      <c r="R11" s="22" t="str">
        <f>IF(Q11="在读",IF(IFERROR(FIND("一",D11),0)&gt;0,"一对一",VLOOKUP(LEFT(D11,3),班级编码!A:H,8,0)),Q11)</f>
        <v>停读</v>
      </c>
      <c r="S11" s="22" t="str">
        <f t="shared" si="3"/>
        <v>停读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Zoe</v>
      </c>
      <c r="W11" s="22" t="str">
        <f t="shared" si="7"/>
        <v>Zoe</v>
      </c>
      <c r="X11" s="22" t="str">
        <f t="shared" si="8"/>
        <v>陈美全</v>
      </c>
      <c r="Y11" s="22">
        <f t="shared" si="9"/>
        <v>3</v>
      </c>
      <c r="Z11" s="22">
        <f t="shared" si="10"/>
        <v>3</v>
      </c>
      <c r="AA11" s="22" t="str">
        <f t="shared" si="0"/>
        <v/>
      </c>
      <c r="AB11" s="22">
        <f>COUNTIF($G$2:G11,G11)</f>
        <v>1</v>
      </c>
      <c r="AC11" s="22" t="str">
        <f t="shared" si="11"/>
        <v>停读</v>
      </c>
      <c r="AD11" s="22" t="e">
        <f>VLOOKUP(D11,'2-班级信息'!A:AL,35,0)</f>
        <v>#N/A</v>
      </c>
      <c r="AE11" s="22" t="e">
        <f>VLOOKUP(D11,'2-班级信息'!A:AL,8,0)</f>
        <v>#N/A</v>
      </c>
      <c r="AF11" s="22" t="str">
        <f t="shared" si="1"/>
        <v>小学班</v>
      </c>
      <c r="AG11" s="22" t="e">
        <f t="shared" si="12"/>
        <v>#N/A</v>
      </c>
      <c r="AH11" s="22" t="s">
        <v>1522</v>
      </c>
      <c r="AI11" s="22" t="s">
        <v>1523</v>
      </c>
    </row>
    <row r="12" spans="1:35" ht="12">
      <c r="A12" s="23" t="s">
        <v>1401</v>
      </c>
      <c r="B12" s="23" t="s">
        <v>1240</v>
      </c>
      <c r="C12" s="23" t="s">
        <v>1401</v>
      </c>
      <c r="D12" s="214" t="s">
        <v>4339</v>
      </c>
      <c r="E12" s="23" t="s">
        <v>4190</v>
      </c>
      <c r="F12" s="23" t="s">
        <v>4188</v>
      </c>
      <c r="G12" s="23" t="s">
        <v>3158</v>
      </c>
      <c r="H12" s="23" t="s">
        <v>3159</v>
      </c>
      <c r="I12" s="215" t="s">
        <v>12</v>
      </c>
      <c r="J12" s="23" t="s">
        <v>3161</v>
      </c>
      <c r="K12" s="23">
        <v>0</v>
      </c>
      <c r="L12" s="23" t="s">
        <v>4202</v>
      </c>
      <c r="M12" s="23" t="s">
        <v>13</v>
      </c>
      <c r="N12" s="215" t="s">
        <v>3415</v>
      </c>
      <c r="O12" s="23" t="s">
        <v>13</v>
      </c>
      <c r="P12" s="23" t="s">
        <v>13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陈玲</v>
      </c>
      <c r="U12" s="22" t="str">
        <f t="shared" si="5"/>
        <v>潘丽雄</v>
      </c>
      <c r="V12" s="22" t="str">
        <f t="shared" si="6"/>
        <v>Richar</v>
      </c>
      <c r="W12" s="22" t="str">
        <f t="shared" si="7"/>
        <v>Richar</v>
      </c>
      <c r="X12" s="22" t="str">
        <f t="shared" si="8"/>
        <v>潘丽雄</v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e">
        <f>VLOOKUP(D12,'2-班级信息'!A:AL,35,0)</f>
        <v>#N/A</v>
      </c>
      <c r="AE12" s="22" t="e">
        <f>VLOOKUP(D12,'2-班级信息'!A:AL,8,0)</f>
        <v>#N/A</v>
      </c>
      <c r="AF12" s="22" t="str">
        <f t="shared" si="1"/>
        <v>小学班</v>
      </c>
      <c r="AG12" s="22" t="e">
        <f t="shared" si="12"/>
        <v>#N/A</v>
      </c>
      <c r="AH12" s="22" t="s">
        <v>1524</v>
      </c>
      <c r="AI12" s="22" t="s">
        <v>1523</v>
      </c>
    </row>
    <row r="13" spans="1:35" ht="12">
      <c r="A13" s="23" t="s">
        <v>1401</v>
      </c>
      <c r="B13" s="23" t="s">
        <v>1240</v>
      </c>
      <c r="C13" s="23" t="s">
        <v>1401</v>
      </c>
      <c r="D13" s="214" t="s">
        <v>4339</v>
      </c>
      <c r="E13" s="23" t="s">
        <v>4190</v>
      </c>
      <c r="F13" s="23" t="s">
        <v>4188</v>
      </c>
      <c r="G13" s="23" t="s">
        <v>3147</v>
      </c>
      <c r="H13" s="23" t="s">
        <v>3148</v>
      </c>
      <c r="I13" s="215" t="s">
        <v>12</v>
      </c>
      <c r="J13" s="23" t="s">
        <v>3150</v>
      </c>
      <c r="K13" s="23">
        <v>0</v>
      </c>
      <c r="L13" s="23" t="s">
        <v>4203</v>
      </c>
      <c r="M13" s="23" t="s">
        <v>13</v>
      </c>
      <c r="N13" s="215" t="s">
        <v>3415</v>
      </c>
      <c r="O13" s="23" t="s">
        <v>13</v>
      </c>
      <c r="P13" s="23" t="s">
        <v>13</v>
      </c>
      <c r="Q13" s="22" t="str">
        <f t="shared" si="2"/>
        <v>停读</v>
      </c>
      <c r="R13" s="22" t="str">
        <f>IF(Q13="在读",IF(IFERROR(FIND("一",D13),0)&gt;0,"一对一",VLOOKUP(LEFT(D13,3),班级编码!A:H,8,0)),Q13)</f>
        <v>停读</v>
      </c>
      <c r="S13" s="22" t="str">
        <f t="shared" si="3"/>
        <v>停读</v>
      </c>
      <c r="T13" s="22" t="str">
        <f t="shared" si="4"/>
        <v>陈玲</v>
      </c>
      <c r="U13" s="22" t="str">
        <f t="shared" si="5"/>
        <v>潘丽雄</v>
      </c>
      <c r="V13" s="22" t="str">
        <f t="shared" si="6"/>
        <v>Richar</v>
      </c>
      <c r="W13" s="22" t="str">
        <f t="shared" si="7"/>
        <v>Richar</v>
      </c>
      <c r="X13" s="22" t="str">
        <f t="shared" si="8"/>
        <v>潘丽雄</v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停读</v>
      </c>
      <c r="AD13" s="22" t="e">
        <f>VLOOKUP(D13,'2-班级信息'!A:AL,35,0)</f>
        <v>#N/A</v>
      </c>
      <c r="AE13" s="22" t="e">
        <f>VLOOKUP(D13,'2-班级信息'!A:AL,8,0)</f>
        <v>#N/A</v>
      </c>
      <c r="AF13" s="22" t="str">
        <f t="shared" si="1"/>
        <v>小学班</v>
      </c>
      <c r="AG13" s="22" t="e">
        <f t="shared" si="12"/>
        <v>#N/A</v>
      </c>
      <c r="AH13" s="22" t="s">
        <v>1525</v>
      </c>
      <c r="AI13" s="22" t="s">
        <v>1523</v>
      </c>
    </row>
    <row r="14" spans="1:35" ht="12">
      <c r="A14" s="23" t="s">
        <v>1401</v>
      </c>
      <c r="B14" s="23" t="s">
        <v>1240</v>
      </c>
      <c r="C14" s="23" t="s">
        <v>1401</v>
      </c>
      <c r="D14" s="214" t="s">
        <v>4339</v>
      </c>
      <c r="E14" s="23" t="s">
        <v>4190</v>
      </c>
      <c r="F14" s="23" t="s">
        <v>4188</v>
      </c>
      <c r="G14" s="23" t="s">
        <v>4052</v>
      </c>
      <c r="H14" s="23" t="s">
        <v>4053</v>
      </c>
      <c r="I14" s="215" t="s">
        <v>19</v>
      </c>
      <c r="J14" s="23" t="s">
        <v>4050</v>
      </c>
      <c r="K14" s="23">
        <v>0</v>
      </c>
      <c r="L14" s="23" t="s">
        <v>4217</v>
      </c>
      <c r="M14" s="23" t="s">
        <v>13</v>
      </c>
      <c r="N14" s="215" t="s">
        <v>3415</v>
      </c>
      <c r="O14" s="23" t="s">
        <v>13</v>
      </c>
      <c r="P14" s="23" t="s">
        <v>13</v>
      </c>
      <c r="Q14" s="22" t="str">
        <f t="shared" si="2"/>
        <v>停读</v>
      </c>
      <c r="R14" s="22" t="str">
        <f>IF(Q14="在读",IF(IFERROR(FIND("一",D14),0)&gt;0,"一对一",VLOOKUP(LEFT(D14,3),班级编码!A:H,8,0)),Q14)</f>
        <v>停读</v>
      </c>
      <c r="S14" s="22" t="str">
        <f t="shared" si="3"/>
        <v>停读</v>
      </c>
      <c r="T14" s="22" t="str">
        <f t="shared" si="4"/>
        <v>陈玲</v>
      </c>
      <c r="U14" s="22" t="str">
        <f t="shared" si="5"/>
        <v>潘丽雄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潘丽雄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停读</v>
      </c>
      <c r="AD14" s="22" t="e">
        <f>VLOOKUP(D14,'2-班级信息'!A:AL,35,0)</f>
        <v>#N/A</v>
      </c>
      <c r="AE14" s="22" t="e">
        <f>VLOOKUP(D14,'2-班级信息'!A:AL,8,0)</f>
        <v>#N/A</v>
      </c>
      <c r="AF14" s="22" t="str">
        <f t="shared" si="1"/>
        <v>小学班</v>
      </c>
      <c r="AG14" s="22" t="e">
        <f t="shared" si="12"/>
        <v>#N/A</v>
      </c>
      <c r="AH14" s="22" t="s">
        <v>1526</v>
      </c>
      <c r="AI14" s="22" t="s">
        <v>1523</v>
      </c>
    </row>
    <row r="15" spans="1:35" ht="12">
      <c r="A15" s="23" t="s">
        <v>1401</v>
      </c>
      <c r="B15" s="23" t="s">
        <v>1240</v>
      </c>
      <c r="C15" s="23" t="s">
        <v>1401</v>
      </c>
      <c r="D15" s="214" t="s">
        <v>4339</v>
      </c>
      <c r="E15" s="23" t="s">
        <v>4190</v>
      </c>
      <c r="F15" s="23" t="s">
        <v>4188</v>
      </c>
      <c r="G15" s="23" t="s">
        <v>4047</v>
      </c>
      <c r="H15" s="23" t="s">
        <v>4048</v>
      </c>
      <c r="I15" s="215" t="s">
        <v>19</v>
      </c>
      <c r="J15" s="23" t="s">
        <v>4050</v>
      </c>
      <c r="K15" s="23">
        <v>0</v>
      </c>
      <c r="L15" s="23" t="s">
        <v>4218</v>
      </c>
      <c r="M15" s="23" t="s">
        <v>13</v>
      </c>
      <c r="N15" s="215" t="s">
        <v>3415</v>
      </c>
      <c r="O15" s="23" t="s">
        <v>13</v>
      </c>
      <c r="P15" s="23" t="s">
        <v>13</v>
      </c>
      <c r="Q15" s="22" t="str">
        <f t="shared" si="2"/>
        <v>停读</v>
      </c>
      <c r="R15" s="22" t="str">
        <f>IF(Q15="在读",IF(IFERROR(FIND("一",D15),0)&gt;0,"一对一",VLOOKUP(LEFT(D15,3),班级编码!A:H,8,0)),Q15)</f>
        <v>停读</v>
      </c>
      <c r="S15" s="22" t="str">
        <f t="shared" si="3"/>
        <v>停读</v>
      </c>
      <c r="T15" s="22" t="str">
        <f t="shared" si="4"/>
        <v>陈玲</v>
      </c>
      <c r="U15" s="22" t="str">
        <f t="shared" si="5"/>
        <v>潘丽雄</v>
      </c>
      <c r="V15" s="22" t="str">
        <f t="shared" si="6"/>
        <v>Richar</v>
      </c>
      <c r="W15" s="22" t="str">
        <f t="shared" si="7"/>
        <v>Richar</v>
      </c>
      <c r="X15" s="22" t="str">
        <f t="shared" si="8"/>
        <v>潘丽雄</v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停读</v>
      </c>
      <c r="AD15" s="22" t="e">
        <f>VLOOKUP(D15,'2-班级信息'!A:AL,35,0)</f>
        <v>#N/A</v>
      </c>
      <c r="AE15" s="22" t="e">
        <f>VLOOKUP(D15,'2-班级信息'!A:AL,8,0)</f>
        <v>#N/A</v>
      </c>
      <c r="AF15" s="22" t="str">
        <f t="shared" si="1"/>
        <v>小学班</v>
      </c>
      <c r="AG15" s="22" t="e">
        <f t="shared" si="12"/>
        <v>#N/A</v>
      </c>
      <c r="AH15" s="22" t="s">
        <v>1527</v>
      </c>
      <c r="AI15" s="22" t="s">
        <v>1523</v>
      </c>
    </row>
    <row r="16" spans="1:35" ht="12">
      <c r="A16" s="23" t="s">
        <v>1401</v>
      </c>
      <c r="B16" s="23" t="s">
        <v>1240</v>
      </c>
      <c r="C16" s="23" t="s">
        <v>1401</v>
      </c>
      <c r="D16" s="214" t="s">
        <v>4339</v>
      </c>
      <c r="E16" s="23" t="s">
        <v>4190</v>
      </c>
      <c r="F16" s="23" t="s">
        <v>4188</v>
      </c>
      <c r="G16" s="23" t="s">
        <v>4025</v>
      </c>
      <c r="H16" s="23" t="s">
        <v>4026</v>
      </c>
      <c r="I16" s="215" t="s">
        <v>19</v>
      </c>
      <c r="J16" s="23" t="s">
        <v>4028</v>
      </c>
      <c r="K16" s="23">
        <v>0</v>
      </c>
      <c r="L16" s="23" t="s">
        <v>4219</v>
      </c>
      <c r="M16" s="23" t="s">
        <v>13</v>
      </c>
      <c r="N16" s="215" t="s">
        <v>3415</v>
      </c>
      <c r="O16" s="23" t="s">
        <v>13</v>
      </c>
      <c r="P16" s="23" t="s">
        <v>13</v>
      </c>
      <c r="Q16" s="22" t="str">
        <f t="shared" si="2"/>
        <v>停读</v>
      </c>
      <c r="R16" s="22" t="str">
        <f>IF(Q16="在读",IF(IFERROR(FIND("一",D16),0)&gt;0,"一对一",VLOOKUP(LEFT(D16,3),班级编码!A:H,8,0)),Q16)</f>
        <v>停读</v>
      </c>
      <c r="S16" s="22" t="str">
        <f t="shared" si="3"/>
        <v>停读</v>
      </c>
      <c r="T16" s="22" t="str">
        <f t="shared" si="4"/>
        <v>陈玲</v>
      </c>
      <c r="U16" s="22" t="str">
        <f t="shared" si="5"/>
        <v>潘丽雄</v>
      </c>
      <c r="V16" s="22" t="str">
        <f t="shared" si="6"/>
        <v>Richar</v>
      </c>
      <c r="W16" s="22" t="str">
        <f t="shared" si="7"/>
        <v>Richar</v>
      </c>
      <c r="X16" s="22" t="str">
        <f t="shared" si="8"/>
        <v>潘丽雄</v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停读</v>
      </c>
      <c r="AD16" s="22" t="e">
        <f>VLOOKUP(D16,'2-班级信息'!A:AL,35,0)</f>
        <v>#N/A</v>
      </c>
      <c r="AE16" s="22" t="e">
        <f>VLOOKUP(D16,'2-班级信息'!A:AL,8,0)</f>
        <v>#N/A</v>
      </c>
      <c r="AF16" s="22" t="str">
        <f t="shared" si="1"/>
        <v>小学班</v>
      </c>
      <c r="AG16" s="22" t="e">
        <f t="shared" si="12"/>
        <v>#N/A</v>
      </c>
      <c r="AH16" s="22" t="s">
        <v>1528</v>
      </c>
      <c r="AI16" s="22" t="s">
        <v>1523</v>
      </c>
    </row>
    <row r="17" spans="1:35" ht="12">
      <c r="A17" s="23" t="s">
        <v>1401</v>
      </c>
      <c r="B17" s="23" t="s">
        <v>1240</v>
      </c>
      <c r="C17" s="23" t="s">
        <v>1401</v>
      </c>
      <c r="D17" s="214" t="s">
        <v>4339</v>
      </c>
      <c r="E17" s="23" t="s">
        <v>4190</v>
      </c>
      <c r="F17" s="23" t="s">
        <v>4188</v>
      </c>
      <c r="G17" s="23" t="s">
        <v>4010</v>
      </c>
      <c r="H17" s="23" t="s">
        <v>4011</v>
      </c>
      <c r="I17" s="215" t="s">
        <v>12</v>
      </c>
      <c r="J17" s="23" t="s">
        <v>4013</v>
      </c>
      <c r="K17" s="23">
        <v>0</v>
      </c>
      <c r="L17" s="23" t="s">
        <v>4220</v>
      </c>
      <c r="M17" s="23" t="s">
        <v>13</v>
      </c>
      <c r="N17" s="215" t="s">
        <v>3415</v>
      </c>
      <c r="O17" s="23" t="s">
        <v>13</v>
      </c>
      <c r="P17" s="23" t="s">
        <v>13</v>
      </c>
      <c r="Q17" s="22" t="str">
        <f t="shared" si="2"/>
        <v>停读</v>
      </c>
      <c r="R17" s="22" t="str">
        <f>IF(Q17="在读",IF(IFERROR(FIND("一",D17),0)&gt;0,"一对一",VLOOKUP(LEFT(D17,3),班级编码!A:H,8,0)),Q17)</f>
        <v>停读</v>
      </c>
      <c r="S17" s="22" t="str">
        <f t="shared" si="3"/>
        <v>停读</v>
      </c>
      <c r="T17" s="22" t="str">
        <f t="shared" si="4"/>
        <v>陈玲</v>
      </c>
      <c r="U17" s="22" t="str">
        <f t="shared" si="5"/>
        <v>潘丽雄</v>
      </c>
      <c r="V17" s="22" t="str">
        <f t="shared" si="6"/>
        <v>Richar</v>
      </c>
      <c r="W17" s="22" t="str">
        <f t="shared" si="7"/>
        <v>Richar</v>
      </c>
      <c r="X17" s="22" t="str">
        <f t="shared" si="8"/>
        <v>潘丽雄</v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停读</v>
      </c>
      <c r="AD17" s="22" t="e">
        <f>VLOOKUP(D17,'2-班级信息'!A:AL,35,0)</f>
        <v>#N/A</v>
      </c>
      <c r="AE17" s="22" t="e">
        <f>VLOOKUP(D17,'2-班级信息'!A:AL,8,0)</f>
        <v>#N/A</v>
      </c>
      <c r="AF17" s="22" t="str">
        <f t="shared" si="1"/>
        <v>小学班</v>
      </c>
      <c r="AG17" s="22" t="e">
        <f t="shared" si="12"/>
        <v>#N/A</v>
      </c>
      <c r="AH17" s="22" t="s">
        <v>1529</v>
      </c>
      <c r="AI17" s="22" t="s">
        <v>1523</v>
      </c>
    </row>
    <row r="18" spans="1:35" ht="12">
      <c r="A18" s="23" t="s">
        <v>1401</v>
      </c>
      <c r="B18" s="23" t="s">
        <v>1240</v>
      </c>
      <c r="C18" s="23" t="s">
        <v>1401</v>
      </c>
      <c r="D18" s="214" t="s">
        <v>4339</v>
      </c>
      <c r="E18" s="23" t="s">
        <v>4190</v>
      </c>
      <c r="F18" s="23" t="s">
        <v>4188</v>
      </c>
      <c r="G18" s="23" t="s">
        <v>3828</v>
      </c>
      <c r="H18" s="23" t="s">
        <v>3829</v>
      </c>
      <c r="I18" s="215" t="s">
        <v>12</v>
      </c>
      <c r="J18" s="23" t="s">
        <v>3832</v>
      </c>
      <c r="K18" s="23">
        <v>0</v>
      </c>
      <c r="L18" s="23" t="s">
        <v>4233</v>
      </c>
      <c r="M18" s="23" t="s">
        <v>13</v>
      </c>
      <c r="N18" s="215" t="s">
        <v>3415</v>
      </c>
      <c r="O18" s="23" t="s">
        <v>13</v>
      </c>
      <c r="P18" s="23" t="s">
        <v>13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陈玲</v>
      </c>
      <c r="U18" s="22" t="str">
        <f t="shared" si="5"/>
        <v>潘丽雄</v>
      </c>
      <c r="V18" s="22" t="str">
        <f t="shared" si="6"/>
        <v>Richar</v>
      </c>
      <c r="W18" s="22" t="str">
        <f t="shared" si="7"/>
        <v>Richar</v>
      </c>
      <c r="X18" s="22" t="str">
        <f t="shared" si="8"/>
        <v>潘丽雄</v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e">
        <f>VLOOKUP(D18,'2-班级信息'!A:AL,35,0)</f>
        <v>#N/A</v>
      </c>
      <c r="AE18" s="22" t="e">
        <f>VLOOKUP(D18,'2-班级信息'!A:AL,8,0)</f>
        <v>#N/A</v>
      </c>
      <c r="AF18" s="22" t="str">
        <f t="shared" si="1"/>
        <v>小学班</v>
      </c>
      <c r="AG18" s="22" t="e">
        <f t="shared" si="12"/>
        <v>#N/A</v>
      </c>
    </row>
    <row r="19" spans="1:35" ht="12">
      <c r="A19" s="23" t="s">
        <v>1401</v>
      </c>
      <c r="B19" s="23" t="s">
        <v>1240</v>
      </c>
      <c r="C19" s="23" t="s">
        <v>1401</v>
      </c>
      <c r="D19" s="214" t="s">
        <v>4339</v>
      </c>
      <c r="E19" s="23" t="s">
        <v>4190</v>
      </c>
      <c r="F19" s="23" t="s">
        <v>4188</v>
      </c>
      <c r="G19" s="23" t="s">
        <v>3593</v>
      </c>
      <c r="H19" s="23" t="s">
        <v>3594</v>
      </c>
      <c r="I19" s="215" t="s">
        <v>12</v>
      </c>
      <c r="J19" s="23" t="s">
        <v>3596</v>
      </c>
      <c r="K19" s="23">
        <v>0</v>
      </c>
      <c r="L19" s="23" t="s">
        <v>4240</v>
      </c>
      <c r="M19" s="23" t="s">
        <v>13</v>
      </c>
      <c r="N19" s="215" t="s">
        <v>3597</v>
      </c>
      <c r="O19" s="23" t="s">
        <v>13</v>
      </c>
      <c r="P19" s="23" t="s">
        <v>13</v>
      </c>
      <c r="Q19" s="22" t="str">
        <f t="shared" si="2"/>
        <v>停读</v>
      </c>
      <c r="R19" s="22" t="str">
        <f>IF(Q19="在读",IF(IFERROR(FIND("一",D19),0)&gt;0,"一对一",VLOOKUP(LEFT(D19,3),班级编码!A:H,8,0)),Q19)</f>
        <v>停读</v>
      </c>
      <c r="S19" s="22" t="str">
        <f t="shared" si="3"/>
        <v>停读</v>
      </c>
      <c r="T19" s="22" t="str">
        <f t="shared" si="4"/>
        <v>陈玲</v>
      </c>
      <c r="U19" s="22" t="str">
        <f t="shared" si="5"/>
        <v>潘丽雄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潘丽雄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停读</v>
      </c>
      <c r="AD19" s="22" t="e">
        <f>VLOOKUP(D19,'2-班级信息'!A:AL,35,0)</f>
        <v>#N/A</v>
      </c>
      <c r="AE19" s="22" t="e">
        <f>VLOOKUP(D19,'2-班级信息'!A:AL,8,0)</f>
        <v>#N/A</v>
      </c>
      <c r="AF19" s="22" t="str">
        <f t="shared" si="1"/>
        <v>小学班</v>
      </c>
      <c r="AG19" s="22" t="e">
        <f t="shared" si="12"/>
        <v>#N/A</v>
      </c>
    </row>
    <row r="20" spans="1:35" ht="12">
      <c r="A20" s="23" t="s">
        <v>1401</v>
      </c>
      <c r="B20" s="23" t="s">
        <v>1240</v>
      </c>
      <c r="C20" s="23" t="s">
        <v>1401</v>
      </c>
      <c r="D20" s="214" t="s">
        <v>4339</v>
      </c>
      <c r="E20" s="23" t="s">
        <v>4190</v>
      </c>
      <c r="F20" s="23" t="s">
        <v>4188</v>
      </c>
      <c r="G20" s="23" t="s">
        <v>3476</v>
      </c>
      <c r="H20" s="23" t="s">
        <v>3477</v>
      </c>
      <c r="I20" s="215" t="s">
        <v>12</v>
      </c>
      <c r="J20" s="23" t="s">
        <v>3479</v>
      </c>
      <c r="K20" s="23">
        <v>0</v>
      </c>
      <c r="L20" s="23" t="s">
        <v>4243</v>
      </c>
      <c r="M20" s="23" t="s">
        <v>13</v>
      </c>
      <c r="N20" s="215" t="s">
        <v>3415</v>
      </c>
      <c r="O20" s="23" t="s">
        <v>13</v>
      </c>
      <c r="P20" s="23" t="s">
        <v>13</v>
      </c>
      <c r="Q20" s="22" t="str">
        <f t="shared" si="2"/>
        <v>停读</v>
      </c>
      <c r="R20" s="22" t="str">
        <f>IF(Q20="在读",IF(IFERROR(FIND("一",D20),0)&gt;0,"一对一",VLOOKUP(LEFT(D20,3),班级编码!A:H,8,0)),Q20)</f>
        <v>停读</v>
      </c>
      <c r="S20" s="22" t="str">
        <f t="shared" si="3"/>
        <v>停读</v>
      </c>
      <c r="T20" s="22" t="str">
        <f t="shared" si="4"/>
        <v>陈玲</v>
      </c>
      <c r="U20" s="22" t="str">
        <f t="shared" si="5"/>
        <v>潘丽雄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潘丽雄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停读</v>
      </c>
      <c r="AD20" s="22" t="e">
        <f>VLOOKUP(D20,'2-班级信息'!A:AL,35,0)</f>
        <v>#N/A</v>
      </c>
      <c r="AE20" s="22" t="e">
        <f>VLOOKUP(D20,'2-班级信息'!A:AL,8,0)</f>
        <v>#N/A</v>
      </c>
      <c r="AF20" s="22" t="str">
        <f t="shared" si="1"/>
        <v>小学班</v>
      </c>
      <c r="AG20" s="22" t="e">
        <f t="shared" si="12"/>
        <v>#N/A</v>
      </c>
    </row>
    <row r="21" spans="1:35" ht="12">
      <c r="A21" s="23" t="s">
        <v>1401</v>
      </c>
      <c r="B21" s="23" t="s">
        <v>1240</v>
      </c>
      <c r="C21" s="23" t="s">
        <v>1401</v>
      </c>
      <c r="D21" s="214" t="s">
        <v>4339</v>
      </c>
      <c r="E21" s="23" t="s">
        <v>4190</v>
      </c>
      <c r="F21" s="23" t="s">
        <v>4188</v>
      </c>
      <c r="G21" s="23" t="s">
        <v>3521</v>
      </c>
      <c r="H21" s="23" t="s">
        <v>3522</v>
      </c>
      <c r="I21" s="215" t="s">
        <v>19</v>
      </c>
      <c r="J21" s="23" t="s">
        <v>3523</v>
      </c>
      <c r="K21" s="23">
        <v>0</v>
      </c>
      <c r="L21" s="23" t="s">
        <v>4256</v>
      </c>
      <c r="M21" s="23" t="s">
        <v>13</v>
      </c>
      <c r="N21" s="215" t="s">
        <v>3415</v>
      </c>
      <c r="O21" s="23" t="s">
        <v>3525</v>
      </c>
      <c r="P21" s="23" t="s">
        <v>3523</v>
      </c>
      <c r="Q21" s="22" t="str">
        <f t="shared" si="2"/>
        <v>停读</v>
      </c>
      <c r="R21" s="22" t="str">
        <f>IF(Q21="在读",IF(IFERROR(FIND("一",D21),0)&gt;0,"一对一",VLOOKUP(LEFT(D21,3),班级编码!A:H,8,0)),Q21)</f>
        <v>停读</v>
      </c>
      <c r="S21" s="22" t="str">
        <f t="shared" si="3"/>
        <v>停读</v>
      </c>
      <c r="T21" s="22" t="str">
        <f t="shared" si="4"/>
        <v>陈玲</v>
      </c>
      <c r="U21" s="22" t="str">
        <f t="shared" si="5"/>
        <v>潘丽雄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潘丽雄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停读</v>
      </c>
      <c r="AD21" s="22" t="e">
        <f>VLOOKUP(D21,'2-班级信息'!A:AL,35,0)</f>
        <v>#N/A</v>
      </c>
      <c r="AE21" s="22" t="e">
        <f>VLOOKUP(D21,'2-班级信息'!A:AL,8,0)</f>
        <v>#N/A</v>
      </c>
      <c r="AF21" s="22" t="str">
        <f t="shared" si="1"/>
        <v>小学班</v>
      </c>
      <c r="AG21" s="22" t="e">
        <f t="shared" si="12"/>
        <v>#N/A</v>
      </c>
    </row>
    <row r="22" spans="1:35" ht="12">
      <c r="A22" s="23" t="s">
        <v>1401</v>
      </c>
      <c r="B22" s="23" t="s">
        <v>1240</v>
      </c>
      <c r="C22" s="23" t="s">
        <v>1401</v>
      </c>
      <c r="D22" s="214" t="s">
        <v>4339</v>
      </c>
      <c r="E22" s="23" t="s">
        <v>4190</v>
      </c>
      <c r="F22" s="23" t="s">
        <v>4195</v>
      </c>
      <c r="G22" s="23" t="s">
        <v>4138</v>
      </c>
      <c r="H22" s="23" t="s">
        <v>4139</v>
      </c>
      <c r="I22" s="215" t="s">
        <v>19</v>
      </c>
      <c r="J22" s="23" t="s">
        <v>4141</v>
      </c>
      <c r="K22" s="23">
        <v>0</v>
      </c>
      <c r="L22" s="23" t="s">
        <v>4212</v>
      </c>
      <c r="M22" s="23" t="s">
        <v>13</v>
      </c>
      <c r="N22" s="215" t="s">
        <v>3415</v>
      </c>
      <c r="O22" s="23" t="s">
        <v>13</v>
      </c>
      <c r="P22" s="23" t="s">
        <v>13</v>
      </c>
      <c r="Q22" s="22" t="str">
        <f t="shared" si="2"/>
        <v>停读</v>
      </c>
      <c r="R22" s="22" t="str">
        <f>IF(Q22="在读",IF(IFERROR(FIND("一",D22),0)&gt;0,"一对一",VLOOKUP(LEFT(D22,3),班级编码!A:H,8,0)),Q22)</f>
        <v>停读</v>
      </c>
      <c r="S22" s="22" t="str">
        <f t="shared" si="3"/>
        <v>停读</v>
      </c>
      <c r="T22" s="22" t="str">
        <f t="shared" si="4"/>
        <v>翟志翔</v>
      </c>
      <c r="U22" s="22" t="str">
        <f t="shared" si="5"/>
        <v>陈美全</v>
      </c>
      <c r="V22" s="22" t="str">
        <f t="shared" si="6"/>
        <v>Richar</v>
      </c>
      <c r="W22" s="22" t="str">
        <f t="shared" si="7"/>
        <v>Richar</v>
      </c>
      <c r="X22" s="22" t="str">
        <f t="shared" si="8"/>
        <v>陈美全</v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停读</v>
      </c>
      <c r="AD22" s="22" t="e">
        <f>VLOOKUP(D22,'2-班级信息'!A:AL,35,0)</f>
        <v>#N/A</v>
      </c>
      <c r="AE22" s="22" t="e">
        <f>VLOOKUP(D22,'2-班级信息'!A:AL,8,0)</f>
        <v>#N/A</v>
      </c>
      <c r="AF22" s="22" t="str">
        <f t="shared" si="1"/>
        <v>小学班</v>
      </c>
      <c r="AG22" s="22" t="e">
        <f t="shared" si="12"/>
        <v>#N/A</v>
      </c>
    </row>
    <row r="23" spans="1:35" ht="12">
      <c r="A23" s="23" t="s">
        <v>1401</v>
      </c>
      <c r="B23" s="23" t="s">
        <v>1240</v>
      </c>
      <c r="C23" s="23" t="s">
        <v>1401</v>
      </c>
      <c r="D23" s="214" t="s">
        <v>4339</v>
      </c>
      <c r="E23" s="23" t="s">
        <v>4190</v>
      </c>
      <c r="F23" s="23" t="s">
        <v>4195</v>
      </c>
      <c r="G23" s="23" t="s">
        <v>4002</v>
      </c>
      <c r="H23" s="23" t="s">
        <v>4003</v>
      </c>
      <c r="I23" s="215" t="s">
        <v>19</v>
      </c>
      <c r="J23" s="23" t="s">
        <v>4005</v>
      </c>
      <c r="K23" s="23">
        <v>0</v>
      </c>
      <c r="L23" s="23" t="s">
        <v>4221</v>
      </c>
      <c r="M23" s="23" t="s">
        <v>13</v>
      </c>
      <c r="N23" s="215" t="s">
        <v>3415</v>
      </c>
      <c r="O23" s="23" t="s">
        <v>13</v>
      </c>
      <c r="P23" s="23" t="s">
        <v>13</v>
      </c>
      <c r="Q23" s="22" t="str">
        <f t="shared" si="2"/>
        <v>停读</v>
      </c>
      <c r="R23" s="22" t="str">
        <f>IF(Q23="在读",IF(IFERROR(FIND("一",D23),0)&gt;0,"一对一",VLOOKUP(LEFT(D23,3),班级编码!A:H,8,0)),Q23)</f>
        <v>停读</v>
      </c>
      <c r="S23" s="22" t="str">
        <f t="shared" si="3"/>
        <v>停读</v>
      </c>
      <c r="T23" s="22" t="str">
        <f t="shared" si="4"/>
        <v>翟志翔</v>
      </c>
      <c r="U23" s="22" t="str">
        <f t="shared" si="5"/>
        <v>陈美全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陈美全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停读</v>
      </c>
      <c r="AD23" s="22" t="e">
        <f>VLOOKUP(D23,'2-班级信息'!A:AL,35,0)</f>
        <v>#N/A</v>
      </c>
      <c r="AE23" s="22" t="e">
        <f>VLOOKUP(D23,'2-班级信息'!A:AL,8,0)</f>
        <v>#N/A</v>
      </c>
      <c r="AF23" s="22" t="str">
        <f t="shared" si="1"/>
        <v>小学班</v>
      </c>
      <c r="AG23" s="22" t="e">
        <f t="shared" si="12"/>
        <v>#N/A</v>
      </c>
    </row>
    <row r="24" spans="1:35" ht="12">
      <c r="A24" s="23" t="s">
        <v>1401</v>
      </c>
      <c r="B24" s="23" t="s">
        <v>1240</v>
      </c>
      <c r="C24" s="23" t="s">
        <v>1401</v>
      </c>
      <c r="D24" s="214" t="s">
        <v>4339</v>
      </c>
      <c r="E24" s="23" t="s">
        <v>4190</v>
      </c>
      <c r="F24" s="23" t="s">
        <v>4195</v>
      </c>
      <c r="G24" s="23" t="s">
        <v>3972</v>
      </c>
      <c r="H24" s="23" t="s">
        <v>3973</v>
      </c>
      <c r="I24" s="215" t="s">
        <v>19</v>
      </c>
      <c r="J24" s="23" t="s">
        <v>3975</v>
      </c>
      <c r="K24" s="23">
        <v>0</v>
      </c>
      <c r="L24" s="23" t="s">
        <v>4222</v>
      </c>
      <c r="M24" s="23" t="s">
        <v>13</v>
      </c>
      <c r="N24" s="215" t="s">
        <v>3415</v>
      </c>
      <c r="O24" s="23" t="s">
        <v>13</v>
      </c>
      <c r="P24" s="23" t="s">
        <v>13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翟志翔</v>
      </c>
      <c r="U24" s="22" t="str">
        <f t="shared" si="5"/>
        <v>陈美全</v>
      </c>
      <c r="V24" s="22" t="str">
        <f t="shared" si="6"/>
        <v>Richar</v>
      </c>
      <c r="W24" s="22" t="str">
        <f t="shared" si="7"/>
        <v>Richar</v>
      </c>
      <c r="X24" s="22" t="str">
        <f t="shared" si="8"/>
        <v>陈美全</v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e">
        <f>VLOOKUP(D24,'2-班级信息'!A:AL,35,0)</f>
        <v>#N/A</v>
      </c>
      <c r="AE24" s="22" t="e">
        <f>VLOOKUP(D24,'2-班级信息'!A:AL,8,0)</f>
        <v>#N/A</v>
      </c>
      <c r="AF24" s="22" t="str">
        <f t="shared" si="1"/>
        <v>小学班</v>
      </c>
      <c r="AG24" s="22" t="e">
        <f t="shared" si="12"/>
        <v>#N/A</v>
      </c>
    </row>
    <row r="25" spans="1:35" ht="12">
      <c r="A25" s="23" t="s">
        <v>1401</v>
      </c>
      <c r="B25" s="23" t="s">
        <v>1240</v>
      </c>
      <c r="C25" s="23" t="s">
        <v>1401</v>
      </c>
      <c r="D25" s="214" t="s">
        <v>4339</v>
      </c>
      <c r="E25" s="23" t="s">
        <v>4190</v>
      </c>
      <c r="F25" s="23" t="s">
        <v>4195</v>
      </c>
      <c r="G25" s="23" t="s">
        <v>3850</v>
      </c>
      <c r="H25" s="23" t="s">
        <v>3851</v>
      </c>
      <c r="I25" s="215" t="s">
        <v>19</v>
      </c>
      <c r="J25" s="23" t="s">
        <v>3852</v>
      </c>
      <c r="K25" s="23">
        <v>0</v>
      </c>
      <c r="L25" s="23" t="s">
        <v>4230</v>
      </c>
      <c r="M25" s="23" t="s">
        <v>13</v>
      </c>
      <c r="N25" s="215" t="s">
        <v>3415</v>
      </c>
      <c r="O25" s="23" t="s">
        <v>13</v>
      </c>
      <c r="P25" s="23" t="s">
        <v>13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翟志翔</v>
      </c>
      <c r="U25" s="22" t="str">
        <f t="shared" si="5"/>
        <v>陈美全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陈美全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e">
        <f>VLOOKUP(D25,'2-班级信息'!A:AL,35,0)</f>
        <v>#N/A</v>
      </c>
      <c r="AE25" s="22" t="e">
        <f>VLOOKUP(D25,'2-班级信息'!A:AL,8,0)</f>
        <v>#N/A</v>
      </c>
      <c r="AF25" s="22" t="str">
        <f t="shared" si="1"/>
        <v>小学班</v>
      </c>
      <c r="AG25" s="22" t="e">
        <f t="shared" si="12"/>
        <v>#N/A</v>
      </c>
    </row>
    <row r="26" spans="1:35" ht="12">
      <c r="A26" s="23" t="s">
        <v>1401</v>
      </c>
      <c r="B26" s="23" t="s">
        <v>1240</v>
      </c>
      <c r="C26" s="23" t="s">
        <v>1401</v>
      </c>
      <c r="D26" s="214" t="s">
        <v>4339</v>
      </c>
      <c r="E26" s="23" t="s">
        <v>4190</v>
      </c>
      <c r="F26" s="23" t="s">
        <v>4195</v>
      </c>
      <c r="G26" s="23" t="s">
        <v>3723</v>
      </c>
      <c r="H26" s="23" t="s">
        <v>3724</v>
      </c>
      <c r="I26" s="215" t="s">
        <v>19</v>
      </c>
      <c r="J26" s="23" t="s">
        <v>3726</v>
      </c>
      <c r="K26" s="23">
        <v>0</v>
      </c>
      <c r="L26" s="23" t="s">
        <v>4236</v>
      </c>
      <c r="M26" s="23" t="s">
        <v>13</v>
      </c>
      <c r="N26" s="215" t="s">
        <v>3415</v>
      </c>
      <c r="O26" s="23" t="s">
        <v>13</v>
      </c>
      <c r="P26" s="23" t="s">
        <v>13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翟志翔</v>
      </c>
      <c r="U26" s="22" t="str">
        <f t="shared" si="5"/>
        <v>陈美全</v>
      </c>
      <c r="V26" s="22" t="str">
        <f t="shared" si="6"/>
        <v>Richar</v>
      </c>
      <c r="W26" s="22" t="str">
        <f t="shared" si="7"/>
        <v>Richar</v>
      </c>
      <c r="X26" s="22" t="str">
        <f t="shared" si="8"/>
        <v>陈美全</v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e">
        <f>VLOOKUP(D26,'2-班级信息'!A:AL,35,0)</f>
        <v>#N/A</v>
      </c>
      <c r="AE26" s="22" t="e">
        <f>VLOOKUP(D26,'2-班级信息'!A:AL,8,0)</f>
        <v>#N/A</v>
      </c>
      <c r="AF26" s="22" t="str">
        <f t="shared" si="1"/>
        <v>小学班</v>
      </c>
      <c r="AG26" s="22" t="e">
        <f t="shared" si="12"/>
        <v>#N/A</v>
      </c>
    </row>
    <row r="27" spans="1:35" ht="12">
      <c r="A27" s="23" t="s">
        <v>1401</v>
      </c>
      <c r="B27" s="23" t="s">
        <v>1240</v>
      </c>
      <c r="C27" s="23" t="s">
        <v>1401</v>
      </c>
      <c r="D27" s="214" t="s">
        <v>4339</v>
      </c>
      <c r="E27" s="23" t="s">
        <v>4190</v>
      </c>
      <c r="F27" s="23" t="s">
        <v>4195</v>
      </c>
      <c r="G27" s="23" t="s">
        <v>3684</v>
      </c>
      <c r="H27" s="23" t="s">
        <v>3685</v>
      </c>
      <c r="I27" s="215" t="s">
        <v>19</v>
      </c>
      <c r="J27" s="23" t="s">
        <v>3687</v>
      </c>
      <c r="K27" s="23">
        <v>0</v>
      </c>
      <c r="L27" s="23" t="s">
        <v>4239</v>
      </c>
      <c r="M27" s="23" t="s">
        <v>13</v>
      </c>
      <c r="N27" s="215" t="s">
        <v>3415</v>
      </c>
      <c r="O27" s="23" t="s">
        <v>13</v>
      </c>
      <c r="P27" s="23" t="s">
        <v>13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翟志翔</v>
      </c>
      <c r="U27" s="22" t="str">
        <f t="shared" si="5"/>
        <v>陈美全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陈美全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e">
        <f>VLOOKUP(D27,'2-班级信息'!A:AL,35,0)</f>
        <v>#N/A</v>
      </c>
      <c r="AE27" s="22" t="e">
        <f>VLOOKUP(D27,'2-班级信息'!A:AL,8,0)</f>
        <v>#N/A</v>
      </c>
      <c r="AF27" s="22" t="str">
        <f t="shared" si="1"/>
        <v>小学班</v>
      </c>
      <c r="AG27" s="22" t="e">
        <f t="shared" si="12"/>
        <v>#N/A</v>
      </c>
    </row>
    <row r="28" spans="1:35" ht="12">
      <c r="A28" s="23" t="s">
        <v>1401</v>
      </c>
      <c r="B28" s="23" t="s">
        <v>1240</v>
      </c>
      <c r="C28" s="23" t="s">
        <v>1401</v>
      </c>
      <c r="D28" s="214" t="s">
        <v>4339</v>
      </c>
      <c r="E28" s="23" t="s">
        <v>4190</v>
      </c>
      <c r="F28" s="23" t="s">
        <v>4195</v>
      </c>
      <c r="G28" s="23" t="s">
        <v>3540</v>
      </c>
      <c r="H28" s="23" t="s">
        <v>3541</v>
      </c>
      <c r="I28" s="215" t="s">
        <v>19</v>
      </c>
      <c r="J28" s="23" t="s">
        <v>3543</v>
      </c>
      <c r="K28" s="23">
        <v>0</v>
      </c>
      <c r="L28" s="23" t="s">
        <v>4241</v>
      </c>
      <c r="M28" s="23" t="s">
        <v>13</v>
      </c>
      <c r="N28" s="215" t="s">
        <v>3415</v>
      </c>
      <c r="O28" s="23" t="s">
        <v>13</v>
      </c>
      <c r="P28" s="23" t="s">
        <v>13</v>
      </c>
      <c r="Q28" s="22" t="str">
        <f t="shared" si="2"/>
        <v>停读</v>
      </c>
      <c r="R28" s="22" t="str">
        <f>IF(Q28="在读",IF(IFERROR(FIND("一",D28),0)&gt;0,"一对一",VLOOKUP(LEFT(D28,3),班级编码!A:H,8,0)),Q28)</f>
        <v>停读</v>
      </c>
      <c r="S28" s="22" t="str">
        <f t="shared" si="3"/>
        <v>停读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停读</v>
      </c>
      <c r="AD28" s="22" t="e">
        <f>VLOOKUP(D28,'2-班级信息'!A:AL,35,0)</f>
        <v>#N/A</v>
      </c>
      <c r="AE28" s="22" t="e">
        <f>VLOOKUP(D28,'2-班级信息'!A:AL,8,0)</f>
        <v>#N/A</v>
      </c>
      <c r="AF28" s="22" t="str">
        <f t="shared" si="1"/>
        <v>小学班</v>
      </c>
      <c r="AG28" s="22" t="e">
        <f t="shared" si="12"/>
        <v>#N/A</v>
      </c>
    </row>
    <row r="29" spans="1:35" ht="12">
      <c r="A29" s="23" t="s">
        <v>1401</v>
      </c>
      <c r="B29" s="23" t="s">
        <v>1240</v>
      </c>
      <c r="C29" s="23" t="s">
        <v>1401</v>
      </c>
      <c r="D29" s="214" t="s">
        <v>4339</v>
      </c>
      <c r="E29" s="23" t="s">
        <v>4190</v>
      </c>
      <c r="F29" s="23" t="s">
        <v>4195</v>
      </c>
      <c r="G29" s="23" t="s">
        <v>3776</v>
      </c>
      <c r="H29" s="23" t="s">
        <v>3777</v>
      </c>
      <c r="I29" s="215" t="s">
        <v>19</v>
      </c>
      <c r="J29" s="23" t="s">
        <v>3779</v>
      </c>
      <c r="K29" s="23">
        <v>0</v>
      </c>
      <c r="L29" s="23" t="s">
        <v>4253</v>
      </c>
      <c r="M29" s="23" t="s">
        <v>13</v>
      </c>
      <c r="N29" s="215" t="s">
        <v>3415</v>
      </c>
      <c r="O29" s="23" t="s">
        <v>13</v>
      </c>
      <c r="P29" s="23" t="s">
        <v>3780</v>
      </c>
      <c r="Q29" s="22" t="str">
        <f t="shared" si="2"/>
        <v>停读</v>
      </c>
      <c r="R29" s="22" t="str">
        <f>IF(Q29="在读",IF(IFERROR(FIND("一",D29),0)&gt;0,"一对一",VLOOKUP(LEFT(D29,3),班级编码!A:H,8,0)),Q29)</f>
        <v>停读</v>
      </c>
      <c r="S29" s="22" t="str">
        <f t="shared" si="3"/>
        <v>停读</v>
      </c>
      <c r="T29" s="22" t="str">
        <f t="shared" si="4"/>
        <v>翟志翔</v>
      </c>
      <c r="U29" s="22" t="str">
        <f t="shared" si="5"/>
        <v>陈美全</v>
      </c>
      <c r="V29" s="22" t="str">
        <f t="shared" si="6"/>
        <v>Richar</v>
      </c>
      <c r="W29" s="22" t="str">
        <f t="shared" si="7"/>
        <v>Richar</v>
      </c>
      <c r="X29" s="22" t="str">
        <f t="shared" si="8"/>
        <v>陈美全</v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停读</v>
      </c>
      <c r="AD29" s="22" t="e">
        <f>VLOOKUP(D29,'2-班级信息'!A:AL,35,0)</f>
        <v>#N/A</v>
      </c>
      <c r="AE29" s="22" t="e">
        <f>VLOOKUP(D29,'2-班级信息'!A:AL,8,0)</f>
        <v>#N/A</v>
      </c>
      <c r="AF29" s="22" t="str">
        <f t="shared" si="1"/>
        <v>小学班</v>
      </c>
      <c r="AG29" s="22" t="e">
        <f t="shared" si="12"/>
        <v>#N/A</v>
      </c>
    </row>
    <row r="30" spans="1:35" ht="12">
      <c r="A30" s="23" t="s">
        <v>1401</v>
      </c>
      <c r="B30" s="23" t="s">
        <v>1240</v>
      </c>
      <c r="C30" s="23" t="s">
        <v>1401</v>
      </c>
      <c r="D30" s="214" t="s">
        <v>4339</v>
      </c>
      <c r="E30" s="23" t="s">
        <v>4190</v>
      </c>
      <c r="F30" s="23" t="s">
        <v>4195</v>
      </c>
      <c r="G30" s="23" t="s">
        <v>4060</v>
      </c>
      <c r="H30" s="23" t="s">
        <v>4061</v>
      </c>
      <c r="I30" s="215" t="s">
        <v>19</v>
      </c>
      <c r="J30" s="23" t="s">
        <v>4062</v>
      </c>
      <c r="K30" s="23">
        <v>0</v>
      </c>
      <c r="L30" s="23" t="s">
        <v>4260</v>
      </c>
      <c r="M30" s="23" t="s">
        <v>13</v>
      </c>
      <c r="N30" s="215" t="s">
        <v>3415</v>
      </c>
      <c r="O30" s="23" t="s">
        <v>13</v>
      </c>
      <c r="P30" s="23" t="s">
        <v>13</v>
      </c>
      <c r="Q30" s="22" t="str">
        <f t="shared" si="2"/>
        <v>停读</v>
      </c>
      <c r="R30" s="22" t="str">
        <f>IF(Q30="在读",IF(IFERROR(FIND("一",D30),0)&gt;0,"一对一",VLOOKUP(LEFT(D30,3),班级编码!A:H,8,0)),Q30)</f>
        <v>停读</v>
      </c>
      <c r="S30" s="22" t="str">
        <f t="shared" si="3"/>
        <v>停读</v>
      </c>
      <c r="T30" s="22" t="str">
        <f t="shared" si="4"/>
        <v>翟志翔</v>
      </c>
      <c r="U30" s="22" t="str">
        <f t="shared" si="5"/>
        <v>陈美全</v>
      </c>
      <c r="V30" s="22" t="str">
        <f t="shared" si="6"/>
        <v>Richar</v>
      </c>
      <c r="W30" s="22" t="str">
        <f t="shared" si="7"/>
        <v>Richar</v>
      </c>
      <c r="X30" s="22" t="str">
        <f t="shared" si="8"/>
        <v>陈美全</v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停读</v>
      </c>
      <c r="AD30" s="22" t="e">
        <f>VLOOKUP(D30,'2-班级信息'!A:AL,35,0)</f>
        <v>#N/A</v>
      </c>
      <c r="AE30" s="22" t="e">
        <f>VLOOKUP(D30,'2-班级信息'!A:AL,8,0)</f>
        <v>#N/A</v>
      </c>
      <c r="AF30" s="22" t="str">
        <f t="shared" si="1"/>
        <v>小学班</v>
      </c>
      <c r="AG30" s="22" t="e">
        <f t="shared" si="12"/>
        <v>#N/A</v>
      </c>
    </row>
    <row r="31" spans="1:35" ht="12">
      <c r="A31" s="23" t="s">
        <v>1401</v>
      </c>
      <c r="B31" s="23" t="s">
        <v>1240</v>
      </c>
      <c r="C31" s="23" t="s">
        <v>1401</v>
      </c>
      <c r="D31" s="214" t="s">
        <v>4339</v>
      </c>
      <c r="E31" s="23" t="s">
        <v>4197</v>
      </c>
      <c r="F31" s="23" t="s">
        <v>4196</v>
      </c>
      <c r="G31" s="23" t="s">
        <v>3005</v>
      </c>
      <c r="H31" s="23" t="s">
        <v>3006</v>
      </c>
      <c r="I31" s="215" t="s">
        <v>19</v>
      </c>
      <c r="J31" s="23" t="s">
        <v>3008</v>
      </c>
      <c r="K31" s="23">
        <v>0</v>
      </c>
      <c r="L31" s="23" t="s">
        <v>4208</v>
      </c>
      <c r="M31" s="23" t="s">
        <v>13</v>
      </c>
      <c r="N31" s="215" t="s">
        <v>3415</v>
      </c>
      <c r="O31" s="23" t="s">
        <v>3008</v>
      </c>
      <c r="P31" s="23" t="s">
        <v>3009</v>
      </c>
      <c r="Q31" s="22" t="str">
        <f t="shared" si="2"/>
        <v>停读</v>
      </c>
      <c r="R31" s="22" t="str">
        <f>IF(Q31="在读",IF(IFERROR(FIND("一",D31),0)&gt;0,"一对一",VLOOKUP(LEFT(D31,3),班级编码!A:H,8,0)),Q31)</f>
        <v>停读</v>
      </c>
      <c r="S31" s="22" t="str">
        <f t="shared" si="3"/>
        <v>停读</v>
      </c>
      <c r="T31" s="22" t="str">
        <f t="shared" si="4"/>
        <v>翟志翔</v>
      </c>
      <c r="U31" s="22" t="str">
        <f t="shared" si="5"/>
        <v>郑琴</v>
      </c>
      <c r="V31" s="22" t="str">
        <f t="shared" si="6"/>
        <v>Richar</v>
      </c>
      <c r="W31" s="22" t="str">
        <f t="shared" si="7"/>
        <v>Richar</v>
      </c>
      <c r="X31" s="22" t="str">
        <f t="shared" si="8"/>
        <v>郑琴</v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停读</v>
      </c>
      <c r="AD31" s="22" t="e">
        <f>VLOOKUP(D31,'2-班级信息'!A:AL,35,0)</f>
        <v>#N/A</v>
      </c>
      <c r="AE31" s="22" t="e">
        <f>VLOOKUP(D31,'2-班级信息'!A:AL,8,0)</f>
        <v>#N/A</v>
      </c>
      <c r="AF31" s="22" t="str">
        <f t="shared" si="1"/>
        <v>小学班</v>
      </c>
      <c r="AG31" s="22" t="e">
        <f t="shared" si="12"/>
        <v>#N/A</v>
      </c>
    </row>
    <row r="32" spans="1:35" ht="12">
      <c r="A32" s="23" t="s">
        <v>1401</v>
      </c>
      <c r="B32" s="23" t="s">
        <v>1240</v>
      </c>
      <c r="C32" s="23" t="s">
        <v>1401</v>
      </c>
      <c r="D32" s="214" t="s">
        <v>4339</v>
      </c>
      <c r="E32" s="23" t="s">
        <v>4197</v>
      </c>
      <c r="F32" s="23" t="s">
        <v>4196</v>
      </c>
      <c r="G32" s="23" t="s">
        <v>3347</v>
      </c>
      <c r="H32" s="23" t="s">
        <v>3348</v>
      </c>
      <c r="I32" s="215" t="s">
        <v>19</v>
      </c>
      <c r="J32" s="23" t="s">
        <v>3350</v>
      </c>
      <c r="K32" s="23">
        <v>0</v>
      </c>
      <c r="L32" s="23" t="s">
        <v>4209</v>
      </c>
      <c r="M32" s="23" t="s">
        <v>13</v>
      </c>
      <c r="N32" s="215" t="s">
        <v>3415</v>
      </c>
      <c r="O32" s="23" t="s">
        <v>13</v>
      </c>
      <c r="P32" s="23" t="s">
        <v>3350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翟志翔</v>
      </c>
      <c r="U32" s="22" t="str">
        <f t="shared" si="5"/>
        <v>郑琴</v>
      </c>
      <c r="V32" s="22" t="str">
        <f t="shared" si="6"/>
        <v>Richar</v>
      </c>
      <c r="W32" s="22" t="str">
        <f t="shared" si="7"/>
        <v>Richar</v>
      </c>
      <c r="X32" s="22" t="str">
        <f t="shared" si="8"/>
        <v>郑琴</v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e">
        <f>VLOOKUP(D32,'2-班级信息'!A:AL,35,0)</f>
        <v>#N/A</v>
      </c>
      <c r="AE32" s="22" t="e">
        <f>VLOOKUP(D32,'2-班级信息'!A:AL,8,0)</f>
        <v>#N/A</v>
      </c>
      <c r="AF32" s="22" t="str">
        <f t="shared" si="1"/>
        <v>小学班</v>
      </c>
      <c r="AG32" s="22" t="e">
        <f t="shared" si="12"/>
        <v>#N/A</v>
      </c>
    </row>
    <row r="33" spans="1:33" ht="12">
      <c r="A33" s="23" t="s">
        <v>1401</v>
      </c>
      <c r="B33" s="23" t="s">
        <v>1240</v>
      </c>
      <c r="C33" s="23" t="s">
        <v>1401</v>
      </c>
      <c r="D33" s="214" t="s">
        <v>4339</v>
      </c>
      <c r="E33" s="23" t="s">
        <v>4197</v>
      </c>
      <c r="F33" s="23" t="s">
        <v>4196</v>
      </c>
      <c r="G33" s="23" t="s">
        <v>2911</v>
      </c>
      <c r="H33" s="23" t="s">
        <v>2912</v>
      </c>
      <c r="I33" s="215" t="s">
        <v>19</v>
      </c>
      <c r="J33" s="23" t="s">
        <v>2913</v>
      </c>
      <c r="K33" s="23">
        <v>0</v>
      </c>
      <c r="L33" s="23" t="s">
        <v>4210</v>
      </c>
      <c r="M33" s="23" t="s">
        <v>13</v>
      </c>
      <c r="N33" s="215" t="s">
        <v>3415</v>
      </c>
      <c r="O33" s="23" t="s">
        <v>13</v>
      </c>
      <c r="P33" s="23" t="s">
        <v>13</v>
      </c>
      <c r="Q33" s="22" t="str">
        <f t="shared" si="2"/>
        <v>停读</v>
      </c>
      <c r="R33" s="22" t="str">
        <f>IF(Q33="在读",IF(IFERROR(FIND("一",D33),0)&gt;0,"一对一",VLOOKUP(LEFT(D33,3),班级编码!A:H,8,0)),Q33)</f>
        <v>停读</v>
      </c>
      <c r="S33" s="22" t="str">
        <f t="shared" si="3"/>
        <v>停读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Richar</v>
      </c>
      <c r="W33" s="22" t="str">
        <f t="shared" si="7"/>
        <v>Richar</v>
      </c>
      <c r="X33" s="22" t="str">
        <f t="shared" si="8"/>
        <v>郑琴</v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停读</v>
      </c>
      <c r="AD33" s="22" t="e">
        <f>VLOOKUP(D33,'2-班级信息'!A:AL,35,0)</f>
        <v>#N/A</v>
      </c>
      <c r="AE33" s="22" t="e">
        <f>VLOOKUP(D33,'2-班级信息'!A:AL,8,0)</f>
        <v>#N/A</v>
      </c>
      <c r="AF33" s="22" t="str">
        <f t="shared" si="1"/>
        <v>小学班</v>
      </c>
      <c r="AG33" s="22" t="e">
        <f t="shared" si="12"/>
        <v>#N/A</v>
      </c>
    </row>
    <row r="34" spans="1:33" ht="12">
      <c r="A34" s="23" t="s">
        <v>1401</v>
      </c>
      <c r="B34" s="23" t="s">
        <v>1240</v>
      </c>
      <c r="C34" s="23" t="s">
        <v>1401</v>
      </c>
      <c r="D34" s="214" t="s">
        <v>4339</v>
      </c>
      <c r="E34" s="23" t="s">
        <v>4197</v>
      </c>
      <c r="F34" s="23" t="s">
        <v>4196</v>
      </c>
      <c r="G34" s="23" t="s">
        <v>3218</v>
      </c>
      <c r="H34" s="23" t="s">
        <v>3219</v>
      </c>
      <c r="I34" s="215" t="s">
        <v>19</v>
      </c>
      <c r="J34" s="23" t="s">
        <v>3221</v>
      </c>
      <c r="K34" s="23">
        <v>0</v>
      </c>
      <c r="L34" s="23" t="s">
        <v>4211</v>
      </c>
      <c r="M34" s="23" t="s">
        <v>13</v>
      </c>
      <c r="N34" s="215" t="s">
        <v>3415</v>
      </c>
      <c r="O34" s="23" t="s">
        <v>13</v>
      </c>
      <c r="P34" s="23" t="s">
        <v>13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翟志翔</v>
      </c>
      <c r="U34" s="22" t="str">
        <f t="shared" si="5"/>
        <v>郑琴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郑琴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e">
        <f>VLOOKUP(D34,'2-班级信息'!A:AL,35,0)</f>
        <v>#N/A</v>
      </c>
      <c r="AE34" s="22" t="e">
        <f>VLOOKUP(D34,'2-班级信息'!A:AL,8,0)</f>
        <v>#N/A</v>
      </c>
      <c r="AF34" s="22" t="str">
        <f t="shared" si="1"/>
        <v>小学班</v>
      </c>
      <c r="AG34" s="22" t="e">
        <f t="shared" si="12"/>
        <v>#N/A</v>
      </c>
    </row>
    <row r="35" spans="1:33" ht="12">
      <c r="A35" s="23" t="s">
        <v>1401</v>
      </c>
      <c r="B35" s="23" t="s">
        <v>1240</v>
      </c>
      <c r="C35" s="23" t="s">
        <v>1401</v>
      </c>
      <c r="D35" s="214" t="s">
        <v>4339</v>
      </c>
      <c r="E35" s="23" t="s">
        <v>4197</v>
      </c>
      <c r="F35" s="23" t="s">
        <v>4196</v>
      </c>
      <c r="G35" s="23" t="s">
        <v>4076</v>
      </c>
      <c r="H35" s="23" t="s">
        <v>4077</v>
      </c>
      <c r="I35" s="215" t="s">
        <v>19</v>
      </c>
      <c r="J35" s="23" t="s">
        <v>4079</v>
      </c>
      <c r="K35" s="23">
        <v>0</v>
      </c>
      <c r="L35" s="23" t="s">
        <v>4216</v>
      </c>
      <c r="M35" s="23" t="s">
        <v>13</v>
      </c>
      <c r="N35" s="215" t="s">
        <v>3415</v>
      </c>
      <c r="O35" s="23" t="s">
        <v>13</v>
      </c>
      <c r="P35" s="23" t="s">
        <v>13</v>
      </c>
      <c r="Q35" s="22" t="str">
        <f t="shared" si="2"/>
        <v>停读</v>
      </c>
      <c r="R35" s="22" t="str">
        <f>IF(Q35="在读",IF(IFERROR(FIND("一",D35),0)&gt;0,"一对一",VLOOKUP(LEFT(D35,3),班级编码!A:H,8,0)),Q35)</f>
        <v>停读</v>
      </c>
      <c r="S35" s="22" t="str">
        <f t="shared" si="3"/>
        <v>停读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Richar</v>
      </c>
      <c r="W35" s="22" t="str">
        <f t="shared" si="7"/>
        <v>Richar</v>
      </c>
      <c r="X35" s="22" t="str">
        <f t="shared" si="8"/>
        <v>郑琴</v>
      </c>
      <c r="Y35" s="22">
        <f t="shared" si="9"/>
        <v>6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停读</v>
      </c>
      <c r="AD35" s="22" t="e">
        <f>VLOOKUP(D35,'2-班级信息'!A:AL,35,0)</f>
        <v>#N/A</v>
      </c>
      <c r="AE35" s="22" t="e">
        <f>VLOOKUP(D35,'2-班级信息'!A:AL,8,0)</f>
        <v>#N/A</v>
      </c>
      <c r="AF35" s="22" t="str">
        <f t="shared" si="1"/>
        <v>小学班</v>
      </c>
      <c r="AG35" s="22" t="e">
        <f t="shared" si="12"/>
        <v>#N/A</v>
      </c>
    </row>
    <row r="36" spans="1:33" ht="12">
      <c r="A36" s="23" t="s">
        <v>1401</v>
      </c>
      <c r="B36" s="23" t="s">
        <v>1240</v>
      </c>
      <c r="C36" s="23" t="s">
        <v>1401</v>
      </c>
      <c r="D36" s="214" t="s">
        <v>4339</v>
      </c>
      <c r="E36" s="23" t="s">
        <v>4197</v>
      </c>
      <c r="F36" s="23" t="s">
        <v>4196</v>
      </c>
      <c r="G36" s="23" t="s">
        <v>3962</v>
      </c>
      <c r="H36" s="23" t="s">
        <v>3963</v>
      </c>
      <c r="I36" s="215" t="s">
        <v>19</v>
      </c>
      <c r="J36" s="23" t="s">
        <v>3964</v>
      </c>
      <c r="K36" s="23">
        <v>0</v>
      </c>
      <c r="L36" s="23" t="s">
        <v>4223</v>
      </c>
      <c r="M36" s="23" t="s">
        <v>13</v>
      </c>
      <c r="N36" s="215" t="s">
        <v>3502</v>
      </c>
      <c r="O36" s="23" t="s">
        <v>13</v>
      </c>
      <c r="P36" s="23" t="s">
        <v>13</v>
      </c>
      <c r="Q36" s="22" t="str">
        <f t="shared" si="2"/>
        <v>停读</v>
      </c>
      <c r="R36" s="22" t="str">
        <f>IF(Q36="在读",IF(IFERROR(FIND("一",D36),0)&gt;0,"一对一",VLOOKUP(LEFT(D36,3),班级编码!A:H,8,0)),Q36)</f>
        <v>停读</v>
      </c>
      <c r="S36" s="22" t="str">
        <f t="shared" si="3"/>
        <v>停读</v>
      </c>
      <c r="T36" s="22" t="str">
        <f t="shared" si="4"/>
        <v>翟志翔</v>
      </c>
      <c r="U36" s="22" t="str">
        <f t="shared" si="5"/>
        <v>郑琴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郑琴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停读</v>
      </c>
      <c r="AD36" s="22" t="e">
        <f>VLOOKUP(D36,'2-班级信息'!A:AL,35,0)</f>
        <v>#N/A</v>
      </c>
      <c r="AE36" s="22" t="e">
        <f>VLOOKUP(D36,'2-班级信息'!A:AL,8,0)</f>
        <v>#N/A</v>
      </c>
      <c r="AF36" s="22" t="str">
        <f t="shared" si="1"/>
        <v>小学班</v>
      </c>
      <c r="AG36" s="22" t="e">
        <f t="shared" si="12"/>
        <v>#N/A</v>
      </c>
    </row>
    <row r="37" spans="1:33" ht="12">
      <c r="A37" s="23" t="s">
        <v>1401</v>
      </c>
      <c r="B37" s="23" t="s">
        <v>1240</v>
      </c>
      <c r="C37" s="23" t="s">
        <v>1401</v>
      </c>
      <c r="D37" s="214" t="s">
        <v>4339</v>
      </c>
      <c r="E37" s="23" t="s">
        <v>4197</v>
      </c>
      <c r="F37" s="23" t="s">
        <v>4196</v>
      </c>
      <c r="G37" s="23" t="s">
        <v>3929</v>
      </c>
      <c r="H37" s="23" t="s">
        <v>3930</v>
      </c>
      <c r="I37" s="215" t="s">
        <v>19</v>
      </c>
      <c r="J37" s="23" t="s">
        <v>3932</v>
      </c>
      <c r="K37" s="23">
        <v>0</v>
      </c>
      <c r="L37" s="23" t="s">
        <v>4225</v>
      </c>
      <c r="M37" s="23" t="s">
        <v>13</v>
      </c>
      <c r="N37" s="215" t="s">
        <v>3415</v>
      </c>
      <c r="O37" s="23" t="s">
        <v>13</v>
      </c>
      <c r="P37" s="23" t="s">
        <v>13</v>
      </c>
      <c r="Q37" s="22" t="str">
        <f t="shared" si="2"/>
        <v>停读</v>
      </c>
      <c r="R37" s="22" t="str">
        <f>IF(Q37="在读",IF(IFERROR(FIND("一",D37),0)&gt;0,"一对一",VLOOKUP(LEFT(D37,3),班级编码!A:H,8,0)),Q37)</f>
        <v>停读</v>
      </c>
      <c r="S37" s="22" t="str">
        <f t="shared" si="3"/>
        <v>停读</v>
      </c>
      <c r="T37" s="22" t="str">
        <f t="shared" si="4"/>
        <v>翟志翔</v>
      </c>
      <c r="U37" s="22" t="str">
        <f t="shared" si="5"/>
        <v>郑琴</v>
      </c>
      <c r="V37" s="22" t="str">
        <f t="shared" si="6"/>
        <v>Richar</v>
      </c>
      <c r="W37" s="22" t="str">
        <f t="shared" si="7"/>
        <v>Richar</v>
      </c>
      <c r="X37" s="22" t="str">
        <f t="shared" si="8"/>
        <v>郑琴</v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停读</v>
      </c>
      <c r="AD37" s="22" t="e">
        <f>VLOOKUP(D37,'2-班级信息'!A:AL,35,0)</f>
        <v>#N/A</v>
      </c>
      <c r="AE37" s="22" t="e">
        <f>VLOOKUP(D37,'2-班级信息'!A:AL,8,0)</f>
        <v>#N/A</v>
      </c>
      <c r="AF37" s="22" t="str">
        <f t="shared" si="1"/>
        <v>小学班</v>
      </c>
      <c r="AG37" s="22" t="e">
        <f t="shared" si="12"/>
        <v>#N/A</v>
      </c>
    </row>
    <row r="38" spans="1:33" ht="12">
      <c r="A38" s="23" t="s">
        <v>1401</v>
      </c>
      <c r="B38" s="23" t="s">
        <v>1240</v>
      </c>
      <c r="C38" s="23" t="s">
        <v>1401</v>
      </c>
      <c r="D38" s="214" t="s">
        <v>4339</v>
      </c>
      <c r="E38" s="23" t="s">
        <v>4197</v>
      </c>
      <c r="F38" s="23" t="s">
        <v>4196</v>
      </c>
      <c r="G38" s="23" t="s">
        <v>3899</v>
      </c>
      <c r="H38" s="23" t="s">
        <v>3900</v>
      </c>
      <c r="I38" s="215" t="s">
        <v>19</v>
      </c>
      <c r="J38" s="23" t="s">
        <v>3902</v>
      </c>
      <c r="K38" s="23">
        <v>0</v>
      </c>
      <c r="L38" s="23" t="s">
        <v>4227</v>
      </c>
      <c r="M38" s="23" t="s">
        <v>13</v>
      </c>
      <c r="N38" s="215" t="s">
        <v>3415</v>
      </c>
      <c r="O38" s="23" t="s">
        <v>13</v>
      </c>
      <c r="P38" s="23" t="s">
        <v>13</v>
      </c>
      <c r="Q38" s="22" t="str">
        <f t="shared" si="2"/>
        <v>停读</v>
      </c>
      <c r="R38" s="22" t="str">
        <f>IF(Q38="在读",IF(IFERROR(FIND("一",D38),0)&gt;0,"一对一",VLOOKUP(LEFT(D38,3),班级编码!A:H,8,0)),Q38)</f>
        <v>停读</v>
      </c>
      <c r="S38" s="22" t="str">
        <f t="shared" si="3"/>
        <v>停读</v>
      </c>
      <c r="T38" s="22" t="str">
        <f t="shared" si="4"/>
        <v>翟志翔</v>
      </c>
      <c r="U38" s="22" t="str">
        <f t="shared" si="5"/>
        <v>郑琴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郑琴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停读</v>
      </c>
      <c r="AD38" s="22" t="e">
        <f>VLOOKUP(D38,'2-班级信息'!A:AL,35,0)</f>
        <v>#N/A</v>
      </c>
      <c r="AE38" s="22" t="e">
        <f>VLOOKUP(D38,'2-班级信息'!A:AL,8,0)</f>
        <v>#N/A</v>
      </c>
      <c r="AF38" s="22" t="str">
        <f t="shared" si="1"/>
        <v>小学班</v>
      </c>
      <c r="AG38" s="22" t="e">
        <f t="shared" si="12"/>
        <v>#N/A</v>
      </c>
    </row>
    <row r="39" spans="1:33" ht="12">
      <c r="A39" s="23" t="s">
        <v>1401</v>
      </c>
      <c r="B39" s="23" t="s">
        <v>1240</v>
      </c>
      <c r="C39" s="23" t="s">
        <v>1401</v>
      </c>
      <c r="D39" s="214" t="s">
        <v>4339</v>
      </c>
      <c r="E39" s="23" t="s">
        <v>4197</v>
      </c>
      <c r="F39" s="23" t="s">
        <v>4196</v>
      </c>
      <c r="G39" s="23" t="s">
        <v>3854</v>
      </c>
      <c r="H39" s="23" t="s">
        <v>3855</v>
      </c>
      <c r="I39" s="215" t="s">
        <v>19</v>
      </c>
      <c r="J39" s="23" t="s">
        <v>3857</v>
      </c>
      <c r="K39" s="23">
        <v>0</v>
      </c>
      <c r="L39" s="23" t="s">
        <v>4229</v>
      </c>
      <c r="M39" s="23" t="s">
        <v>13</v>
      </c>
      <c r="N39" s="215" t="s">
        <v>3415</v>
      </c>
      <c r="O39" s="23" t="s">
        <v>13</v>
      </c>
      <c r="P39" s="23" t="s">
        <v>13</v>
      </c>
      <c r="Q39" s="22" t="str">
        <f t="shared" si="2"/>
        <v>停读</v>
      </c>
      <c r="R39" s="22" t="str">
        <f>IF(Q39="在读",IF(IFERROR(FIND("一",D39),0)&gt;0,"一对一",VLOOKUP(LEFT(D39,3),班级编码!A:H,8,0)),Q39)</f>
        <v>停读</v>
      </c>
      <c r="S39" s="22" t="str">
        <f t="shared" si="3"/>
        <v>停读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停读</v>
      </c>
      <c r="AD39" s="22" t="e">
        <f>VLOOKUP(D39,'2-班级信息'!A:AL,35,0)</f>
        <v>#N/A</v>
      </c>
      <c r="AE39" s="22" t="e">
        <f>VLOOKUP(D39,'2-班级信息'!A:AL,8,0)</f>
        <v>#N/A</v>
      </c>
      <c r="AF39" s="22" t="str">
        <f t="shared" si="1"/>
        <v>小学班</v>
      </c>
      <c r="AG39" s="22" t="e">
        <f t="shared" si="12"/>
        <v>#N/A</v>
      </c>
    </row>
    <row r="40" spans="1:33" ht="12">
      <c r="A40" s="23" t="s">
        <v>1401</v>
      </c>
      <c r="B40" s="23" t="s">
        <v>1240</v>
      </c>
      <c r="C40" s="23" t="s">
        <v>1401</v>
      </c>
      <c r="D40" s="214" t="s">
        <v>4339</v>
      </c>
      <c r="E40" s="23" t="s">
        <v>4197</v>
      </c>
      <c r="F40" s="23" t="s">
        <v>4196</v>
      </c>
      <c r="G40" s="23" t="s">
        <v>3498</v>
      </c>
      <c r="H40" s="23" t="s">
        <v>3499</v>
      </c>
      <c r="I40" s="215" t="s">
        <v>19</v>
      </c>
      <c r="J40" s="23" t="s">
        <v>3501</v>
      </c>
      <c r="K40" s="23">
        <v>0</v>
      </c>
      <c r="L40" s="23" t="s">
        <v>4242</v>
      </c>
      <c r="M40" s="23" t="s">
        <v>13</v>
      </c>
      <c r="N40" s="215" t="s">
        <v>3502</v>
      </c>
      <c r="O40" s="23" t="s">
        <v>13</v>
      </c>
      <c r="P40" s="23" t="s">
        <v>13</v>
      </c>
      <c r="Q40" s="22" t="str">
        <f t="shared" si="2"/>
        <v>停读</v>
      </c>
      <c r="R40" s="22" t="str">
        <f>IF(Q40="在读",IF(IFERROR(FIND("一",D40),0)&gt;0,"一对一",VLOOKUP(LEFT(D40,3),班级编码!A:H,8,0)),Q40)</f>
        <v>停读</v>
      </c>
      <c r="S40" s="22" t="str">
        <f t="shared" si="3"/>
        <v>停读</v>
      </c>
      <c r="T40" s="22" t="str">
        <f t="shared" si="4"/>
        <v>翟志翔</v>
      </c>
      <c r="U40" s="22" t="str">
        <f t="shared" si="5"/>
        <v>郑琴</v>
      </c>
      <c r="V40" s="22" t="str">
        <f t="shared" si="6"/>
        <v>Richar</v>
      </c>
      <c r="W40" s="22" t="str">
        <f t="shared" si="7"/>
        <v>Richar</v>
      </c>
      <c r="X40" s="22" t="str">
        <f t="shared" si="8"/>
        <v>郑琴</v>
      </c>
      <c r="Y40" s="22">
        <f t="shared" si="9"/>
        <v>6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停读</v>
      </c>
      <c r="AD40" s="22" t="e">
        <f>VLOOKUP(D40,'2-班级信息'!A:AL,35,0)</f>
        <v>#N/A</v>
      </c>
      <c r="AE40" s="22" t="e">
        <f>VLOOKUP(D40,'2-班级信息'!A:AL,8,0)</f>
        <v>#N/A</v>
      </c>
      <c r="AF40" s="22" t="str">
        <f t="shared" si="1"/>
        <v>小学班</v>
      </c>
      <c r="AG40" s="22" t="e">
        <f t="shared" si="12"/>
        <v>#N/A</v>
      </c>
    </row>
    <row r="41" spans="1:33" ht="12">
      <c r="A41" s="23" t="s">
        <v>1401</v>
      </c>
      <c r="B41" s="23" t="s">
        <v>473</v>
      </c>
      <c r="C41" s="23" t="s">
        <v>1401</v>
      </c>
      <c r="D41" s="214" t="s">
        <v>4339</v>
      </c>
      <c r="E41" s="23" t="s">
        <v>2809</v>
      </c>
      <c r="F41" s="23" t="s">
        <v>4198</v>
      </c>
      <c r="G41" s="23" t="s">
        <v>2785</v>
      </c>
      <c r="H41" s="23" t="s">
        <v>2786</v>
      </c>
      <c r="I41" s="215" t="s">
        <v>19</v>
      </c>
      <c r="J41" s="23" t="s">
        <v>2787</v>
      </c>
      <c r="K41" s="23">
        <v>0</v>
      </c>
      <c r="L41" s="23" t="s">
        <v>4206</v>
      </c>
      <c r="M41" s="23" t="s">
        <v>13</v>
      </c>
      <c r="N41" s="215" t="s">
        <v>3415</v>
      </c>
      <c r="O41" s="23" t="s">
        <v>2787</v>
      </c>
      <c r="P41" s="23" t="s">
        <v>3029</v>
      </c>
      <c r="Q41" s="22" t="str">
        <f t="shared" si="2"/>
        <v>停读</v>
      </c>
      <c r="R41" s="22" t="str">
        <f>IF(Q41="在读",IF(IFERROR(FIND("一",D41),0)&gt;0,"一对一",VLOOKUP(LEFT(D41,3),班级编码!A:H,8,0)),Q41)</f>
        <v>停读</v>
      </c>
      <c r="S41" s="22" t="str">
        <f t="shared" si="3"/>
        <v>停读</v>
      </c>
      <c r="T41" s="22" t="str">
        <f t="shared" si="4"/>
        <v>翟志翔</v>
      </c>
      <c r="U41" s="22" t="str">
        <f t="shared" si="5"/>
        <v>郑琴</v>
      </c>
      <c r="V41" s="22" t="str">
        <f t="shared" si="6"/>
        <v>Zoe</v>
      </c>
      <c r="W41" s="22" t="str">
        <f t="shared" si="7"/>
        <v>郑琴</v>
      </c>
      <c r="X41" s="22" t="str">
        <f t="shared" si="8"/>
        <v>Zoe</v>
      </c>
      <c r="Y41" s="22">
        <f t="shared" si="9"/>
        <v>2</v>
      </c>
      <c r="Z41" s="22">
        <f t="shared" si="10"/>
        <v>4</v>
      </c>
      <c r="AA41" s="22" t="str">
        <f t="shared" si="0"/>
        <v/>
      </c>
      <c r="AB41" s="22">
        <f>COUNTIF($G$2:G41,G41)</f>
        <v>1</v>
      </c>
      <c r="AC41" s="22" t="str">
        <f t="shared" si="11"/>
        <v>停读</v>
      </c>
      <c r="AD41" s="22" t="e">
        <f>VLOOKUP(D41,'2-班级信息'!A:AL,35,0)</f>
        <v>#N/A</v>
      </c>
      <c r="AE41" s="22" t="e">
        <f>VLOOKUP(D41,'2-班级信息'!A:AL,8,0)</f>
        <v>#N/A</v>
      </c>
      <c r="AF41" s="22" t="str">
        <f t="shared" si="1"/>
        <v>小学班</v>
      </c>
      <c r="AG41" s="22" t="e">
        <f t="shared" si="12"/>
        <v>#N/A</v>
      </c>
    </row>
    <row r="42" spans="1:33" ht="12">
      <c r="A42" s="23" t="s">
        <v>1401</v>
      </c>
      <c r="B42" s="23" t="s">
        <v>473</v>
      </c>
      <c r="C42" s="23" t="s">
        <v>1401</v>
      </c>
      <c r="D42" s="214" t="s">
        <v>4339</v>
      </c>
      <c r="E42" s="23" t="s">
        <v>2809</v>
      </c>
      <c r="F42" s="23" t="s">
        <v>4198</v>
      </c>
      <c r="G42" s="23" t="s">
        <v>4080</v>
      </c>
      <c r="H42" s="23" t="s">
        <v>4081</v>
      </c>
      <c r="I42" s="215" t="s">
        <v>19</v>
      </c>
      <c r="J42" s="23" t="s">
        <v>4083</v>
      </c>
      <c r="K42" s="23">
        <v>0</v>
      </c>
      <c r="L42" s="23" t="s">
        <v>4215</v>
      </c>
      <c r="M42" s="23" t="s">
        <v>13</v>
      </c>
      <c r="N42" s="215" t="s">
        <v>3415</v>
      </c>
      <c r="O42" s="23" t="s">
        <v>13</v>
      </c>
      <c r="P42" s="23" t="s">
        <v>13</v>
      </c>
      <c r="Q42" s="22" t="str">
        <f t="shared" si="2"/>
        <v>停读</v>
      </c>
      <c r="R42" s="22" t="str">
        <f>IF(Q42="在读",IF(IFERROR(FIND("一",D42),0)&gt;0,"一对一",VLOOKUP(LEFT(D42,3),班级编码!A:H,8,0)),Q42)</f>
        <v>停读</v>
      </c>
      <c r="S42" s="22" t="str">
        <f t="shared" si="3"/>
        <v>停读</v>
      </c>
      <c r="T42" s="22" t="str">
        <f t="shared" si="4"/>
        <v>翟志翔</v>
      </c>
      <c r="U42" s="22" t="str">
        <f t="shared" si="5"/>
        <v>郑琴</v>
      </c>
      <c r="V42" s="22" t="str">
        <f t="shared" si="6"/>
        <v>Zoe</v>
      </c>
      <c r="W42" s="22" t="str">
        <f t="shared" si="7"/>
        <v>郑琴</v>
      </c>
      <c r="X42" s="22" t="str">
        <f t="shared" si="8"/>
        <v>Zoe</v>
      </c>
      <c r="Y42" s="22">
        <f t="shared" si="9"/>
        <v>2</v>
      </c>
      <c r="Z42" s="22">
        <f t="shared" si="10"/>
        <v>4</v>
      </c>
      <c r="AA42" s="22" t="str">
        <f t="shared" si="0"/>
        <v/>
      </c>
      <c r="AB42" s="22">
        <f>COUNTIF($G$2:G42,G42)</f>
        <v>1</v>
      </c>
      <c r="AC42" s="22" t="str">
        <f t="shared" si="11"/>
        <v>停读</v>
      </c>
      <c r="AD42" s="22" t="e">
        <f>VLOOKUP(D42,'2-班级信息'!A:AL,35,0)</f>
        <v>#N/A</v>
      </c>
      <c r="AE42" s="22" t="e">
        <f>VLOOKUP(D42,'2-班级信息'!A:AL,8,0)</f>
        <v>#N/A</v>
      </c>
      <c r="AF42" s="22" t="str">
        <f t="shared" si="1"/>
        <v>小学班</v>
      </c>
      <c r="AG42" s="22" t="e">
        <f t="shared" si="12"/>
        <v>#N/A</v>
      </c>
    </row>
    <row r="43" spans="1:33" ht="12">
      <c r="A43" s="23" t="s">
        <v>1401</v>
      </c>
      <c r="B43" s="23" t="s">
        <v>473</v>
      </c>
      <c r="C43" s="23" t="s">
        <v>1401</v>
      </c>
      <c r="D43" s="214" t="s">
        <v>4339</v>
      </c>
      <c r="E43" s="23" t="s">
        <v>2809</v>
      </c>
      <c r="F43" s="23" t="s">
        <v>4198</v>
      </c>
      <c r="G43" s="23" t="s">
        <v>3941</v>
      </c>
      <c r="H43" s="23" t="s">
        <v>3942</v>
      </c>
      <c r="I43" s="215" t="s">
        <v>19</v>
      </c>
      <c r="J43" s="23" t="s">
        <v>3944</v>
      </c>
      <c r="K43" s="23">
        <v>0</v>
      </c>
      <c r="L43" s="23" t="s">
        <v>4224</v>
      </c>
      <c r="M43" s="23" t="s">
        <v>13</v>
      </c>
      <c r="N43" s="215" t="s">
        <v>3415</v>
      </c>
      <c r="O43" s="23" t="s">
        <v>13</v>
      </c>
      <c r="P43" s="23" t="s">
        <v>13</v>
      </c>
      <c r="Q43" s="22" t="str">
        <f t="shared" si="2"/>
        <v>停读</v>
      </c>
      <c r="R43" s="22" t="str">
        <f>IF(Q43="在读",IF(IFERROR(FIND("一",D43),0)&gt;0,"一对一",VLOOKUP(LEFT(D43,3),班级编码!A:H,8,0)),Q43)</f>
        <v>停读</v>
      </c>
      <c r="S43" s="22" t="str">
        <f t="shared" si="3"/>
        <v>停读</v>
      </c>
      <c r="T43" s="22" t="str">
        <f t="shared" si="4"/>
        <v>翟志翔</v>
      </c>
      <c r="U43" s="22" t="str">
        <f t="shared" si="5"/>
        <v>郑琴</v>
      </c>
      <c r="V43" s="22" t="str">
        <f t="shared" si="6"/>
        <v>Zoe</v>
      </c>
      <c r="W43" s="22" t="str">
        <f t="shared" si="7"/>
        <v>郑琴</v>
      </c>
      <c r="X43" s="22" t="str">
        <f t="shared" si="8"/>
        <v>Zoe</v>
      </c>
      <c r="Y43" s="22">
        <f t="shared" si="9"/>
        <v>2</v>
      </c>
      <c r="Z43" s="22">
        <f t="shared" si="10"/>
        <v>4</v>
      </c>
      <c r="AA43" s="22" t="str">
        <f t="shared" si="0"/>
        <v/>
      </c>
      <c r="AB43" s="22">
        <f>COUNTIF($G$2:G43,G43)</f>
        <v>1</v>
      </c>
      <c r="AC43" s="22" t="str">
        <f t="shared" si="11"/>
        <v>停读</v>
      </c>
      <c r="AD43" s="22" t="e">
        <f>VLOOKUP(D43,'2-班级信息'!A:AL,35,0)</f>
        <v>#N/A</v>
      </c>
      <c r="AE43" s="22" t="e">
        <f>VLOOKUP(D43,'2-班级信息'!A:AL,8,0)</f>
        <v>#N/A</v>
      </c>
      <c r="AF43" s="22" t="str">
        <f t="shared" si="1"/>
        <v>小学班</v>
      </c>
      <c r="AG43" s="22" t="e">
        <f t="shared" si="12"/>
        <v>#N/A</v>
      </c>
    </row>
    <row r="44" spans="1:33" ht="12">
      <c r="A44" s="23" t="s">
        <v>1401</v>
      </c>
      <c r="B44" s="23" t="s">
        <v>473</v>
      </c>
      <c r="C44" s="23" t="s">
        <v>1401</v>
      </c>
      <c r="D44" s="214" t="s">
        <v>4339</v>
      </c>
      <c r="E44" s="23" t="s">
        <v>2809</v>
      </c>
      <c r="F44" s="23" t="s">
        <v>4198</v>
      </c>
      <c r="G44" s="23" t="s">
        <v>3904</v>
      </c>
      <c r="H44" s="23" t="s">
        <v>3905</v>
      </c>
      <c r="I44" s="215" t="s">
        <v>19</v>
      </c>
      <c r="J44" s="23" t="s">
        <v>3907</v>
      </c>
      <c r="K44" s="23">
        <v>0</v>
      </c>
      <c r="L44" s="23" t="s">
        <v>4226</v>
      </c>
      <c r="M44" s="23" t="s">
        <v>13</v>
      </c>
      <c r="N44" s="215" t="s">
        <v>3415</v>
      </c>
      <c r="O44" s="23" t="s">
        <v>13</v>
      </c>
      <c r="P44" s="23" t="s">
        <v>13</v>
      </c>
      <c r="Q44" s="22" t="str">
        <f t="shared" si="2"/>
        <v>停读</v>
      </c>
      <c r="R44" s="22" t="str">
        <f>IF(Q44="在读",IF(IFERROR(FIND("一",D44),0)&gt;0,"一对一",VLOOKUP(LEFT(D44,3),班级编码!A:H,8,0)),Q44)</f>
        <v>停读</v>
      </c>
      <c r="S44" s="22" t="str">
        <f t="shared" si="3"/>
        <v>停读</v>
      </c>
      <c r="T44" s="22" t="str">
        <f t="shared" si="4"/>
        <v>翟志翔</v>
      </c>
      <c r="U44" s="22" t="str">
        <f t="shared" si="5"/>
        <v>郑琴</v>
      </c>
      <c r="V44" s="22" t="str">
        <f t="shared" si="6"/>
        <v>Zoe</v>
      </c>
      <c r="W44" s="22" t="str">
        <f t="shared" si="7"/>
        <v>郑琴</v>
      </c>
      <c r="X44" s="22" t="str">
        <f t="shared" si="8"/>
        <v>Zoe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停读</v>
      </c>
      <c r="AD44" s="22" t="e">
        <f>VLOOKUP(D44,'2-班级信息'!A:AL,35,0)</f>
        <v>#N/A</v>
      </c>
      <c r="AE44" s="22" t="e">
        <f>VLOOKUP(D44,'2-班级信息'!A:AL,8,0)</f>
        <v>#N/A</v>
      </c>
      <c r="AF44" s="22" t="str">
        <f t="shared" si="1"/>
        <v>小学班</v>
      </c>
      <c r="AG44" s="22" t="e">
        <f t="shared" si="12"/>
        <v>#N/A</v>
      </c>
    </row>
    <row r="45" spans="1:33" ht="12">
      <c r="A45" s="23" t="s">
        <v>1401</v>
      </c>
      <c r="B45" s="23" t="s">
        <v>473</v>
      </c>
      <c r="C45" s="23" t="s">
        <v>1401</v>
      </c>
      <c r="D45" s="214" t="s">
        <v>4339</v>
      </c>
      <c r="E45" s="23" t="s">
        <v>2809</v>
      </c>
      <c r="F45" s="23" t="s">
        <v>4198</v>
      </c>
      <c r="G45" s="23" t="s">
        <v>3834</v>
      </c>
      <c r="H45" s="23" t="s">
        <v>3835</v>
      </c>
      <c r="I45" s="215" t="s">
        <v>12</v>
      </c>
      <c r="J45" s="23" t="s">
        <v>3837</v>
      </c>
      <c r="K45" s="23">
        <v>0</v>
      </c>
      <c r="L45" s="23" t="s">
        <v>4232</v>
      </c>
      <c r="M45" s="23" t="s">
        <v>13</v>
      </c>
      <c r="N45" s="215" t="s">
        <v>3415</v>
      </c>
      <c r="O45" s="23" t="s">
        <v>13</v>
      </c>
      <c r="P45" s="23" t="s">
        <v>13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翟志翔</v>
      </c>
      <c r="U45" s="22" t="str">
        <f t="shared" si="5"/>
        <v>郑琴</v>
      </c>
      <c r="V45" s="22" t="str">
        <f t="shared" si="6"/>
        <v>Zoe</v>
      </c>
      <c r="W45" s="22" t="str">
        <f t="shared" si="7"/>
        <v>郑琴</v>
      </c>
      <c r="X45" s="22" t="str">
        <f t="shared" si="8"/>
        <v>Zoe</v>
      </c>
      <c r="Y45" s="22">
        <f t="shared" si="9"/>
        <v>2</v>
      </c>
      <c r="Z45" s="22">
        <f t="shared" si="10"/>
        <v>4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e">
        <f>VLOOKUP(D45,'2-班级信息'!A:AL,35,0)</f>
        <v>#N/A</v>
      </c>
      <c r="AE45" s="22" t="e">
        <f>VLOOKUP(D45,'2-班级信息'!A:AL,8,0)</f>
        <v>#N/A</v>
      </c>
      <c r="AF45" s="22" t="str">
        <f t="shared" si="1"/>
        <v>小学班</v>
      </c>
      <c r="AG45" s="22" t="e">
        <f t="shared" si="12"/>
        <v>#N/A</v>
      </c>
    </row>
    <row r="46" spans="1:33" ht="12">
      <c r="A46" s="23" t="s">
        <v>1401</v>
      </c>
      <c r="B46" s="23" t="s">
        <v>473</v>
      </c>
      <c r="C46" s="23" t="s">
        <v>1401</v>
      </c>
      <c r="D46" s="214" t="s">
        <v>4339</v>
      </c>
      <c r="E46" s="23" t="s">
        <v>2809</v>
      </c>
      <c r="F46" s="23" t="s">
        <v>4198</v>
      </c>
      <c r="G46" s="23" t="s">
        <v>3767</v>
      </c>
      <c r="H46" s="23" t="s">
        <v>3768</v>
      </c>
      <c r="I46" s="215" t="s">
        <v>19</v>
      </c>
      <c r="J46" s="23" t="s">
        <v>3770</v>
      </c>
      <c r="K46" s="23">
        <v>0</v>
      </c>
      <c r="L46" s="23" t="s">
        <v>4235</v>
      </c>
      <c r="M46" s="23" t="s">
        <v>13</v>
      </c>
      <c r="N46" s="215" t="s">
        <v>3415</v>
      </c>
      <c r="O46" s="23" t="s">
        <v>13</v>
      </c>
      <c r="P46" s="23" t="s">
        <v>13</v>
      </c>
      <c r="Q46" s="22" t="str">
        <f t="shared" si="2"/>
        <v>停读</v>
      </c>
      <c r="R46" s="22" t="str">
        <f>IF(Q46="在读",IF(IFERROR(FIND("一",D46),0)&gt;0,"一对一",VLOOKUP(LEFT(D46,3),班级编码!A:H,8,0)),Q46)</f>
        <v>停读</v>
      </c>
      <c r="S46" s="22" t="str">
        <f t="shared" si="3"/>
        <v>停读</v>
      </c>
      <c r="T46" s="22" t="str">
        <f t="shared" si="4"/>
        <v>翟志翔</v>
      </c>
      <c r="U46" s="22" t="str">
        <f t="shared" si="5"/>
        <v>郑琴</v>
      </c>
      <c r="V46" s="22" t="str">
        <f t="shared" si="6"/>
        <v>Zoe</v>
      </c>
      <c r="W46" s="22" t="str">
        <f t="shared" si="7"/>
        <v>郑琴</v>
      </c>
      <c r="X46" s="22" t="str">
        <f t="shared" si="8"/>
        <v>Zoe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停读</v>
      </c>
      <c r="AD46" s="22" t="e">
        <f>VLOOKUP(D46,'2-班级信息'!A:AL,35,0)</f>
        <v>#N/A</v>
      </c>
      <c r="AE46" s="22" t="e">
        <f>VLOOKUP(D46,'2-班级信息'!A:AL,8,0)</f>
        <v>#N/A</v>
      </c>
      <c r="AF46" s="22" t="str">
        <f t="shared" si="1"/>
        <v>小学班</v>
      </c>
      <c r="AG46" s="22" t="e">
        <f t="shared" si="12"/>
        <v>#N/A</v>
      </c>
    </row>
    <row r="47" spans="1:33" ht="12">
      <c r="A47" s="23" t="s">
        <v>1401</v>
      </c>
      <c r="B47" s="23" t="s">
        <v>473</v>
      </c>
      <c r="C47" s="23" t="s">
        <v>1401</v>
      </c>
      <c r="D47" s="214" t="s">
        <v>4339</v>
      </c>
      <c r="E47" s="23" t="s">
        <v>2809</v>
      </c>
      <c r="F47" s="23" t="s">
        <v>4198</v>
      </c>
      <c r="G47" s="23" t="s">
        <v>3703</v>
      </c>
      <c r="H47" s="23" t="s">
        <v>3704</v>
      </c>
      <c r="I47" s="215" t="s">
        <v>19</v>
      </c>
      <c r="J47" s="23" t="s">
        <v>3706</v>
      </c>
      <c r="K47" s="23">
        <v>0</v>
      </c>
      <c r="L47" s="23" t="s">
        <v>4237</v>
      </c>
      <c r="M47" s="23" t="s">
        <v>13</v>
      </c>
      <c r="N47" s="215" t="s">
        <v>3415</v>
      </c>
      <c r="O47" s="23" t="s">
        <v>13</v>
      </c>
      <c r="P47" s="23" t="s">
        <v>13</v>
      </c>
      <c r="Q47" s="22" t="str">
        <f t="shared" si="2"/>
        <v>停读</v>
      </c>
      <c r="R47" s="22" t="str">
        <f>IF(Q47="在读",IF(IFERROR(FIND("一",D47),0)&gt;0,"一对一",VLOOKUP(LEFT(D47,3),班级编码!A:H,8,0)),Q47)</f>
        <v>停读</v>
      </c>
      <c r="S47" s="22" t="str">
        <f t="shared" si="3"/>
        <v>停读</v>
      </c>
      <c r="T47" s="22" t="str">
        <f t="shared" si="4"/>
        <v>翟志翔</v>
      </c>
      <c r="U47" s="22" t="str">
        <f t="shared" si="5"/>
        <v>郑琴</v>
      </c>
      <c r="V47" s="22" t="str">
        <f t="shared" si="6"/>
        <v>Zoe</v>
      </c>
      <c r="W47" s="22" t="str">
        <f t="shared" si="7"/>
        <v>郑琴</v>
      </c>
      <c r="X47" s="22" t="str">
        <f t="shared" si="8"/>
        <v>Zoe</v>
      </c>
      <c r="Y47" s="22">
        <f t="shared" si="9"/>
        <v>2</v>
      </c>
      <c r="Z47" s="22">
        <f t="shared" si="10"/>
        <v>4</v>
      </c>
      <c r="AA47" s="22" t="str">
        <f t="shared" si="0"/>
        <v>重复</v>
      </c>
      <c r="AB47" s="22">
        <f>COUNTIF($G$2:G47,G47)</f>
        <v>1</v>
      </c>
      <c r="AC47" s="22" t="str">
        <f t="shared" si="11"/>
        <v>停读</v>
      </c>
      <c r="AD47" s="22" t="e">
        <f>VLOOKUP(D47,'2-班级信息'!A:AL,35,0)</f>
        <v>#N/A</v>
      </c>
      <c r="AE47" s="22" t="e">
        <f>VLOOKUP(D47,'2-班级信息'!A:AL,8,0)</f>
        <v>#N/A</v>
      </c>
      <c r="AF47" s="22" t="str">
        <f t="shared" si="1"/>
        <v>小学班</v>
      </c>
      <c r="AG47" s="22" t="e">
        <f t="shared" si="12"/>
        <v>#N/A</v>
      </c>
    </row>
    <row r="48" spans="1:33" ht="12">
      <c r="A48" s="23" t="s">
        <v>1401</v>
      </c>
      <c r="B48" s="23" t="s">
        <v>473</v>
      </c>
      <c r="C48" s="23" t="s">
        <v>1401</v>
      </c>
      <c r="D48" s="214" t="s">
        <v>4339</v>
      </c>
      <c r="E48" s="23" t="s">
        <v>2809</v>
      </c>
      <c r="F48" s="23" t="s">
        <v>4198</v>
      </c>
      <c r="G48" s="23" t="s">
        <v>3922</v>
      </c>
      <c r="H48" s="23" t="s">
        <v>3923</v>
      </c>
      <c r="I48" s="215" t="s">
        <v>19</v>
      </c>
      <c r="J48" s="23" t="s">
        <v>3924</v>
      </c>
      <c r="K48" s="23">
        <v>0</v>
      </c>
      <c r="L48" s="23" t="s">
        <v>4255</v>
      </c>
      <c r="M48" s="23" t="s">
        <v>13</v>
      </c>
      <c r="N48" s="215" t="s">
        <v>3415</v>
      </c>
      <c r="O48" s="23" t="s">
        <v>13</v>
      </c>
      <c r="P48" s="23" t="s">
        <v>13</v>
      </c>
      <c r="Q48" s="22" t="str">
        <f t="shared" si="2"/>
        <v>停读</v>
      </c>
      <c r="R48" s="22" t="str">
        <f>IF(Q48="在读",IF(IFERROR(FIND("一",D48),0)&gt;0,"一对一",VLOOKUP(LEFT(D48,3),班级编码!A:H,8,0)),Q48)</f>
        <v>停读</v>
      </c>
      <c r="S48" s="22" t="str">
        <f t="shared" si="3"/>
        <v>停读</v>
      </c>
      <c r="T48" s="22" t="str">
        <f t="shared" si="4"/>
        <v>翟志翔</v>
      </c>
      <c r="U48" s="22" t="str">
        <f t="shared" si="5"/>
        <v>郑琴</v>
      </c>
      <c r="V48" s="22" t="str">
        <f t="shared" si="6"/>
        <v>Zoe</v>
      </c>
      <c r="W48" s="22" t="str">
        <f t="shared" si="7"/>
        <v>郑琴</v>
      </c>
      <c r="X48" s="22" t="str">
        <f t="shared" si="8"/>
        <v>Zoe</v>
      </c>
      <c r="Y48" s="22">
        <f t="shared" si="9"/>
        <v>2</v>
      </c>
      <c r="Z48" s="22">
        <f t="shared" si="10"/>
        <v>4</v>
      </c>
      <c r="AA48" s="22" t="str">
        <f t="shared" si="0"/>
        <v/>
      </c>
      <c r="AB48" s="22">
        <f>COUNTIF($G$2:G48,G48)</f>
        <v>1</v>
      </c>
      <c r="AC48" s="22" t="str">
        <f t="shared" si="11"/>
        <v>停读</v>
      </c>
      <c r="AD48" s="22" t="e">
        <f>VLOOKUP(D48,'2-班级信息'!A:AL,35,0)</f>
        <v>#N/A</v>
      </c>
      <c r="AE48" s="22" t="e">
        <f>VLOOKUP(D48,'2-班级信息'!A:AL,8,0)</f>
        <v>#N/A</v>
      </c>
      <c r="AF48" s="22" t="str">
        <f t="shared" si="1"/>
        <v>小学班</v>
      </c>
      <c r="AG48" s="22" t="e">
        <f t="shared" si="12"/>
        <v>#N/A</v>
      </c>
    </row>
    <row r="49" spans="1:33" ht="12">
      <c r="A49" s="23" t="s">
        <v>1401</v>
      </c>
      <c r="B49" s="23" t="s">
        <v>1240</v>
      </c>
      <c r="C49" s="23" t="s">
        <v>1401</v>
      </c>
      <c r="D49" s="214" t="s">
        <v>4339</v>
      </c>
      <c r="E49" s="23" t="s">
        <v>4192</v>
      </c>
      <c r="F49" s="23" t="s">
        <v>4191</v>
      </c>
      <c r="G49" s="23" t="s">
        <v>2794</v>
      </c>
      <c r="H49" s="23" t="s">
        <v>2795</v>
      </c>
      <c r="I49" s="215" t="s">
        <v>17</v>
      </c>
      <c r="J49" s="23" t="s">
        <v>2796</v>
      </c>
      <c r="K49" s="23">
        <v>0</v>
      </c>
      <c r="L49" s="23" t="s">
        <v>4204</v>
      </c>
      <c r="M49" s="23" t="s">
        <v>13</v>
      </c>
      <c r="N49" s="215" t="s">
        <v>3415</v>
      </c>
      <c r="O49" s="23" t="s">
        <v>13</v>
      </c>
      <c r="P49" s="23" t="s">
        <v>13</v>
      </c>
      <c r="Q49" s="22" t="str">
        <f t="shared" si="2"/>
        <v>停读</v>
      </c>
      <c r="R49" s="22" t="str">
        <f>IF(Q49="在读",IF(IFERROR(FIND("一",D49),0)&gt;0,"一对一",VLOOKUP(LEFT(D49,3),班级编码!A:H,8,0)),Q49)</f>
        <v>停读</v>
      </c>
      <c r="S49" s="22" t="str">
        <f t="shared" si="3"/>
        <v>停读</v>
      </c>
      <c r="T49" s="22" t="str">
        <f t="shared" si="4"/>
        <v>彭永红</v>
      </c>
      <c r="U49" s="22" t="str">
        <f t="shared" si="5"/>
        <v>潘丽雄</v>
      </c>
      <c r="V49" s="22" t="str">
        <f t="shared" si="6"/>
        <v>Richar</v>
      </c>
      <c r="W49" s="22" t="str">
        <f t="shared" si="7"/>
        <v>Richar</v>
      </c>
      <c r="X49" s="22" t="str">
        <f t="shared" si="8"/>
        <v>潘丽雄</v>
      </c>
      <c r="Y49" s="22">
        <f t="shared" si="9"/>
        <v>6</v>
      </c>
      <c r="Z49" s="22">
        <f t="shared" si="10"/>
        <v>6</v>
      </c>
      <c r="AA49" s="22" t="str">
        <f t="shared" si="0"/>
        <v>重复</v>
      </c>
      <c r="AB49" s="22">
        <f>COUNTIF($G$2:G49,G49)</f>
        <v>1</v>
      </c>
      <c r="AC49" s="22" t="str">
        <f t="shared" si="11"/>
        <v>停读</v>
      </c>
      <c r="AD49" s="22" t="e">
        <f>VLOOKUP(D49,'2-班级信息'!A:AL,35,0)</f>
        <v>#N/A</v>
      </c>
      <c r="AE49" s="22" t="e">
        <f>VLOOKUP(D49,'2-班级信息'!A:AL,8,0)</f>
        <v>#N/A</v>
      </c>
      <c r="AF49" s="22" t="str">
        <f t="shared" si="1"/>
        <v>小学班</v>
      </c>
      <c r="AG49" s="22" t="e">
        <f t="shared" si="12"/>
        <v>#N/A</v>
      </c>
    </row>
    <row r="50" spans="1:33" ht="12">
      <c r="A50" s="23" t="s">
        <v>1401</v>
      </c>
      <c r="B50" s="23" t="s">
        <v>1240</v>
      </c>
      <c r="C50" s="23" t="s">
        <v>1401</v>
      </c>
      <c r="D50" s="214" t="s">
        <v>4339</v>
      </c>
      <c r="E50" s="23" t="s">
        <v>4192</v>
      </c>
      <c r="F50" s="23" t="s">
        <v>4191</v>
      </c>
      <c r="G50" s="23" t="s">
        <v>4130</v>
      </c>
      <c r="H50" s="23" t="s">
        <v>4131</v>
      </c>
      <c r="I50" s="215" t="s">
        <v>17</v>
      </c>
      <c r="J50" s="23" t="s">
        <v>3388</v>
      </c>
      <c r="K50" s="23">
        <v>0</v>
      </c>
      <c r="L50" s="23" t="s">
        <v>4213</v>
      </c>
      <c r="M50" s="23" t="s">
        <v>13</v>
      </c>
      <c r="N50" s="215" t="s">
        <v>3415</v>
      </c>
      <c r="O50" s="23" t="s">
        <v>13</v>
      </c>
      <c r="P50" s="23" t="s">
        <v>13</v>
      </c>
      <c r="Q50" s="22" t="str">
        <f t="shared" si="2"/>
        <v>停读</v>
      </c>
      <c r="R50" s="22" t="str">
        <f>IF(Q50="在读",IF(IFERROR(FIND("一",D50),0)&gt;0,"一对一",VLOOKUP(LEFT(D50,3),班级编码!A:H,8,0)),Q50)</f>
        <v>停读</v>
      </c>
      <c r="S50" s="22" t="str">
        <f t="shared" si="3"/>
        <v>停读</v>
      </c>
      <c r="T50" s="22" t="str">
        <f t="shared" si="4"/>
        <v>彭永红</v>
      </c>
      <c r="U50" s="22" t="str">
        <f t="shared" si="5"/>
        <v>潘丽雄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潘丽雄</v>
      </c>
      <c r="Y50" s="22">
        <f t="shared" si="9"/>
        <v>6</v>
      </c>
      <c r="Z50" s="22">
        <f t="shared" si="10"/>
        <v>6</v>
      </c>
      <c r="AA50" s="22" t="str">
        <f t="shared" si="0"/>
        <v>重复</v>
      </c>
      <c r="AB50" s="22">
        <f>COUNTIF($G$2:G50,G50)</f>
        <v>1</v>
      </c>
      <c r="AC50" s="22" t="str">
        <f t="shared" si="11"/>
        <v>停读</v>
      </c>
      <c r="AD50" s="22" t="e">
        <f>VLOOKUP(D50,'2-班级信息'!A:AL,35,0)</f>
        <v>#N/A</v>
      </c>
      <c r="AE50" s="22" t="e">
        <f>VLOOKUP(D50,'2-班级信息'!A:AL,8,0)</f>
        <v>#N/A</v>
      </c>
      <c r="AF50" s="22" t="str">
        <f t="shared" si="1"/>
        <v>小学班</v>
      </c>
      <c r="AG50" s="22" t="e">
        <f t="shared" si="12"/>
        <v>#N/A</v>
      </c>
    </row>
    <row r="51" spans="1:33" ht="12">
      <c r="A51" s="23" t="s">
        <v>1401</v>
      </c>
      <c r="B51" s="23" t="s">
        <v>1240</v>
      </c>
      <c r="C51" s="23" t="s">
        <v>1401</v>
      </c>
      <c r="D51" s="214" t="s">
        <v>4339</v>
      </c>
      <c r="E51" s="23" t="s">
        <v>4192</v>
      </c>
      <c r="F51" s="23" t="s">
        <v>4191</v>
      </c>
      <c r="G51" s="23" t="s">
        <v>3891</v>
      </c>
      <c r="H51" s="23" t="s">
        <v>3892</v>
      </c>
      <c r="I51" s="215" t="s">
        <v>17</v>
      </c>
      <c r="J51" s="23" t="s">
        <v>3894</v>
      </c>
      <c r="K51" s="23">
        <v>0</v>
      </c>
      <c r="L51" s="23" t="s">
        <v>4228</v>
      </c>
      <c r="M51" s="23" t="s">
        <v>13</v>
      </c>
      <c r="N51" s="215" t="s">
        <v>3415</v>
      </c>
      <c r="O51" s="23" t="s">
        <v>13</v>
      </c>
      <c r="P51" s="23" t="s">
        <v>13</v>
      </c>
      <c r="Q51" s="22" t="str">
        <f t="shared" si="2"/>
        <v>停读</v>
      </c>
      <c r="R51" s="22" t="str">
        <f>IF(Q51="在读",IF(IFERROR(FIND("一",D51),0)&gt;0,"一对一",VLOOKUP(LEFT(D51,3),班级编码!A:H,8,0)),Q51)</f>
        <v>停读</v>
      </c>
      <c r="S51" s="22" t="str">
        <f t="shared" si="3"/>
        <v>停读</v>
      </c>
      <c r="T51" s="22" t="str">
        <f t="shared" si="4"/>
        <v>彭永红</v>
      </c>
      <c r="U51" s="22" t="str">
        <f t="shared" si="5"/>
        <v>潘丽雄</v>
      </c>
      <c r="V51" s="22" t="str">
        <f t="shared" si="6"/>
        <v>Richar</v>
      </c>
      <c r="W51" s="22" t="str">
        <f t="shared" si="7"/>
        <v>Richar</v>
      </c>
      <c r="X51" s="22" t="str">
        <f t="shared" si="8"/>
        <v>潘丽雄</v>
      </c>
      <c r="Y51" s="22">
        <f t="shared" si="9"/>
        <v>6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停读</v>
      </c>
      <c r="AD51" s="22" t="e">
        <f>VLOOKUP(D51,'2-班级信息'!A:AL,35,0)</f>
        <v>#N/A</v>
      </c>
      <c r="AE51" s="22" t="e">
        <f>VLOOKUP(D51,'2-班级信息'!A:AL,8,0)</f>
        <v>#N/A</v>
      </c>
      <c r="AF51" s="22" t="str">
        <f t="shared" si="1"/>
        <v>小学班</v>
      </c>
      <c r="AG51" s="22" t="e">
        <f t="shared" si="12"/>
        <v>#N/A</v>
      </c>
    </row>
    <row r="52" spans="1:33" ht="12">
      <c r="A52" s="23" t="s">
        <v>1401</v>
      </c>
      <c r="B52" s="23" t="s">
        <v>1240</v>
      </c>
      <c r="C52" s="23" t="s">
        <v>1401</v>
      </c>
      <c r="D52" s="214" t="s">
        <v>4339</v>
      </c>
      <c r="E52" s="23" t="s">
        <v>4192</v>
      </c>
      <c r="F52" s="23" t="s">
        <v>4191</v>
      </c>
      <c r="G52" s="23" t="s">
        <v>3845</v>
      </c>
      <c r="H52" s="23" t="s">
        <v>3846</v>
      </c>
      <c r="I52" s="215" t="s">
        <v>17</v>
      </c>
      <c r="J52" s="23" t="s">
        <v>3848</v>
      </c>
      <c r="K52" s="23">
        <v>0</v>
      </c>
      <c r="L52" s="23" t="s">
        <v>4231</v>
      </c>
      <c r="M52" s="23" t="s">
        <v>13</v>
      </c>
      <c r="N52" s="215" t="s">
        <v>3415</v>
      </c>
      <c r="O52" s="23" t="s">
        <v>13</v>
      </c>
      <c r="P52" s="23" t="s">
        <v>13</v>
      </c>
      <c r="Q52" s="22" t="str">
        <f t="shared" si="2"/>
        <v>停读</v>
      </c>
      <c r="R52" s="22" t="str">
        <f>IF(Q52="在读",IF(IFERROR(FIND("一",D52),0)&gt;0,"一对一",VLOOKUP(LEFT(D52,3),班级编码!A:H,8,0)),Q52)</f>
        <v>停读</v>
      </c>
      <c r="S52" s="22" t="str">
        <f t="shared" si="3"/>
        <v>停读</v>
      </c>
      <c r="T52" s="22" t="str">
        <f t="shared" si="4"/>
        <v>彭永红</v>
      </c>
      <c r="U52" s="22" t="str">
        <f t="shared" si="5"/>
        <v>潘丽雄</v>
      </c>
      <c r="V52" s="22" t="str">
        <f t="shared" si="6"/>
        <v>Richar</v>
      </c>
      <c r="W52" s="22" t="str">
        <f t="shared" si="7"/>
        <v>Richar</v>
      </c>
      <c r="X52" s="22" t="str">
        <f t="shared" si="8"/>
        <v>潘丽雄</v>
      </c>
      <c r="Y52" s="22">
        <f t="shared" si="9"/>
        <v>6</v>
      </c>
      <c r="Z52" s="22">
        <f t="shared" si="10"/>
        <v>6</v>
      </c>
      <c r="AA52" s="22" t="str">
        <f t="shared" si="0"/>
        <v/>
      </c>
      <c r="AB52" s="22">
        <f>COUNTIF($G$2:G52,G52)</f>
        <v>1</v>
      </c>
      <c r="AC52" s="22" t="str">
        <f t="shared" si="11"/>
        <v>停读</v>
      </c>
      <c r="AD52" s="22" t="e">
        <f>VLOOKUP(D52,'2-班级信息'!A:AL,35,0)</f>
        <v>#N/A</v>
      </c>
      <c r="AE52" s="22" t="e">
        <f>VLOOKUP(D52,'2-班级信息'!A:AL,8,0)</f>
        <v>#N/A</v>
      </c>
      <c r="AF52" s="22" t="str">
        <f t="shared" si="1"/>
        <v>小学班</v>
      </c>
      <c r="AG52" s="22" t="e">
        <f t="shared" si="12"/>
        <v>#N/A</v>
      </c>
    </row>
    <row r="53" spans="1:33" ht="12">
      <c r="A53" s="23" t="s">
        <v>1401</v>
      </c>
      <c r="B53" s="23" t="s">
        <v>1240</v>
      </c>
      <c r="C53" s="23" t="s">
        <v>1401</v>
      </c>
      <c r="D53" s="216" t="s">
        <v>4339</v>
      </c>
      <c r="E53" s="23" t="s">
        <v>4192</v>
      </c>
      <c r="F53" s="23" t="s">
        <v>4191</v>
      </c>
      <c r="G53" s="23" t="s">
        <v>3571</v>
      </c>
      <c r="H53" s="23" t="s">
        <v>3572</v>
      </c>
      <c r="I53" s="215" t="s">
        <v>17</v>
      </c>
      <c r="J53" s="23" t="s">
        <v>3574</v>
      </c>
      <c r="K53" s="23">
        <v>0</v>
      </c>
      <c r="L53" s="23" t="s">
        <v>4244</v>
      </c>
      <c r="M53" s="23" t="s">
        <v>13</v>
      </c>
      <c r="N53" s="215" t="s">
        <v>3415</v>
      </c>
      <c r="O53" s="23" t="s">
        <v>13</v>
      </c>
      <c r="P53" s="23" t="s">
        <v>13</v>
      </c>
      <c r="Q53" s="22" t="str">
        <f t="shared" si="2"/>
        <v>停读</v>
      </c>
      <c r="R53" s="22" t="str">
        <f>IF(Q53="在读",IF(IFERROR(FIND("一",D53),0)&gt;0,"一对一",VLOOKUP(LEFT(D53,3),班级编码!A:H,8,0)),Q53)</f>
        <v>停读</v>
      </c>
      <c r="S53" s="22" t="str">
        <f t="shared" si="3"/>
        <v>停读</v>
      </c>
      <c r="T53" s="22" t="str">
        <f t="shared" si="4"/>
        <v>彭永红</v>
      </c>
      <c r="U53" s="22" t="str">
        <f t="shared" si="5"/>
        <v>潘丽雄</v>
      </c>
      <c r="V53" s="22" t="str">
        <f t="shared" si="6"/>
        <v>Richar</v>
      </c>
      <c r="W53" s="22" t="str">
        <f t="shared" si="7"/>
        <v>Richar</v>
      </c>
      <c r="X53" s="22" t="str">
        <f t="shared" si="8"/>
        <v>潘丽雄</v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停读</v>
      </c>
      <c r="AD53" s="22" t="e">
        <f>VLOOKUP(D53,'2-班级信息'!A:AL,35,0)</f>
        <v>#N/A</v>
      </c>
      <c r="AE53" s="22" t="e">
        <f>VLOOKUP(D53,'2-班级信息'!A:AL,8,0)</f>
        <v>#N/A</v>
      </c>
      <c r="AF53" s="22" t="str">
        <f t="shared" si="1"/>
        <v>小学班</v>
      </c>
      <c r="AG53" s="22" t="e">
        <f t="shared" si="12"/>
        <v>#N/A</v>
      </c>
    </row>
    <row r="54" spans="1:33">
      <c r="A54" s="23" t="s">
        <v>1401</v>
      </c>
      <c r="B54" s="23" t="s">
        <v>1240</v>
      </c>
      <c r="C54" s="23" t="s">
        <v>1401</v>
      </c>
      <c r="D54" s="23" t="s">
        <v>2831</v>
      </c>
      <c r="E54" s="23" t="s">
        <v>13</v>
      </c>
      <c r="F54" s="23" t="s">
        <v>13</v>
      </c>
      <c r="G54" s="23" t="s">
        <v>3030</v>
      </c>
      <c r="H54" s="23" t="s">
        <v>3031</v>
      </c>
      <c r="I54" s="215" t="s">
        <v>19</v>
      </c>
      <c r="J54" s="23" t="s">
        <v>2787</v>
      </c>
      <c r="K54" s="23">
        <v>0</v>
      </c>
      <c r="L54" s="23" t="s">
        <v>4207</v>
      </c>
      <c r="M54" s="23" t="s">
        <v>13</v>
      </c>
      <c r="N54" s="215" t="s">
        <v>3415</v>
      </c>
      <c r="O54" s="23" t="s">
        <v>2787</v>
      </c>
      <c r="P54" s="23" t="s">
        <v>3029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小学班</v>
      </c>
      <c r="AG54" s="22" t="str">
        <f t="shared" si="12"/>
        <v>小学平时班</v>
      </c>
    </row>
    <row r="55" spans="1:33">
      <c r="A55" s="23"/>
      <c r="B55" s="23"/>
      <c r="C55" s="23"/>
      <c r="D55" s="23"/>
      <c r="E55" s="23"/>
      <c r="F55" s="23"/>
      <c r="G55" s="23"/>
      <c r="H55" s="23"/>
      <c r="I55" s="215"/>
      <c r="J55" s="23"/>
      <c r="K55" s="23">
        <v>0</v>
      </c>
      <c r="L55" s="23"/>
      <c r="M55" s="23"/>
      <c r="N55" s="215"/>
      <c r="O55" s="23"/>
      <c r="P55" s="23"/>
      <c r="Q55" s="22" t="str">
        <f t="shared" si="2"/>
        <v xml:space="preserve"> </v>
      </c>
      <c r="R55" s="22" t="str">
        <f>IF(Q55="在读",IF(IFERROR(FIND("一",D55),0)&gt;0,"一对一",VLOOKUP(LEFT(D55,3),班级编码!A:H,8,0)),Q55)</f>
        <v xml:space="preserve"> </v>
      </c>
      <c r="S55" s="22">
        <f t="shared" si="3"/>
        <v>0</v>
      </c>
      <c r="T55" s="22">
        <f t="shared" si="4"/>
        <v>0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0</v>
      </c>
      <c r="AC55" s="22" t="str">
        <f t="shared" si="11"/>
        <v/>
      </c>
      <c r="AD55" s="22" t="e">
        <f>VLOOKUP(D55,'2-班级信息'!A:AL,35,0)</f>
        <v>#N/A</v>
      </c>
      <c r="AE55" s="22" t="e">
        <f>VLOOKUP(D55,'2-班级信息'!A:AL,8,0)</f>
        <v>#N/A</v>
      </c>
      <c r="AF55" s="22" t="e">
        <f t="shared" si="1"/>
        <v>#N/A</v>
      </c>
      <c r="AG55" s="22" t="e">
        <f t="shared" si="12"/>
        <v>#N/A</v>
      </c>
    </row>
    <row r="56" spans="1:33">
      <c r="A56" s="23"/>
      <c r="B56" s="23"/>
      <c r="C56" s="23"/>
      <c r="D56" s="23"/>
      <c r="E56" s="23"/>
      <c r="F56" s="23"/>
      <c r="G56" s="23"/>
      <c r="H56" s="23"/>
      <c r="I56" s="215"/>
      <c r="J56" s="23"/>
      <c r="K56" s="23">
        <v>0</v>
      </c>
      <c r="L56" s="23"/>
      <c r="M56" s="23"/>
      <c r="N56" s="215"/>
      <c r="O56" s="23"/>
      <c r="P56" s="23"/>
      <c r="Q56" s="22" t="str">
        <f t="shared" si="2"/>
        <v xml:space="preserve"> </v>
      </c>
      <c r="R56" s="22" t="str">
        <f>IF(Q56="在读",IF(IFERROR(FIND("一",D56),0)&gt;0,"一对一",VLOOKUP(LEFT(D56,3),班级编码!A:H,8,0)),Q56)</f>
        <v xml:space="preserve"> </v>
      </c>
      <c r="S56" s="22">
        <f t="shared" si="3"/>
        <v>0</v>
      </c>
      <c r="T56" s="22">
        <f t="shared" si="4"/>
        <v>0</v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0</v>
      </c>
      <c r="AC56" s="22" t="str">
        <f t="shared" si="11"/>
        <v/>
      </c>
      <c r="AD56" s="22" t="e">
        <f>VLOOKUP(D56,'2-班级信息'!A:AL,35,0)</f>
        <v>#N/A</v>
      </c>
      <c r="AE56" s="22" t="e">
        <f>VLOOKUP(D56,'2-班级信息'!A:AL,8,0)</f>
        <v>#N/A</v>
      </c>
      <c r="AF56" s="22" t="e">
        <f t="shared" si="1"/>
        <v>#N/A</v>
      </c>
      <c r="AG56" s="22" t="e">
        <f t="shared" si="12"/>
        <v>#N/A</v>
      </c>
    </row>
    <row r="57" spans="1:33">
      <c r="A57" s="23"/>
      <c r="B57" s="23"/>
      <c r="C57" s="23"/>
      <c r="D57" s="23"/>
      <c r="E57" s="23"/>
      <c r="F57" s="23"/>
      <c r="G57" s="23"/>
      <c r="H57" s="23"/>
      <c r="I57" s="215"/>
      <c r="J57" s="23"/>
      <c r="K57" s="23">
        <v>0</v>
      </c>
      <c r="L57" s="23"/>
      <c r="M57" s="23"/>
      <c r="N57" s="215"/>
      <c r="O57" s="23"/>
      <c r="P57" s="23"/>
      <c r="Q57" s="22" t="str">
        <f t="shared" si="2"/>
        <v xml:space="preserve"> </v>
      </c>
      <c r="R57" s="22" t="str">
        <f>IF(Q57="在读",IF(IFERROR(FIND("一",D57),0)&gt;0,"一对一",VLOOKUP(LEFT(D57,3),班级编码!A:H,8,0)),Q57)</f>
        <v xml:space="preserve"> </v>
      </c>
      <c r="S57" s="22">
        <f t="shared" si="3"/>
        <v>0</v>
      </c>
      <c r="T57" s="22">
        <f t="shared" si="4"/>
        <v>0</v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0</v>
      </c>
      <c r="AC57" s="22" t="str">
        <f t="shared" si="11"/>
        <v/>
      </c>
      <c r="AD57" s="22" t="e">
        <f>VLOOKUP(D57,'2-班级信息'!A:AL,31,0)</f>
        <v>#N/A</v>
      </c>
      <c r="AE57" s="22" t="e">
        <f>VLOOKUP(D57,'2-班级信息'!A:AL,8,0)</f>
        <v>#N/A</v>
      </c>
      <c r="AF57" s="22" t="e">
        <f t="shared" si="1"/>
        <v>#N/A</v>
      </c>
      <c r="AG57" s="22" t="e">
        <f t="shared" si="12"/>
        <v>#N/A</v>
      </c>
    </row>
    <row r="58" spans="1:33">
      <c r="A58" s="23"/>
      <c r="B58" s="23"/>
      <c r="C58" s="23"/>
      <c r="D58" s="23"/>
      <c r="E58" s="23"/>
      <c r="F58" s="23"/>
      <c r="G58" s="23"/>
      <c r="H58" s="23"/>
      <c r="I58" s="215"/>
      <c r="J58" s="23"/>
      <c r="K58" s="23">
        <v>0</v>
      </c>
      <c r="L58" s="23"/>
      <c r="M58" s="23"/>
      <c r="N58" s="215"/>
      <c r="O58" s="23"/>
      <c r="P58" s="23"/>
      <c r="Q58" s="22" t="str">
        <f t="shared" si="2"/>
        <v xml:space="preserve"> </v>
      </c>
      <c r="R58" s="22" t="str">
        <f>IF(Q58="在读",IF(IFERROR(FIND("一",D58),0)&gt;0,"一对一",VLOOKUP(LEFT(D58,3),班级编码!A:H,8,0)),Q58)</f>
        <v xml:space="preserve"> </v>
      </c>
      <c r="S58" s="22">
        <f t="shared" si="3"/>
        <v>0</v>
      </c>
      <c r="T58" s="22">
        <f t="shared" si="4"/>
        <v>0</v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0</v>
      </c>
      <c r="AC58" s="22" t="str">
        <f t="shared" si="11"/>
        <v/>
      </c>
      <c r="AD58" s="22" t="e">
        <f>VLOOKUP(D58,'2-班级信息'!A:AL,35,0)</f>
        <v>#N/A</v>
      </c>
      <c r="AE58" s="22" t="e">
        <f>VLOOKUP(D58,'2-班级信息'!A:AL,8,0)</f>
        <v>#N/A</v>
      </c>
      <c r="AF58" s="22" t="e">
        <f t="shared" si="1"/>
        <v>#N/A</v>
      </c>
      <c r="AG58" s="22" t="e">
        <f t="shared" si="12"/>
        <v>#N/A</v>
      </c>
    </row>
    <row r="59" spans="1:33">
      <c r="A59" s="23" t="s">
        <v>1401</v>
      </c>
      <c r="B59" s="23" t="s">
        <v>1240</v>
      </c>
      <c r="C59" s="23" t="s">
        <v>1401</v>
      </c>
      <c r="D59" s="23" t="s">
        <v>2831</v>
      </c>
      <c r="E59" s="23" t="s">
        <v>13</v>
      </c>
      <c r="F59" s="23" t="s">
        <v>13</v>
      </c>
      <c r="G59" s="23" t="s">
        <v>3785</v>
      </c>
      <c r="H59" s="23" t="s">
        <v>3786</v>
      </c>
      <c r="I59" s="215" t="s">
        <v>12</v>
      </c>
      <c r="J59" s="23" t="s">
        <v>3788</v>
      </c>
      <c r="K59" s="23">
        <v>0</v>
      </c>
      <c r="L59" s="23" t="s">
        <v>13</v>
      </c>
      <c r="M59" s="23" t="s">
        <v>13</v>
      </c>
      <c r="N59" s="215" t="s">
        <v>3415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>重复</v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1401</v>
      </c>
      <c r="B60" s="23" t="s">
        <v>1240</v>
      </c>
      <c r="C60" s="23" t="s">
        <v>1401</v>
      </c>
      <c r="D60" s="23" t="s">
        <v>2831</v>
      </c>
      <c r="E60" s="23" t="s">
        <v>13</v>
      </c>
      <c r="F60" s="23" t="s">
        <v>13</v>
      </c>
      <c r="G60" s="23" t="s">
        <v>4154</v>
      </c>
      <c r="H60" s="23" t="s">
        <v>4155</v>
      </c>
      <c r="I60" s="215" t="s">
        <v>12</v>
      </c>
      <c r="J60" s="23" t="s">
        <v>4157</v>
      </c>
      <c r="K60" s="23">
        <v>0</v>
      </c>
      <c r="L60" s="23" t="s">
        <v>13</v>
      </c>
      <c r="M60" s="23" t="s">
        <v>13</v>
      </c>
      <c r="N60" s="215" t="s">
        <v>3415</v>
      </c>
      <c r="O60" s="23" t="s">
        <v>13</v>
      </c>
      <c r="P60" s="23" t="s">
        <v>4157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>重复</v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1401</v>
      </c>
      <c r="B61" s="23" t="s">
        <v>1240</v>
      </c>
      <c r="C61" s="23" t="s">
        <v>1401</v>
      </c>
      <c r="D61" s="23" t="s">
        <v>2831</v>
      </c>
      <c r="E61" s="23" t="s">
        <v>13</v>
      </c>
      <c r="F61" s="23" t="s">
        <v>13</v>
      </c>
      <c r="G61" s="23" t="s">
        <v>3460</v>
      </c>
      <c r="H61" s="23" t="s">
        <v>3461</v>
      </c>
      <c r="I61" s="215" t="s">
        <v>12</v>
      </c>
      <c r="J61" s="23" t="s">
        <v>3463</v>
      </c>
      <c r="K61" s="23">
        <v>0</v>
      </c>
      <c r="L61" s="23" t="s">
        <v>13</v>
      </c>
      <c r="M61" s="23" t="s">
        <v>13</v>
      </c>
      <c r="N61" s="215" t="s">
        <v>3415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>重复</v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1401</v>
      </c>
      <c r="B62" s="23" t="s">
        <v>1240</v>
      </c>
      <c r="C62" s="23" t="s">
        <v>1401</v>
      </c>
      <c r="D62" s="23" t="s">
        <v>2831</v>
      </c>
      <c r="E62" s="23" t="s">
        <v>13</v>
      </c>
      <c r="F62" s="23" t="s">
        <v>13</v>
      </c>
      <c r="G62" s="23" t="s">
        <v>3729</v>
      </c>
      <c r="H62" s="23" t="s">
        <v>3730</v>
      </c>
      <c r="I62" s="215" t="s">
        <v>12</v>
      </c>
      <c r="J62" s="23" t="s">
        <v>3732</v>
      </c>
      <c r="K62" s="23">
        <v>0</v>
      </c>
      <c r="L62" s="23" t="s">
        <v>13</v>
      </c>
      <c r="M62" s="23" t="s">
        <v>13</v>
      </c>
      <c r="N62" s="215" t="s">
        <v>3415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>重复</v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/>
      <c r="B63" s="23"/>
      <c r="C63" s="23"/>
      <c r="D63" s="23"/>
      <c r="E63" s="23"/>
      <c r="F63" s="23"/>
      <c r="G63" s="23"/>
      <c r="H63" s="23"/>
      <c r="I63" s="215"/>
      <c r="J63" s="23"/>
      <c r="K63" s="23">
        <v>0</v>
      </c>
      <c r="L63" s="23"/>
      <c r="M63" s="23"/>
      <c r="N63" s="215"/>
      <c r="O63" s="23"/>
      <c r="P63" s="23"/>
      <c r="Q63" s="22" t="str">
        <f t="shared" si="2"/>
        <v xml:space="preserve"> </v>
      </c>
      <c r="R63" s="22" t="str">
        <f>IF(Q63="在读",IF(IFERROR(FIND("一",D63),0)&gt;0,"一对一",VLOOKUP(LEFT(D63,3),班级编码!A:H,8,0)),Q63)</f>
        <v xml:space="preserve"> </v>
      </c>
      <c r="S63" s="22">
        <f t="shared" si="3"/>
        <v>0</v>
      </c>
      <c r="T63" s="22">
        <f t="shared" si="4"/>
        <v>0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0</v>
      </c>
      <c r="AC63" s="22" t="str">
        <f t="shared" si="11"/>
        <v/>
      </c>
      <c r="AD63" s="22" t="e">
        <f>VLOOKUP(D63,'2-班级信息'!A:AL,35,0)</f>
        <v>#N/A</v>
      </c>
      <c r="AE63" s="22" t="e">
        <f>VLOOKUP(D63,'2-班级信息'!A:AL,8,0)</f>
        <v>#N/A</v>
      </c>
      <c r="AF63" s="22" t="e">
        <f t="shared" si="1"/>
        <v>#N/A</v>
      </c>
      <c r="AG63" s="22" t="e">
        <f t="shared" si="12"/>
        <v>#N/A</v>
      </c>
    </row>
    <row r="64" spans="1:33" ht="12">
      <c r="A64" s="23" t="s">
        <v>1401</v>
      </c>
      <c r="B64" s="23" t="s">
        <v>2784</v>
      </c>
      <c r="C64" s="23" t="s">
        <v>1401</v>
      </c>
      <c r="D64" s="23" t="s">
        <v>4193</v>
      </c>
      <c r="E64" s="23" t="s">
        <v>13</v>
      </c>
      <c r="F64" s="23" t="s">
        <v>13</v>
      </c>
      <c r="G64" s="23" t="s">
        <v>2794</v>
      </c>
      <c r="H64" s="23" t="s">
        <v>2795</v>
      </c>
      <c r="I64" s="215" t="s">
        <v>17</v>
      </c>
      <c r="J64" s="23" t="s">
        <v>2796</v>
      </c>
      <c r="K64" s="23">
        <v>0</v>
      </c>
      <c r="L64" s="23" t="s">
        <v>4205</v>
      </c>
      <c r="M64" s="216" t="s">
        <v>4338</v>
      </c>
      <c r="N64" s="215" t="s">
        <v>3415</v>
      </c>
      <c r="O64" s="23" t="s">
        <v>13</v>
      </c>
      <c r="P64" s="23" t="s">
        <v>13</v>
      </c>
      <c r="Q64" s="22" t="str">
        <f t="shared" si="2"/>
        <v xml:space="preserve"> </v>
      </c>
      <c r="R64" s="22" t="str">
        <f>IF(Q64="在读",IF(IFERROR(FIND("一",D64),0)&gt;0,"一对一",VLOOKUP(LEFT(D64,3),班级编码!A:H,8,0)),Q64)</f>
        <v xml:space="preserve"> </v>
      </c>
      <c r="S64" s="22" t="str">
        <f t="shared" si="3"/>
        <v>游学会员</v>
      </c>
      <c r="T64" s="22" t="str">
        <f t="shared" si="4"/>
        <v/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>重复</v>
      </c>
      <c r="AB64" s="22">
        <f>COUNTIF($G$2:G64,G64)</f>
        <v>2</v>
      </c>
      <c r="AC64" s="22" t="str">
        <f t="shared" si="11"/>
        <v>游学会</v>
      </c>
      <c r="AD64" s="22" t="str">
        <f>VLOOKUP(D64,'2-班级信息'!A:AL,35,0)</f>
        <v/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 ht="12">
      <c r="A65" s="23" t="s">
        <v>1401</v>
      </c>
      <c r="B65" s="23" t="s">
        <v>2784</v>
      </c>
      <c r="C65" s="23" t="s">
        <v>1401</v>
      </c>
      <c r="D65" s="23" t="s">
        <v>4193</v>
      </c>
      <c r="E65" s="23" t="s">
        <v>13</v>
      </c>
      <c r="F65" s="23" t="s">
        <v>13</v>
      </c>
      <c r="G65" s="23" t="s">
        <v>4130</v>
      </c>
      <c r="H65" s="23" t="s">
        <v>4131</v>
      </c>
      <c r="I65" s="215" t="s">
        <v>17</v>
      </c>
      <c r="J65" s="23" t="s">
        <v>3388</v>
      </c>
      <c r="K65" s="23">
        <v>0</v>
      </c>
      <c r="L65" s="23" t="s">
        <v>4214</v>
      </c>
      <c r="M65" s="214" t="s">
        <v>4338</v>
      </c>
      <c r="N65" s="215" t="s">
        <v>3415</v>
      </c>
      <c r="O65" s="23" t="s">
        <v>13</v>
      </c>
      <c r="P65" s="23" t="s">
        <v>13</v>
      </c>
      <c r="Q65" s="22" t="str">
        <f t="shared" si="2"/>
        <v xml:space="preserve"> </v>
      </c>
      <c r="R65" s="22" t="str">
        <f>IF(Q65="在读",IF(IFERROR(FIND("一",D65),0)&gt;0,"一对一",VLOOKUP(LEFT(D65,3),班级编码!A:H,8,0)),Q65)</f>
        <v xml:space="preserve"> </v>
      </c>
      <c r="S65" s="22" t="str">
        <f t="shared" si="3"/>
        <v>游学会员</v>
      </c>
      <c r="T65" s="22" t="str">
        <f t="shared" si="4"/>
        <v/>
      </c>
      <c r="U65" s="22" t="str">
        <f t="shared" si="5"/>
        <v/>
      </c>
      <c r="V65" s="22" t="str">
        <f t="shared" si="6"/>
        <v/>
      </c>
      <c r="W65" s="22" t="str">
        <f t="shared" si="7"/>
        <v/>
      </c>
      <c r="X65" s="22" t="str">
        <f t="shared" si="8"/>
        <v/>
      </c>
      <c r="Y65" s="22">
        <f t="shared" si="9"/>
        <v>0</v>
      </c>
      <c r="Z65" s="22">
        <f t="shared" si="10"/>
        <v>0</v>
      </c>
      <c r="AA65" s="22" t="str">
        <f t="shared" si="0"/>
        <v>重复</v>
      </c>
      <c r="AB65" s="22">
        <f>COUNTIF($G$2:G65,G65)</f>
        <v>2</v>
      </c>
      <c r="AC65" s="22" t="str">
        <f t="shared" si="11"/>
        <v>游学会</v>
      </c>
      <c r="AD65" s="22" t="str">
        <f>VLOOKUP(D65,'2-班级信息'!A:AL,35,0)</f>
        <v/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 ht="12">
      <c r="A66" s="23" t="s">
        <v>1401</v>
      </c>
      <c r="B66" s="23" t="s">
        <v>2784</v>
      </c>
      <c r="C66" s="23" t="s">
        <v>1401</v>
      </c>
      <c r="D66" s="23" t="s">
        <v>4193</v>
      </c>
      <c r="E66" s="23" t="s">
        <v>13</v>
      </c>
      <c r="F66" s="23" t="s">
        <v>13</v>
      </c>
      <c r="G66" s="23" t="s">
        <v>3703</v>
      </c>
      <c r="H66" s="23" t="s">
        <v>3704</v>
      </c>
      <c r="I66" s="215" t="s">
        <v>19</v>
      </c>
      <c r="J66" s="23" t="s">
        <v>3706</v>
      </c>
      <c r="K66" s="23">
        <v>0</v>
      </c>
      <c r="L66" s="23" t="s">
        <v>4238</v>
      </c>
      <c r="M66" s="214" t="s">
        <v>4338</v>
      </c>
      <c r="N66" s="215" t="s">
        <v>3415</v>
      </c>
      <c r="O66" s="23" t="s">
        <v>13</v>
      </c>
      <c r="P66" s="23" t="s">
        <v>13</v>
      </c>
      <c r="Q66" s="22" t="str">
        <f t="shared" si="2"/>
        <v xml:space="preserve"> </v>
      </c>
      <c r="R66" s="22" t="str">
        <f>IF(Q66="在读",IF(IFERROR(FIND("一",D66),0)&gt;0,"一对一",VLOOKUP(LEFT(D66,3),班级编码!A:H,8,0)),Q66)</f>
        <v xml:space="preserve"> </v>
      </c>
      <c r="S66" s="22" t="str">
        <f t="shared" si="3"/>
        <v>游学会员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>重复</v>
      </c>
      <c r="AB66" s="22">
        <f>COUNTIF($G$2:G66,G66)</f>
        <v>2</v>
      </c>
      <c r="AC66" s="22" t="str">
        <f t="shared" si="11"/>
        <v>游学会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 ht="12">
      <c r="A67" s="23" t="s">
        <v>1401</v>
      </c>
      <c r="B67" s="23" t="s">
        <v>2784</v>
      </c>
      <c r="C67" s="23" t="s">
        <v>1401</v>
      </c>
      <c r="D67" s="23" t="s">
        <v>4193</v>
      </c>
      <c r="E67" s="23" t="s">
        <v>13</v>
      </c>
      <c r="F67" s="23" t="s">
        <v>13</v>
      </c>
      <c r="G67" s="23" t="s">
        <v>3785</v>
      </c>
      <c r="H67" s="23" t="s">
        <v>3786</v>
      </c>
      <c r="I67" s="215" t="s">
        <v>12</v>
      </c>
      <c r="J67" s="23" t="s">
        <v>3788</v>
      </c>
      <c r="K67" s="23">
        <v>0</v>
      </c>
      <c r="L67" s="23" t="s">
        <v>4248</v>
      </c>
      <c r="M67" s="214" t="s">
        <v>4338</v>
      </c>
      <c r="N67" s="215" t="s">
        <v>3415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 xml:space="preserve"> </v>
      </c>
      <c r="R67" s="22" t="str">
        <f>IF(Q67="在读",IF(IFERROR(FIND("一",D67),0)&gt;0,"一对一",VLOOKUP(LEFT(D67,3),班级编码!A:H,8,0)),Q67)</f>
        <v xml:space="preserve"> </v>
      </c>
      <c r="S67" s="22" t="str">
        <f t="shared" ref="S67:S130" si="16">+D67</f>
        <v>游学会员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>重复</v>
      </c>
      <c r="AB67" s="22">
        <f>COUNTIF($G$2:G67,G67)</f>
        <v>2</v>
      </c>
      <c r="AC67" s="22" t="str">
        <f t="shared" ref="AC67:AC130" si="24">IF(IFERROR(FIND("一",D67),0)&gt;0,"一对一",LEFT(D67,3))</f>
        <v>游学会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 ht="12">
      <c r="A68" s="23" t="s">
        <v>1401</v>
      </c>
      <c r="B68" s="23" t="s">
        <v>2784</v>
      </c>
      <c r="C68" s="23" t="s">
        <v>1401</v>
      </c>
      <c r="D68" s="23" t="s">
        <v>4193</v>
      </c>
      <c r="E68" s="23" t="s">
        <v>13</v>
      </c>
      <c r="F68" s="23" t="s">
        <v>13</v>
      </c>
      <c r="G68" s="23" t="s">
        <v>4154</v>
      </c>
      <c r="H68" s="23" t="s">
        <v>4155</v>
      </c>
      <c r="I68" s="215" t="s">
        <v>12</v>
      </c>
      <c r="J68" s="23" t="s">
        <v>4157</v>
      </c>
      <c r="K68" s="23">
        <v>0</v>
      </c>
      <c r="L68" s="23" t="s">
        <v>4249</v>
      </c>
      <c r="M68" s="214" t="s">
        <v>4338</v>
      </c>
      <c r="N68" s="215" t="s">
        <v>3415</v>
      </c>
      <c r="O68" s="23" t="s">
        <v>13</v>
      </c>
      <c r="P68" s="23" t="s">
        <v>4157</v>
      </c>
      <c r="Q68" s="22" t="str">
        <f t="shared" si="15"/>
        <v xml:space="preserve"> </v>
      </c>
      <c r="R68" s="22" t="str">
        <f>IF(Q68="在读",IF(IFERROR(FIND("一",D68),0)&gt;0,"一对一",VLOOKUP(LEFT(D68,3),班级编码!A:H,8,0)),Q68)</f>
        <v xml:space="preserve"> </v>
      </c>
      <c r="S68" s="22" t="str">
        <f t="shared" si="16"/>
        <v>游学会员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>重复</v>
      </c>
      <c r="AB68" s="22">
        <f>COUNTIF($G$2:G68,G68)</f>
        <v>2</v>
      </c>
      <c r="AC68" s="22" t="str">
        <f t="shared" si="24"/>
        <v>游学会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 ht="12">
      <c r="A69" s="23" t="s">
        <v>1401</v>
      </c>
      <c r="B69" s="23" t="s">
        <v>2784</v>
      </c>
      <c r="C69" s="23" t="s">
        <v>1401</v>
      </c>
      <c r="D69" s="23" t="s">
        <v>4193</v>
      </c>
      <c r="E69" s="23" t="s">
        <v>13</v>
      </c>
      <c r="F69" s="23" t="s">
        <v>13</v>
      </c>
      <c r="G69" s="23" t="s">
        <v>3460</v>
      </c>
      <c r="H69" s="23" t="s">
        <v>3461</v>
      </c>
      <c r="I69" s="215" t="s">
        <v>12</v>
      </c>
      <c r="J69" s="23" t="s">
        <v>3463</v>
      </c>
      <c r="K69" s="23">
        <v>0</v>
      </c>
      <c r="L69" s="23" t="s">
        <v>4250</v>
      </c>
      <c r="M69" s="214" t="s">
        <v>4338</v>
      </c>
      <c r="N69" s="215" t="s">
        <v>3415</v>
      </c>
      <c r="O69" s="23" t="s">
        <v>13</v>
      </c>
      <c r="P69" s="23" t="s">
        <v>13</v>
      </c>
      <c r="Q69" s="22" t="str">
        <f t="shared" si="15"/>
        <v xml:space="preserve"> </v>
      </c>
      <c r="R69" s="22" t="str">
        <f>IF(Q69="在读",IF(IFERROR(FIND("一",D69),0)&gt;0,"一对一",VLOOKUP(LEFT(D69,3),班级编码!A:H,8,0)),Q69)</f>
        <v xml:space="preserve"> </v>
      </c>
      <c r="S69" s="22" t="str">
        <f t="shared" si="16"/>
        <v>游学会员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>重复</v>
      </c>
      <c r="AB69" s="22">
        <f>COUNTIF($G$2:G69,G69)</f>
        <v>2</v>
      </c>
      <c r="AC69" s="22" t="str">
        <f t="shared" si="24"/>
        <v>游学会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 ht="12">
      <c r="A70" s="23" t="s">
        <v>1401</v>
      </c>
      <c r="B70" s="23" t="s">
        <v>2784</v>
      </c>
      <c r="C70" s="23" t="s">
        <v>1401</v>
      </c>
      <c r="D70" s="23" t="s">
        <v>4193</v>
      </c>
      <c r="E70" s="23" t="s">
        <v>13</v>
      </c>
      <c r="F70" s="23" t="s">
        <v>13</v>
      </c>
      <c r="G70" s="23" t="s">
        <v>3729</v>
      </c>
      <c r="H70" s="23" t="s">
        <v>3730</v>
      </c>
      <c r="I70" s="215" t="s">
        <v>12</v>
      </c>
      <c r="J70" s="23" t="s">
        <v>3732</v>
      </c>
      <c r="K70" s="23">
        <v>0</v>
      </c>
      <c r="L70" s="23" t="s">
        <v>4251</v>
      </c>
      <c r="M70" s="214" t="s">
        <v>4338</v>
      </c>
      <c r="N70" s="215" t="s">
        <v>3415</v>
      </c>
      <c r="O70" s="23" t="s">
        <v>13</v>
      </c>
      <c r="P70" s="23" t="s">
        <v>13</v>
      </c>
      <c r="Q70" s="22" t="str">
        <f t="shared" si="15"/>
        <v xml:space="preserve"> </v>
      </c>
      <c r="R70" s="22" t="str">
        <f>IF(Q70="在读",IF(IFERROR(FIND("一",D70),0)&gt;0,"一对一",VLOOKUP(LEFT(D70,3),班级编码!A:H,8,0)),Q70)</f>
        <v xml:space="preserve"> </v>
      </c>
      <c r="S70" s="22" t="str">
        <f t="shared" si="16"/>
        <v>游学会员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>重复</v>
      </c>
      <c r="AB70" s="22">
        <f>COUNTIF($G$2:G70,G70)</f>
        <v>2</v>
      </c>
      <c r="AC70" s="22" t="str">
        <f t="shared" si="24"/>
        <v>游学会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5" t="s">
        <v>1401</v>
      </c>
      <c r="B71" s="215" t="s">
        <v>1240</v>
      </c>
      <c r="C71" s="215" t="s">
        <v>1401</v>
      </c>
      <c r="D71" s="215" t="s">
        <v>2831</v>
      </c>
      <c r="E71" s="23"/>
      <c r="F71" s="23"/>
      <c r="G71" s="23" t="s">
        <v>3945</v>
      </c>
      <c r="H71" s="23" t="s">
        <v>3946</v>
      </c>
      <c r="I71" s="215" t="s">
        <v>19</v>
      </c>
      <c r="J71" s="23"/>
      <c r="K71" s="23"/>
      <c r="L71" s="23"/>
      <c r="M71" s="23"/>
      <c r="N71" s="215" t="s">
        <v>3415</v>
      </c>
      <c r="O71" s="23"/>
      <c r="P71" s="23"/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>
        <f t="shared" si="17"/>
        <v>0</v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小学平时班</v>
      </c>
    </row>
    <row r="72" spans="1:33">
      <c r="A72" s="215" t="s">
        <v>1401</v>
      </c>
      <c r="B72" s="215" t="s">
        <v>1240</v>
      </c>
      <c r="C72" s="215" t="s">
        <v>1401</v>
      </c>
      <c r="D72" s="215" t="s">
        <v>2831</v>
      </c>
      <c r="E72" s="23"/>
      <c r="F72" s="23"/>
      <c r="G72" s="23" t="s">
        <v>3561</v>
      </c>
      <c r="H72" s="23" t="s">
        <v>3562</v>
      </c>
      <c r="I72" s="215" t="s">
        <v>12</v>
      </c>
      <c r="J72" s="23"/>
      <c r="K72" s="23"/>
      <c r="L72" s="23"/>
      <c r="M72" s="23"/>
      <c r="N72" s="215" t="s">
        <v>3415</v>
      </c>
      <c r="O72" s="23"/>
      <c r="P72" s="23"/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>
        <f t="shared" si="17"/>
        <v>0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小学平时班</v>
      </c>
    </row>
    <row r="73" spans="1:33">
      <c r="A73" s="215" t="s">
        <v>1401</v>
      </c>
      <c r="B73" s="215" t="s">
        <v>1240</v>
      </c>
      <c r="C73" s="215" t="s">
        <v>1401</v>
      </c>
      <c r="D73" s="215" t="s">
        <v>2831</v>
      </c>
      <c r="E73" s="23"/>
      <c r="F73" s="23"/>
      <c r="G73" s="23" t="s">
        <v>3649</v>
      </c>
      <c r="H73" s="23" t="s">
        <v>3650</v>
      </c>
      <c r="I73" s="215" t="s">
        <v>1763</v>
      </c>
      <c r="J73" s="23"/>
      <c r="K73" s="23"/>
      <c r="L73" s="23"/>
      <c r="M73" s="23"/>
      <c r="N73" s="215" t="s">
        <v>3484</v>
      </c>
      <c r="O73" s="23"/>
      <c r="P73" s="23"/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>
        <f t="shared" si="17"/>
        <v>0</v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5" t="s">
        <v>1401</v>
      </c>
      <c r="B74" s="215" t="s">
        <v>1240</v>
      </c>
      <c r="C74" s="215" t="s">
        <v>1401</v>
      </c>
      <c r="D74" s="215" t="s">
        <v>2831</v>
      </c>
      <c r="E74" s="23"/>
      <c r="F74" s="23"/>
      <c r="G74" s="23" t="s">
        <v>3565</v>
      </c>
      <c r="H74" s="23" t="s">
        <v>3566</v>
      </c>
      <c r="I74" s="215" t="s">
        <v>1714</v>
      </c>
      <c r="J74" s="23"/>
      <c r="K74" s="23"/>
      <c r="L74" s="23"/>
      <c r="M74" s="23"/>
      <c r="N74" s="215" t="s">
        <v>3060</v>
      </c>
      <c r="O74" s="23"/>
      <c r="P74" s="23"/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>
        <f t="shared" si="17"/>
        <v>0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5" t="s">
        <v>1401</v>
      </c>
      <c r="B75" s="215" t="s">
        <v>1240</v>
      </c>
      <c r="C75" s="215" t="s">
        <v>1401</v>
      </c>
      <c r="D75" s="215" t="s">
        <v>2831</v>
      </c>
      <c r="E75" s="23"/>
      <c r="F75" s="23"/>
      <c r="G75" s="23" t="s">
        <v>4099</v>
      </c>
      <c r="H75" s="23" t="s">
        <v>4100</v>
      </c>
      <c r="I75" s="215" t="s">
        <v>17</v>
      </c>
      <c r="J75" s="23"/>
      <c r="K75" s="23"/>
      <c r="L75" s="23"/>
      <c r="M75" s="23"/>
      <c r="N75" s="215" t="s">
        <v>3415</v>
      </c>
      <c r="O75" s="23"/>
      <c r="P75" s="23"/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>
        <f t="shared" si="17"/>
        <v>0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小学班</v>
      </c>
      <c r="AG75" s="22" t="str">
        <f t="shared" si="25"/>
        <v>小学平时班</v>
      </c>
    </row>
    <row r="76" spans="1:33">
      <c r="A76" s="215" t="s">
        <v>1401</v>
      </c>
      <c r="B76" s="215" t="s">
        <v>1240</v>
      </c>
      <c r="C76" s="215" t="s">
        <v>1401</v>
      </c>
      <c r="D76" s="215" t="s">
        <v>2831</v>
      </c>
      <c r="E76" s="23"/>
      <c r="F76" s="23"/>
      <c r="G76" s="23" t="s">
        <v>3618</v>
      </c>
      <c r="H76" s="23" t="s">
        <v>3619</v>
      </c>
      <c r="I76" s="215" t="s">
        <v>12</v>
      </c>
      <c r="J76" s="23"/>
      <c r="K76" s="23"/>
      <c r="L76" s="23"/>
      <c r="M76" s="23"/>
      <c r="N76" s="215" t="s">
        <v>3415</v>
      </c>
      <c r="O76" s="23"/>
      <c r="P76" s="23"/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>
        <f t="shared" si="17"/>
        <v>0</v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5" t="s">
        <v>1401</v>
      </c>
      <c r="B77" s="215" t="s">
        <v>1240</v>
      </c>
      <c r="C77" s="215" t="s">
        <v>1401</v>
      </c>
      <c r="D77" s="215" t="s">
        <v>2831</v>
      </c>
      <c r="E77" s="23"/>
      <c r="F77" s="23"/>
      <c r="G77" s="23" t="s">
        <v>3615</v>
      </c>
      <c r="H77" s="23" t="s">
        <v>3616</v>
      </c>
      <c r="I77" s="215" t="s">
        <v>19</v>
      </c>
      <c r="J77" s="23"/>
      <c r="K77" s="23"/>
      <c r="L77" s="23"/>
      <c r="M77" s="23"/>
      <c r="N77" s="215" t="s">
        <v>3415</v>
      </c>
      <c r="O77" s="23"/>
      <c r="P77" s="23"/>
      <c r="Q77" s="22" t="str">
        <f t="shared" si="15"/>
        <v>未进班</v>
      </c>
      <c r="R77" s="22" t="str">
        <f>IF(Q77="在读",IF(IFERROR(FIND("一",D77),0)&gt;0,"一对一",VLOOKUP(LEFT(D77,3),班级编码!A:H,8,0)),Q77)</f>
        <v>未进班</v>
      </c>
      <c r="S77" s="22" t="str">
        <f t="shared" si="16"/>
        <v>未进班</v>
      </c>
      <c r="T77" s="22">
        <f t="shared" si="17"/>
        <v>0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未进班</v>
      </c>
      <c r="AD77" s="22" t="str">
        <f>VLOOKUP(D77,'2-班级信息'!A:AL,35,0)</f>
        <v/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小学平时班</v>
      </c>
    </row>
    <row r="78" spans="1:33">
      <c r="A78" s="215" t="s">
        <v>1401</v>
      </c>
      <c r="B78" s="215" t="s">
        <v>1240</v>
      </c>
      <c r="C78" s="215" t="s">
        <v>1401</v>
      </c>
      <c r="D78" s="215" t="s">
        <v>2831</v>
      </c>
      <c r="E78" s="23"/>
      <c r="F78" s="23"/>
      <c r="G78" s="23" t="s">
        <v>3527</v>
      </c>
      <c r="H78" s="23" t="s">
        <v>3528</v>
      </c>
      <c r="I78" s="215" t="s">
        <v>19</v>
      </c>
      <c r="J78" s="23"/>
      <c r="K78" s="23"/>
      <c r="L78" s="23"/>
      <c r="M78" s="23"/>
      <c r="N78" s="215" t="s">
        <v>3415</v>
      </c>
      <c r="O78" s="23"/>
      <c r="P78" s="23"/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>
        <f t="shared" si="17"/>
        <v>0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5" t="s">
        <v>1401</v>
      </c>
      <c r="B79" s="215" t="s">
        <v>1240</v>
      </c>
      <c r="C79" s="215" t="s">
        <v>1401</v>
      </c>
      <c r="D79" s="215" t="s">
        <v>2831</v>
      </c>
      <c r="E79" s="23"/>
      <c r="F79" s="23"/>
      <c r="G79" s="23" t="s">
        <v>3557</v>
      </c>
      <c r="H79" s="23" t="s">
        <v>3558</v>
      </c>
      <c r="I79" s="215" t="s">
        <v>19</v>
      </c>
      <c r="J79" s="23"/>
      <c r="K79" s="23"/>
      <c r="L79" s="23"/>
      <c r="M79" s="23"/>
      <c r="N79" s="215" t="s">
        <v>3415</v>
      </c>
      <c r="O79" s="23"/>
      <c r="P79" s="23"/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>
        <f t="shared" si="17"/>
        <v>0</v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小学平时班</v>
      </c>
    </row>
    <row r="80" spans="1:33">
      <c r="A80" s="215" t="s">
        <v>1401</v>
      </c>
      <c r="B80" s="215" t="s">
        <v>1240</v>
      </c>
      <c r="C80" s="215" t="s">
        <v>1401</v>
      </c>
      <c r="D80" s="215" t="s">
        <v>2831</v>
      </c>
      <c r="E80" s="23"/>
      <c r="F80" s="23"/>
      <c r="G80" s="23" t="s">
        <v>3966</v>
      </c>
      <c r="H80" s="23" t="s">
        <v>3967</v>
      </c>
      <c r="I80" s="215" t="s">
        <v>1763</v>
      </c>
      <c r="J80" s="23"/>
      <c r="K80" s="23"/>
      <c r="L80" s="23"/>
      <c r="M80" s="23"/>
      <c r="N80" s="215" t="s">
        <v>3060</v>
      </c>
      <c r="O80" s="23"/>
      <c r="P80" s="23"/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>
        <f t="shared" si="17"/>
        <v>0</v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5" t="s">
        <v>1401</v>
      </c>
      <c r="B81" s="215" t="s">
        <v>1240</v>
      </c>
      <c r="C81" s="215" t="s">
        <v>1401</v>
      </c>
      <c r="D81" s="215" t="s">
        <v>2831</v>
      </c>
      <c r="E81" s="23"/>
      <c r="F81" s="23"/>
      <c r="G81" s="23" t="s">
        <v>3953</v>
      </c>
      <c r="H81" s="23" t="s">
        <v>3954</v>
      </c>
      <c r="I81" s="215" t="s">
        <v>12</v>
      </c>
      <c r="J81" s="23"/>
      <c r="K81" s="23"/>
      <c r="L81" s="23"/>
      <c r="M81" s="23"/>
      <c r="N81" s="215" t="s">
        <v>3415</v>
      </c>
      <c r="O81" s="23"/>
      <c r="P81" s="23"/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>
        <f t="shared" si="17"/>
        <v>0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5"/>
      <c r="B82" s="215"/>
      <c r="C82" s="215"/>
      <c r="D82" s="215"/>
      <c r="E82" s="23"/>
      <c r="F82" s="23"/>
      <c r="G82" s="23"/>
      <c r="H82" s="23"/>
      <c r="I82" s="215"/>
      <c r="J82" s="23"/>
      <c r="K82" s="23"/>
      <c r="L82" s="23"/>
      <c r="M82" s="23"/>
      <c r="N82" s="215"/>
      <c r="O82" s="23"/>
      <c r="P82" s="23"/>
      <c r="Q82" s="22" t="str">
        <f t="shared" si="15"/>
        <v xml:space="preserve"> </v>
      </c>
      <c r="R82" s="22" t="str">
        <f>IF(Q82="在读",IF(IFERROR(FIND("一",D82),0)&gt;0,"一对一",VLOOKUP(LEFT(D82,3),班级编码!A:H,8,0)),Q82)</f>
        <v xml:space="preserve"> </v>
      </c>
      <c r="S82" s="22">
        <f t="shared" si="16"/>
        <v>0</v>
      </c>
      <c r="T82" s="22">
        <f t="shared" si="17"/>
        <v>0</v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0</v>
      </c>
      <c r="AC82" s="22" t="str">
        <f t="shared" si="24"/>
        <v/>
      </c>
      <c r="AD82" s="22" t="e">
        <f>VLOOKUP(D82,'2-班级信息'!A:AL,35,0)</f>
        <v>#N/A</v>
      </c>
      <c r="AE82" s="22" t="e">
        <f>VLOOKUP(D82,'2-班级信息'!A:AL,8,0)</f>
        <v>#N/A</v>
      </c>
      <c r="AF82" s="22" t="e">
        <f t="shared" si="14"/>
        <v>#N/A</v>
      </c>
      <c r="AG82" s="22" t="e">
        <f t="shared" si="25"/>
        <v>#N/A</v>
      </c>
    </row>
    <row r="83" spans="1:33">
      <c r="A83" s="215" t="s">
        <v>1401</v>
      </c>
      <c r="B83" s="215" t="s">
        <v>1240</v>
      </c>
      <c r="C83" s="215" t="s">
        <v>1401</v>
      </c>
      <c r="D83" s="215" t="s">
        <v>2831</v>
      </c>
      <c r="E83" s="23"/>
      <c r="F83" s="23"/>
      <c r="G83" s="23" t="s">
        <v>3939</v>
      </c>
      <c r="H83" s="23" t="s">
        <v>3940</v>
      </c>
      <c r="I83" s="215" t="s">
        <v>19</v>
      </c>
      <c r="J83" s="23"/>
      <c r="K83" s="23"/>
      <c r="L83" s="23"/>
      <c r="M83" s="23"/>
      <c r="N83" s="215" t="s">
        <v>3415</v>
      </c>
      <c r="O83" s="23"/>
      <c r="P83" s="23"/>
      <c r="Q83" s="22" t="str">
        <f t="shared" si="15"/>
        <v>未进班</v>
      </c>
      <c r="R83" s="22" t="str">
        <f>IF(Q83="在读",IF(IFERROR(FIND("一",D83),0)&gt;0,"一对一",VLOOKUP(LEFT(D83,3),班级编码!A:H,8,0)),Q83)</f>
        <v>未进班</v>
      </c>
      <c r="S83" s="22" t="str">
        <f t="shared" si="16"/>
        <v>未进班</v>
      </c>
      <c r="T83" s="22">
        <f t="shared" si="17"/>
        <v>0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未进班</v>
      </c>
      <c r="AD83" s="22" t="str">
        <f>VLOOKUP(D83,'2-班级信息'!A:AL,35,0)</f>
        <v/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5" t="s">
        <v>1401</v>
      </c>
      <c r="B84" s="215" t="s">
        <v>1240</v>
      </c>
      <c r="C84" s="215" t="s">
        <v>1401</v>
      </c>
      <c r="D84" s="215" t="s">
        <v>2831</v>
      </c>
      <c r="E84" s="23"/>
      <c r="F84" s="23"/>
      <c r="G84" s="23" t="s">
        <v>3935</v>
      </c>
      <c r="H84" s="23" t="s">
        <v>3936</v>
      </c>
      <c r="I84" s="215" t="s">
        <v>1763</v>
      </c>
      <c r="J84" s="23"/>
      <c r="K84" s="23"/>
      <c r="L84" s="23"/>
      <c r="M84" s="23"/>
      <c r="N84" s="215" t="s">
        <v>3060</v>
      </c>
      <c r="O84" s="23"/>
      <c r="P84" s="23"/>
      <c r="Q84" s="22" t="str">
        <f t="shared" si="15"/>
        <v>未进班</v>
      </c>
      <c r="R84" s="22" t="str">
        <f>IF(Q84="在读",IF(IFERROR(FIND("一",D84),0)&gt;0,"一对一",VLOOKUP(LEFT(D84,3),班级编码!A:H,8,0)),Q84)</f>
        <v>未进班</v>
      </c>
      <c r="S84" s="22" t="str">
        <f t="shared" si="16"/>
        <v>未进班</v>
      </c>
      <c r="T84" s="22">
        <f t="shared" si="17"/>
        <v>0</v>
      </c>
      <c r="U84" s="22" t="str">
        <f t="shared" si="18"/>
        <v/>
      </c>
      <c r="V84" s="22" t="str">
        <f t="shared" si="19"/>
        <v/>
      </c>
      <c r="W84" s="22" t="str">
        <f t="shared" si="20"/>
        <v/>
      </c>
      <c r="X84" s="22" t="str">
        <f t="shared" si="21"/>
        <v/>
      </c>
      <c r="Y84" s="22">
        <f t="shared" si="22"/>
        <v>0</v>
      </c>
      <c r="Z84" s="22">
        <f t="shared" si="23"/>
        <v>0</v>
      </c>
      <c r="AA84" s="22" t="str">
        <f t="shared" si="13"/>
        <v/>
      </c>
      <c r="AB84" s="22">
        <f>COUNTIF($G$2:G84,G84)</f>
        <v>1</v>
      </c>
      <c r="AC84" s="22" t="str">
        <f t="shared" si="24"/>
        <v>未进班</v>
      </c>
      <c r="AD84" s="22" t="str">
        <f>VLOOKUP(D84,'2-班级信息'!A:AL,35,0)</f>
        <v/>
      </c>
      <c r="AE84" s="22" t="str">
        <f>VLOOKUP(D84,'2-班级信息'!A:AL,8,0)</f>
        <v/>
      </c>
      <c r="AF84" s="22" t="str">
        <f t="shared" si="14"/>
        <v>幼儿班</v>
      </c>
      <c r="AG84" s="22" t="str">
        <f t="shared" si="25"/>
        <v>幼儿班</v>
      </c>
    </row>
    <row r="85" spans="1:33">
      <c r="A85" s="215" t="s">
        <v>1401</v>
      </c>
      <c r="B85" s="215" t="s">
        <v>1240</v>
      </c>
      <c r="C85" s="215" t="s">
        <v>1401</v>
      </c>
      <c r="D85" s="215" t="s">
        <v>2831</v>
      </c>
      <c r="E85" s="23"/>
      <c r="F85" s="23"/>
      <c r="G85" s="23" t="s">
        <v>3716</v>
      </c>
      <c r="H85" s="23" t="s">
        <v>3717</v>
      </c>
      <c r="I85" s="215" t="s">
        <v>19</v>
      </c>
      <c r="J85" s="23"/>
      <c r="K85" s="23"/>
      <c r="L85" s="23"/>
      <c r="M85" s="23"/>
      <c r="N85" s="215" t="s">
        <v>3415</v>
      </c>
      <c r="O85" s="23"/>
      <c r="P85" s="23"/>
      <c r="Q85" s="22" t="str">
        <f t="shared" si="15"/>
        <v>未进班</v>
      </c>
      <c r="R85" s="22" t="str">
        <f>IF(Q85="在读",IF(IFERROR(FIND("一",D85),0)&gt;0,"一对一",VLOOKUP(LEFT(D85,3),班级编码!A:H,8,0)),Q85)</f>
        <v>未进班</v>
      </c>
      <c r="S85" s="22" t="str">
        <f t="shared" si="16"/>
        <v>未进班</v>
      </c>
      <c r="T85" s="22">
        <f t="shared" si="17"/>
        <v>0</v>
      </c>
      <c r="U85" s="22" t="str">
        <f t="shared" si="18"/>
        <v/>
      </c>
      <c r="V85" s="22" t="str">
        <f t="shared" si="19"/>
        <v/>
      </c>
      <c r="W85" s="22" t="str">
        <f t="shared" si="20"/>
        <v/>
      </c>
      <c r="X85" s="22" t="str">
        <f t="shared" si="21"/>
        <v/>
      </c>
      <c r="Y85" s="22">
        <f t="shared" si="22"/>
        <v>0</v>
      </c>
      <c r="Z85" s="22">
        <f t="shared" si="23"/>
        <v>0</v>
      </c>
      <c r="AA85" s="22" t="str">
        <f t="shared" si="13"/>
        <v/>
      </c>
      <c r="AB85" s="22">
        <f>COUNTIF($G$2:G85,G85)</f>
        <v>1</v>
      </c>
      <c r="AC85" s="22" t="str">
        <f t="shared" si="24"/>
        <v>未进班</v>
      </c>
      <c r="AD85" s="22" t="str">
        <f>VLOOKUP(D85,'2-班级信息'!A:AL,35,0)</f>
        <v/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小学平时班</v>
      </c>
    </row>
    <row r="86" spans="1:33">
      <c r="A86" s="215" t="s">
        <v>1401</v>
      </c>
      <c r="B86" s="215" t="s">
        <v>1240</v>
      </c>
      <c r="C86" s="215" t="s">
        <v>1401</v>
      </c>
      <c r="D86" s="215" t="s">
        <v>2831</v>
      </c>
      <c r="E86" s="23"/>
      <c r="F86" s="23"/>
      <c r="G86" s="23" t="s">
        <v>3925</v>
      </c>
      <c r="H86" s="23" t="s">
        <v>3926</v>
      </c>
      <c r="I86" s="215" t="s">
        <v>15</v>
      </c>
      <c r="J86" s="23"/>
      <c r="K86" s="23"/>
      <c r="L86" s="23"/>
      <c r="M86" s="23"/>
      <c r="N86" s="215" t="s">
        <v>3415</v>
      </c>
      <c r="O86" s="23"/>
      <c r="P86" s="23"/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>
        <f t="shared" si="17"/>
        <v>0</v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5" t="s">
        <v>1401</v>
      </c>
      <c r="B87" s="215" t="s">
        <v>1240</v>
      </c>
      <c r="C87" s="215" t="s">
        <v>1401</v>
      </c>
      <c r="D87" s="215" t="s">
        <v>2831</v>
      </c>
      <c r="E87" s="23"/>
      <c r="F87" s="23"/>
      <c r="G87" s="23" t="s">
        <v>3887</v>
      </c>
      <c r="H87" s="23" t="s">
        <v>3888</v>
      </c>
      <c r="I87" s="215" t="s">
        <v>15</v>
      </c>
      <c r="J87" s="23"/>
      <c r="K87" s="23"/>
      <c r="L87" s="23"/>
      <c r="M87" s="23"/>
      <c r="N87" s="215" t="s">
        <v>3415</v>
      </c>
      <c r="O87" s="23"/>
      <c r="P87" s="23"/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>
        <f t="shared" si="17"/>
        <v>0</v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5" t="s">
        <v>1401</v>
      </c>
      <c r="B88" s="215" t="s">
        <v>1240</v>
      </c>
      <c r="C88" s="215" t="s">
        <v>1401</v>
      </c>
      <c r="D88" s="215" t="s">
        <v>2831</v>
      </c>
      <c r="E88" s="23"/>
      <c r="F88" s="23"/>
      <c r="G88" s="23" t="s">
        <v>3874</v>
      </c>
      <c r="H88" s="23" t="s">
        <v>3875</v>
      </c>
      <c r="I88" s="215" t="s">
        <v>19</v>
      </c>
      <c r="J88" s="23"/>
      <c r="K88" s="23"/>
      <c r="L88" s="23"/>
      <c r="M88" s="23"/>
      <c r="N88" s="215" t="s">
        <v>3415</v>
      </c>
      <c r="O88" s="23"/>
      <c r="P88" s="23"/>
      <c r="Q88" s="22" t="str">
        <f t="shared" si="15"/>
        <v>未进班</v>
      </c>
      <c r="R88" s="22" t="str">
        <f>IF(Q88="在读",IF(IFERROR(FIND("一",D88),0)&gt;0,"一对一",VLOOKUP(LEFT(D88,3),班级编码!A:H,8,0)),Q88)</f>
        <v>未进班</v>
      </c>
      <c r="S88" s="22" t="str">
        <f t="shared" si="16"/>
        <v>未进班</v>
      </c>
      <c r="T88" s="22">
        <f t="shared" si="17"/>
        <v>0</v>
      </c>
      <c r="U88" s="22" t="str">
        <f t="shared" si="18"/>
        <v/>
      </c>
      <c r="V88" s="22" t="str">
        <f t="shared" si="19"/>
        <v/>
      </c>
      <c r="W88" s="22" t="str">
        <f t="shared" si="20"/>
        <v/>
      </c>
      <c r="X88" s="22" t="str">
        <f t="shared" si="21"/>
        <v/>
      </c>
      <c r="Y88" s="22">
        <f t="shared" si="22"/>
        <v>0</v>
      </c>
      <c r="Z88" s="22">
        <f t="shared" si="23"/>
        <v>0</v>
      </c>
      <c r="AA88" s="22" t="str">
        <f t="shared" si="13"/>
        <v/>
      </c>
      <c r="AB88" s="22">
        <f>COUNTIF($G$2:G88,G88)</f>
        <v>1</v>
      </c>
      <c r="AC88" s="22" t="str">
        <f t="shared" si="24"/>
        <v>未进班</v>
      </c>
      <c r="AD88" s="22" t="str">
        <f>VLOOKUP(D88,'2-班级信息'!A:AL,35,0)</f>
        <v/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5" t="s">
        <v>1401</v>
      </c>
      <c r="B89" s="215" t="s">
        <v>1240</v>
      </c>
      <c r="C89" s="215" t="s">
        <v>1401</v>
      </c>
      <c r="D89" s="215" t="s">
        <v>2831</v>
      </c>
      <c r="E89" s="23"/>
      <c r="F89" s="23"/>
      <c r="G89" s="23" t="s">
        <v>3681</v>
      </c>
      <c r="H89" s="23" t="s">
        <v>3682</v>
      </c>
      <c r="I89" s="215" t="s">
        <v>1763</v>
      </c>
      <c r="J89" s="23"/>
      <c r="K89" s="23"/>
      <c r="L89" s="23"/>
      <c r="M89" s="23"/>
      <c r="N89" s="215" t="s">
        <v>3415</v>
      </c>
      <c r="O89" s="23"/>
      <c r="P89" s="23"/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>
        <f t="shared" si="17"/>
        <v>0</v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5" t="s">
        <v>1401</v>
      </c>
      <c r="B90" s="215" t="s">
        <v>1240</v>
      </c>
      <c r="C90" s="215" t="s">
        <v>1401</v>
      </c>
      <c r="D90" s="215" t="s">
        <v>2831</v>
      </c>
      <c r="E90" s="23"/>
      <c r="F90" s="23"/>
      <c r="G90" s="23" t="s">
        <v>3511</v>
      </c>
      <c r="H90" s="23" t="s">
        <v>3512</v>
      </c>
      <c r="I90" s="215" t="s">
        <v>1763</v>
      </c>
      <c r="J90" s="23"/>
      <c r="K90" s="23"/>
      <c r="L90" s="23"/>
      <c r="M90" s="23"/>
      <c r="N90" s="215" t="s">
        <v>3415</v>
      </c>
      <c r="O90" s="23"/>
      <c r="P90" s="23"/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>
        <f t="shared" si="17"/>
        <v>0</v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5" t="s">
        <v>1401</v>
      </c>
      <c r="B91" s="215" t="s">
        <v>1240</v>
      </c>
      <c r="C91" s="215" t="s">
        <v>1401</v>
      </c>
      <c r="D91" s="215" t="s">
        <v>2831</v>
      </c>
      <c r="E91" s="23"/>
      <c r="F91" s="23"/>
      <c r="G91" s="23" t="s">
        <v>4007</v>
      </c>
      <c r="H91" s="23" t="s">
        <v>1296</v>
      </c>
      <c r="I91" s="215" t="s">
        <v>1763</v>
      </c>
      <c r="J91" s="23"/>
      <c r="K91" s="23"/>
      <c r="L91" s="23"/>
      <c r="M91" s="23"/>
      <c r="N91" s="215" t="s">
        <v>3415</v>
      </c>
      <c r="O91" s="23"/>
      <c r="P91" s="23"/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>
        <f t="shared" si="17"/>
        <v>0</v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5" t="s">
        <v>1401</v>
      </c>
      <c r="B92" s="215" t="s">
        <v>1240</v>
      </c>
      <c r="C92" s="215" t="s">
        <v>1401</v>
      </c>
      <c r="D92" s="215" t="s">
        <v>2831</v>
      </c>
      <c r="E92" s="23"/>
      <c r="F92" s="23"/>
      <c r="G92" s="23" t="s">
        <v>3554</v>
      </c>
      <c r="H92" s="23" t="s">
        <v>3555</v>
      </c>
      <c r="I92" s="215" t="s">
        <v>1763</v>
      </c>
      <c r="J92" s="23"/>
      <c r="K92" s="23"/>
      <c r="L92" s="23"/>
      <c r="M92" s="23"/>
      <c r="N92" s="215" t="s">
        <v>3415</v>
      </c>
      <c r="O92" s="23"/>
      <c r="P92" s="23"/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>
        <f t="shared" si="17"/>
        <v>0</v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5" t="s">
        <v>1401</v>
      </c>
      <c r="B93" s="215" t="s">
        <v>1240</v>
      </c>
      <c r="C93" s="215" t="s">
        <v>1401</v>
      </c>
      <c r="D93" s="215" t="s">
        <v>2831</v>
      </c>
      <c r="E93" s="23"/>
      <c r="F93" s="23"/>
      <c r="G93" s="23" t="s">
        <v>4015</v>
      </c>
      <c r="H93" s="23" t="s">
        <v>4016</v>
      </c>
      <c r="I93" s="215" t="s">
        <v>1763</v>
      </c>
      <c r="J93" s="23"/>
      <c r="K93" s="23"/>
      <c r="L93" s="23"/>
      <c r="M93" s="23"/>
      <c r="N93" s="215" t="s">
        <v>3415</v>
      </c>
      <c r="O93" s="23"/>
      <c r="P93" s="23"/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>
        <f t="shared" si="17"/>
        <v>0</v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幼儿班</v>
      </c>
      <c r="AG93" s="22" t="str">
        <f t="shared" si="25"/>
        <v>幼儿班</v>
      </c>
    </row>
    <row r="94" spans="1:33">
      <c r="A94" s="215" t="s">
        <v>1401</v>
      </c>
      <c r="B94" s="215" t="s">
        <v>1240</v>
      </c>
      <c r="C94" s="215" t="s">
        <v>1401</v>
      </c>
      <c r="D94" s="215" t="s">
        <v>2831</v>
      </c>
      <c r="E94" s="23"/>
      <c r="F94" s="23"/>
      <c r="G94" s="23" t="s">
        <v>3782</v>
      </c>
      <c r="H94" s="23" t="s">
        <v>3783</v>
      </c>
      <c r="I94" s="215" t="s">
        <v>19</v>
      </c>
      <c r="J94" s="23"/>
      <c r="K94" s="23"/>
      <c r="L94" s="23"/>
      <c r="M94" s="23"/>
      <c r="N94" s="215" t="s">
        <v>3415</v>
      </c>
      <c r="O94" s="23"/>
      <c r="P94" s="23"/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>
        <f t="shared" si="17"/>
        <v>0</v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15" t="s">
        <v>1401</v>
      </c>
      <c r="B95" s="215" t="s">
        <v>1240</v>
      </c>
      <c r="C95" s="215" t="s">
        <v>1401</v>
      </c>
      <c r="D95" s="215" t="s">
        <v>2831</v>
      </c>
      <c r="E95" s="23"/>
      <c r="F95" s="23"/>
      <c r="G95" s="23" t="s">
        <v>3621</v>
      </c>
      <c r="H95" s="23" t="s">
        <v>3622</v>
      </c>
      <c r="I95" s="215" t="s">
        <v>19</v>
      </c>
      <c r="J95" s="23"/>
      <c r="K95" s="23"/>
      <c r="L95" s="23"/>
      <c r="M95" s="23"/>
      <c r="N95" s="215" t="s">
        <v>3415</v>
      </c>
      <c r="O95" s="23"/>
      <c r="P95" s="23"/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>
        <f t="shared" si="17"/>
        <v>0</v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5" t="s">
        <v>1401</v>
      </c>
      <c r="B96" s="215" t="s">
        <v>1240</v>
      </c>
      <c r="C96" s="215" t="s">
        <v>1401</v>
      </c>
      <c r="D96" s="215" t="s">
        <v>2831</v>
      </c>
      <c r="E96" s="23"/>
      <c r="F96" s="23"/>
      <c r="G96" s="23" t="s">
        <v>3868</v>
      </c>
      <c r="H96" s="23" t="s">
        <v>3869</v>
      </c>
      <c r="I96" s="215" t="s">
        <v>1763</v>
      </c>
      <c r="J96" s="23"/>
      <c r="K96" s="23"/>
      <c r="L96" s="23"/>
      <c r="M96" s="23"/>
      <c r="N96" s="215" t="s">
        <v>3415</v>
      </c>
      <c r="O96" s="23"/>
      <c r="P96" s="23"/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>
        <f t="shared" si="17"/>
        <v>0</v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5" t="s">
        <v>1401</v>
      </c>
      <c r="B97" s="215" t="s">
        <v>1240</v>
      </c>
      <c r="C97" s="215" t="s">
        <v>1401</v>
      </c>
      <c r="D97" s="215" t="s">
        <v>2831</v>
      </c>
      <c r="E97" s="23"/>
      <c r="F97" s="23"/>
      <c r="G97" s="23" t="s">
        <v>4132</v>
      </c>
      <c r="H97" s="23" t="s">
        <v>4133</v>
      </c>
      <c r="I97" s="215" t="s">
        <v>1763</v>
      </c>
      <c r="J97" s="23"/>
      <c r="K97" s="23"/>
      <c r="L97" s="23"/>
      <c r="M97" s="23"/>
      <c r="N97" s="215" t="s">
        <v>3415</v>
      </c>
      <c r="O97" s="23"/>
      <c r="P97" s="23"/>
      <c r="Q97" s="22" t="str">
        <f t="shared" si="15"/>
        <v>未进班</v>
      </c>
      <c r="R97" s="22" t="str">
        <f>IF(Q97="在读",IF(IFERROR(FIND("一",D97),0)&gt;0,"一对一",VLOOKUP(LEFT(D97,3),班级编码!A:H,8,0)),Q97)</f>
        <v>未进班</v>
      </c>
      <c r="S97" s="22" t="str">
        <f t="shared" si="16"/>
        <v>未进班</v>
      </c>
      <c r="T97" s="22">
        <f t="shared" si="17"/>
        <v>0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未进班</v>
      </c>
      <c r="AD97" s="22" t="str">
        <f>VLOOKUP(D97,'2-班级信息'!A:AL,35,0)</f>
        <v/>
      </c>
      <c r="AE97" s="22" t="str">
        <f>VLOOKUP(D97,'2-班级信息'!A:AL,8,0)</f>
        <v/>
      </c>
      <c r="AF97" s="22" t="str">
        <f t="shared" si="14"/>
        <v>幼儿班</v>
      </c>
      <c r="AG97" s="22" t="str">
        <f t="shared" si="25"/>
        <v>幼儿班</v>
      </c>
    </row>
    <row r="98" spans="1:33">
      <c r="A98" s="215"/>
      <c r="B98" s="215"/>
      <c r="C98" s="215"/>
      <c r="D98" s="215"/>
      <c r="E98" s="23"/>
      <c r="F98" s="23"/>
      <c r="G98" s="23"/>
      <c r="H98" s="23"/>
      <c r="I98" s="215"/>
      <c r="J98" s="23"/>
      <c r="K98" s="23"/>
      <c r="L98" s="23"/>
      <c r="M98" s="23"/>
      <c r="N98" s="215"/>
      <c r="O98" s="23"/>
      <c r="P98" s="23"/>
      <c r="Q98" s="22" t="str">
        <f t="shared" si="15"/>
        <v xml:space="preserve"> </v>
      </c>
      <c r="R98" s="22" t="str">
        <f>IF(Q98="在读",IF(IFERROR(FIND("一",D98),0)&gt;0,"一对一",VLOOKUP(LEFT(D98,3),班级编码!A:H,8,0)),Q98)</f>
        <v xml:space="preserve"> </v>
      </c>
      <c r="S98" s="22">
        <f t="shared" si="16"/>
        <v>0</v>
      </c>
      <c r="T98" s="22">
        <f t="shared" si="17"/>
        <v>0</v>
      </c>
      <c r="U98" s="22" t="str">
        <f t="shared" si="18"/>
        <v/>
      </c>
      <c r="V98" s="22" t="str">
        <f t="shared" si="19"/>
        <v/>
      </c>
      <c r="W98" s="22" t="str">
        <f t="shared" si="20"/>
        <v/>
      </c>
      <c r="X98" s="22" t="str">
        <f t="shared" si="21"/>
        <v/>
      </c>
      <c r="Y98" s="22">
        <f t="shared" si="22"/>
        <v>0</v>
      </c>
      <c r="Z98" s="22">
        <f t="shared" si="23"/>
        <v>0</v>
      </c>
      <c r="AA98" s="22" t="str">
        <f t="shared" si="13"/>
        <v/>
      </c>
      <c r="AB98" s="22">
        <f>COUNTIF($G$2:G98,G98)</f>
        <v>0</v>
      </c>
      <c r="AC98" s="22" t="str">
        <f t="shared" si="24"/>
        <v/>
      </c>
      <c r="AD98" s="22" t="e">
        <f>VLOOKUP(D98,'2-班级信息'!A:AL,35,0)</f>
        <v>#N/A</v>
      </c>
      <c r="AE98" s="22" t="e">
        <f>VLOOKUP(D98,'2-班级信息'!A:AL,8,0)</f>
        <v>#N/A</v>
      </c>
      <c r="AF98" s="22" t="e">
        <f t="shared" si="14"/>
        <v>#N/A</v>
      </c>
      <c r="AG98" s="22" t="e">
        <f t="shared" si="25"/>
        <v>#N/A</v>
      </c>
    </row>
    <row r="99" spans="1:33">
      <c r="A99" s="215" t="s">
        <v>1401</v>
      </c>
      <c r="B99" s="215" t="s">
        <v>1240</v>
      </c>
      <c r="C99" s="215" t="s">
        <v>1401</v>
      </c>
      <c r="D99" s="215" t="s">
        <v>2831</v>
      </c>
      <c r="E99" s="23"/>
      <c r="F99" s="23"/>
      <c r="G99" s="23" t="s">
        <v>3636</v>
      </c>
      <c r="H99" s="23" t="s">
        <v>3637</v>
      </c>
      <c r="I99" s="215" t="s">
        <v>17</v>
      </c>
      <c r="J99" s="23"/>
      <c r="K99" s="23"/>
      <c r="L99" s="23"/>
      <c r="M99" s="23"/>
      <c r="N99" s="215" t="s">
        <v>3415</v>
      </c>
      <c r="O99" s="23"/>
      <c r="P99" s="23"/>
      <c r="Q99" s="22" t="str">
        <f t="shared" si="15"/>
        <v>未进班</v>
      </c>
      <c r="R99" s="22" t="str">
        <f>IF(Q99="在读",IF(IFERROR(FIND("一",D99),0)&gt;0,"一对一",VLOOKUP(LEFT(D99,3),班级编码!A:H,8,0)),Q99)</f>
        <v>未进班</v>
      </c>
      <c r="S99" s="22" t="str">
        <f t="shared" si="16"/>
        <v>未进班</v>
      </c>
      <c r="T99" s="22">
        <f t="shared" si="17"/>
        <v>0</v>
      </c>
      <c r="U99" s="22" t="str">
        <f t="shared" si="18"/>
        <v/>
      </c>
      <c r="V99" s="22" t="str">
        <f t="shared" si="19"/>
        <v/>
      </c>
      <c r="W99" s="22" t="str">
        <f t="shared" si="20"/>
        <v/>
      </c>
      <c r="X99" s="22" t="str">
        <f t="shared" si="21"/>
        <v/>
      </c>
      <c r="Y99" s="22">
        <f t="shared" si="22"/>
        <v>0</v>
      </c>
      <c r="Z99" s="22">
        <f t="shared" si="23"/>
        <v>0</v>
      </c>
      <c r="AA99" s="22" t="str">
        <f t="shared" si="13"/>
        <v/>
      </c>
      <c r="AB99" s="22">
        <f>COUNTIF($G$2:G99,G99)</f>
        <v>1</v>
      </c>
      <c r="AC99" s="22" t="str">
        <f t="shared" si="24"/>
        <v>未进班</v>
      </c>
      <c r="AD99" s="22" t="str">
        <f>VLOOKUP(D99,'2-班级信息'!A:AL,35,0)</f>
        <v/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15" t="s">
        <v>1401</v>
      </c>
      <c r="B100" s="215" t="s">
        <v>1240</v>
      </c>
      <c r="C100" s="215" t="s">
        <v>1401</v>
      </c>
      <c r="D100" s="215" t="s">
        <v>2831</v>
      </c>
      <c r="E100" s="23"/>
      <c r="F100" s="23"/>
      <c r="G100" s="23" t="s">
        <v>3865</v>
      </c>
      <c r="H100" s="23" t="s">
        <v>3866</v>
      </c>
      <c r="I100" s="215" t="s">
        <v>17</v>
      </c>
      <c r="J100" s="23"/>
      <c r="K100" s="23"/>
      <c r="L100" s="23"/>
      <c r="M100" s="23"/>
      <c r="N100" s="215" t="s">
        <v>3415</v>
      </c>
      <c r="O100" s="23"/>
      <c r="P100" s="23"/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>
        <f t="shared" si="17"/>
        <v>0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5" t="s">
        <v>1401</v>
      </c>
      <c r="B101" s="215" t="s">
        <v>1240</v>
      </c>
      <c r="C101" s="215" t="s">
        <v>1401</v>
      </c>
      <c r="D101" s="215" t="s">
        <v>2831</v>
      </c>
      <c r="E101" s="23"/>
      <c r="F101" s="23"/>
      <c r="G101" s="23" t="s">
        <v>3862</v>
      </c>
      <c r="H101" s="23" t="s">
        <v>3863</v>
      </c>
      <c r="I101" s="215" t="s">
        <v>19</v>
      </c>
      <c r="J101" s="23"/>
      <c r="K101" s="23"/>
      <c r="L101" s="23"/>
      <c r="M101" s="23"/>
      <c r="N101" s="215" t="s">
        <v>3415</v>
      </c>
      <c r="O101" s="23"/>
      <c r="P101" s="23"/>
      <c r="Q101" s="22" t="str">
        <f t="shared" si="15"/>
        <v>未进班</v>
      </c>
      <c r="R101" s="22" t="str">
        <f>IF(Q101="在读",IF(IFERROR(FIND("一",D101),0)&gt;0,"一对一",VLOOKUP(LEFT(D101,3),班级编码!A:H,8,0)),Q101)</f>
        <v>未进班</v>
      </c>
      <c r="S101" s="22" t="str">
        <f t="shared" si="16"/>
        <v>未进班</v>
      </c>
      <c r="T101" s="22">
        <f t="shared" si="17"/>
        <v>0</v>
      </c>
      <c r="U101" s="22" t="str">
        <f t="shared" si="18"/>
        <v/>
      </c>
      <c r="V101" s="22" t="str">
        <f t="shared" si="19"/>
        <v/>
      </c>
      <c r="W101" s="22" t="str">
        <f t="shared" si="20"/>
        <v/>
      </c>
      <c r="X101" s="22" t="str">
        <f t="shared" si="21"/>
        <v/>
      </c>
      <c r="Y101" s="22">
        <f t="shared" si="22"/>
        <v>0</v>
      </c>
      <c r="Z101" s="22">
        <f t="shared" si="23"/>
        <v>0</v>
      </c>
      <c r="AA101" s="22" t="str">
        <f t="shared" si="13"/>
        <v/>
      </c>
      <c r="AB101" s="22">
        <f>COUNTIF($G$2:G101,G101)</f>
        <v>1</v>
      </c>
      <c r="AC101" s="22" t="str">
        <f t="shared" si="24"/>
        <v>未进班</v>
      </c>
      <c r="AD101" s="22" t="str">
        <f>VLOOKUP(D101,'2-班级信息'!A:AL,35,0)</f>
        <v/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15" t="s">
        <v>1401</v>
      </c>
      <c r="B102" s="215" t="s">
        <v>1240</v>
      </c>
      <c r="C102" s="215" t="s">
        <v>1401</v>
      </c>
      <c r="D102" s="215" t="s">
        <v>2831</v>
      </c>
      <c r="E102" s="23"/>
      <c r="F102" s="23"/>
      <c r="G102" s="23" t="s">
        <v>3741</v>
      </c>
      <c r="H102" s="23" t="s">
        <v>3742</v>
      </c>
      <c r="I102" s="215" t="s">
        <v>19</v>
      </c>
      <c r="J102" s="23"/>
      <c r="K102" s="23"/>
      <c r="L102" s="23"/>
      <c r="M102" s="23"/>
      <c r="N102" s="215" t="s">
        <v>3415</v>
      </c>
      <c r="O102" s="23"/>
      <c r="P102" s="23"/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>
        <f t="shared" si="17"/>
        <v>0</v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5" t="s">
        <v>1401</v>
      </c>
      <c r="B103" s="215" t="s">
        <v>1240</v>
      </c>
      <c r="C103" s="215" t="s">
        <v>1401</v>
      </c>
      <c r="D103" s="215" t="s">
        <v>2831</v>
      </c>
      <c r="E103" s="23"/>
      <c r="F103" s="23"/>
      <c r="G103" s="23" t="s">
        <v>2892</v>
      </c>
      <c r="H103" s="23" t="s">
        <v>2893</v>
      </c>
      <c r="I103" s="215" t="s">
        <v>15</v>
      </c>
      <c r="J103" s="23"/>
      <c r="K103" s="23"/>
      <c r="L103" s="23"/>
      <c r="M103" s="23"/>
      <c r="N103" s="215" t="s">
        <v>3415</v>
      </c>
      <c r="O103" s="23"/>
      <c r="P103" s="23"/>
      <c r="Q103" s="22" t="str">
        <f t="shared" si="15"/>
        <v>未进班</v>
      </c>
      <c r="R103" s="22" t="str">
        <f>IF(Q103="在读",IF(IFERROR(FIND("一",D103),0)&gt;0,"一对一",VLOOKUP(LEFT(D103,3),班级编码!A:H,8,0)),Q103)</f>
        <v>未进班</v>
      </c>
      <c r="S103" s="22" t="str">
        <f t="shared" si="16"/>
        <v>未进班</v>
      </c>
      <c r="T103" s="22">
        <f t="shared" si="17"/>
        <v>0</v>
      </c>
      <c r="U103" s="22" t="str">
        <f t="shared" si="18"/>
        <v/>
      </c>
      <c r="V103" s="22" t="str">
        <f t="shared" si="19"/>
        <v/>
      </c>
      <c r="W103" s="22" t="str">
        <f t="shared" si="20"/>
        <v/>
      </c>
      <c r="X103" s="22" t="str">
        <f t="shared" si="21"/>
        <v/>
      </c>
      <c r="Y103" s="22">
        <f t="shared" si="22"/>
        <v>0</v>
      </c>
      <c r="Z103" s="22">
        <f t="shared" si="23"/>
        <v>0</v>
      </c>
      <c r="AA103" s="22" t="str">
        <f t="shared" si="13"/>
        <v/>
      </c>
      <c r="AB103" s="22">
        <f>COUNTIF($G$2:G103,G103)</f>
        <v>1</v>
      </c>
      <c r="AC103" s="22" t="str">
        <f t="shared" si="24"/>
        <v>未进班</v>
      </c>
      <c r="AD103" s="22" t="str">
        <f>VLOOKUP(D103,'2-班级信息'!A:AL,35,0)</f>
        <v/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15" t="s">
        <v>1401</v>
      </c>
      <c r="B104" s="215" t="s">
        <v>1240</v>
      </c>
      <c r="C104" s="215" t="s">
        <v>1401</v>
      </c>
      <c r="D104" s="215" t="s">
        <v>2831</v>
      </c>
      <c r="E104" s="23"/>
      <c r="F104" s="23"/>
      <c r="G104" s="23" t="s">
        <v>3994</v>
      </c>
      <c r="H104" s="23" t="s">
        <v>3995</v>
      </c>
      <c r="I104" s="215" t="s">
        <v>1763</v>
      </c>
      <c r="J104" s="23"/>
      <c r="K104" s="23"/>
      <c r="L104" s="23"/>
      <c r="M104" s="23"/>
      <c r="N104" s="215" t="s">
        <v>3484</v>
      </c>
      <c r="O104" s="23"/>
      <c r="P104" s="23"/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>
        <f t="shared" si="17"/>
        <v>0</v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5" t="s">
        <v>1401</v>
      </c>
      <c r="B105" s="215" t="s">
        <v>1240</v>
      </c>
      <c r="C105" s="215" t="s">
        <v>1401</v>
      </c>
      <c r="D105" s="215" t="s">
        <v>2831</v>
      </c>
      <c r="E105" s="23"/>
      <c r="F105" s="23"/>
      <c r="G105" s="23" t="s">
        <v>3518</v>
      </c>
      <c r="H105" s="23" t="s">
        <v>3519</v>
      </c>
      <c r="I105" s="215" t="s">
        <v>1763</v>
      </c>
      <c r="J105" s="23"/>
      <c r="K105" s="23"/>
      <c r="L105" s="23"/>
      <c r="M105" s="23"/>
      <c r="N105" s="215" t="s">
        <v>3060</v>
      </c>
      <c r="O105" s="23"/>
      <c r="P105" s="23"/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>
        <f t="shared" si="17"/>
        <v>0</v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5" t="s">
        <v>1401</v>
      </c>
      <c r="B106" s="215" t="s">
        <v>1240</v>
      </c>
      <c r="C106" s="215" t="s">
        <v>1401</v>
      </c>
      <c r="D106" s="215" t="s">
        <v>2831</v>
      </c>
      <c r="E106" s="23"/>
      <c r="F106" s="23"/>
      <c r="G106" s="23" t="s">
        <v>3796</v>
      </c>
      <c r="H106" s="23" t="s">
        <v>3797</v>
      </c>
      <c r="I106" s="215" t="s">
        <v>1763</v>
      </c>
      <c r="J106" s="23"/>
      <c r="K106" s="23"/>
      <c r="L106" s="23"/>
      <c r="M106" s="23"/>
      <c r="N106" s="215" t="s">
        <v>3060</v>
      </c>
      <c r="O106" s="23"/>
      <c r="P106" s="23"/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>
        <f t="shared" si="17"/>
        <v>0</v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5" t="s">
        <v>1401</v>
      </c>
      <c r="B107" s="215" t="s">
        <v>1240</v>
      </c>
      <c r="C107" s="215" t="s">
        <v>1401</v>
      </c>
      <c r="D107" s="215" t="s">
        <v>2831</v>
      </c>
      <c r="E107" s="23"/>
      <c r="F107" s="23"/>
      <c r="G107" s="23" t="s">
        <v>3481</v>
      </c>
      <c r="H107" s="23" t="s">
        <v>3482</v>
      </c>
      <c r="I107" s="215" t="s">
        <v>1763</v>
      </c>
      <c r="J107" s="23"/>
      <c r="K107" s="23"/>
      <c r="L107" s="23"/>
      <c r="M107" s="23"/>
      <c r="N107" s="215" t="s">
        <v>3484</v>
      </c>
      <c r="O107" s="23"/>
      <c r="P107" s="23"/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>
        <f t="shared" si="17"/>
        <v>0</v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5" t="s">
        <v>1401</v>
      </c>
      <c r="B108" s="215" t="s">
        <v>1240</v>
      </c>
      <c r="C108" s="215" t="s">
        <v>1401</v>
      </c>
      <c r="D108" s="215" t="s">
        <v>2831</v>
      </c>
      <c r="E108" s="23"/>
      <c r="F108" s="23"/>
      <c r="G108" s="23" t="s">
        <v>3813</v>
      </c>
      <c r="H108" s="23" t="s">
        <v>3814</v>
      </c>
      <c r="I108" s="215" t="s">
        <v>19</v>
      </c>
      <c r="J108" s="23"/>
      <c r="K108" s="23"/>
      <c r="L108" s="23"/>
      <c r="M108" s="23"/>
      <c r="N108" s="215" t="s">
        <v>3415</v>
      </c>
      <c r="O108" s="23"/>
      <c r="P108" s="23"/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>
        <f t="shared" si="17"/>
        <v>0</v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15" t="s">
        <v>1401</v>
      </c>
      <c r="B109" s="215" t="s">
        <v>1240</v>
      </c>
      <c r="C109" s="215" t="s">
        <v>1401</v>
      </c>
      <c r="D109" s="215" t="s">
        <v>2831</v>
      </c>
      <c r="E109" s="23"/>
      <c r="F109" s="23"/>
      <c r="G109" s="23" t="s">
        <v>3514</v>
      </c>
      <c r="H109" s="23" t="s">
        <v>3515</v>
      </c>
      <c r="I109" s="215" t="s">
        <v>1706</v>
      </c>
      <c r="J109" s="23"/>
      <c r="K109" s="23"/>
      <c r="L109" s="23"/>
      <c r="M109" s="23"/>
      <c r="N109" s="215" t="s">
        <v>3415</v>
      </c>
      <c r="O109" s="23"/>
      <c r="P109" s="23"/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>
        <f t="shared" si="17"/>
        <v>0</v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幼儿班</v>
      </c>
      <c r="AG109" s="22" t="str">
        <f t="shared" si="25"/>
        <v>幼儿班</v>
      </c>
    </row>
    <row r="110" spans="1:33">
      <c r="A110" s="215" t="s">
        <v>1401</v>
      </c>
      <c r="B110" s="215" t="s">
        <v>1240</v>
      </c>
      <c r="C110" s="215" t="s">
        <v>1401</v>
      </c>
      <c r="D110" s="215" t="s">
        <v>2831</v>
      </c>
      <c r="E110" s="23"/>
      <c r="F110" s="23"/>
      <c r="G110" s="23" t="s">
        <v>3446</v>
      </c>
      <c r="H110" s="23" t="s">
        <v>3447</v>
      </c>
      <c r="I110" s="215" t="s">
        <v>1763</v>
      </c>
      <c r="J110" s="23"/>
      <c r="K110" s="23"/>
      <c r="L110" s="23"/>
      <c r="M110" s="23"/>
      <c r="N110" s="215" t="s">
        <v>3060</v>
      </c>
      <c r="O110" s="23"/>
      <c r="P110" s="23"/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>
        <f t="shared" si="17"/>
        <v>0</v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5" t="s">
        <v>1401</v>
      </c>
      <c r="B111" s="215" t="s">
        <v>1240</v>
      </c>
      <c r="C111" s="215" t="s">
        <v>1401</v>
      </c>
      <c r="D111" s="215" t="s">
        <v>2831</v>
      </c>
      <c r="E111" s="23"/>
      <c r="F111" s="23"/>
      <c r="G111" s="23" t="s">
        <v>4135</v>
      </c>
      <c r="H111" s="23" t="s">
        <v>4136</v>
      </c>
      <c r="I111" s="215" t="s">
        <v>19</v>
      </c>
      <c r="J111" s="23"/>
      <c r="K111" s="23"/>
      <c r="L111" s="23"/>
      <c r="M111" s="23"/>
      <c r="N111" s="215" t="s">
        <v>3415</v>
      </c>
      <c r="O111" s="23"/>
      <c r="P111" s="23"/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>
        <f t="shared" si="17"/>
        <v>0</v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15" t="s">
        <v>1401</v>
      </c>
      <c r="B112" s="215" t="s">
        <v>1240</v>
      </c>
      <c r="C112" s="215" t="s">
        <v>1401</v>
      </c>
      <c r="D112" s="215" t="s">
        <v>2831</v>
      </c>
      <c r="E112" s="23"/>
      <c r="F112" s="23"/>
      <c r="G112" s="23" t="s">
        <v>4089</v>
      </c>
      <c r="H112" s="23" t="s">
        <v>4090</v>
      </c>
      <c r="I112" s="215" t="s">
        <v>1714</v>
      </c>
      <c r="J112" s="23"/>
      <c r="K112" s="23"/>
      <c r="L112" s="23"/>
      <c r="M112" s="23"/>
      <c r="N112" s="215" t="s">
        <v>4094</v>
      </c>
      <c r="O112" s="23"/>
      <c r="P112" s="23"/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>
        <f t="shared" si="17"/>
        <v>0</v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幼儿班</v>
      </c>
      <c r="AG112" s="22" t="str">
        <f t="shared" si="25"/>
        <v>幼儿班</v>
      </c>
    </row>
    <row r="113" spans="1:33">
      <c r="A113" s="215" t="s">
        <v>1401</v>
      </c>
      <c r="B113" s="215" t="s">
        <v>1240</v>
      </c>
      <c r="C113" s="215" t="s">
        <v>1401</v>
      </c>
      <c r="D113" s="215" t="s">
        <v>2831</v>
      </c>
      <c r="E113" s="23"/>
      <c r="F113" s="23"/>
      <c r="G113" s="23" t="s">
        <v>3689</v>
      </c>
      <c r="H113" s="23" t="s">
        <v>3690</v>
      </c>
      <c r="I113" s="215" t="s">
        <v>12</v>
      </c>
      <c r="J113" s="23"/>
      <c r="K113" s="23"/>
      <c r="L113" s="23"/>
      <c r="M113" s="23"/>
      <c r="N113" s="215" t="s">
        <v>3415</v>
      </c>
      <c r="O113" s="23"/>
      <c r="P113" s="23"/>
      <c r="Q113" s="22" t="str">
        <f t="shared" si="15"/>
        <v>未进班</v>
      </c>
      <c r="R113" s="22" t="str">
        <f>IF(Q113="在读",IF(IFERROR(FIND("一",D113),0)&gt;0,"一对一",VLOOKUP(LEFT(D113,3),班级编码!A:H,8,0)),Q113)</f>
        <v>未进班</v>
      </c>
      <c r="S113" s="22" t="str">
        <f t="shared" si="16"/>
        <v>未进班</v>
      </c>
      <c r="T113" s="22">
        <f t="shared" si="17"/>
        <v>0</v>
      </c>
      <c r="U113" s="22" t="str">
        <f t="shared" si="18"/>
        <v/>
      </c>
      <c r="V113" s="22" t="str">
        <f t="shared" si="19"/>
        <v/>
      </c>
      <c r="W113" s="22" t="str">
        <f t="shared" si="20"/>
        <v/>
      </c>
      <c r="X113" s="22" t="str">
        <f t="shared" si="21"/>
        <v/>
      </c>
      <c r="Y113" s="22">
        <f t="shared" si="22"/>
        <v>0</v>
      </c>
      <c r="Z113" s="22">
        <f t="shared" si="23"/>
        <v>0</v>
      </c>
      <c r="AA113" s="22" t="str">
        <f t="shared" si="13"/>
        <v/>
      </c>
      <c r="AB113" s="22">
        <f>COUNTIF($G$2:G113,G113)</f>
        <v>1</v>
      </c>
      <c r="AC113" s="22" t="str">
        <f t="shared" si="24"/>
        <v>未进班</v>
      </c>
      <c r="AD113" s="22" t="str">
        <f>VLOOKUP(D113,'2-班级信息'!A:AL,35,0)</f>
        <v/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15" t="s">
        <v>1401</v>
      </c>
      <c r="B114" s="215" t="s">
        <v>1240</v>
      </c>
      <c r="C114" s="215" t="s">
        <v>1401</v>
      </c>
      <c r="D114" s="215" t="s">
        <v>2831</v>
      </c>
      <c r="E114" s="23"/>
      <c r="F114" s="23"/>
      <c r="G114" s="23" t="s">
        <v>4040</v>
      </c>
      <c r="H114" s="23" t="s">
        <v>4041</v>
      </c>
      <c r="I114" s="215" t="s">
        <v>19</v>
      </c>
      <c r="J114" s="23"/>
      <c r="K114" s="23"/>
      <c r="L114" s="23"/>
      <c r="M114" s="23"/>
      <c r="N114" s="215" t="s">
        <v>3415</v>
      </c>
      <c r="O114" s="23"/>
      <c r="P114" s="23"/>
      <c r="Q114" s="22" t="str">
        <f t="shared" si="15"/>
        <v>未进班</v>
      </c>
      <c r="R114" s="22" t="str">
        <f>IF(Q114="在读",IF(IFERROR(FIND("一",D114),0)&gt;0,"一对一",VLOOKUP(LEFT(D114,3),班级编码!A:H,8,0)),Q114)</f>
        <v>未进班</v>
      </c>
      <c r="S114" s="22" t="str">
        <f t="shared" si="16"/>
        <v>未进班</v>
      </c>
      <c r="T114" s="22">
        <f t="shared" si="17"/>
        <v>0</v>
      </c>
      <c r="U114" s="22" t="str">
        <f t="shared" si="18"/>
        <v/>
      </c>
      <c r="V114" s="22" t="str">
        <f t="shared" si="19"/>
        <v/>
      </c>
      <c r="W114" s="22" t="str">
        <f t="shared" si="20"/>
        <v/>
      </c>
      <c r="X114" s="22" t="str">
        <f t="shared" si="21"/>
        <v/>
      </c>
      <c r="Y114" s="22">
        <f t="shared" si="22"/>
        <v>0</v>
      </c>
      <c r="Z114" s="22">
        <f t="shared" si="23"/>
        <v>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未进班</v>
      </c>
      <c r="AD114" s="22" t="str">
        <f>VLOOKUP(D114,'2-班级信息'!A:AL,35,0)</f>
        <v/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5" t="s">
        <v>1401</v>
      </c>
      <c r="B115" s="215" t="s">
        <v>1240</v>
      </c>
      <c r="C115" s="215" t="s">
        <v>1401</v>
      </c>
      <c r="D115" s="215" t="s">
        <v>2831</v>
      </c>
      <c r="E115" s="23"/>
      <c r="F115" s="23"/>
      <c r="G115" s="23" t="s">
        <v>3695</v>
      </c>
      <c r="H115" s="23" t="s">
        <v>3696</v>
      </c>
      <c r="I115" s="215" t="s">
        <v>17</v>
      </c>
      <c r="J115" s="23"/>
      <c r="K115" s="23"/>
      <c r="L115" s="23"/>
      <c r="M115" s="23"/>
      <c r="N115" s="215" t="s">
        <v>3415</v>
      </c>
      <c r="O115" s="23"/>
      <c r="P115" s="23"/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>
        <f t="shared" si="17"/>
        <v>0</v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15" t="s">
        <v>1401</v>
      </c>
      <c r="B116" s="215" t="s">
        <v>1240</v>
      </c>
      <c r="C116" s="215" t="s">
        <v>1401</v>
      </c>
      <c r="D116" s="215" t="s">
        <v>2831</v>
      </c>
      <c r="E116" s="23"/>
      <c r="F116" s="23"/>
      <c r="G116" s="23" t="s">
        <v>3790</v>
      </c>
      <c r="H116" s="23" t="s">
        <v>3791</v>
      </c>
      <c r="I116" s="215" t="s">
        <v>19</v>
      </c>
      <c r="J116" s="23"/>
      <c r="K116" s="23"/>
      <c r="L116" s="23"/>
      <c r="M116" s="23"/>
      <c r="N116" s="215" t="s">
        <v>3415</v>
      </c>
      <c r="O116" s="23"/>
      <c r="P116" s="23"/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>
        <f t="shared" si="17"/>
        <v>0</v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5" t="s">
        <v>1401</v>
      </c>
      <c r="B117" s="215" t="s">
        <v>1240</v>
      </c>
      <c r="C117" s="215" t="s">
        <v>1401</v>
      </c>
      <c r="D117" s="215" t="s">
        <v>2831</v>
      </c>
      <c r="E117" s="23"/>
      <c r="F117" s="23"/>
      <c r="G117" s="23" t="s">
        <v>3530</v>
      </c>
      <c r="H117" s="23" t="s">
        <v>3531</v>
      </c>
      <c r="I117" s="215" t="s">
        <v>1763</v>
      </c>
      <c r="J117" s="23"/>
      <c r="K117" s="23"/>
      <c r="L117" s="23"/>
      <c r="M117" s="23"/>
      <c r="N117" s="215" t="s">
        <v>3415</v>
      </c>
      <c r="O117" s="23"/>
      <c r="P117" s="23"/>
      <c r="Q117" s="22" t="str">
        <f t="shared" si="15"/>
        <v>未进班</v>
      </c>
      <c r="R117" s="22" t="str">
        <f>IF(Q117="在读",IF(IFERROR(FIND("一",D117),0)&gt;0,"一对一",VLOOKUP(LEFT(D117,3),班级编码!A:H,8,0)),Q117)</f>
        <v>未进班</v>
      </c>
      <c r="S117" s="22" t="str">
        <f t="shared" si="16"/>
        <v>未进班</v>
      </c>
      <c r="T117" s="22">
        <f t="shared" si="17"/>
        <v>0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未进班</v>
      </c>
      <c r="AD117" s="22" t="str">
        <f>VLOOKUP(D117,'2-班级信息'!A:AL,35,0)</f>
        <v/>
      </c>
      <c r="AE117" s="22" t="str">
        <f>VLOOKUP(D117,'2-班级信息'!A:AL,8,0)</f>
        <v/>
      </c>
      <c r="AF117" s="22" t="str">
        <f t="shared" si="14"/>
        <v>幼儿班</v>
      </c>
      <c r="AG117" s="22" t="str">
        <f t="shared" si="25"/>
        <v>幼儿班</v>
      </c>
    </row>
    <row r="118" spans="1:33">
      <c r="A118" s="215" t="s">
        <v>1401</v>
      </c>
      <c r="B118" s="215" t="s">
        <v>1240</v>
      </c>
      <c r="C118" s="215" t="s">
        <v>1401</v>
      </c>
      <c r="D118" s="215" t="s">
        <v>2831</v>
      </c>
      <c r="E118" s="23"/>
      <c r="F118" s="23"/>
      <c r="G118" s="23" t="s">
        <v>3977</v>
      </c>
      <c r="H118" s="23" t="s">
        <v>3978</v>
      </c>
      <c r="I118" s="215" t="s">
        <v>1763</v>
      </c>
      <c r="J118" s="23"/>
      <c r="K118" s="23"/>
      <c r="L118" s="23"/>
      <c r="M118" s="23"/>
      <c r="N118" s="215" t="s">
        <v>3415</v>
      </c>
      <c r="O118" s="23"/>
      <c r="P118" s="23"/>
      <c r="Q118" s="22" t="str">
        <f t="shared" si="15"/>
        <v>未进班</v>
      </c>
      <c r="R118" s="22" t="str">
        <f>IF(Q118="在读",IF(IFERROR(FIND("一",D118),0)&gt;0,"一对一",VLOOKUP(LEFT(D118,3),班级编码!A:H,8,0)),Q118)</f>
        <v>未进班</v>
      </c>
      <c r="S118" s="22" t="str">
        <f t="shared" si="16"/>
        <v>未进班</v>
      </c>
      <c r="T118" s="22">
        <f t="shared" si="17"/>
        <v>0</v>
      </c>
      <c r="U118" s="22" t="str">
        <f t="shared" si="18"/>
        <v/>
      </c>
      <c r="V118" s="22" t="str">
        <f t="shared" si="19"/>
        <v/>
      </c>
      <c r="W118" s="22" t="str">
        <f t="shared" si="20"/>
        <v/>
      </c>
      <c r="X118" s="22" t="str">
        <f t="shared" si="21"/>
        <v/>
      </c>
      <c r="Y118" s="22">
        <f t="shared" si="22"/>
        <v>0</v>
      </c>
      <c r="Z118" s="22">
        <f t="shared" si="23"/>
        <v>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未进班</v>
      </c>
      <c r="AD118" s="22" t="str">
        <f>VLOOKUP(D118,'2-班级信息'!A:AL,35,0)</f>
        <v/>
      </c>
      <c r="AE118" s="22" t="str">
        <f>VLOOKUP(D118,'2-班级信息'!A:AL,8,0)</f>
        <v/>
      </c>
      <c r="AF118" s="22" t="str">
        <f t="shared" si="14"/>
        <v>幼儿班</v>
      </c>
      <c r="AG118" s="22" t="str">
        <f t="shared" si="25"/>
        <v>幼儿班</v>
      </c>
    </row>
    <row r="119" spans="1:33">
      <c r="A119" s="215" t="s">
        <v>1401</v>
      </c>
      <c r="B119" s="215" t="s">
        <v>1240</v>
      </c>
      <c r="C119" s="215" t="s">
        <v>1401</v>
      </c>
      <c r="D119" s="215" t="s">
        <v>2831</v>
      </c>
      <c r="E119" s="23"/>
      <c r="F119" s="23"/>
      <c r="G119" s="23" t="s">
        <v>3793</v>
      </c>
      <c r="H119" s="23" t="s">
        <v>3794</v>
      </c>
      <c r="I119" s="215" t="s">
        <v>1763</v>
      </c>
      <c r="J119" s="23"/>
      <c r="K119" s="23"/>
      <c r="L119" s="23"/>
      <c r="M119" s="23"/>
      <c r="N119" s="215" t="s">
        <v>3415</v>
      </c>
      <c r="O119" s="23"/>
      <c r="P119" s="23"/>
      <c r="Q119" s="22" t="str">
        <f t="shared" si="15"/>
        <v>未进班</v>
      </c>
      <c r="R119" s="22" t="str">
        <f>IF(Q119="在读",IF(IFERROR(FIND("一",D119),0)&gt;0,"一对一",VLOOKUP(LEFT(D119,3),班级编码!A:H,8,0)),Q119)</f>
        <v>未进班</v>
      </c>
      <c r="S119" s="22" t="str">
        <f t="shared" si="16"/>
        <v>未进班</v>
      </c>
      <c r="T119" s="22">
        <f t="shared" si="17"/>
        <v>0</v>
      </c>
      <c r="U119" s="22" t="str">
        <f t="shared" si="18"/>
        <v/>
      </c>
      <c r="V119" s="22" t="str">
        <f t="shared" si="19"/>
        <v/>
      </c>
      <c r="W119" s="22" t="str">
        <f t="shared" si="20"/>
        <v/>
      </c>
      <c r="X119" s="22" t="str">
        <f t="shared" si="21"/>
        <v/>
      </c>
      <c r="Y119" s="22">
        <f t="shared" si="22"/>
        <v>0</v>
      </c>
      <c r="Z119" s="22">
        <f t="shared" si="23"/>
        <v>0</v>
      </c>
      <c r="AA119" s="22" t="str">
        <f t="shared" si="13"/>
        <v/>
      </c>
      <c r="AB119" s="22">
        <f>COUNTIF($G$2:G119,G119)</f>
        <v>1</v>
      </c>
      <c r="AC119" s="22" t="str">
        <f t="shared" si="24"/>
        <v>未进班</v>
      </c>
      <c r="AD119" s="22" t="str">
        <f>VLOOKUP(D119,'2-班级信息'!A:AL,35,0)</f>
        <v/>
      </c>
      <c r="AE119" s="22" t="str">
        <f>VLOOKUP(D119,'2-班级信息'!A:AL,8,0)</f>
        <v/>
      </c>
      <c r="AF119" s="22" t="str">
        <f t="shared" si="14"/>
        <v>幼儿班</v>
      </c>
      <c r="AG119" s="22" t="str">
        <f t="shared" si="25"/>
        <v>幼儿班</v>
      </c>
    </row>
    <row r="120" spans="1:33">
      <c r="A120" s="215" t="s">
        <v>1401</v>
      </c>
      <c r="B120" s="215" t="s">
        <v>1240</v>
      </c>
      <c r="C120" s="215" t="s">
        <v>1401</v>
      </c>
      <c r="D120" s="215" t="s">
        <v>2831</v>
      </c>
      <c r="E120" s="23"/>
      <c r="F120" s="23"/>
      <c r="G120" s="23" t="s">
        <v>3546</v>
      </c>
      <c r="H120" s="23" t="s">
        <v>3547</v>
      </c>
      <c r="I120" s="215" t="s">
        <v>1763</v>
      </c>
      <c r="J120" s="23"/>
      <c r="K120" s="23"/>
      <c r="L120" s="23"/>
      <c r="M120" s="23"/>
      <c r="N120" s="215" t="s">
        <v>3415</v>
      </c>
      <c r="O120" s="23"/>
      <c r="P120" s="23"/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>
        <f t="shared" si="17"/>
        <v>0</v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幼儿班</v>
      </c>
      <c r="AG120" s="22" t="str">
        <f t="shared" si="25"/>
        <v>幼儿班</v>
      </c>
    </row>
    <row r="121" spans="1:33">
      <c r="A121" s="215" t="s">
        <v>1401</v>
      </c>
      <c r="B121" s="215" t="s">
        <v>1240</v>
      </c>
      <c r="C121" s="215" t="s">
        <v>1401</v>
      </c>
      <c r="D121" s="215" t="s">
        <v>2831</v>
      </c>
      <c r="E121" s="23"/>
      <c r="F121" s="23"/>
      <c r="G121" s="23" t="s">
        <v>3645</v>
      </c>
      <c r="H121" s="23" t="s">
        <v>3646</v>
      </c>
      <c r="I121" s="215" t="s">
        <v>1763</v>
      </c>
      <c r="J121" s="23"/>
      <c r="K121" s="23"/>
      <c r="L121" s="23"/>
      <c r="M121" s="23"/>
      <c r="N121" s="215" t="s">
        <v>3415</v>
      </c>
      <c r="O121" s="23"/>
      <c r="P121" s="23"/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>
        <f t="shared" si="17"/>
        <v>0</v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5" t="s">
        <v>1401</v>
      </c>
      <c r="B122" s="215" t="s">
        <v>1240</v>
      </c>
      <c r="C122" s="215" t="s">
        <v>1401</v>
      </c>
      <c r="D122" s="215" t="s">
        <v>2831</v>
      </c>
      <c r="E122" s="23"/>
      <c r="F122" s="23"/>
      <c r="G122" s="23" t="s">
        <v>3763</v>
      </c>
      <c r="H122" s="23" t="s">
        <v>3764</v>
      </c>
      <c r="I122" s="215" t="s">
        <v>17</v>
      </c>
      <c r="J122" s="23"/>
      <c r="K122" s="23"/>
      <c r="L122" s="23"/>
      <c r="M122" s="23"/>
      <c r="N122" s="215" t="s">
        <v>3415</v>
      </c>
      <c r="O122" s="23"/>
      <c r="P122" s="23"/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>
        <f t="shared" si="17"/>
        <v>0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5" t="s">
        <v>1401</v>
      </c>
      <c r="B123" s="215" t="s">
        <v>1240</v>
      </c>
      <c r="C123" s="215" t="s">
        <v>1401</v>
      </c>
      <c r="D123" s="215" t="s">
        <v>2831</v>
      </c>
      <c r="E123" s="23"/>
      <c r="F123" s="23"/>
      <c r="G123" s="23" t="s">
        <v>3606</v>
      </c>
      <c r="H123" s="23" t="s">
        <v>3607</v>
      </c>
      <c r="I123" s="215" t="s">
        <v>1763</v>
      </c>
      <c r="J123" s="23"/>
      <c r="K123" s="23"/>
      <c r="L123" s="23"/>
      <c r="M123" s="23"/>
      <c r="N123" s="215" t="s">
        <v>3415</v>
      </c>
      <c r="O123" s="23"/>
      <c r="P123" s="23"/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>
        <f t="shared" si="17"/>
        <v>0</v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幼儿班</v>
      </c>
      <c r="AG123" s="22" t="str">
        <f t="shared" si="25"/>
        <v>幼儿班</v>
      </c>
    </row>
    <row r="124" spans="1:33">
      <c r="A124" s="215" t="s">
        <v>1401</v>
      </c>
      <c r="B124" s="215" t="s">
        <v>1240</v>
      </c>
      <c r="C124" s="215" t="s">
        <v>1401</v>
      </c>
      <c r="D124" s="215" t="s">
        <v>2831</v>
      </c>
      <c r="E124" s="23"/>
      <c r="F124" s="23"/>
      <c r="G124" s="23" t="s">
        <v>3748</v>
      </c>
      <c r="H124" s="23" t="s">
        <v>3749</v>
      </c>
      <c r="I124" s="215" t="s">
        <v>1763</v>
      </c>
      <c r="J124" s="23"/>
      <c r="K124" s="23"/>
      <c r="L124" s="23"/>
      <c r="M124" s="23"/>
      <c r="N124" s="215" t="s">
        <v>3415</v>
      </c>
      <c r="O124" s="23"/>
      <c r="P124" s="23"/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>
        <f t="shared" si="17"/>
        <v>0</v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幼儿班</v>
      </c>
      <c r="AG124" s="22" t="str">
        <f t="shared" si="25"/>
        <v>幼儿班</v>
      </c>
    </row>
    <row r="125" spans="1:33">
      <c r="A125" s="215" t="s">
        <v>1401</v>
      </c>
      <c r="B125" s="215" t="s">
        <v>1240</v>
      </c>
      <c r="C125" s="215" t="s">
        <v>1401</v>
      </c>
      <c r="D125" s="215" t="s">
        <v>2831</v>
      </c>
      <c r="E125" s="23"/>
      <c r="F125" s="23"/>
      <c r="G125" s="23" t="s">
        <v>4115</v>
      </c>
      <c r="H125" s="23" t="s">
        <v>4116</v>
      </c>
      <c r="I125" s="215" t="s">
        <v>17</v>
      </c>
      <c r="J125" s="23"/>
      <c r="K125" s="23"/>
      <c r="L125" s="23"/>
      <c r="M125" s="23"/>
      <c r="N125" s="215" t="s">
        <v>3415</v>
      </c>
      <c r="O125" s="23"/>
      <c r="P125" s="23"/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>
        <f t="shared" si="17"/>
        <v>0</v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5" t="s">
        <v>1401</v>
      </c>
      <c r="B126" s="215" t="s">
        <v>1240</v>
      </c>
      <c r="C126" s="215" t="s">
        <v>1401</v>
      </c>
      <c r="D126" s="215" t="s">
        <v>2831</v>
      </c>
      <c r="E126" s="23"/>
      <c r="F126" s="23"/>
      <c r="G126" s="23" t="s">
        <v>3603</v>
      </c>
      <c r="H126" s="23" t="s">
        <v>3604</v>
      </c>
      <c r="I126" s="215" t="s">
        <v>17</v>
      </c>
      <c r="J126" s="23"/>
      <c r="K126" s="23"/>
      <c r="L126" s="23"/>
      <c r="M126" s="23"/>
      <c r="N126" s="215" t="s">
        <v>3415</v>
      </c>
      <c r="O126" s="23"/>
      <c r="P126" s="23"/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>
        <f t="shared" si="17"/>
        <v>0</v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小学平时班</v>
      </c>
    </row>
    <row r="127" spans="1:33">
      <c r="A127" s="215" t="s">
        <v>1401</v>
      </c>
      <c r="B127" s="215" t="s">
        <v>1240</v>
      </c>
      <c r="C127" s="215" t="s">
        <v>1401</v>
      </c>
      <c r="D127" s="215" t="s">
        <v>2831</v>
      </c>
      <c r="E127" s="23"/>
      <c r="F127" s="23"/>
      <c r="G127" s="23" t="s">
        <v>3916</v>
      </c>
      <c r="H127" s="23" t="s">
        <v>3917</v>
      </c>
      <c r="I127" s="215" t="s">
        <v>17</v>
      </c>
      <c r="J127" s="23"/>
      <c r="K127" s="23"/>
      <c r="L127" s="23"/>
      <c r="M127" s="23"/>
      <c r="N127" s="215" t="s">
        <v>3415</v>
      </c>
      <c r="O127" s="23"/>
      <c r="P127" s="23"/>
      <c r="Q127" s="22" t="str">
        <f t="shared" si="15"/>
        <v>未进班</v>
      </c>
      <c r="R127" s="22" t="str">
        <f>IF(Q127="在读",IF(IFERROR(FIND("一",D127),0)&gt;0,"一对一",VLOOKUP(LEFT(D127,3),班级编码!A:H,8,0)),Q127)</f>
        <v>未进班</v>
      </c>
      <c r="S127" s="22" t="str">
        <f t="shared" si="16"/>
        <v>未进班</v>
      </c>
      <c r="T127" s="22">
        <f t="shared" si="17"/>
        <v>0</v>
      </c>
      <c r="U127" s="22" t="str">
        <f t="shared" si="18"/>
        <v/>
      </c>
      <c r="V127" s="22" t="str">
        <f t="shared" si="19"/>
        <v/>
      </c>
      <c r="W127" s="22" t="str">
        <f t="shared" si="20"/>
        <v/>
      </c>
      <c r="X127" s="22" t="str">
        <f t="shared" si="21"/>
        <v/>
      </c>
      <c r="Y127" s="22">
        <f t="shared" si="22"/>
        <v>0</v>
      </c>
      <c r="Z127" s="22">
        <f t="shared" si="23"/>
        <v>0</v>
      </c>
      <c r="AA127" s="22" t="str">
        <f t="shared" si="13"/>
        <v/>
      </c>
      <c r="AB127" s="22">
        <f>COUNTIF($G$2:G127,G127)</f>
        <v>1</v>
      </c>
      <c r="AC127" s="22" t="str">
        <f t="shared" si="24"/>
        <v>未进班</v>
      </c>
      <c r="AD127" s="22" t="str">
        <f>VLOOKUP(D127,'2-班级信息'!A:AL,35,0)</f>
        <v/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5" t="s">
        <v>1401</v>
      </c>
      <c r="B128" s="215" t="s">
        <v>1240</v>
      </c>
      <c r="C128" s="215" t="s">
        <v>1401</v>
      </c>
      <c r="D128" s="215" t="s">
        <v>2831</v>
      </c>
      <c r="E128" s="23"/>
      <c r="F128" s="23"/>
      <c r="G128" s="23" t="s">
        <v>4064</v>
      </c>
      <c r="H128" s="23" t="s">
        <v>4065</v>
      </c>
      <c r="I128" s="215" t="s">
        <v>15</v>
      </c>
      <c r="J128" s="23"/>
      <c r="K128" s="23"/>
      <c r="L128" s="23"/>
      <c r="M128" s="23"/>
      <c r="N128" s="215" t="s">
        <v>3415</v>
      </c>
      <c r="O128" s="23"/>
      <c r="P128" s="23"/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>
        <f t="shared" si="17"/>
        <v>0</v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5" t="s">
        <v>1401</v>
      </c>
      <c r="B129" s="215" t="s">
        <v>1240</v>
      </c>
      <c r="C129" s="215" t="s">
        <v>1401</v>
      </c>
      <c r="D129" s="215" t="s">
        <v>2831</v>
      </c>
      <c r="E129" s="23"/>
      <c r="F129" s="23"/>
      <c r="G129" s="23" t="s">
        <v>3840</v>
      </c>
      <c r="H129" s="23" t="s">
        <v>3841</v>
      </c>
      <c r="I129" s="215" t="s">
        <v>12</v>
      </c>
      <c r="J129" s="23"/>
      <c r="K129" s="23"/>
      <c r="L129" s="23"/>
      <c r="M129" s="23"/>
      <c r="N129" s="215" t="s">
        <v>3415</v>
      </c>
      <c r="O129" s="23"/>
      <c r="P129" s="23"/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>
        <f t="shared" si="17"/>
        <v>0</v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15" t="s">
        <v>1401</v>
      </c>
      <c r="B130" s="215" t="s">
        <v>1240</v>
      </c>
      <c r="C130" s="215" t="s">
        <v>1401</v>
      </c>
      <c r="D130" s="215" t="s">
        <v>2831</v>
      </c>
      <c r="E130" s="23"/>
      <c r="F130" s="23"/>
      <c r="G130" s="23" t="s">
        <v>3733</v>
      </c>
      <c r="H130" s="23" t="s">
        <v>3734</v>
      </c>
      <c r="I130" s="215" t="s">
        <v>12</v>
      </c>
      <c r="J130" s="23"/>
      <c r="K130" s="23"/>
      <c r="L130" s="23"/>
      <c r="M130" s="23"/>
      <c r="N130" s="215" t="s">
        <v>3415</v>
      </c>
      <c r="O130" s="23"/>
      <c r="P130" s="23"/>
      <c r="Q130" s="22" t="str">
        <f t="shared" si="15"/>
        <v>未进班</v>
      </c>
      <c r="R130" s="22" t="str">
        <f>IF(Q130="在读",IF(IFERROR(FIND("一",D130),0)&gt;0,"一对一",VLOOKUP(LEFT(D130,3),班级编码!A:H,8,0)),Q130)</f>
        <v>未进班</v>
      </c>
      <c r="S130" s="22" t="str">
        <f t="shared" si="16"/>
        <v>未进班</v>
      </c>
      <c r="T130" s="22">
        <f t="shared" si="17"/>
        <v>0</v>
      </c>
      <c r="U130" s="22" t="str">
        <f t="shared" si="18"/>
        <v/>
      </c>
      <c r="V130" s="22" t="str">
        <f t="shared" si="19"/>
        <v/>
      </c>
      <c r="W130" s="22" t="str">
        <f t="shared" si="20"/>
        <v/>
      </c>
      <c r="X130" s="22" t="str">
        <f t="shared" si="21"/>
        <v/>
      </c>
      <c r="Y130" s="22">
        <f t="shared" si="22"/>
        <v>0</v>
      </c>
      <c r="Z130" s="22">
        <f t="shared" si="23"/>
        <v>0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未进班</v>
      </c>
      <c r="AD130" s="22" t="str">
        <f>VLOOKUP(D130,'2-班级信息'!A:AL,35,0)</f>
        <v/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5" t="s">
        <v>1401</v>
      </c>
      <c r="B131" s="215" t="s">
        <v>1240</v>
      </c>
      <c r="C131" s="215" t="s">
        <v>1401</v>
      </c>
      <c r="D131" s="215" t="s">
        <v>2831</v>
      </c>
      <c r="E131" s="23"/>
      <c r="F131" s="23"/>
      <c r="G131" s="23" t="s">
        <v>4150</v>
      </c>
      <c r="H131" s="23" t="s">
        <v>4151</v>
      </c>
      <c r="I131" s="215" t="s">
        <v>12</v>
      </c>
      <c r="J131" s="23"/>
      <c r="K131" s="23"/>
      <c r="L131" s="23"/>
      <c r="M131" s="23"/>
      <c r="N131" s="215" t="s">
        <v>3415</v>
      </c>
      <c r="O131" s="23"/>
      <c r="P131" s="23"/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>
        <f t="shared" ref="T131:T194" si="30">IFERROR(LEFT(F131,FIND(",",F131)-1),F131)</f>
        <v>0</v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15" t="s">
        <v>1401</v>
      </c>
      <c r="B132" s="215" t="s">
        <v>1240</v>
      </c>
      <c r="C132" s="215" t="s">
        <v>1401</v>
      </c>
      <c r="D132" s="215" t="s">
        <v>2831</v>
      </c>
      <c r="E132" s="23"/>
      <c r="F132" s="23"/>
      <c r="G132" s="23" t="s">
        <v>3738</v>
      </c>
      <c r="H132" s="23" t="s">
        <v>3739</v>
      </c>
      <c r="I132" s="215" t="s">
        <v>1706</v>
      </c>
      <c r="J132" s="23"/>
      <c r="K132" s="23"/>
      <c r="L132" s="23"/>
      <c r="M132" s="23"/>
      <c r="N132" s="215" t="s">
        <v>3060</v>
      </c>
      <c r="O132" s="23"/>
      <c r="P132" s="23"/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>
        <f t="shared" si="30"/>
        <v>0</v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幼儿班</v>
      </c>
      <c r="AG132" s="22" t="str">
        <f t="shared" si="38"/>
        <v>幼儿班</v>
      </c>
    </row>
    <row r="133" spans="1:33">
      <c r="A133" s="215" t="s">
        <v>1401</v>
      </c>
      <c r="B133" s="215" t="s">
        <v>1240</v>
      </c>
      <c r="C133" s="215" t="s">
        <v>1401</v>
      </c>
      <c r="D133" s="215" t="s">
        <v>2831</v>
      </c>
      <c r="E133" s="23"/>
      <c r="F133" s="23"/>
      <c r="G133" s="23" t="s">
        <v>3759</v>
      </c>
      <c r="H133" s="23" t="s">
        <v>3760</v>
      </c>
      <c r="I133" s="215" t="s">
        <v>1763</v>
      </c>
      <c r="J133" s="23"/>
      <c r="K133" s="23"/>
      <c r="L133" s="23"/>
      <c r="M133" s="23"/>
      <c r="N133" s="215" t="s">
        <v>3060</v>
      </c>
      <c r="O133" s="23"/>
      <c r="P133" s="23"/>
      <c r="Q133" s="22" t="str">
        <f t="shared" si="28"/>
        <v>未进班</v>
      </c>
      <c r="R133" s="22" t="str">
        <f>IF(Q133="在读",IF(IFERROR(FIND("一",D133),0)&gt;0,"一对一",VLOOKUP(LEFT(D133,3),班级编码!A:H,8,0)),Q133)</f>
        <v>未进班</v>
      </c>
      <c r="S133" s="22" t="str">
        <f t="shared" si="29"/>
        <v>未进班</v>
      </c>
      <c r="T133" s="22">
        <f t="shared" si="30"/>
        <v>0</v>
      </c>
      <c r="U133" s="22" t="str">
        <f t="shared" si="31"/>
        <v/>
      </c>
      <c r="V133" s="22" t="str">
        <f t="shared" si="32"/>
        <v/>
      </c>
      <c r="W133" s="22" t="str">
        <f t="shared" si="33"/>
        <v/>
      </c>
      <c r="X133" s="22" t="str">
        <f t="shared" si="34"/>
        <v/>
      </c>
      <c r="Y133" s="22">
        <f t="shared" si="35"/>
        <v>0</v>
      </c>
      <c r="Z133" s="22">
        <f t="shared" si="36"/>
        <v>0</v>
      </c>
      <c r="AA133" s="22" t="str">
        <f t="shared" si="26"/>
        <v/>
      </c>
      <c r="AB133" s="22">
        <f>COUNTIF($G$2:G133,G133)</f>
        <v>1</v>
      </c>
      <c r="AC133" s="22" t="str">
        <f t="shared" si="37"/>
        <v>未进班</v>
      </c>
      <c r="AD133" s="22" t="str">
        <f>VLOOKUP(D133,'2-班级信息'!A:AL,35,0)</f>
        <v/>
      </c>
      <c r="AE133" s="22" t="str">
        <f>VLOOKUP(D133,'2-班级信息'!A:AL,8,0)</f>
        <v/>
      </c>
      <c r="AF133" s="22" t="str">
        <f t="shared" si="27"/>
        <v>幼儿班</v>
      </c>
      <c r="AG133" s="22" t="str">
        <f t="shared" si="38"/>
        <v>幼儿班</v>
      </c>
    </row>
    <row r="134" spans="1:33">
      <c r="A134" s="215" t="s">
        <v>1401</v>
      </c>
      <c r="B134" s="215" t="s">
        <v>1240</v>
      </c>
      <c r="C134" s="215" t="s">
        <v>1401</v>
      </c>
      <c r="D134" s="215" t="s">
        <v>2831</v>
      </c>
      <c r="E134" s="23"/>
      <c r="F134" s="23"/>
      <c r="G134" s="23" t="s">
        <v>3752</v>
      </c>
      <c r="H134" s="23" t="s">
        <v>3753</v>
      </c>
      <c r="I134" s="215" t="s">
        <v>17</v>
      </c>
      <c r="J134" s="23"/>
      <c r="K134" s="23"/>
      <c r="L134" s="23"/>
      <c r="M134" s="23"/>
      <c r="N134" s="215" t="s">
        <v>3415</v>
      </c>
      <c r="O134" s="23"/>
      <c r="P134" s="23"/>
      <c r="Q134" s="22" t="str">
        <f t="shared" si="28"/>
        <v>未进班</v>
      </c>
      <c r="R134" s="22" t="str">
        <f>IF(Q134="在读",IF(IFERROR(FIND("一",D134),0)&gt;0,"一对一",VLOOKUP(LEFT(D134,3),班级编码!A:H,8,0)),Q134)</f>
        <v>未进班</v>
      </c>
      <c r="S134" s="22" t="str">
        <f t="shared" si="29"/>
        <v>未进班</v>
      </c>
      <c r="T134" s="22">
        <f t="shared" si="30"/>
        <v>0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未进班</v>
      </c>
      <c r="AD134" s="22" t="str">
        <f>VLOOKUP(D134,'2-班级信息'!A:AL,35,0)</f>
        <v/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5" t="s">
        <v>1401</v>
      </c>
      <c r="B135" s="215" t="s">
        <v>1240</v>
      </c>
      <c r="C135" s="215" t="s">
        <v>1401</v>
      </c>
      <c r="D135" s="215" t="s">
        <v>2831</v>
      </c>
      <c r="E135" s="23"/>
      <c r="F135" s="23"/>
      <c r="G135" s="23" t="s">
        <v>3984</v>
      </c>
      <c r="H135" s="23" t="s">
        <v>3985</v>
      </c>
      <c r="I135" s="215" t="s">
        <v>19</v>
      </c>
      <c r="J135" s="23"/>
      <c r="K135" s="23"/>
      <c r="L135" s="23"/>
      <c r="M135" s="23"/>
      <c r="N135" s="215" t="s">
        <v>3415</v>
      </c>
      <c r="O135" s="23"/>
      <c r="P135" s="23"/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>
        <f t="shared" si="30"/>
        <v>0</v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15" t="s">
        <v>1401</v>
      </c>
      <c r="B136" s="215" t="s">
        <v>1240</v>
      </c>
      <c r="C136" s="215" t="s">
        <v>1401</v>
      </c>
      <c r="D136" s="215" t="s">
        <v>2831</v>
      </c>
      <c r="E136" s="23"/>
      <c r="F136" s="23"/>
      <c r="G136" s="23" t="s">
        <v>4122</v>
      </c>
      <c r="H136" s="23" t="s">
        <v>4123</v>
      </c>
      <c r="I136" s="215" t="s">
        <v>17</v>
      </c>
      <c r="J136" s="23"/>
      <c r="K136" s="23"/>
      <c r="L136" s="23"/>
      <c r="M136" s="23"/>
      <c r="N136" s="215" t="s">
        <v>3415</v>
      </c>
      <c r="O136" s="23"/>
      <c r="P136" s="23"/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>
        <f t="shared" si="30"/>
        <v>0</v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15" t="s">
        <v>1401</v>
      </c>
      <c r="B137" s="215" t="s">
        <v>1240</v>
      </c>
      <c r="C137" s="215" t="s">
        <v>1401</v>
      </c>
      <c r="D137" s="215" t="s">
        <v>2831</v>
      </c>
      <c r="E137" s="23"/>
      <c r="F137" s="23"/>
      <c r="G137" s="23" t="s">
        <v>3709</v>
      </c>
      <c r="H137" s="23" t="s">
        <v>3710</v>
      </c>
      <c r="I137" s="215" t="s">
        <v>17</v>
      </c>
      <c r="J137" s="23"/>
      <c r="K137" s="23"/>
      <c r="L137" s="23"/>
      <c r="M137" s="23"/>
      <c r="N137" s="215" t="s">
        <v>3714</v>
      </c>
      <c r="O137" s="23"/>
      <c r="P137" s="23"/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>
        <f t="shared" si="30"/>
        <v>0</v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15" t="s">
        <v>1401</v>
      </c>
      <c r="B138" s="215" t="s">
        <v>1240</v>
      </c>
      <c r="C138" s="215" t="s">
        <v>1401</v>
      </c>
      <c r="D138" s="215" t="s">
        <v>2831</v>
      </c>
      <c r="E138" s="23"/>
      <c r="F138" s="23"/>
      <c r="G138" s="23" t="s">
        <v>4055</v>
      </c>
      <c r="H138" s="23" t="s">
        <v>4337</v>
      </c>
      <c r="I138" s="215" t="s">
        <v>1714</v>
      </c>
      <c r="J138" s="23"/>
      <c r="K138" s="23"/>
      <c r="L138" s="23"/>
      <c r="M138" s="23"/>
      <c r="N138" s="215" t="s">
        <v>3060</v>
      </c>
      <c r="O138" s="23"/>
      <c r="P138" s="23"/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>
        <f t="shared" si="30"/>
        <v>0</v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幼儿班</v>
      </c>
      <c r="AG138" s="22" t="str">
        <f t="shared" si="38"/>
        <v>幼儿班</v>
      </c>
    </row>
    <row r="139" spans="1:33">
      <c r="A139" s="215" t="s">
        <v>1401</v>
      </c>
      <c r="B139" s="215" t="s">
        <v>1240</v>
      </c>
      <c r="C139" s="215" t="s">
        <v>1401</v>
      </c>
      <c r="D139" s="215" t="s">
        <v>2831</v>
      </c>
      <c r="E139" s="23"/>
      <c r="F139" s="23"/>
      <c r="G139" s="23" t="s">
        <v>4073</v>
      </c>
      <c r="H139" s="23" t="s">
        <v>4074</v>
      </c>
      <c r="I139" s="215" t="s">
        <v>1763</v>
      </c>
      <c r="J139" s="23"/>
      <c r="K139" s="23"/>
      <c r="L139" s="23"/>
      <c r="M139" s="23"/>
      <c r="N139" s="215" t="s">
        <v>3060</v>
      </c>
      <c r="O139" s="23"/>
      <c r="P139" s="23"/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>
        <f t="shared" si="30"/>
        <v>0</v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幼儿班</v>
      </c>
      <c r="AG139" s="22" t="str">
        <f t="shared" si="38"/>
        <v>幼儿班</v>
      </c>
    </row>
    <row r="140" spans="1:33">
      <c r="A140" s="215" t="s">
        <v>1401</v>
      </c>
      <c r="B140" s="215" t="s">
        <v>1240</v>
      </c>
      <c r="C140" s="215" t="s">
        <v>1401</v>
      </c>
      <c r="D140" s="215" t="s">
        <v>2831</v>
      </c>
      <c r="E140" s="23"/>
      <c r="F140" s="23"/>
      <c r="G140" s="23" t="s">
        <v>4158</v>
      </c>
      <c r="H140" s="23" t="s">
        <v>4159</v>
      </c>
      <c r="I140" s="215" t="s">
        <v>19</v>
      </c>
      <c r="J140" s="23"/>
      <c r="K140" s="23"/>
      <c r="L140" s="23"/>
      <c r="M140" s="23"/>
      <c r="N140" s="215" t="s">
        <v>3417</v>
      </c>
      <c r="O140" s="23"/>
      <c r="P140" s="23"/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>
        <f t="shared" si="30"/>
        <v>0</v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5" t="s">
        <v>1401</v>
      </c>
      <c r="B141" s="215" t="s">
        <v>1240</v>
      </c>
      <c r="C141" s="215" t="s">
        <v>1401</v>
      </c>
      <c r="D141" s="215" t="s">
        <v>2831</v>
      </c>
      <c r="E141" s="23"/>
      <c r="F141" s="23"/>
      <c r="G141" s="23" t="s">
        <v>3806</v>
      </c>
      <c r="H141" s="23" t="s">
        <v>3807</v>
      </c>
      <c r="I141" s="215" t="s">
        <v>19</v>
      </c>
      <c r="J141" s="23"/>
      <c r="K141" s="23"/>
      <c r="L141" s="23"/>
      <c r="M141" s="23"/>
      <c r="N141" s="215" t="s">
        <v>3502</v>
      </c>
      <c r="O141" s="23"/>
      <c r="P141" s="23"/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>
        <f t="shared" si="30"/>
        <v>0</v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5" t="s">
        <v>1401</v>
      </c>
      <c r="B142" s="215" t="s">
        <v>1240</v>
      </c>
      <c r="C142" s="215" t="s">
        <v>1401</v>
      </c>
      <c r="D142" s="215" t="s">
        <v>2831</v>
      </c>
      <c r="E142" s="23"/>
      <c r="F142" s="23"/>
      <c r="G142" s="23" t="s">
        <v>3909</v>
      </c>
      <c r="H142" s="23" t="s">
        <v>3910</v>
      </c>
      <c r="I142" s="215" t="s">
        <v>1763</v>
      </c>
      <c r="J142" s="23"/>
      <c r="K142" s="23"/>
      <c r="L142" s="23"/>
      <c r="M142" s="23"/>
      <c r="N142" s="215" t="s">
        <v>3484</v>
      </c>
      <c r="O142" s="23"/>
      <c r="P142" s="23"/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>
        <f t="shared" si="30"/>
        <v>0</v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幼儿班</v>
      </c>
      <c r="AG142" s="22" t="str">
        <f t="shared" si="38"/>
        <v>幼儿班</v>
      </c>
    </row>
    <row r="143" spans="1:33">
      <c r="A143" s="215" t="s">
        <v>1401</v>
      </c>
      <c r="B143" s="215" t="s">
        <v>1240</v>
      </c>
      <c r="C143" s="215" t="s">
        <v>1401</v>
      </c>
      <c r="D143" s="215" t="s">
        <v>2831</v>
      </c>
      <c r="E143" s="23"/>
      <c r="F143" s="23"/>
      <c r="G143" s="23" t="s">
        <v>4085</v>
      </c>
      <c r="H143" s="23" t="s">
        <v>4086</v>
      </c>
      <c r="I143" s="215" t="s">
        <v>1714</v>
      </c>
      <c r="J143" s="23"/>
      <c r="K143" s="23"/>
      <c r="L143" s="23"/>
      <c r="M143" s="23"/>
      <c r="N143" s="215" t="s">
        <v>2833</v>
      </c>
      <c r="O143" s="23"/>
      <c r="P143" s="23"/>
      <c r="Q143" s="22" t="str">
        <f t="shared" si="28"/>
        <v>未进班</v>
      </c>
      <c r="R143" s="22" t="str">
        <f>IF(Q143="在读",IF(IFERROR(FIND("一",D143),0)&gt;0,"一对一",VLOOKUP(LEFT(D143,3),班级编码!A:H,8,0)),Q143)</f>
        <v>未进班</v>
      </c>
      <c r="S143" s="22" t="str">
        <f t="shared" si="29"/>
        <v>未进班</v>
      </c>
      <c r="T143" s="22">
        <f t="shared" si="30"/>
        <v>0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未进班</v>
      </c>
      <c r="AD143" s="22" t="str">
        <f>VLOOKUP(D143,'2-班级信息'!A:AL,35,0)</f>
        <v/>
      </c>
      <c r="AE143" s="22" t="str">
        <f>VLOOKUP(D143,'2-班级信息'!A:AL,8,0)</f>
        <v/>
      </c>
      <c r="AF143" s="22" t="str">
        <f t="shared" si="27"/>
        <v>幼儿班</v>
      </c>
      <c r="AG143" s="22" t="str">
        <f t="shared" si="38"/>
        <v>幼儿班</v>
      </c>
    </row>
    <row r="144" spans="1:33">
      <c r="A144" s="215" t="s">
        <v>1401</v>
      </c>
      <c r="B144" s="215" t="s">
        <v>1240</v>
      </c>
      <c r="C144" s="215" t="s">
        <v>1401</v>
      </c>
      <c r="D144" s="215" t="s">
        <v>2831</v>
      </c>
      <c r="E144" s="23"/>
      <c r="F144" s="23"/>
      <c r="G144" s="23" t="s">
        <v>3534</v>
      </c>
      <c r="H144" s="23" t="s">
        <v>3535</v>
      </c>
      <c r="I144" s="215" t="s">
        <v>1763</v>
      </c>
      <c r="J144" s="23"/>
      <c r="K144" s="23"/>
      <c r="L144" s="23"/>
      <c r="M144" s="23"/>
      <c r="N144" s="215" t="s">
        <v>3539</v>
      </c>
      <c r="O144" s="23"/>
      <c r="P144" s="23"/>
      <c r="Q144" s="22" t="str">
        <f t="shared" si="28"/>
        <v>未进班</v>
      </c>
      <c r="R144" s="22" t="str">
        <f>IF(Q144="在读",IF(IFERROR(FIND("一",D144),0)&gt;0,"一对一",VLOOKUP(LEFT(D144,3),班级编码!A:H,8,0)),Q144)</f>
        <v>未进班</v>
      </c>
      <c r="S144" s="22" t="str">
        <f t="shared" si="29"/>
        <v>未进班</v>
      </c>
      <c r="T144" s="22">
        <f t="shared" si="30"/>
        <v>0</v>
      </c>
      <c r="U144" s="22" t="str">
        <f t="shared" si="31"/>
        <v/>
      </c>
      <c r="V144" s="22" t="str">
        <f t="shared" si="32"/>
        <v/>
      </c>
      <c r="W144" s="22" t="str">
        <f t="shared" si="33"/>
        <v/>
      </c>
      <c r="X144" s="22" t="str">
        <f t="shared" si="34"/>
        <v/>
      </c>
      <c r="Y144" s="22">
        <f t="shared" si="35"/>
        <v>0</v>
      </c>
      <c r="Z144" s="22">
        <f t="shared" si="36"/>
        <v>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未进班</v>
      </c>
      <c r="AD144" s="22" t="str">
        <f>VLOOKUP(D144,'2-班级信息'!A:AL,35,0)</f>
        <v/>
      </c>
      <c r="AE144" s="22" t="str">
        <f>VLOOKUP(D144,'2-班级信息'!A:AL,8,0)</f>
        <v/>
      </c>
      <c r="AF144" s="22" t="str">
        <f t="shared" si="27"/>
        <v>幼儿班</v>
      </c>
      <c r="AG144" s="22" t="str">
        <f t="shared" si="38"/>
        <v>幼儿班</v>
      </c>
    </row>
    <row r="145" spans="1:33">
      <c r="A145" s="215" t="s">
        <v>1401</v>
      </c>
      <c r="B145" s="215" t="s">
        <v>1240</v>
      </c>
      <c r="C145" s="215" t="s">
        <v>1401</v>
      </c>
      <c r="D145" s="215" t="s">
        <v>2831</v>
      </c>
      <c r="E145" s="23"/>
      <c r="F145" s="23"/>
      <c r="G145" s="23" t="s">
        <v>4020</v>
      </c>
      <c r="H145" s="23" t="s">
        <v>4021</v>
      </c>
      <c r="I145" s="215" t="s">
        <v>1714</v>
      </c>
      <c r="J145" s="23"/>
      <c r="K145" s="23"/>
      <c r="L145" s="23"/>
      <c r="M145" s="23"/>
      <c r="N145" s="215" t="s">
        <v>3415</v>
      </c>
      <c r="O145" s="23"/>
      <c r="P145" s="23"/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>
        <f t="shared" si="30"/>
        <v>0</v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5" t="s">
        <v>1401</v>
      </c>
      <c r="B146" s="215" t="s">
        <v>1240</v>
      </c>
      <c r="C146" s="215" t="s">
        <v>1401</v>
      </c>
      <c r="D146" s="215" t="s">
        <v>2831</v>
      </c>
      <c r="E146" s="23"/>
      <c r="F146" s="23"/>
      <c r="G146" s="23" t="s">
        <v>4112</v>
      </c>
      <c r="H146" s="23" t="s">
        <v>4113</v>
      </c>
      <c r="I146" s="215" t="s">
        <v>12</v>
      </c>
      <c r="J146" s="23"/>
      <c r="K146" s="23"/>
      <c r="L146" s="23"/>
      <c r="M146" s="23"/>
      <c r="N146" s="215" t="s">
        <v>3613</v>
      </c>
      <c r="O146" s="23"/>
      <c r="P146" s="23"/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>
        <f t="shared" si="30"/>
        <v>0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5" t="s">
        <v>1401</v>
      </c>
      <c r="B147" s="215" t="s">
        <v>1240</v>
      </c>
      <c r="C147" s="215" t="s">
        <v>1401</v>
      </c>
      <c r="D147" s="215" t="s">
        <v>2831</v>
      </c>
      <c r="E147" s="23"/>
      <c r="F147" s="23"/>
      <c r="G147" s="23" t="s">
        <v>3991</v>
      </c>
      <c r="H147" s="23" t="s">
        <v>3989</v>
      </c>
      <c r="I147" s="215" t="s">
        <v>12</v>
      </c>
      <c r="J147" s="23"/>
      <c r="K147" s="23"/>
      <c r="L147" s="23"/>
      <c r="M147" s="23"/>
      <c r="N147" s="215" t="s">
        <v>3415</v>
      </c>
      <c r="O147" s="23"/>
      <c r="P147" s="23"/>
      <c r="Q147" s="22" t="str">
        <f t="shared" si="28"/>
        <v>未进班</v>
      </c>
      <c r="R147" s="22" t="str">
        <f>IF(Q147="在读",IF(IFERROR(FIND("一",D147),0)&gt;0,"一对一",VLOOKUP(LEFT(D147,3),班级编码!A:H,8,0)),Q147)</f>
        <v>未进班</v>
      </c>
      <c r="S147" s="22" t="str">
        <f t="shared" si="29"/>
        <v>未进班</v>
      </c>
      <c r="T147" s="22">
        <f t="shared" si="30"/>
        <v>0</v>
      </c>
      <c r="U147" s="22" t="str">
        <f t="shared" si="31"/>
        <v/>
      </c>
      <c r="V147" s="22" t="str">
        <f t="shared" si="32"/>
        <v/>
      </c>
      <c r="W147" s="22" t="str">
        <f t="shared" si="33"/>
        <v/>
      </c>
      <c r="X147" s="22" t="str">
        <f t="shared" si="34"/>
        <v/>
      </c>
      <c r="Y147" s="22">
        <f t="shared" si="35"/>
        <v>0</v>
      </c>
      <c r="Z147" s="22">
        <f t="shared" si="36"/>
        <v>0</v>
      </c>
      <c r="AA147" s="22" t="str">
        <f t="shared" si="26"/>
        <v/>
      </c>
      <c r="AB147" s="22">
        <f>COUNTIF($G$2:G147,G147)</f>
        <v>1</v>
      </c>
      <c r="AC147" s="22" t="str">
        <f t="shared" si="37"/>
        <v>未进班</v>
      </c>
      <c r="AD147" s="22" t="str">
        <f>VLOOKUP(D147,'2-班级信息'!A:AL,35,0)</f>
        <v/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小学平时班</v>
      </c>
    </row>
    <row r="148" spans="1:33">
      <c r="A148" s="215" t="s">
        <v>1401</v>
      </c>
      <c r="B148" s="215" t="s">
        <v>1240</v>
      </c>
      <c r="C148" s="215" t="s">
        <v>1401</v>
      </c>
      <c r="D148" s="215" t="s">
        <v>2831</v>
      </c>
      <c r="E148" s="23"/>
      <c r="F148" s="23"/>
      <c r="G148" s="23" t="s">
        <v>4044</v>
      </c>
      <c r="H148" s="23" t="s">
        <v>4045</v>
      </c>
      <c r="I148" s="215" t="s">
        <v>12</v>
      </c>
      <c r="J148" s="23"/>
      <c r="K148" s="23"/>
      <c r="L148" s="23"/>
      <c r="M148" s="23"/>
      <c r="N148" s="215" t="s">
        <v>3415</v>
      </c>
      <c r="O148" s="23"/>
      <c r="P148" s="23"/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>
        <f t="shared" si="30"/>
        <v>0</v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5" t="s">
        <v>1401</v>
      </c>
      <c r="B149" s="215" t="s">
        <v>1240</v>
      </c>
      <c r="C149" s="215" t="s">
        <v>1401</v>
      </c>
      <c r="D149" s="215" t="s">
        <v>2831</v>
      </c>
      <c r="E149" s="23"/>
      <c r="F149" s="23"/>
      <c r="G149" s="23" t="s">
        <v>3879</v>
      </c>
      <c r="H149" s="23" t="s">
        <v>3880</v>
      </c>
      <c r="I149" s="215" t="s">
        <v>1714</v>
      </c>
      <c r="J149" s="23"/>
      <c r="K149" s="23"/>
      <c r="L149" s="23"/>
      <c r="M149" s="23"/>
      <c r="N149" s="215" t="s">
        <v>3881</v>
      </c>
      <c r="O149" s="23"/>
      <c r="P149" s="23"/>
      <c r="Q149" s="22" t="str">
        <f t="shared" si="28"/>
        <v>未进班</v>
      </c>
      <c r="R149" s="22" t="str">
        <f>IF(Q149="在读",IF(IFERROR(FIND("一",D149),0)&gt;0,"一对一",VLOOKUP(LEFT(D149,3),班级编码!A:H,8,0)),Q149)</f>
        <v>未进班</v>
      </c>
      <c r="S149" s="22" t="str">
        <f t="shared" si="29"/>
        <v>未进班</v>
      </c>
      <c r="T149" s="22">
        <f t="shared" si="30"/>
        <v>0</v>
      </c>
      <c r="U149" s="22" t="str">
        <f t="shared" si="31"/>
        <v/>
      </c>
      <c r="V149" s="22" t="str">
        <f t="shared" si="32"/>
        <v/>
      </c>
      <c r="W149" s="22" t="str">
        <f t="shared" si="33"/>
        <v/>
      </c>
      <c r="X149" s="22" t="str">
        <f t="shared" si="34"/>
        <v/>
      </c>
      <c r="Y149" s="22">
        <f t="shared" si="35"/>
        <v>0</v>
      </c>
      <c r="Z149" s="22">
        <f t="shared" si="36"/>
        <v>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未进班</v>
      </c>
      <c r="AD149" s="22" t="str">
        <f>VLOOKUP(D149,'2-班级信息'!A:AL,35,0)</f>
        <v/>
      </c>
      <c r="AE149" s="22" t="str">
        <f>VLOOKUP(D149,'2-班级信息'!A:AL,8,0)</f>
        <v/>
      </c>
      <c r="AF149" s="22" t="str">
        <f t="shared" si="27"/>
        <v>幼儿班</v>
      </c>
      <c r="AG149" s="22" t="str">
        <f t="shared" si="38"/>
        <v>幼儿班</v>
      </c>
    </row>
    <row r="150" spans="1:33">
      <c r="A150" s="215" t="s">
        <v>1401</v>
      </c>
      <c r="B150" s="215" t="s">
        <v>1240</v>
      </c>
      <c r="C150" s="215" t="s">
        <v>1401</v>
      </c>
      <c r="D150" s="215" t="s">
        <v>2831</v>
      </c>
      <c r="E150" s="23"/>
      <c r="F150" s="23"/>
      <c r="G150" s="23" t="s">
        <v>3876</v>
      </c>
      <c r="H150" s="23" t="s">
        <v>3877</v>
      </c>
      <c r="I150" s="215" t="s">
        <v>12</v>
      </c>
      <c r="J150" s="23"/>
      <c r="K150" s="23"/>
      <c r="L150" s="23"/>
      <c r="M150" s="23"/>
      <c r="N150" s="215" t="s">
        <v>3415</v>
      </c>
      <c r="O150" s="23"/>
      <c r="P150" s="23"/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>
        <f t="shared" si="30"/>
        <v>0</v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5" t="s">
        <v>1401</v>
      </c>
      <c r="B151" s="215" t="s">
        <v>1240</v>
      </c>
      <c r="C151" s="215" t="s">
        <v>1401</v>
      </c>
      <c r="D151" s="215" t="s">
        <v>2831</v>
      </c>
      <c r="E151" s="23"/>
      <c r="F151" s="23"/>
      <c r="G151" s="23" t="s">
        <v>3457</v>
      </c>
      <c r="H151" s="23" t="s">
        <v>3458</v>
      </c>
      <c r="I151" s="215" t="s">
        <v>12</v>
      </c>
      <c r="J151" s="23"/>
      <c r="K151" s="23"/>
      <c r="L151" s="23"/>
      <c r="M151" s="23"/>
      <c r="N151" s="215" t="s">
        <v>3415</v>
      </c>
      <c r="O151" s="23"/>
      <c r="P151" s="23"/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>
        <f t="shared" si="30"/>
        <v>0</v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5" t="s">
        <v>1401</v>
      </c>
      <c r="B152" s="215" t="s">
        <v>1240</v>
      </c>
      <c r="C152" s="215" t="s">
        <v>1401</v>
      </c>
      <c r="D152" s="215" t="s">
        <v>2831</v>
      </c>
      <c r="E152" s="23"/>
      <c r="F152" s="23"/>
      <c r="G152" s="23" t="s">
        <v>4095</v>
      </c>
      <c r="H152" s="23" t="s">
        <v>4096</v>
      </c>
      <c r="I152" s="215" t="s">
        <v>1763</v>
      </c>
      <c r="J152" s="23"/>
      <c r="K152" s="23"/>
      <c r="L152" s="23"/>
      <c r="M152" s="23"/>
      <c r="N152" s="215" t="s">
        <v>3060</v>
      </c>
      <c r="O152" s="23"/>
      <c r="P152" s="23"/>
      <c r="Q152" s="22" t="str">
        <f t="shared" si="28"/>
        <v>未进班</v>
      </c>
      <c r="R152" s="22" t="str">
        <f>IF(Q152="在读",IF(IFERROR(FIND("一",D152),0)&gt;0,"一对一",VLOOKUP(LEFT(D152,3),班级编码!A:H,8,0)),Q152)</f>
        <v>未进班</v>
      </c>
      <c r="S152" s="22" t="str">
        <f t="shared" si="29"/>
        <v>未进班</v>
      </c>
      <c r="T152" s="22">
        <f t="shared" si="30"/>
        <v>0</v>
      </c>
      <c r="U152" s="22" t="str">
        <f t="shared" si="31"/>
        <v/>
      </c>
      <c r="V152" s="22" t="str">
        <f t="shared" si="32"/>
        <v/>
      </c>
      <c r="W152" s="22" t="str">
        <f t="shared" si="33"/>
        <v/>
      </c>
      <c r="X152" s="22" t="str">
        <f t="shared" si="34"/>
        <v/>
      </c>
      <c r="Y152" s="22">
        <f t="shared" si="35"/>
        <v>0</v>
      </c>
      <c r="Z152" s="22">
        <f t="shared" si="36"/>
        <v>0</v>
      </c>
      <c r="AA152" s="22" t="str">
        <f t="shared" si="26"/>
        <v/>
      </c>
      <c r="AB152" s="22">
        <f>COUNTIF($G$2:G152,G152)</f>
        <v>1</v>
      </c>
      <c r="AC152" s="22" t="str">
        <f t="shared" si="37"/>
        <v>未进班</v>
      </c>
      <c r="AD152" s="22" t="str">
        <f>VLOOKUP(D152,'2-班级信息'!A:AL,35,0)</f>
        <v/>
      </c>
      <c r="AE152" s="22" t="str">
        <f>VLOOKUP(D152,'2-班级信息'!A:AL,8,0)</f>
        <v/>
      </c>
      <c r="AF152" s="22" t="str">
        <f t="shared" si="27"/>
        <v>幼儿班</v>
      </c>
      <c r="AG152" s="22" t="str">
        <f t="shared" si="38"/>
        <v>幼儿班</v>
      </c>
    </row>
    <row r="153" spans="1:33">
      <c r="A153" s="215" t="s">
        <v>1401</v>
      </c>
      <c r="B153" s="215" t="s">
        <v>1240</v>
      </c>
      <c r="C153" s="215" t="s">
        <v>1401</v>
      </c>
      <c r="D153" s="215" t="s">
        <v>2831</v>
      </c>
      <c r="E153" s="23"/>
      <c r="F153" s="23"/>
      <c r="G153" s="23" t="s">
        <v>3659</v>
      </c>
      <c r="H153" s="23" t="s">
        <v>3660</v>
      </c>
      <c r="I153" s="215" t="s">
        <v>19</v>
      </c>
      <c r="J153" s="23"/>
      <c r="K153" s="23"/>
      <c r="L153" s="23"/>
      <c r="M153" s="23"/>
      <c r="N153" s="215" t="s">
        <v>3502</v>
      </c>
      <c r="O153" s="23"/>
      <c r="P153" s="23"/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>
        <f t="shared" si="30"/>
        <v>0</v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15" t="s">
        <v>1401</v>
      </c>
      <c r="B154" s="215" t="s">
        <v>1240</v>
      </c>
      <c r="C154" s="215" t="s">
        <v>1401</v>
      </c>
      <c r="D154" s="215" t="s">
        <v>2831</v>
      </c>
      <c r="E154" s="23"/>
      <c r="F154" s="23"/>
      <c r="G154" s="23" t="s">
        <v>3599</v>
      </c>
      <c r="H154" s="23" t="s">
        <v>3600</v>
      </c>
      <c r="I154" s="215" t="s">
        <v>19</v>
      </c>
      <c r="J154" s="23"/>
      <c r="K154" s="23"/>
      <c r="L154" s="23"/>
      <c r="M154" s="23"/>
      <c r="N154" s="215" t="s">
        <v>3415</v>
      </c>
      <c r="O154" s="23"/>
      <c r="P154" s="23"/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>
        <f t="shared" si="30"/>
        <v>0</v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15" t="s">
        <v>1401</v>
      </c>
      <c r="B155" s="215" t="s">
        <v>1240</v>
      </c>
      <c r="C155" s="215" t="s">
        <v>1401</v>
      </c>
      <c r="D155" s="215" t="s">
        <v>2831</v>
      </c>
      <c r="E155" s="23"/>
      <c r="F155" s="23"/>
      <c r="G155" s="23" t="s">
        <v>3745</v>
      </c>
      <c r="H155" s="23" t="s">
        <v>3746</v>
      </c>
      <c r="I155" s="215" t="s">
        <v>1763</v>
      </c>
      <c r="J155" s="23"/>
      <c r="K155" s="23"/>
      <c r="L155" s="23"/>
      <c r="M155" s="23"/>
      <c r="N155" s="215" t="s">
        <v>3060</v>
      </c>
      <c r="O155" s="23"/>
      <c r="P155" s="23"/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>
        <f t="shared" si="30"/>
        <v>0</v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5" t="s">
        <v>1401</v>
      </c>
      <c r="B156" s="215" t="s">
        <v>1240</v>
      </c>
      <c r="C156" s="215" t="s">
        <v>1401</v>
      </c>
      <c r="D156" s="215" t="s">
        <v>2831</v>
      </c>
      <c r="E156" s="23"/>
      <c r="F156" s="23"/>
      <c r="G156" s="23" t="s">
        <v>4029</v>
      </c>
      <c r="H156" s="23" t="s">
        <v>4030</v>
      </c>
      <c r="I156" s="215" t="s">
        <v>1763</v>
      </c>
      <c r="J156" s="23"/>
      <c r="K156" s="23"/>
      <c r="L156" s="23"/>
      <c r="M156" s="23"/>
      <c r="N156" s="215" t="s">
        <v>2821</v>
      </c>
      <c r="O156" s="23"/>
      <c r="P156" s="23"/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>
        <f t="shared" si="30"/>
        <v>0</v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5" t="s">
        <v>1401</v>
      </c>
      <c r="B157" s="215" t="s">
        <v>1240</v>
      </c>
      <c r="C157" s="215" t="s">
        <v>1401</v>
      </c>
      <c r="D157" s="215" t="s">
        <v>2831</v>
      </c>
      <c r="E157" s="23"/>
      <c r="F157" s="23"/>
      <c r="G157" s="23" t="s">
        <v>3471</v>
      </c>
      <c r="H157" s="23" t="s">
        <v>3472</v>
      </c>
      <c r="I157" s="215" t="s">
        <v>12</v>
      </c>
      <c r="J157" s="23"/>
      <c r="K157" s="23"/>
      <c r="L157" s="23"/>
      <c r="M157" s="23"/>
      <c r="N157" s="215" t="s">
        <v>3415</v>
      </c>
      <c r="O157" s="23"/>
      <c r="P157" s="23"/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>
        <f t="shared" si="30"/>
        <v>0</v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15" t="s">
        <v>1401</v>
      </c>
      <c r="B158" s="215" t="s">
        <v>1240</v>
      </c>
      <c r="C158" s="215" t="s">
        <v>1401</v>
      </c>
      <c r="D158" s="215" t="s">
        <v>2831</v>
      </c>
      <c r="E158" s="23"/>
      <c r="F158" s="23"/>
      <c r="G158" s="23" t="s">
        <v>3736</v>
      </c>
      <c r="H158" s="23" t="s">
        <v>3737</v>
      </c>
      <c r="I158" s="215" t="s">
        <v>1714</v>
      </c>
      <c r="J158" s="23"/>
      <c r="K158" s="23"/>
      <c r="L158" s="23"/>
      <c r="M158" s="23"/>
      <c r="N158" s="215" t="s">
        <v>3060</v>
      </c>
      <c r="O158" s="23"/>
      <c r="P158" s="23"/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>
        <f t="shared" si="30"/>
        <v>0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5" t="s">
        <v>1401</v>
      </c>
      <c r="B159" s="215" t="s">
        <v>1240</v>
      </c>
      <c r="C159" s="215" t="s">
        <v>1401</v>
      </c>
      <c r="D159" s="215" t="s">
        <v>2831</v>
      </c>
      <c r="E159" s="23"/>
      <c r="F159" s="23"/>
      <c r="G159" s="23" t="s">
        <v>3956</v>
      </c>
      <c r="H159" s="23" t="s">
        <v>3957</v>
      </c>
      <c r="I159" s="215" t="s">
        <v>1714</v>
      </c>
      <c r="J159" s="23"/>
      <c r="K159" s="23"/>
      <c r="L159" s="23"/>
      <c r="M159" s="23"/>
      <c r="N159" s="215" t="s">
        <v>3060</v>
      </c>
      <c r="O159" s="23"/>
      <c r="P159" s="23"/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>
        <f t="shared" si="30"/>
        <v>0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幼儿班</v>
      </c>
      <c r="AG159" s="22" t="str">
        <f t="shared" si="38"/>
        <v>幼儿班</v>
      </c>
    </row>
    <row r="160" spans="1:33">
      <c r="A160" s="215" t="s">
        <v>1401</v>
      </c>
      <c r="B160" s="215" t="s">
        <v>1240</v>
      </c>
      <c r="C160" s="215" t="s">
        <v>1401</v>
      </c>
      <c r="D160" s="215" t="s">
        <v>2831</v>
      </c>
      <c r="E160" s="23"/>
      <c r="F160" s="23"/>
      <c r="G160" s="23" t="s">
        <v>3670</v>
      </c>
      <c r="H160" s="23" t="s">
        <v>3671</v>
      </c>
      <c r="I160" s="215" t="s">
        <v>1714</v>
      </c>
      <c r="J160" s="23"/>
      <c r="K160" s="23"/>
      <c r="L160" s="23"/>
      <c r="M160" s="23"/>
      <c r="N160" s="215" t="s">
        <v>3060</v>
      </c>
      <c r="O160" s="23"/>
      <c r="P160" s="23"/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>
        <f t="shared" si="30"/>
        <v>0</v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5" t="s">
        <v>1401</v>
      </c>
      <c r="B161" s="215" t="s">
        <v>1240</v>
      </c>
      <c r="C161" s="215" t="s">
        <v>1401</v>
      </c>
      <c r="D161" s="215" t="s">
        <v>2831</v>
      </c>
      <c r="E161" s="23"/>
      <c r="F161" s="23"/>
      <c r="G161" s="23" t="s">
        <v>4105</v>
      </c>
      <c r="H161" s="23" t="s">
        <v>4106</v>
      </c>
      <c r="I161" s="215" t="s">
        <v>1763</v>
      </c>
      <c r="J161" s="23"/>
      <c r="K161" s="23"/>
      <c r="L161" s="23"/>
      <c r="M161" s="23"/>
      <c r="N161" s="215" t="s">
        <v>3060</v>
      </c>
      <c r="O161" s="23"/>
      <c r="P161" s="23"/>
      <c r="Q161" s="22" t="str">
        <f t="shared" si="28"/>
        <v>未进班</v>
      </c>
      <c r="R161" s="22" t="str">
        <f>IF(Q161="在读",IF(IFERROR(FIND("一",D161),0)&gt;0,"一对一",VLOOKUP(LEFT(D161,3),班级编码!A:H,8,0)),Q161)</f>
        <v>未进班</v>
      </c>
      <c r="S161" s="22" t="str">
        <f t="shared" si="29"/>
        <v>未进班</v>
      </c>
      <c r="T161" s="22">
        <f t="shared" si="30"/>
        <v>0</v>
      </c>
      <c r="U161" s="22" t="str">
        <f t="shared" si="31"/>
        <v/>
      </c>
      <c r="V161" s="22" t="str">
        <f t="shared" si="32"/>
        <v/>
      </c>
      <c r="W161" s="22" t="str">
        <f t="shared" si="33"/>
        <v/>
      </c>
      <c r="X161" s="22" t="str">
        <f t="shared" si="34"/>
        <v/>
      </c>
      <c r="Y161" s="22">
        <f t="shared" si="35"/>
        <v>0</v>
      </c>
      <c r="Z161" s="22">
        <f t="shared" si="36"/>
        <v>0</v>
      </c>
      <c r="AA161" s="22" t="str">
        <f t="shared" si="26"/>
        <v/>
      </c>
      <c r="AB161" s="22">
        <f>COUNTIF($G$2:G161,G161)</f>
        <v>1</v>
      </c>
      <c r="AC161" s="22" t="str">
        <f t="shared" si="37"/>
        <v>未进班</v>
      </c>
      <c r="AD161" s="22" t="str">
        <f>VLOOKUP(D161,'2-班级信息'!A:AL,35,0)</f>
        <v/>
      </c>
      <c r="AE161" s="22" t="str">
        <f>VLOOKUP(D161,'2-班级信息'!A:AL,8,0)</f>
        <v/>
      </c>
      <c r="AF161" s="22" t="str">
        <f t="shared" si="27"/>
        <v>幼儿班</v>
      </c>
      <c r="AG161" s="22" t="str">
        <f t="shared" si="38"/>
        <v>幼儿班</v>
      </c>
    </row>
    <row r="162" spans="1:33">
      <c r="A162" s="215" t="s">
        <v>1401</v>
      </c>
      <c r="B162" s="215" t="s">
        <v>1240</v>
      </c>
      <c r="C162" s="215" t="s">
        <v>1401</v>
      </c>
      <c r="D162" s="215" t="s">
        <v>2831</v>
      </c>
      <c r="E162" s="23"/>
      <c r="F162" s="23"/>
      <c r="G162" s="23" t="s">
        <v>4102</v>
      </c>
      <c r="H162" s="23" t="s">
        <v>4103</v>
      </c>
      <c r="I162" s="215" t="s">
        <v>1763</v>
      </c>
      <c r="J162" s="23"/>
      <c r="K162" s="23"/>
      <c r="L162" s="23"/>
      <c r="M162" s="23"/>
      <c r="N162" s="215" t="s">
        <v>3060</v>
      </c>
      <c r="O162" s="23"/>
      <c r="P162" s="23"/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>
        <f t="shared" si="30"/>
        <v>0</v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5" t="s">
        <v>1401</v>
      </c>
      <c r="B163" s="215" t="s">
        <v>1240</v>
      </c>
      <c r="C163" s="215" t="s">
        <v>1401</v>
      </c>
      <c r="D163" s="215" t="s">
        <v>2831</v>
      </c>
      <c r="E163" s="23"/>
      <c r="F163" s="23"/>
      <c r="G163" s="23" t="s">
        <v>3673</v>
      </c>
      <c r="H163" s="23" t="s">
        <v>3674</v>
      </c>
      <c r="I163" s="215" t="s">
        <v>1763</v>
      </c>
      <c r="J163" s="23"/>
      <c r="K163" s="23"/>
      <c r="L163" s="23"/>
      <c r="M163" s="23"/>
      <c r="N163" s="215" t="s">
        <v>3484</v>
      </c>
      <c r="O163" s="23"/>
      <c r="P163" s="23"/>
      <c r="Q163" s="22" t="str">
        <f t="shared" si="28"/>
        <v>未进班</v>
      </c>
      <c r="R163" s="22" t="str">
        <f>IF(Q163="在读",IF(IFERROR(FIND("一",D163),0)&gt;0,"一对一",VLOOKUP(LEFT(D163,3),班级编码!A:H,8,0)),Q163)</f>
        <v>未进班</v>
      </c>
      <c r="S163" s="22" t="str">
        <f t="shared" si="29"/>
        <v>未进班</v>
      </c>
      <c r="T163" s="22">
        <f t="shared" si="30"/>
        <v>0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未进班</v>
      </c>
      <c r="AD163" s="22" t="str">
        <f>VLOOKUP(D163,'2-班级信息'!A:AL,35,0)</f>
        <v/>
      </c>
      <c r="AE163" s="22" t="str">
        <f>VLOOKUP(D163,'2-班级信息'!A:AL,8,0)</f>
        <v/>
      </c>
      <c r="AF163" s="22" t="str">
        <f t="shared" si="27"/>
        <v>幼儿班</v>
      </c>
      <c r="AG163" s="22" t="str">
        <f t="shared" si="38"/>
        <v>幼儿班</v>
      </c>
    </row>
    <row r="164" spans="1:33">
      <c r="A164" s="215" t="s">
        <v>1401</v>
      </c>
      <c r="B164" s="215" t="s">
        <v>1240</v>
      </c>
      <c r="C164" s="215" t="s">
        <v>1401</v>
      </c>
      <c r="D164" s="215" t="s">
        <v>2831</v>
      </c>
      <c r="E164" s="23"/>
      <c r="F164" s="23"/>
      <c r="G164" s="23" t="s">
        <v>3896</v>
      </c>
      <c r="H164" s="23" t="s">
        <v>3897</v>
      </c>
      <c r="I164" s="215" t="s">
        <v>19</v>
      </c>
      <c r="J164" s="23"/>
      <c r="K164" s="23"/>
      <c r="L164" s="23"/>
      <c r="M164" s="23"/>
      <c r="N164" s="215" t="s">
        <v>3415</v>
      </c>
      <c r="O164" s="23"/>
      <c r="P164" s="23"/>
      <c r="Q164" s="22" t="str">
        <f t="shared" si="28"/>
        <v>未进班</v>
      </c>
      <c r="R164" s="22" t="str">
        <f>IF(Q164="在读",IF(IFERROR(FIND("一",D164),0)&gt;0,"一对一",VLOOKUP(LEFT(D164,3),班级编码!A:H,8,0)),Q164)</f>
        <v>未进班</v>
      </c>
      <c r="S164" s="22" t="str">
        <f t="shared" si="29"/>
        <v>未进班</v>
      </c>
      <c r="T164" s="22">
        <f t="shared" si="30"/>
        <v>0</v>
      </c>
      <c r="U164" s="22" t="str">
        <f t="shared" si="31"/>
        <v/>
      </c>
      <c r="V164" s="22" t="str">
        <f t="shared" si="32"/>
        <v/>
      </c>
      <c r="W164" s="22" t="str">
        <f t="shared" si="33"/>
        <v/>
      </c>
      <c r="X164" s="22" t="str">
        <f t="shared" si="34"/>
        <v/>
      </c>
      <c r="Y164" s="22">
        <f t="shared" si="35"/>
        <v>0</v>
      </c>
      <c r="Z164" s="22">
        <f t="shared" si="36"/>
        <v>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未进班</v>
      </c>
      <c r="AD164" s="22" t="str">
        <f>VLOOKUP(D164,'2-班级信息'!A:AL,35,0)</f>
        <v/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小学平时班</v>
      </c>
    </row>
    <row r="165" spans="1:33">
      <c r="A165" s="215" t="s">
        <v>1401</v>
      </c>
      <c r="B165" s="215" t="s">
        <v>1240</v>
      </c>
      <c r="C165" s="215" t="s">
        <v>1401</v>
      </c>
      <c r="D165" s="215" t="s">
        <v>2831</v>
      </c>
      <c r="E165" s="23"/>
      <c r="F165" s="23"/>
      <c r="G165" s="23" t="s">
        <v>4032</v>
      </c>
      <c r="H165" s="23" t="s">
        <v>4033</v>
      </c>
      <c r="I165" s="215" t="s">
        <v>12</v>
      </c>
      <c r="J165" s="23"/>
      <c r="K165" s="23"/>
      <c r="L165" s="23"/>
      <c r="M165" s="23"/>
      <c r="N165" s="215" t="s">
        <v>3502</v>
      </c>
      <c r="O165" s="23"/>
      <c r="P165" s="23"/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>
        <f t="shared" si="30"/>
        <v>0</v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小学平时班</v>
      </c>
    </row>
    <row r="166" spans="1:33">
      <c r="A166" s="215" t="s">
        <v>1401</v>
      </c>
      <c r="B166" s="215" t="s">
        <v>1240</v>
      </c>
      <c r="C166" s="215" t="s">
        <v>1401</v>
      </c>
      <c r="D166" s="215" t="s">
        <v>2831</v>
      </c>
      <c r="E166" s="23"/>
      <c r="F166" s="23"/>
      <c r="G166" s="23" t="s">
        <v>3452</v>
      </c>
      <c r="H166" s="23" t="s">
        <v>3453</v>
      </c>
      <c r="I166" s="215" t="s">
        <v>12</v>
      </c>
      <c r="J166" s="23"/>
      <c r="K166" s="23"/>
      <c r="L166" s="23"/>
      <c r="M166" s="23"/>
      <c r="N166" s="215" t="s">
        <v>3415</v>
      </c>
      <c r="O166" s="23"/>
      <c r="P166" s="23"/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>
        <f t="shared" si="30"/>
        <v>0</v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5" t="s">
        <v>1401</v>
      </c>
      <c r="B167" s="215" t="s">
        <v>1240</v>
      </c>
      <c r="C167" s="215" t="s">
        <v>1401</v>
      </c>
      <c r="D167" s="215" t="s">
        <v>2831</v>
      </c>
      <c r="E167" s="23"/>
      <c r="F167" s="23"/>
      <c r="G167" s="23" t="s">
        <v>3576</v>
      </c>
      <c r="H167" s="23" t="s">
        <v>3577</v>
      </c>
      <c r="I167" s="215" t="s">
        <v>12</v>
      </c>
      <c r="J167" s="23"/>
      <c r="K167" s="23"/>
      <c r="L167" s="23"/>
      <c r="M167" s="23"/>
      <c r="N167" s="215" t="s">
        <v>3415</v>
      </c>
      <c r="O167" s="23"/>
      <c r="P167" s="23"/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>
        <f t="shared" si="30"/>
        <v>0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5" t="s">
        <v>1401</v>
      </c>
      <c r="B168" s="215" t="s">
        <v>1240</v>
      </c>
      <c r="C168" s="215" t="s">
        <v>1401</v>
      </c>
      <c r="D168" s="215" t="s">
        <v>2831</v>
      </c>
      <c r="E168" s="23"/>
      <c r="F168" s="23"/>
      <c r="G168" s="23" t="s">
        <v>3998</v>
      </c>
      <c r="H168" s="23" t="s">
        <v>3999</v>
      </c>
      <c r="I168" s="215" t="s">
        <v>19</v>
      </c>
      <c r="J168" s="23"/>
      <c r="K168" s="23"/>
      <c r="L168" s="23"/>
      <c r="M168" s="23"/>
      <c r="N168" s="215" t="s">
        <v>3415</v>
      </c>
      <c r="O168" s="23"/>
      <c r="P168" s="23"/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>
        <f t="shared" si="30"/>
        <v>0</v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5" t="s">
        <v>1401</v>
      </c>
      <c r="B169" s="215" t="s">
        <v>1240</v>
      </c>
      <c r="C169" s="215" t="s">
        <v>1401</v>
      </c>
      <c r="D169" s="215" t="s">
        <v>2831</v>
      </c>
      <c r="E169" s="23"/>
      <c r="F169" s="23"/>
      <c r="G169" s="23" t="s">
        <v>3969</v>
      </c>
      <c r="H169" s="23" t="s">
        <v>3970</v>
      </c>
      <c r="I169" s="215" t="s">
        <v>1763</v>
      </c>
      <c r="J169" s="23"/>
      <c r="K169" s="23"/>
      <c r="L169" s="23"/>
      <c r="M169" s="23"/>
      <c r="N169" s="215" t="s">
        <v>3484</v>
      </c>
      <c r="O169" s="23"/>
      <c r="P169" s="23"/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>
        <f t="shared" si="30"/>
        <v>0</v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5" t="s">
        <v>1401</v>
      </c>
      <c r="B170" s="215" t="s">
        <v>1240</v>
      </c>
      <c r="C170" s="215" t="s">
        <v>1401</v>
      </c>
      <c r="D170" s="215" t="s">
        <v>2831</v>
      </c>
      <c r="E170" s="23"/>
      <c r="F170" s="23"/>
      <c r="G170" s="23" t="s">
        <v>3959</v>
      </c>
      <c r="H170" s="23" t="s">
        <v>3960</v>
      </c>
      <c r="I170" s="215" t="s">
        <v>12</v>
      </c>
      <c r="J170" s="23"/>
      <c r="K170" s="23"/>
      <c r="L170" s="23"/>
      <c r="M170" s="23"/>
      <c r="N170" s="215" t="s">
        <v>3415</v>
      </c>
      <c r="O170" s="23"/>
      <c r="P170" s="23"/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>
        <f t="shared" si="30"/>
        <v>0</v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5" t="s">
        <v>1401</v>
      </c>
      <c r="B171" s="215" t="s">
        <v>1240</v>
      </c>
      <c r="C171" s="215" t="s">
        <v>1401</v>
      </c>
      <c r="D171" s="215" t="s">
        <v>2831</v>
      </c>
      <c r="E171" s="23"/>
      <c r="F171" s="23"/>
      <c r="G171" s="23" t="s">
        <v>4108</v>
      </c>
      <c r="H171" s="23" t="s">
        <v>4109</v>
      </c>
      <c r="I171" s="215" t="s">
        <v>1763</v>
      </c>
      <c r="J171" s="23"/>
      <c r="K171" s="23"/>
      <c r="L171" s="23"/>
      <c r="M171" s="23"/>
      <c r="N171" s="215" t="s">
        <v>3484</v>
      </c>
      <c r="O171" s="23"/>
      <c r="P171" s="23"/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>
        <f t="shared" si="30"/>
        <v>0</v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5" t="s">
        <v>1401</v>
      </c>
      <c r="B172" s="215" t="s">
        <v>1240</v>
      </c>
      <c r="C172" s="215" t="s">
        <v>1401</v>
      </c>
      <c r="D172" s="215" t="s">
        <v>2831</v>
      </c>
      <c r="E172" s="23"/>
      <c r="F172" s="23"/>
      <c r="G172" s="23" t="s">
        <v>4070</v>
      </c>
      <c r="H172" s="23" t="s">
        <v>4071</v>
      </c>
      <c r="I172" s="215" t="s">
        <v>12</v>
      </c>
      <c r="J172" s="23"/>
      <c r="K172" s="23"/>
      <c r="L172" s="23"/>
      <c r="M172" s="23"/>
      <c r="N172" s="215" t="s">
        <v>3502</v>
      </c>
      <c r="O172" s="23"/>
      <c r="P172" s="23"/>
      <c r="Q172" s="22" t="str">
        <f t="shared" si="28"/>
        <v>未进班</v>
      </c>
      <c r="R172" s="22" t="str">
        <f>IF(Q172="在读",IF(IFERROR(FIND("一",D172),0)&gt;0,"一对一",VLOOKUP(LEFT(D172,3),班级编码!A:H,8,0)),Q172)</f>
        <v>未进班</v>
      </c>
      <c r="S172" s="22" t="str">
        <f t="shared" si="29"/>
        <v>未进班</v>
      </c>
      <c r="T172" s="22">
        <f t="shared" si="30"/>
        <v>0</v>
      </c>
      <c r="U172" s="22" t="str">
        <f t="shared" si="31"/>
        <v/>
      </c>
      <c r="V172" s="22" t="str">
        <f t="shared" si="32"/>
        <v/>
      </c>
      <c r="W172" s="22" t="str">
        <f t="shared" si="33"/>
        <v/>
      </c>
      <c r="X172" s="22" t="str">
        <f t="shared" si="34"/>
        <v/>
      </c>
      <c r="Y172" s="22">
        <f t="shared" si="35"/>
        <v>0</v>
      </c>
      <c r="Z172" s="22">
        <f t="shared" si="36"/>
        <v>0</v>
      </c>
      <c r="AA172" s="22" t="str">
        <f t="shared" si="26"/>
        <v/>
      </c>
      <c r="AB172" s="22">
        <f>COUNTIF($G$2:G172,G172)</f>
        <v>1</v>
      </c>
      <c r="AC172" s="22" t="str">
        <f t="shared" si="37"/>
        <v>未进班</v>
      </c>
      <c r="AD172" s="22" t="str">
        <f>VLOOKUP(D172,'2-班级信息'!A:AL,31,0)</f>
        <v/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5" t="s">
        <v>1401</v>
      </c>
      <c r="B173" s="215" t="s">
        <v>1240</v>
      </c>
      <c r="C173" s="215" t="s">
        <v>1401</v>
      </c>
      <c r="D173" s="215" t="s">
        <v>2831</v>
      </c>
      <c r="E173" s="23"/>
      <c r="F173" s="23"/>
      <c r="G173" s="23" t="s">
        <v>3632</v>
      </c>
      <c r="H173" s="23" t="s">
        <v>3633</v>
      </c>
      <c r="I173" s="215" t="s">
        <v>12</v>
      </c>
      <c r="J173" s="23"/>
      <c r="K173" s="23"/>
      <c r="L173" s="23"/>
      <c r="M173" s="23"/>
      <c r="N173" s="215" t="s">
        <v>3415</v>
      </c>
      <c r="O173" s="23"/>
      <c r="P173" s="23"/>
      <c r="Q173" s="22" t="str">
        <f t="shared" si="28"/>
        <v>未进班</v>
      </c>
      <c r="R173" s="22" t="str">
        <f>IF(Q173="在读",IF(IFERROR(FIND("一",D173),0)&gt;0,"一对一",VLOOKUP(LEFT(D173,3),班级编码!A:H,8,0)),Q173)</f>
        <v>未进班</v>
      </c>
      <c r="S173" s="22" t="str">
        <f t="shared" si="29"/>
        <v>未进班</v>
      </c>
      <c r="T173" s="22">
        <f t="shared" si="30"/>
        <v>0</v>
      </c>
      <c r="U173" s="22" t="str">
        <f t="shared" si="31"/>
        <v/>
      </c>
      <c r="V173" s="22" t="str">
        <f t="shared" si="32"/>
        <v/>
      </c>
      <c r="W173" s="22" t="str">
        <f t="shared" si="33"/>
        <v/>
      </c>
      <c r="X173" s="22" t="str">
        <f t="shared" si="34"/>
        <v/>
      </c>
      <c r="Y173" s="22">
        <f t="shared" si="35"/>
        <v>0</v>
      </c>
      <c r="Z173" s="22">
        <f t="shared" si="36"/>
        <v>0</v>
      </c>
      <c r="AA173" s="22" t="str">
        <f t="shared" si="26"/>
        <v/>
      </c>
      <c r="AB173" s="22">
        <f>COUNTIF($G$2:G173,G173)</f>
        <v>1</v>
      </c>
      <c r="AC173" s="22" t="str">
        <f t="shared" si="37"/>
        <v>未进班</v>
      </c>
      <c r="AD173" s="22" t="str">
        <f>VLOOKUP(D173,'2-班级信息'!A:AL,35,0)</f>
        <v/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15" t="s">
        <v>1401</v>
      </c>
      <c r="B174" s="215" t="s">
        <v>1240</v>
      </c>
      <c r="C174" s="215" t="s">
        <v>1401</v>
      </c>
      <c r="D174" s="215" t="s">
        <v>2831</v>
      </c>
      <c r="E174" s="23"/>
      <c r="F174" s="23"/>
      <c r="G174" s="23" t="s">
        <v>3818</v>
      </c>
      <c r="H174" s="23" t="s">
        <v>3819</v>
      </c>
      <c r="I174" s="215" t="s">
        <v>19</v>
      </c>
      <c r="J174" s="23"/>
      <c r="K174" s="23"/>
      <c r="L174" s="23"/>
      <c r="M174" s="23"/>
      <c r="N174" s="215" t="s">
        <v>3415</v>
      </c>
      <c r="O174" s="23"/>
      <c r="P174" s="23"/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>
        <f t="shared" si="30"/>
        <v>0</v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5" t="s">
        <v>1401</v>
      </c>
      <c r="B175" s="215" t="s">
        <v>1240</v>
      </c>
      <c r="C175" s="215" t="s">
        <v>1401</v>
      </c>
      <c r="D175" s="215" t="s">
        <v>2831</v>
      </c>
      <c r="E175" s="23"/>
      <c r="F175" s="23"/>
      <c r="G175" s="23" t="s">
        <v>2227</v>
      </c>
      <c r="H175" s="23" t="s">
        <v>2228</v>
      </c>
      <c r="I175" s="215" t="s">
        <v>18</v>
      </c>
      <c r="J175" s="23"/>
      <c r="K175" s="23"/>
      <c r="L175" s="23"/>
      <c r="M175" s="23"/>
      <c r="N175" s="215" t="s">
        <v>3415</v>
      </c>
      <c r="O175" s="23"/>
      <c r="P175" s="23"/>
      <c r="Q175" s="22" t="str">
        <f t="shared" si="28"/>
        <v>未进班</v>
      </c>
      <c r="R175" s="22" t="str">
        <f>IF(Q175="在读",IF(IFERROR(FIND("一",D175),0)&gt;0,"一对一",VLOOKUP(LEFT(D175,3),班级编码!A:H,8,0)),Q175)</f>
        <v>未进班</v>
      </c>
      <c r="S175" s="22" t="str">
        <f t="shared" si="29"/>
        <v>未进班</v>
      </c>
      <c r="T175" s="22">
        <f t="shared" si="30"/>
        <v>0</v>
      </c>
      <c r="U175" s="22" t="str">
        <f t="shared" si="31"/>
        <v/>
      </c>
      <c r="V175" s="22" t="str">
        <f t="shared" si="32"/>
        <v/>
      </c>
      <c r="W175" s="22" t="str">
        <f t="shared" si="33"/>
        <v/>
      </c>
      <c r="X175" s="22" t="str">
        <f t="shared" si="34"/>
        <v/>
      </c>
      <c r="Y175" s="22">
        <f t="shared" si="35"/>
        <v>0</v>
      </c>
      <c r="Z175" s="22">
        <f t="shared" si="36"/>
        <v>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未进班</v>
      </c>
      <c r="AD175" s="22" t="str">
        <f>VLOOKUP(D175,'2-班级信息'!A:AL,35,0)</f>
        <v/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小学平时班</v>
      </c>
    </row>
    <row r="176" spans="1:33">
      <c r="A176" s="215" t="s">
        <v>1401</v>
      </c>
      <c r="B176" s="215" t="s">
        <v>1240</v>
      </c>
      <c r="C176" s="215" t="s">
        <v>1401</v>
      </c>
      <c r="D176" s="215" t="s">
        <v>2831</v>
      </c>
      <c r="E176" s="23"/>
      <c r="F176" s="23"/>
      <c r="G176" s="23" t="s">
        <v>3641</v>
      </c>
      <c r="H176" s="23" t="s">
        <v>3642</v>
      </c>
      <c r="I176" s="215" t="s">
        <v>1706</v>
      </c>
      <c r="J176" s="23"/>
      <c r="K176" s="23"/>
      <c r="L176" s="23"/>
      <c r="M176" s="23"/>
      <c r="N176" s="215" t="s">
        <v>3060</v>
      </c>
      <c r="O176" s="23"/>
      <c r="P176" s="23"/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>
        <f t="shared" si="30"/>
        <v>0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幼儿班</v>
      </c>
      <c r="AG176" s="22" t="str">
        <f t="shared" si="38"/>
        <v>幼儿班</v>
      </c>
    </row>
    <row r="177" spans="1:33">
      <c r="A177" s="215" t="s">
        <v>1401</v>
      </c>
      <c r="B177" s="215" t="s">
        <v>1240</v>
      </c>
      <c r="C177" s="215" t="s">
        <v>1401</v>
      </c>
      <c r="D177" s="215" t="s">
        <v>2831</v>
      </c>
      <c r="E177" s="23"/>
      <c r="F177" s="23"/>
      <c r="G177" s="23" t="s">
        <v>3609</v>
      </c>
      <c r="H177" s="23" t="s">
        <v>3610</v>
      </c>
      <c r="I177" s="215" t="s">
        <v>12</v>
      </c>
      <c r="J177" s="23"/>
      <c r="K177" s="23"/>
      <c r="L177" s="23"/>
      <c r="M177" s="23"/>
      <c r="N177" s="215" t="s">
        <v>3613</v>
      </c>
      <c r="O177" s="23"/>
      <c r="P177" s="23"/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>
        <f t="shared" si="30"/>
        <v>0</v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5" t="s">
        <v>1401</v>
      </c>
      <c r="B178" s="215" t="s">
        <v>1240</v>
      </c>
      <c r="C178" s="215" t="s">
        <v>1401</v>
      </c>
      <c r="D178" s="215" t="s">
        <v>2831</v>
      </c>
      <c r="E178" s="23"/>
      <c r="F178" s="23"/>
      <c r="G178" s="23" t="s">
        <v>3981</v>
      </c>
      <c r="H178" s="23" t="s">
        <v>3982</v>
      </c>
      <c r="I178" s="215" t="s">
        <v>1706</v>
      </c>
      <c r="J178" s="23"/>
      <c r="K178" s="23"/>
      <c r="L178" s="23"/>
      <c r="M178" s="23"/>
      <c r="N178" s="215" t="s">
        <v>3060</v>
      </c>
      <c r="O178" s="23"/>
      <c r="P178" s="23"/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>
        <f t="shared" si="30"/>
        <v>0</v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幼儿班</v>
      </c>
      <c r="AG178" s="22" t="str">
        <f t="shared" si="38"/>
        <v>幼儿班</v>
      </c>
    </row>
    <row r="179" spans="1:33">
      <c r="A179" s="215" t="s">
        <v>1401</v>
      </c>
      <c r="B179" s="215" t="s">
        <v>1240</v>
      </c>
      <c r="C179" s="215" t="s">
        <v>1401</v>
      </c>
      <c r="D179" s="215" t="s">
        <v>2831</v>
      </c>
      <c r="E179" s="23"/>
      <c r="F179" s="23"/>
      <c r="G179" s="23" t="s">
        <v>4119</v>
      </c>
      <c r="H179" s="23" t="s">
        <v>4120</v>
      </c>
      <c r="I179" s="215" t="s">
        <v>1763</v>
      </c>
      <c r="J179" s="23"/>
      <c r="K179" s="23"/>
      <c r="L179" s="23"/>
      <c r="M179" s="23"/>
      <c r="N179" s="215" t="s">
        <v>3484</v>
      </c>
      <c r="O179" s="23"/>
      <c r="P179" s="23"/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>
        <f t="shared" si="30"/>
        <v>0</v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5" t="s">
        <v>1401</v>
      </c>
      <c r="B180" s="215" t="s">
        <v>1240</v>
      </c>
      <c r="C180" s="215" t="s">
        <v>1401</v>
      </c>
      <c r="D180" s="215" t="s">
        <v>2831</v>
      </c>
      <c r="E180" s="23"/>
      <c r="F180" s="23"/>
      <c r="G180" s="23" t="s">
        <v>3772</v>
      </c>
      <c r="H180" s="23" t="s">
        <v>3773</v>
      </c>
      <c r="I180" s="215" t="s">
        <v>12</v>
      </c>
      <c r="J180" s="23"/>
      <c r="K180" s="23"/>
      <c r="L180" s="23"/>
      <c r="M180" s="23"/>
      <c r="N180" s="215" t="s">
        <v>3775</v>
      </c>
      <c r="O180" s="23"/>
      <c r="P180" s="23"/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>
        <f t="shared" si="30"/>
        <v>0</v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5" t="s">
        <v>1401</v>
      </c>
      <c r="B181" s="215" t="s">
        <v>1240</v>
      </c>
      <c r="C181" s="215" t="s">
        <v>1401</v>
      </c>
      <c r="D181" s="215" t="s">
        <v>2831</v>
      </c>
      <c r="E181" s="23"/>
      <c r="F181" s="23"/>
      <c r="G181" s="23" t="s">
        <v>3550</v>
      </c>
      <c r="H181" s="23" t="s">
        <v>3551</v>
      </c>
      <c r="I181" s="215" t="s">
        <v>12</v>
      </c>
      <c r="J181" s="23"/>
      <c r="K181" s="23"/>
      <c r="L181" s="23"/>
      <c r="M181" s="23"/>
      <c r="N181" s="215" t="s">
        <v>3415</v>
      </c>
      <c r="O181" s="23"/>
      <c r="P181" s="23"/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>
        <f t="shared" si="30"/>
        <v>0</v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小学平时班</v>
      </c>
    </row>
    <row r="182" spans="1:33">
      <c r="A182" s="215" t="s">
        <v>1401</v>
      </c>
      <c r="B182" s="215" t="s">
        <v>1240</v>
      </c>
      <c r="C182" s="215" t="s">
        <v>1401</v>
      </c>
      <c r="D182" s="215" t="s">
        <v>2831</v>
      </c>
      <c r="E182" s="23"/>
      <c r="F182" s="23"/>
      <c r="G182" s="23" t="s">
        <v>2472</v>
      </c>
      <c r="H182" s="23" t="s">
        <v>2473</v>
      </c>
      <c r="I182" s="215" t="s">
        <v>19</v>
      </c>
      <c r="J182" s="23"/>
      <c r="K182" s="23"/>
      <c r="L182" s="23"/>
      <c r="M182" s="23"/>
      <c r="N182" s="215" t="s">
        <v>987</v>
      </c>
      <c r="O182" s="23"/>
      <c r="P182" s="23"/>
      <c r="Q182" s="22" t="str">
        <f t="shared" si="28"/>
        <v>未进班</v>
      </c>
      <c r="R182" s="22" t="str">
        <f>IF(Q182="在读",IF(IFERROR(FIND("一",D182),0)&gt;0,"一对一",VLOOKUP(LEFT(D182,3),班级编码!A:H,8,0)),Q182)</f>
        <v>未进班</v>
      </c>
      <c r="S182" s="22" t="str">
        <f t="shared" si="29"/>
        <v>未进班</v>
      </c>
      <c r="T182" s="22">
        <f t="shared" si="30"/>
        <v>0</v>
      </c>
      <c r="U182" s="22" t="str">
        <f t="shared" si="31"/>
        <v/>
      </c>
      <c r="V182" s="22" t="str">
        <f t="shared" si="32"/>
        <v/>
      </c>
      <c r="W182" s="22" t="str">
        <f t="shared" si="33"/>
        <v/>
      </c>
      <c r="X182" s="22" t="str">
        <f t="shared" si="34"/>
        <v/>
      </c>
      <c r="Y182" s="22">
        <f t="shared" si="35"/>
        <v>0</v>
      </c>
      <c r="Z182" s="22">
        <f t="shared" si="36"/>
        <v>0</v>
      </c>
      <c r="AA182" s="22" t="str">
        <f t="shared" si="26"/>
        <v/>
      </c>
      <c r="AB182" s="22">
        <f>COUNTIF($G$2:G182,G182)</f>
        <v>1</v>
      </c>
      <c r="AC182" s="22" t="str">
        <f t="shared" si="37"/>
        <v>未进班</v>
      </c>
      <c r="AD182" s="22" t="str">
        <f>VLOOKUP(D182,'2-班级信息'!A:AL,35,0)</f>
        <v/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5" t="s">
        <v>1401</v>
      </c>
      <c r="B183" s="215" t="s">
        <v>1240</v>
      </c>
      <c r="C183" s="215" t="s">
        <v>1401</v>
      </c>
      <c r="D183" s="215" t="s">
        <v>2831</v>
      </c>
      <c r="E183" s="23"/>
      <c r="F183" s="23"/>
      <c r="G183" s="23" t="s">
        <v>2466</v>
      </c>
      <c r="H183" s="23" t="s">
        <v>2467</v>
      </c>
      <c r="I183" s="215" t="s">
        <v>19</v>
      </c>
      <c r="J183" s="23"/>
      <c r="K183" s="23"/>
      <c r="L183" s="23"/>
      <c r="M183" s="23"/>
      <c r="N183" s="215" t="s">
        <v>3415</v>
      </c>
      <c r="O183" s="23"/>
      <c r="P183" s="23"/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>
        <f t="shared" si="30"/>
        <v>0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5" t="s">
        <v>1401</v>
      </c>
      <c r="B184" s="215" t="s">
        <v>1240</v>
      </c>
      <c r="C184" s="215" t="s">
        <v>1401</v>
      </c>
      <c r="D184" s="215" t="s">
        <v>2831</v>
      </c>
      <c r="E184" s="23"/>
      <c r="F184" s="23"/>
      <c r="G184" s="23" t="s">
        <v>2481</v>
      </c>
      <c r="H184" s="23" t="s">
        <v>2482</v>
      </c>
      <c r="I184" s="215" t="s">
        <v>19</v>
      </c>
      <c r="J184" s="23"/>
      <c r="K184" s="23"/>
      <c r="L184" s="23"/>
      <c r="M184" s="23"/>
      <c r="N184" s="215" t="s">
        <v>3415</v>
      </c>
      <c r="O184" s="23"/>
      <c r="P184" s="23"/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>
        <f t="shared" si="30"/>
        <v>0</v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5" t="s">
        <v>1401</v>
      </c>
      <c r="B185" s="215" t="s">
        <v>1240</v>
      </c>
      <c r="C185" s="215" t="s">
        <v>1401</v>
      </c>
      <c r="D185" s="215" t="s">
        <v>2831</v>
      </c>
      <c r="E185" s="23"/>
      <c r="F185" s="23"/>
      <c r="G185" s="23" t="s">
        <v>2494</v>
      </c>
      <c r="H185" s="23" t="s">
        <v>2495</v>
      </c>
      <c r="I185" s="215" t="s">
        <v>19</v>
      </c>
      <c r="J185" s="23"/>
      <c r="K185" s="23"/>
      <c r="L185" s="23"/>
      <c r="M185" s="23"/>
      <c r="N185" s="215" t="s">
        <v>3415</v>
      </c>
      <c r="O185" s="23"/>
      <c r="P185" s="23"/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>
        <f t="shared" si="30"/>
        <v>0</v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小学平时班</v>
      </c>
    </row>
    <row r="186" spans="1:33">
      <c r="A186" s="215" t="s">
        <v>1401</v>
      </c>
      <c r="B186" s="215" t="s">
        <v>1240</v>
      </c>
      <c r="C186" s="215" t="s">
        <v>1401</v>
      </c>
      <c r="D186" s="215" t="s">
        <v>2831</v>
      </c>
      <c r="E186" s="23"/>
      <c r="F186" s="23"/>
      <c r="G186" s="23" t="s">
        <v>2557</v>
      </c>
      <c r="H186" s="23" t="s">
        <v>2558</v>
      </c>
      <c r="I186" s="215" t="s">
        <v>1763</v>
      </c>
      <c r="J186" s="23"/>
      <c r="K186" s="23"/>
      <c r="L186" s="23"/>
      <c r="M186" s="23"/>
      <c r="N186" s="215" t="s">
        <v>3415</v>
      </c>
      <c r="O186" s="23"/>
      <c r="P186" s="23"/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>
        <f t="shared" si="30"/>
        <v>0</v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5" t="s">
        <v>1401</v>
      </c>
      <c r="B187" s="215" t="s">
        <v>1240</v>
      </c>
      <c r="C187" s="215" t="s">
        <v>1401</v>
      </c>
      <c r="D187" s="215" t="s">
        <v>2831</v>
      </c>
      <c r="E187" s="23"/>
      <c r="F187" s="23"/>
      <c r="G187" s="23" t="s">
        <v>3341</v>
      </c>
      <c r="H187" s="23" t="s">
        <v>3342</v>
      </c>
      <c r="I187" s="215" t="s">
        <v>12</v>
      </c>
      <c r="J187" s="23"/>
      <c r="K187" s="23"/>
      <c r="L187" s="23"/>
      <c r="M187" s="23"/>
      <c r="N187" s="215" t="s">
        <v>3415</v>
      </c>
      <c r="O187" s="23"/>
      <c r="P187" s="23"/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>
        <f t="shared" si="30"/>
        <v>0</v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5" t="s">
        <v>1401</v>
      </c>
      <c r="B188" s="215" t="s">
        <v>1240</v>
      </c>
      <c r="C188" s="215" t="s">
        <v>1401</v>
      </c>
      <c r="D188" s="215" t="s">
        <v>2831</v>
      </c>
      <c r="E188" s="23"/>
      <c r="F188" s="23"/>
      <c r="G188" s="23" t="s">
        <v>4343</v>
      </c>
      <c r="H188" s="23" t="s">
        <v>4344</v>
      </c>
      <c r="I188" s="215" t="s">
        <v>1706</v>
      </c>
      <c r="J188" s="23"/>
      <c r="K188" s="23"/>
      <c r="L188" s="23"/>
      <c r="M188" s="23"/>
      <c r="N188" s="215" t="s">
        <v>4622</v>
      </c>
      <c r="O188" s="23"/>
      <c r="P188" s="23"/>
      <c r="Q188" s="22" t="str">
        <f t="shared" si="28"/>
        <v>未进班</v>
      </c>
      <c r="R188" s="22" t="str">
        <f>IF(Q188="在读",IF(IFERROR(FIND("一",D188),0)&gt;0,"一对一",VLOOKUP(LEFT(D188,3),班级编码!A:H,8,0)),Q188)</f>
        <v>未进班</v>
      </c>
      <c r="S188" s="22" t="str">
        <f t="shared" si="29"/>
        <v>未进班</v>
      </c>
      <c r="T188" s="22">
        <f t="shared" si="30"/>
        <v>0</v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未进班</v>
      </c>
      <c r="AD188" s="22" t="str">
        <f>VLOOKUP(D188,'2-班级信息'!A:AL,35,0)</f>
        <v/>
      </c>
      <c r="AE188" s="22" t="str">
        <f>VLOOKUP(D188,'2-班级信息'!A:AL,8,0)</f>
        <v/>
      </c>
      <c r="AF188" s="22" t="str">
        <f t="shared" si="27"/>
        <v>幼儿班</v>
      </c>
      <c r="AG188" s="22" t="str">
        <f t="shared" si="38"/>
        <v>幼儿班</v>
      </c>
    </row>
    <row r="189" spans="1:33">
      <c r="A189" s="215" t="s">
        <v>1401</v>
      </c>
      <c r="B189" s="215" t="s">
        <v>1240</v>
      </c>
      <c r="C189" s="215" t="s">
        <v>1401</v>
      </c>
      <c r="D189" s="215" t="s">
        <v>2831</v>
      </c>
      <c r="E189" s="23"/>
      <c r="F189" s="23"/>
      <c r="G189" s="23" t="s">
        <v>4354</v>
      </c>
      <c r="H189" s="23" t="s">
        <v>4355</v>
      </c>
      <c r="I189" s="215" t="s">
        <v>17</v>
      </c>
      <c r="J189" s="23"/>
      <c r="K189" s="23"/>
      <c r="L189" s="23"/>
      <c r="M189" s="23"/>
      <c r="N189" s="215" t="s">
        <v>3415</v>
      </c>
      <c r="O189" s="23"/>
      <c r="P189" s="23"/>
      <c r="Q189" s="22" t="str">
        <f t="shared" si="28"/>
        <v>未进班</v>
      </c>
      <c r="R189" s="22" t="str">
        <f>IF(Q189="在读",IF(IFERROR(FIND("一",D189),0)&gt;0,"一对一",VLOOKUP(LEFT(D189,3),班级编码!A:H,8,0)),Q189)</f>
        <v>未进班</v>
      </c>
      <c r="S189" s="22" t="str">
        <f t="shared" si="29"/>
        <v>未进班</v>
      </c>
      <c r="T189" s="22">
        <f t="shared" si="30"/>
        <v>0</v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1</v>
      </c>
      <c r="AC189" s="22" t="str">
        <f t="shared" si="37"/>
        <v>未进班</v>
      </c>
      <c r="AD189" s="22" t="str">
        <f>VLOOKUP(D189,'2-班级信息'!A:AL,35,0)</f>
        <v/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小学平时班</v>
      </c>
    </row>
    <row r="190" spans="1:33">
      <c r="A190" s="215" t="s">
        <v>1401</v>
      </c>
      <c r="B190" s="215" t="s">
        <v>1240</v>
      </c>
      <c r="C190" s="215" t="s">
        <v>1401</v>
      </c>
      <c r="D190" s="215" t="s">
        <v>2831</v>
      </c>
      <c r="E190" s="23"/>
      <c r="F190" s="23"/>
      <c r="G190" s="23" t="s">
        <v>4361</v>
      </c>
      <c r="H190" s="23" t="s">
        <v>4362</v>
      </c>
      <c r="I190" s="215" t="s">
        <v>12</v>
      </c>
      <c r="J190" s="23"/>
      <c r="K190" s="23"/>
      <c r="L190" s="23"/>
      <c r="M190" s="23"/>
      <c r="N190" s="215" t="s">
        <v>3417</v>
      </c>
      <c r="O190" s="23"/>
      <c r="P190" s="23"/>
      <c r="Q190" s="22" t="str">
        <f t="shared" si="28"/>
        <v>未进班</v>
      </c>
      <c r="R190" s="22" t="str">
        <f>IF(Q190="在读",IF(IFERROR(FIND("一",D190),0)&gt;0,"一对一",VLOOKUP(LEFT(D190,3),班级编码!A:H,8,0)),Q190)</f>
        <v>未进班</v>
      </c>
      <c r="S190" s="22" t="str">
        <f t="shared" si="29"/>
        <v>未进班</v>
      </c>
      <c r="T190" s="22">
        <f t="shared" si="30"/>
        <v>0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未进班</v>
      </c>
      <c r="AD190" s="22" t="str">
        <f>VLOOKUP(D190,'2-班级信息'!A:AL,35,0)</f>
        <v/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5" t="s">
        <v>1401</v>
      </c>
      <c r="B191" s="215" t="s">
        <v>1240</v>
      </c>
      <c r="C191" s="215" t="s">
        <v>1401</v>
      </c>
      <c r="D191" s="215" t="s">
        <v>2831</v>
      </c>
      <c r="E191" s="23"/>
      <c r="F191" s="23"/>
      <c r="G191" s="23" t="s">
        <v>4365</v>
      </c>
      <c r="H191" s="23" t="s">
        <v>4366</v>
      </c>
      <c r="I191" s="215" t="s">
        <v>12</v>
      </c>
      <c r="J191" s="23"/>
      <c r="K191" s="23"/>
      <c r="L191" s="23"/>
      <c r="M191" s="23"/>
      <c r="N191" s="215" t="s">
        <v>3415</v>
      </c>
      <c r="O191" s="23"/>
      <c r="P191" s="23"/>
      <c r="Q191" s="22" t="str">
        <f t="shared" si="28"/>
        <v>未进班</v>
      </c>
      <c r="R191" s="22" t="str">
        <f>IF(Q191="在读",IF(IFERROR(FIND("一",D191),0)&gt;0,"一对一",VLOOKUP(LEFT(D191,3),班级编码!A:H,8,0)),Q191)</f>
        <v>未进班</v>
      </c>
      <c r="S191" s="22" t="str">
        <f t="shared" si="29"/>
        <v>未进班</v>
      </c>
      <c r="T191" s="22">
        <f t="shared" si="30"/>
        <v>0</v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1</v>
      </c>
      <c r="AC191" s="22" t="str">
        <f t="shared" si="37"/>
        <v>未进班</v>
      </c>
      <c r="AD191" s="22" t="str">
        <f>VLOOKUP(D191,'2-班级信息'!A:AL,35,0)</f>
        <v/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小学平时班</v>
      </c>
    </row>
    <row r="192" spans="1:33">
      <c r="A192" s="215" t="s">
        <v>1401</v>
      </c>
      <c r="B192" s="215" t="s">
        <v>1240</v>
      </c>
      <c r="C192" s="215" t="s">
        <v>1401</v>
      </c>
      <c r="D192" s="215" t="s">
        <v>2831</v>
      </c>
      <c r="E192" s="23"/>
      <c r="F192" s="23"/>
      <c r="G192" s="23" t="s">
        <v>4371</v>
      </c>
      <c r="H192" s="23" t="s">
        <v>4372</v>
      </c>
      <c r="I192" s="215" t="s">
        <v>12</v>
      </c>
      <c r="J192" s="23"/>
      <c r="K192" s="23"/>
      <c r="L192" s="23"/>
      <c r="M192" s="23"/>
      <c r="N192" s="215" t="s">
        <v>3415</v>
      </c>
      <c r="O192" s="23"/>
      <c r="P192" s="23"/>
      <c r="Q192" s="22" t="str">
        <f t="shared" si="28"/>
        <v>未进班</v>
      </c>
      <c r="R192" s="22" t="str">
        <f>IF(Q192="在读",IF(IFERROR(FIND("一",D192),0)&gt;0,"一对一",VLOOKUP(LEFT(D192,3),班级编码!A:H,8,0)),Q192)</f>
        <v>未进班</v>
      </c>
      <c r="S192" s="22" t="str">
        <f t="shared" si="29"/>
        <v>未进班</v>
      </c>
      <c r="T192" s="22">
        <f t="shared" si="30"/>
        <v>0</v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1</v>
      </c>
      <c r="AC192" s="22" t="str">
        <f t="shared" si="37"/>
        <v>未进班</v>
      </c>
      <c r="AD192" s="22" t="str">
        <f>VLOOKUP(D192,'2-班级信息'!A:AL,35,0)</f>
        <v/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小学平时班</v>
      </c>
    </row>
    <row r="193" spans="1:33">
      <c r="A193" s="215" t="s">
        <v>1401</v>
      </c>
      <c r="B193" s="215" t="s">
        <v>1240</v>
      </c>
      <c r="C193" s="215" t="s">
        <v>1401</v>
      </c>
      <c r="D193" s="215" t="s">
        <v>2831</v>
      </c>
      <c r="E193" s="23"/>
      <c r="F193" s="23"/>
      <c r="G193" s="23" t="s">
        <v>4378</v>
      </c>
      <c r="H193" s="23" t="s">
        <v>4379</v>
      </c>
      <c r="I193" s="215" t="s">
        <v>19</v>
      </c>
      <c r="J193" s="23"/>
      <c r="K193" s="23"/>
      <c r="L193" s="23"/>
      <c r="M193" s="23"/>
      <c r="N193" s="215" t="s">
        <v>3415</v>
      </c>
      <c r="O193" s="23"/>
      <c r="P193" s="23"/>
      <c r="Q193" s="22" t="str">
        <f t="shared" si="28"/>
        <v>未进班</v>
      </c>
      <c r="R193" s="22" t="str">
        <f>IF(Q193="在读",IF(IFERROR(FIND("一",D193),0)&gt;0,"一对一",VLOOKUP(LEFT(D193,3),班级编码!A:H,8,0)),Q193)</f>
        <v>未进班</v>
      </c>
      <c r="S193" s="22" t="str">
        <f t="shared" si="29"/>
        <v>未进班</v>
      </c>
      <c r="T193" s="22">
        <f t="shared" si="30"/>
        <v>0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未进班</v>
      </c>
      <c r="AD193" s="22" t="str">
        <f>VLOOKUP(D193,'2-班级信息'!A:AL,35,0)</f>
        <v/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5" t="s">
        <v>1401</v>
      </c>
      <c r="B194" s="215" t="s">
        <v>1240</v>
      </c>
      <c r="C194" s="215" t="s">
        <v>1401</v>
      </c>
      <c r="D194" s="215" t="s">
        <v>2831</v>
      </c>
      <c r="E194" s="23"/>
      <c r="F194" s="23"/>
      <c r="G194" s="23" t="s">
        <v>4384</v>
      </c>
      <c r="H194" s="23" t="s">
        <v>4385</v>
      </c>
      <c r="I194" s="215" t="s">
        <v>12</v>
      </c>
      <c r="J194" s="23"/>
      <c r="K194" s="23"/>
      <c r="L194" s="23"/>
      <c r="M194" s="23"/>
      <c r="N194" s="215" t="s">
        <v>3415</v>
      </c>
      <c r="O194" s="23"/>
      <c r="P194" s="23"/>
      <c r="Q194" s="22" t="str">
        <f t="shared" si="28"/>
        <v>未进班</v>
      </c>
      <c r="R194" s="22" t="str">
        <f>IF(Q194="在读",IF(IFERROR(FIND("一",D194),0)&gt;0,"一对一",VLOOKUP(LEFT(D194,3),班级编码!A:H,8,0)),Q194)</f>
        <v>未进班</v>
      </c>
      <c r="S194" s="22" t="str">
        <f t="shared" si="29"/>
        <v>未进班</v>
      </c>
      <c r="T194" s="22">
        <f t="shared" si="30"/>
        <v>0</v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未进班</v>
      </c>
      <c r="AD194" s="22" t="str">
        <f>VLOOKUP(D194,'2-班级信息'!A:AL,35,0)</f>
        <v/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小学平时班</v>
      </c>
    </row>
    <row r="195" spans="1:33">
      <c r="A195" s="215" t="s">
        <v>1401</v>
      </c>
      <c r="B195" s="215" t="s">
        <v>1240</v>
      </c>
      <c r="C195" s="215" t="s">
        <v>1401</v>
      </c>
      <c r="D195" s="215" t="s">
        <v>2831</v>
      </c>
      <c r="E195" s="23"/>
      <c r="F195" s="23"/>
      <c r="G195" s="23" t="s">
        <v>4391</v>
      </c>
      <c r="H195" s="23" t="s">
        <v>4392</v>
      </c>
      <c r="I195" s="215" t="s">
        <v>12</v>
      </c>
      <c r="J195" s="23"/>
      <c r="K195" s="23"/>
      <c r="L195" s="23"/>
      <c r="M195" s="23"/>
      <c r="N195" s="215" t="s">
        <v>3415</v>
      </c>
      <c r="O195" s="23"/>
      <c r="P195" s="23"/>
      <c r="Q195" s="22" t="str">
        <f t="shared" ref="Q195:Q258" si="41">IF(D195="停读","停读",IF(D195="未进班","未进班",IF(AND(M195="",G195&lt;&gt;""),"在读"," ")))</f>
        <v>未进班</v>
      </c>
      <c r="R195" s="22" t="str">
        <f>IF(Q195="在读",IF(IFERROR(FIND("一",D195),0)&gt;0,"一对一",VLOOKUP(LEFT(D195,3),班级编码!A:H,8,0)),Q195)</f>
        <v>未进班</v>
      </c>
      <c r="S195" s="22" t="str">
        <f t="shared" ref="S195:S258" si="42">+D195</f>
        <v>未进班</v>
      </c>
      <c r="T195" s="22">
        <f t="shared" ref="T195:T258" si="43">IFERROR(LEFT(F195,FIND(",",F195)-1),F195)</f>
        <v>0</v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未进班</v>
      </c>
      <c r="AD195" s="22" t="str">
        <f>VLOOKUP(D195,'2-班级信息'!A:AL,35,0)</f>
        <v/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小学平时班</v>
      </c>
    </row>
    <row r="196" spans="1:33">
      <c r="A196" s="215" t="s">
        <v>1401</v>
      </c>
      <c r="B196" s="215" t="s">
        <v>1240</v>
      </c>
      <c r="C196" s="215" t="s">
        <v>1401</v>
      </c>
      <c r="D196" s="215" t="s">
        <v>2831</v>
      </c>
      <c r="E196" s="23"/>
      <c r="F196" s="23"/>
      <c r="G196" s="23" t="s">
        <v>4397</v>
      </c>
      <c r="H196" s="23" t="s">
        <v>4398</v>
      </c>
      <c r="I196" s="215" t="s">
        <v>17</v>
      </c>
      <c r="J196" s="23"/>
      <c r="K196" s="23"/>
      <c r="L196" s="23"/>
      <c r="M196" s="23"/>
      <c r="N196" s="215" t="s">
        <v>3415</v>
      </c>
      <c r="O196" s="23"/>
      <c r="P196" s="23"/>
      <c r="Q196" s="22" t="str">
        <f t="shared" si="41"/>
        <v>未进班</v>
      </c>
      <c r="R196" s="22" t="str">
        <f>IF(Q196="在读",IF(IFERROR(FIND("一",D196),0)&gt;0,"一对一",VLOOKUP(LEFT(D196,3),班级编码!A:H,8,0)),Q196)</f>
        <v>未进班</v>
      </c>
      <c r="S196" s="22" t="str">
        <f t="shared" si="42"/>
        <v>未进班</v>
      </c>
      <c r="T196" s="22">
        <f t="shared" si="43"/>
        <v>0</v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1</v>
      </c>
      <c r="AC196" s="22" t="str">
        <f t="shared" si="50"/>
        <v>未进班</v>
      </c>
      <c r="AD196" s="22" t="str">
        <f>VLOOKUP(D196,'2-班级信息'!A:AL,35,0)</f>
        <v/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小学平时班</v>
      </c>
    </row>
    <row r="197" spans="1:33">
      <c r="A197" s="215" t="s">
        <v>1401</v>
      </c>
      <c r="B197" s="215" t="s">
        <v>1240</v>
      </c>
      <c r="C197" s="215" t="s">
        <v>1401</v>
      </c>
      <c r="D197" s="215" t="s">
        <v>2831</v>
      </c>
      <c r="E197" s="23"/>
      <c r="F197" s="23"/>
      <c r="G197" s="23" t="s">
        <v>4401</v>
      </c>
      <c r="H197" s="23" t="s">
        <v>4402</v>
      </c>
      <c r="I197" s="215" t="s">
        <v>1714</v>
      </c>
      <c r="J197" s="23"/>
      <c r="K197" s="23"/>
      <c r="L197" s="23"/>
      <c r="M197" s="23"/>
      <c r="N197" s="215" t="s">
        <v>3060</v>
      </c>
      <c r="O197" s="23"/>
      <c r="P197" s="23"/>
      <c r="Q197" s="22" t="str">
        <f t="shared" si="41"/>
        <v>未进班</v>
      </c>
      <c r="R197" s="22" t="str">
        <f>IF(Q197="在读",IF(IFERROR(FIND("一",D197),0)&gt;0,"一对一",VLOOKUP(LEFT(D197,3),班级编码!A:H,8,0)),Q197)</f>
        <v>未进班</v>
      </c>
      <c r="S197" s="22" t="str">
        <f t="shared" si="42"/>
        <v>未进班</v>
      </c>
      <c r="T197" s="22">
        <f t="shared" si="43"/>
        <v>0</v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1</v>
      </c>
      <c r="AC197" s="22" t="str">
        <f t="shared" si="50"/>
        <v>未进班</v>
      </c>
      <c r="AD197" s="22" t="str">
        <f>VLOOKUP(D197,'2-班级信息'!A:AL,35,0)</f>
        <v/>
      </c>
      <c r="AE197" s="22" t="str">
        <f>VLOOKUP(D197,'2-班级信息'!A:AL,8,0)</f>
        <v/>
      </c>
      <c r="AF197" s="22" t="str">
        <f t="shared" si="40"/>
        <v>幼儿班</v>
      </c>
      <c r="AG197" s="22" t="str">
        <f t="shared" si="51"/>
        <v>幼儿班</v>
      </c>
    </row>
    <row r="198" spans="1:33">
      <c r="A198" s="215" t="s">
        <v>1401</v>
      </c>
      <c r="B198" s="215" t="s">
        <v>1240</v>
      </c>
      <c r="C198" s="215" t="s">
        <v>1401</v>
      </c>
      <c r="D198" s="215" t="s">
        <v>2831</v>
      </c>
      <c r="E198" s="23"/>
      <c r="F198" s="23"/>
      <c r="G198" s="23" t="s">
        <v>4408</v>
      </c>
      <c r="H198" s="23" t="s">
        <v>4409</v>
      </c>
      <c r="I198" s="215" t="s">
        <v>19</v>
      </c>
      <c r="J198" s="23"/>
      <c r="K198" s="23"/>
      <c r="L198" s="23"/>
      <c r="M198" s="23"/>
      <c r="N198" s="215" t="s">
        <v>3415</v>
      </c>
      <c r="O198" s="23"/>
      <c r="P198" s="23"/>
      <c r="Q198" s="22" t="str">
        <f t="shared" si="41"/>
        <v>未进班</v>
      </c>
      <c r="R198" s="22" t="str">
        <f>IF(Q198="在读",IF(IFERROR(FIND("一",D198),0)&gt;0,"一对一",VLOOKUP(LEFT(D198,3),班级编码!A:H,8,0)),Q198)</f>
        <v>未进班</v>
      </c>
      <c r="S198" s="22" t="str">
        <f t="shared" si="42"/>
        <v>未进班</v>
      </c>
      <c r="T198" s="22">
        <f t="shared" si="43"/>
        <v>0</v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1</v>
      </c>
      <c r="AC198" s="22" t="str">
        <f t="shared" si="50"/>
        <v>未进班</v>
      </c>
      <c r="AD198" s="22" t="str">
        <f>VLOOKUP(D198,'2-班级信息'!A:AL,35,0)</f>
        <v/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小学平时班</v>
      </c>
    </row>
    <row r="199" spans="1:33">
      <c r="A199" s="215" t="s">
        <v>1401</v>
      </c>
      <c r="B199" s="215" t="s">
        <v>1240</v>
      </c>
      <c r="C199" s="215" t="s">
        <v>1401</v>
      </c>
      <c r="D199" s="215" t="s">
        <v>2831</v>
      </c>
      <c r="E199" s="23"/>
      <c r="F199" s="23"/>
      <c r="G199" s="23" t="s">
        <v>4416</v>
      </c>
      <c r="H199" s="23" t="s">
        <v>4417</v>
      </c>
      <c r="I199" s="215" t="s">
        <v>1714</v>
      </c>
      <c r="J199" s="23"/>
      <c r="K199" s="23"/>
      <c r="L199" s="23"/>
      <c r="M199" s="23"/>
      <c r="N199" s="215" t="s">
        <v>3060</v>
      </c>
      <c r="O199" s="23"/>
      <c r="P199" s="23"/>
      <c r="Q199" s="22" t="str">
        <f t="shared" si="41"/>
        <v>未进班</v>
      </c>
      <c r="R199" s="22" t="str">
        <f>IF(Q199="在读",IF(IFERROR(FIND("一",D199),0)&gt;0,"一对一",VLOOKUP(LEFT(D199,3),班级编码!A:H,8,0)),Q199)</f>
        <v>未进班</v>
      </c>
      <c r="S199" s="22" t="str">
        <f t="shared" si="42"/>
        <v>未进班</v>
      </c>
      <c r="T199" s="22">
        <f t="shared" si="43"/>
        <v>0</v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未进班</v>
      </c>
      <c r="AD199" s="22" t="str">
        <f>VLOOKUP(D199,'2-班级信息'!A:AL,35,0)</f>
        <v/>
      </c>
      <c r="AE199" s="22" t="str">
        <f>VLOOKUP(D199,'2-班级信息'!A:AL,8,0)</f>
        <v/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5" t="s">
        <v>1401</v>
      </c>
      <c r="B200" s="215" t="s">
        <v>1240</v>
      </c>
      <c r="C200" s="215" t="s">
        <v>1401</v>
      </c>
      <c r="D200" s="215" t="s">
        <v>2831</v>
      </c>
      <c r="E200" s="23"/>
      <c r="F200" s="23"/>
      <c r="G200" s="23" t="s">
        <v>4422</v>
      </c>
      <c r="H200" s="23" t="s">
        <v>4423</v>
      </c>
      <c r="I200" s="215" t="s">
        <v>1706</v>
      </c>
      <c r="J200" s="23"/>
      <c r="K200" s="23"/>
      <c r="L200" s="23"/>
      <c r="M200" s="23"/>
      <c r="N200" s="215" t="s">
        <v>4620</v>
      </c>
      <c r="O200" s="23"/>
      <c r="P200" s="23"/>
      <c r="Q200" s="22" t="str">
        <f t="shared" si="41"/>
        <v>未进班</v>
      </c>
      <c r="R200" s="22" t="str">
        <f>IF(Q200="在读",IF(IFERROR(FIND("一",D200),0)&gt;0,"一对一",VLOOKUP(LEFT(D200,3),班级编码!A:H,8,0)),Q200)</f>
        <v>未进班</v>
      </c>
      <c r="S200" s="22" t="str">
        <f t="shared" si="42"/>
        <v>未进班</v>
      </c>
      <c r="T200" s="22">
        <f t="shared" si="43"/>
        <v>0</v>
      </c>
      <c r="U200" s="22" t="str">
        <f t="shared" si="44"/>
        <v/>
      </c>
      <c r="V200" s="22" t="str">
        <f t="shared" si="45"/>
        <v/>
      </c>
      <c r="W200" s="22" t="str">
        <f t="shared" si="46"/>
        <v/>
      </c>
      <c r="X200" s="22" t="str">
        <f t="shared" si="47"/>
        <v/>
      </c>
      <c r="Y200" s="22">
        <f t="shared" si="48"/>
        <v>0</v>
      </c>
      <c r="Z200" s="22">
        <f t="shared" si="49"/>
        <v>0</v>
      </c>
      <c r="AA200" s="22" t="str">
        <f t="shared" si="39"/>
        <v/>
      </c>
      <c r="AB200" s="22">
        <f>COUNTIF($G$2:G200,G200)</f>
        <v>1</v>
      </c>
      <c r="AC200" s="22" t="str">
        <f t="shared" si="50"/>
        <v>未进班</v>
      </c>
      <c r="AD200" s="22" t="str">
        <f>VLOOKUP(D200,'2-班级信息'!A:AL,35,0)</f>
        <v/>
      </c>
      <c r="AE200" s="22" t="str">
        <f>VLOOKUP(D200,'2-班级信息'!A:AL,8,0)</f>
        <v/>
      </c>
      <c r="AF200" s="22" t="str">
        <f t="shared" si="40"/>
        <v>幼儿班</v>
      </c>
      <c r="AG200" s="22" t="str">
        <f t="shared" si="51"/>
        <v>幼儿班</v>
      </c>
    </row>
    <row r="201" spans="1:33">
      <c r="A201" s="215" t="s">
        <v>1401</v>
      </c>
      <c r="B201" s="215" t="s">
        <v>1240</v>
      </c>
      <c r="C201" s="215" t="s">
        <v>1401</v>
      </c>
      <c r="D201" s="215" t="s">
        <v>2831</v>
      </c>
      <c r="E201" s="23"/>
      <c r="F201" s="23"/>
      <c r="G201" s="23" t="s">
        <v>4431</v>
      </c>
      <c r="H201" s="23" t="s">
        <v>4432</v>
      </c>
      <c r="I201" s="215" t="s">
        <v>1714</v>
      </c>
      <c r="J201" s="23"/>
      <c r="K201" s="23"/>
      <c r="L201" s="23"/>
      <c r="M201" s="23"/>
      <c r="N201" s="215" t="s">
        <v>2833</v>
      </c>
      <c r="O201" s="23"/>
      <c r="P201" s="23"/>
      <c r="Q201" s="22" t="str">
        <f t="shared" si="41"/>
        <v>未进班</v>
      </c>
      <c r="R201" s="22" t="str">
        <f>IF(Q201="在读",IF(IFERROR(FIND("一",D201),0)&gt;0,"一对一",VLOOKUP(LEFT(D201,3),班级编码!A:H,8,0)),Q201)</f>
        <v>未进班</v>
      </c>
      <c r="S201" s="22" t="str">
        <f t="shared" si="42"/>
        <v>未进班</v>
      </c>
      <c r="T201" s="22">
        <f t="shared" si="43"/>
        <v>0</v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1</v>
      </c>
      <c r="AC201" s="22" t="str">
        <f t="shared" si="50"/>
        <v>未进班</v>
      </c>
      <c r="AD201" s="22" t="str">
        <f>VLOOKUP(D201,'2-班级信息'!A:AL,35,0)</f>
        <v/>
      </c>
      <c r="AE201" s="22" t="str">
        <f>VLOOKUP(D201,'2-班级信息'!A:AL,8,0)</f>
        <v/>
      </c>
      <c r="AF201" s="22" t="str">
        <f t="shared" si="40"/>
        <v>幼儿班</v>
      </c>
      <c r="AG201" s="22" t="str">
        <f t="shared" si="51"/>
        <v>幼儿班</v>
      </c>
    </row>
    <row r="202" spans="1:33">
      <c r="A202" s="215" t="s">
        <v>1401</v>
      </c>
      <c r="B202" s="215" t="s">
        <v>1240</v>
      </c>
      <c r="C202" s="215" t="s">
        <v>1401</v>
      </c>
      <c r="D202" s="215" t="s">
        <v>2831</v>
      </c>
      <c r="E202" s="23"/>
      <c r="F202" s="23"/>
      <c r="G202" s="23" t="s">
        <v>4437</v>
      </c>
      <c r="H202" s="23" t="s">
        <v>4438</v>
      </c>
      <c r="I202" s="215" t="s">
        <v>12</v>
      </c>
      <c r="J202" s="23"/>
      <c r="K202" s="23"/>
      <c r="L202" s="23"/>
      <c r="M202" s="23"/>
      <c r="N202" s="215" t="s">
        <v>3415</v>
      </c>
      <c r="O202" s="23"/>
      <c r="P202" s="23"/>
      <c r="Q202" s="22" t="str">
        <f t="shared" si="41"/>
        <v>未进班</v>
      </c>
      <c r="R202" s="22" t="str">
        <f>IF(Q202="在读",IF(IFERROR(FIND("一",D202),0)&gt;0,"一对一",VLOOKUP(LEFT(D202,3),班级编码!A:H,8,0)),Q202)</f>
        <v>未进班</v>
      </c>
      <c r="S202" s="22" t="str">
        <f t="shared" si="42"/>
        <v>未进班</v>
      </c>
      <c r="T202" s="22">
        <f t="shared" si="43"/>
        <v>0</v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未进班</v>
      </c>
      <c r="AD202" s="22" t="str">
        <f>VLOOKUP(D202,'2-班级信息'!A:AL,35,0)</f>
        <v/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小学平时班</v>
      </c>
    </row>
    <row r="203" spans="1:33">
      <c r="A203" s="215" t="s">
        <v>1401</v>
      </c>
      <c r="B203" s="215" t="s">
        <v>1240</v>
      </c>
      <c r="C203" s="215" t="s">
        <v>1401</v>
      </c>
      <c r="D203" s="215" t="s">
        <v>2831</v>
      </c>
      <c r="E203" s="23"/>
      <c r="F203" s="23"/>
      <c r="G203" s="23" t="s">
        <v>4443</v>
      </c>
      <c r="H203" s="23" t="s">
        <v>4444</v>
      </c>
      <c r="I203" s="215" t="s">
        <v>19</v>
      </c>
      <c r="J203" s="23"/>
      <c r="K203" s="23"/>
      <c r="L203" s="23"/>
      <c r="M203" s="23"/>
      <c r="N203" s="215" t="s">
        <v>3415</v>
      </c>
      <c r="O203" s="23"/>
      <c r="P203" s="23"/>
      <c r="Q203" s="22" t="str">
        <f t="shared" si="41"/>
        <v>未进班</v>
      </c>
      <c r="R203" s="22" t="str">
        <f>IF(Q203="在读",IF(IFERROR(FIND("一",D203),0)&gt;0,"一对一",VLOOKUP(LEFT(D203,3),班级编码!A:H,8,0)),Q203)</f>
        <v>未进班</v>
      </c>
      <c r="S203" s="22" t="str">
        <f t="shared" si="42"/>
        <v>未进班</v>
      </c>
      <c r="T203" s="22">
        <f t="shared" si="43"/>
        <v>0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未进班</v>
      </c>
      <c r="AD203" s="22" t="str">
        <f>VLOOKUP(D203,'2-班级信息'!A:AL,35,0)</f>
        <v/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小学平时班</v>
      </c>
    </row>
    <row r="204" spans="1:33">
      <c r="A204" s="215" t="s">
        <v>1401</v>
      </c>
      <c r="B204" s="215" t="s">
        <v>1240</v>
      </c>
      <c r="C204" s="215" t="s">
        <v>1401</v>
      </c>
      <c r="D204" s="215" t="s">
        <v>2831</v>
      </c>
      <c r="E204" s="23"/>
      <c r="F204" s="23"/>
      <c r="G204" s="23" t="s">
        <v>4448</v>
      </c>
      <c r="H204" s="23" t="s">
        <v>4449</v>
      </c>
      <c r="I204" s="215" t="s">
        <v>19</v>
      </c>
      <c r="J204" s="23"/>
      <c r="K204" s="23"/>
      <c r="L204" s="23"/>
      <c r="M204" s="23"/>
      <c r="N204" s="215" t="s">
        <v>3415</v>
      </c>
      <c r="O204" s="23"/>
      <c r="P204" s="23"/>
      <c r="Q204" s="22" t="str">
        <f t="shared" si="41"/>
        <v>未进班</v>
      </c>
      <c r="R204" s="22" t="str">
        <f>IF(Q204="在读",IF(IFERROR(FIND("一",D204),0)&gt;0,"一对一",VLOOKUP(LEFT(D204,3),班级编码!A:H,8,0)),Q204)</f>
        <v>未进班</v>
      </c>
      <c r="S204" s="22" t="str">
        <f t="shared" si="42"/>
        <v>未进班</v>
      </c>
      <c r="T204" s="22">
        <f t="shared" si="43"/>
        <v>0</v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1</v>
      </c>
      <c r="AC204" s="22" t="str">
        <f t="shared" si="50"/>
        <v>未进班</v>
      </c>
      <c r="AD204" s="22" t="str">
        <f>VLOOKUP(D204,'2-班级信息'!A:AL,35,0)</f>
        <v/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小学平时班</v>
      </c>
    </row>
    <row r="205" spans="1:33">
      <c r="A205" s="215" t="s">
        <v>1401</v>
      </c>
      <c r="B205" s="215" t="s">
        <v>1240</v>
      </c>
      <c r="C205" s="215" t="s">
        <v>1401</v>
      </c>
      <c r="D205" s="215" t="s">
        <v>2831</v>
      </c>
      <c r="E205" s="23"/>
      <c r="F205" s="23"/>
      <c r="G205" s="23" t="s">
        <v>4459</v>
      </c>
      <c r="H205" s="23" t="s">
        <v>4460</v>
      </c>
      <c r="I205" s="215" t="s">
        <v>1714</v>
      </c>
      <c r="J205" s="23"/>
      <c r="K205" s="23"/>
      <c r="L205" s="23"/>
      <c r="M205" s="23"/>
      <c r="N205" s="215" t="s">
        <v>3060</v>
      </c>
      <c r="O205" s="23"/>
      <c r="P205" s="23"/>
      <c r="Q205" s="22" t="str">
        <f t="shared" si="41"/>
        <v>未进班</v>
      </c>
      <c r="R205" s="22" t="str">
        <f>IF(Q205="在读",IF(IFERROR(FIND("一",D205),0)&gt;0,"一对一",VLOOKUP(LEFT(D205,3),班级编码!A:H,8,0)),Q205)</f>
        <v>未进班</v>
      </c>
      <c r="S205" s="22" t="str">
        <f t="shared" si="42"/>
        <v>未进班</v>
      </c>
      <c r="T205" s="22">
        <f t="shared" si="43"/>
        <v>0</v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1</v>
      </c>
      <c r="AC205" s="22" t="str">
        <f t="shared" si="50"/>
        <v>未进班</v>
      </c>
      <c r="AD205" s="22" t="str">
        <f>VLOOKUP(D205,'2-班级信息'!A:AL,35,0)</f>
        <v/>
      </c>
      <c r="AE205" s="22" t="str">
        <f>VLOOKUP(D205,'2-班级信息'!A:AL,8,0)</f>
        <v/>
      </c>
      <c r="AF205" s="22" t="str">
        <f t="shared" si="40"/>
        <v>幼儿班</v>
      </c>
      <c r="AG205" s="22" t="str">
        <f t="shared" si="51"/>
        <v>幼儿班</v>
      </c>
    </row>
    <row r="206" spans="1:33">
      <c r="A206" s="215" t="s">
        <v>1401</v>
      </c>
      <c r="B206" s="215" t="s">
        <v>1240</v>
      </c>
      <c r="C206" s="215" t="s">
        <v>1401</v>
      </c>
      <c r="D206" s="215" t="s">
        <v>2831</v>
      </c>
      <c r="E206" s="23"/>
      <c r="F206" s="23"/>
      <c r="G206" s="23" t="s">
        <v>4454</v>
      </c>
      <c r="H206" s="23" t="s">
        <v>4455</v>
      </c>
      <c r="I206" s="215" t="s">
        <v>1714</v>
      </c>
      <c r="J206" s="23"/>
      <c r="K206" s="23"/>
      <c r="L206" s="23"/>
      <c r="M206" s="23"/>
      <c r="N206" s="215" t="s">
        <v>3060</v>
      </c>
      <c r="O206" s="23"/>
      <c r="P206" s="23"/>
      <c r="Q206" s="22" t="str">
        <f t="shared" si="41"/>
        <v>未进班</v>
      </c>
      <c r="R206" s="22" t="str">
        <f>IF(Q206="在读",IF(IFERROR(FIND("一",D206),0)&gt;0,"一对一",VLOOKUP(LEFT(D206,3),班级编码!A:H,8,0)),Q206)</f>
        <v>未进班</v>
      </c>
      <c r="S206" s="22" t="str">
        <f t="shared" si="42"/>
        <v>未进班</v>
      </c>
      <c r="T206" s="22">
        <f t="shared" si="43"/>
        <v>0</v>
      </c>
      <c r="U206" s="22" t="str">
        <f t="shared" si="44"/>
        <v/>
      </c>
      <c r="V206" s="22" t="str">
        <f t="shared" si="45"/>
        <v/>
      </c>
      <c r="W206" s="22" t="str">
        <f t="shared" si="46"/>
        <v/>
      </c>
      <c r="X206" s="22" t="str">
        <f t="shared" si="47"/>
        <v/>
      </c>
      <c r="Y206" s="22">
        <f t="shared" si="48"/>
        <v>0</v>
      </c>
      <c r="Z206" s="22">
        <f t="shared" si="49"/>
        <v>0</v>
      </c>
      <c r="AA206" s="22" t="str">
        <f t="shared" si="39"/>
        <v/>
      </c>
      <c r="AB206" s="22">
        <f>COUNTIF($G$2:G206,G206)</f>
        <v>1</v>
      </c>
      <c r="AC206" s="22" t="str">
        <f t="shared" si="50"/>
        <v>未进班</v>
      </c>
      <c r="AD206" s="22" t="str">
        <f>VLOOKUP(D206,'2-班级信息'!A:AL,35,0)</f>
        <v/>
      </c>
      <c r="AE206" s="22" t="str">
        <f>VLOOKUP(D206,'2-班级信息'!A:AL,8,0)</f>
        <v/>
      </c>
      <c r="AF206" s="22" t="str">
        <f t="shared" si="40"/>
        <v>幼儿班</v>
      </c>
      <c r="AG206" s="22" t="str">
        <f t="shared" si="51"/>
        <v>幼儿班</v>
      </c>
    </row>
    <row r="207" spans="1:33">
      <c r="A207" s="215" t="s">
        <v>1401</v>
      </c>
      <c r="B207" s="215" t="s">
        <v>1240</v>
      </c>
      <c r="C207" s="215" t="s">
        <v>1401</v>
      </c>
      <c r="D207" s="215" t="s">
        <v>2831</v>
      </c>
      <c r="E207" s="23"/>
      <c r="F207" s="23"/>
      <c r="G207" s="23" t="s">
        <v>4464</v>
      </c>
      <c r="H207" s="23" t="s">
        <v>4465</v>
      </c>
      <c r="I207" s="215" t="s">
        <v>12</v>
      </c>
      <c r="J207" s="23"/>
      <c r="K207" s="23"/>
      <c r="L207" s="23"/>
      <c r="M207" s="23"/>
      <c r="N207" s="215" t="s">
        <v>3415</v>
      </c>
      <c r="O207" s="23"/>
      <c r="P207" s="23"/>
      <c r="Q207" s="22" t="str">
        <f t="shared" si="41"/>
        <v>未进班</v>
      </c>
      <c r="R207" s="22" t="str">
        <f>IF(Q207="在读",IF(IFERROR(FIND("一",D207),0)&gt;0,"一对一",VLOOKUP(LEFT(D207,3),班级编码!A:H,8,0)),Q207)</f>
        <v>未进班</v>
      </c>
      <c r="S207" s="22" t="str">
        <f t="shared" si="42"/>
        <v>未进班</v>
      </c>
      <c r="T207" s="22">
        <f t="shared" si="43"/>
        <v>0</v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1</v>
      </c>
      <c r="AC207" s="22" t="str">
        <f t="shared" si="50"/>
        <v>未进班</v>
      </c>
      <c r="AD207" s="22" t="str">
        <f>VLOOKUP(D207,'2-班级信息'!A:AL,35,0)</f>
        <v/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小学平时班</v>
      </c>
    </row>
    <row r="208" spans="1:33">
      <c r="A208" s="215" t="s">
        <v>1401</v>
      </c>
      <c r="B208" s="215" t="s">
        <v>1240</v>
      </c>
      <c r="C208" s="215" t="s">
        <v>1401</v>
      </c>
      <c r="D208" s="215" t="s">
        <v>2831</v>
      </c>
      <c r="E208" s="23"/>
      <c r="F208" s="23"/>
      <c r="G208" s="23" t="s">
        <v>4470</v>
      </c>
      <c r="H208" s="23" t="s">
        <v>4471</v>
      </c>
      <c r="I208" s="215" t="s">
        <v>12</v>
      </c>
      <c r="J208" s="23"/>
      <c r="K208" s="23"/>
      <c r="L208" s="23"/>
      <c r="M208" s="23"/>
      <c r="N208" s="215" t="s">
        <v>3415</v>
      </c>
      <c r="O208" s="23"/>
      <c r="P208" s="23"/>
      <c r="Q208" s="22" t="str">
        <f t="shared" si="41"/>
        <v>未进班</v>
      </c>
      <c r="R208" s="22" t="str">
        <f>IF(Q208="在读",IF(IFERROR(FIND("一",D208),0)&gt;0,"一对一",VLOOKUP(LEFT(D208,3),班级编码!A:H,8,0)),Q208)</f>
        <v>未进班</v>
      </c>
      <c r="S208" s="22" t="str">
        <f t="shared" si="42"/>
        <v>未进班</v>
      </c>
      <c r="T208" s="22">
        <f t="shared" si="43"/>
        <v>0</v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1</v>
      </c>
      <c r="AC208" s="22" t="str">
        <f t="shared" si="50"/>
        <v>未进班</v>
      </c>
      <c r="AD208" s="22" t="str">
        <f>VLOOKUP(D208,'2-班级信息'!A:AL,35,0)</f>
        <v/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小学平时班</v>
      </c>
    </row>
    <row r="209" spans="1:33">
      <c r="A209" s="215" t="s">
        <v>1401</v>
      </c>
      <c r="B209" s="215" t="s">
        <v>1240</v>
      </c>
      <c r="C209" s="215" t="s">
        <v>1401</v>
      </c>
      <c r="D209" s="215" t="s">
        <v>2831</v>
      </c>
      <c r="E209" s="23"/>
      <c r="F209" s="23"/>
      <c r="G209" s="23" t="s">
        <v>4475</v>
      </c>
      <c r="H209" s="23" t="s">
        <v>4476</v>
      </c>
      <c r="I209" s="215" t="s">
        <v>12</v>
      </c>
      <c r="J209" s="23"/>
      <c r="K209" s="23"/>
      <c r="L209" s="23"/>
      <c r="M209" s="23"/>
      <c r="N209" s="215" t="s">
        <v>3415</v>
      </c>
      <c r="O209" s="23"/>
      <c r="P209" s="23"/>
      <c r="Q209" s="22" t="str">
        <f t="shared" si="41"/>
        <v>未进班</v>
      </c>
      <c r="R209" s="22" t="str">
        <f>IF(Q209="在读",IF(IFERROR(FIND("一",D209),0)&gt;0,"一对一",VLOOKUP(LEFT(D209,3),班级编码!A:H,8,0)),Q209)</f>
        <v>未进班</v>
      </c>
      <c r="S209" s="22" t="str">
        <f t="shared" si="42"/>
        <v>未进班</v>
      </c>
      <c r="T209" s="22">
        <f t="shared" si="43"/>
        <v>0</v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未进班</v>
      </c>
      <c r="AD209" s="22" t="str">
        <f>VLOOKUP(D209,'2-班级信息'!A:AL,35,0)</f>
        <v/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小学平时班</v>
      </c>
    </row>
    <row r="210" spans="1:33">
      <c r="A210" s="215" t="s">
        <v>1401</v>
      </c>
      <c r="B210" s="215" t="s">
        <v>1240</v>
      </c>
      <c r="C210" s="215" t="s">
        <v>1401</v>
      </c>
      <c r="D210" s="215" t="s">
        <v>2831</v>
      </c>
      <c r="E210" s="23"/>
      <c r="F210" s="23"/>
      <c r="G210" s="23" t="s">
        <v>4484</v>
      </c>
      <c r="H210" s="23" t="s">
        <v>4485</v>
      </c>
      <c r="I210" s="215" t="s">
        <v>12</v>
      </c>
      <c r="J210" s="23"/>
      <c r="K210" s="23"/>
      <c r="L210" s="23"/>
      <c r="M210" s="23"/>
      <c r="N210" s="215" t="s">
        <v>3415</v>
      </c>
      <c r="O210" s="23"/>
      <c r="P210" s="23"/>
      <c r="Q210" s="22" t="str">
        <f t="shared" si="41"/>
        <v>未进班</v>
      </c>
      <c r="R210" s="22" t="str">
        <f>IF(Q210="在读",IF(IFERROR(FIND("一",D210),0)&gt;0,"一对一",VLOOKUP(LEFT(D210,3),班级编码!A:H,8,0)),Q210)</f>
        <v>未进班</v>
      </c>
      <c r="S210" s="22" t="str">
        <f t="shared" si="42"/>
        <v>未进班</v>
      </c>
      <c r="T210" s="22">
        <f t="shared" si="43"/>
        <v>0</v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未进班</v>
      </c>
      <c r="AD210" s="22" t="str">
        <f>VLOOKUP(D210,'2-班级信息'!A:AL,35,0)</f>
        <v/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小学平时班</v>
      </c>
    </row>
    <row r="211" spans="1:33">
      <c r="A211" s="215" t="s">
        <v>1401</v>
      </c>
      <c r="B211" s="215" t="s">
        <v>1240</v>
      </c>
      <c r="C211" s="215" t="s">
        <v>1401</v>
      </c>
      <c r="D211" s="215" t="s">
        <v>2831</v>
      </c>
      <c r="E211" s="23"/>
      <c r="F211" s="23"/>
      <c r="G211" s="23" t="s">
        <v>4490</v>
      </c>
      <c r="H211" s="23" t="s">
        <v>4491</v>
      </c>
      <c r="I211" s="215" t="s">
        <v>12</v>
      </c>
      <c r="J211" s="23"/>
      <c r="K211" s="23"/>
      <c r="L211" s="23"/>
      <c r="M211" s="23"/>
      <c r="N211" s="215" t="s">
        <v>3415</v>
      </c>
      <c r="O211" s="23"/>
      <c r="P211" s="23"/>
      <c r="Q211" s="22" t="str">
        <f t="shared" si="41"/>
        <v>未进班</v>
      </c>
      <c r="R211" s="22" t="str">
        <f>IF(Q211="在读",IF(IFERROR(FIND("一",D211),0)&gt;0,"一对一",VLOOKUP(LEFT(D211,3),班级编码!A:H,8,0)),Q211)</f>
        <v>未进班</v>
      </c>
      <c r="S211" s="22" t="str">
        <f t="shared" si="42"/>
        <v>未进班</v>
      </c>
      <c r="T211" s="22">
        <f t="shared" si="43"/>
        <v>0</v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1</v>
      </c>
      <c r="AC211" s="22" t="str">
        <f t="shared" si="50"/>
        <v>未进班</v>
      </c>
      <c r="AD211" s="22" t="str">
        <f>VLOOKUP(D211,'2-班级信息'!A:AL,35,0)</f>
        <v/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小学平时班</v>
      </c>
    </row>
    <row r="212" spans="1:33">
      <c r="A212" s="215" t="s">
        <v>1401</v>
      </c>
      <c r="B212" s="215" t="s">
        <v>1240</v>
      </c>
      <c r="C212" s="215" t="s">
        <v>1401</v>
      </c>
      <c r="D212" s="215" t="s">
        <v>2831</v>
      </c>
      <c r="E212" s="23"/>
      <c r="F212" s="23"/>
      <c r="G212" s="23" t="s">
        <v>4495</v>
      </c>
      <c r="H212" s="23" t="s">
        <v>4496</v>
      </c>
      <c r="I212" s="215" t="s">
        <v>19</v>
      </c>
      <c r="J212" s="23"/>
      <c r="K212" s="23"/>
      <c r="L212" s="23"/>
      <c r="M212" s="23"/>
      <c r="N212" s="215" t="s">
        <v>3415</v>
      </c>
      <c r="O212" s="23"/>
      <c r="P212" s="23"/>
      <c r="Q212" s="22" t="str">
        <f t="shared" si="41"/>
        <v>未进班</v>
      </c>
      <c r="R212" s="22" t="str">
        <f>IF(Q212="在读",IF(IFERROR(FIND("一",D212),0)&gt;0,"一对一",VLOOKUP(LEFT(D212,3),班级编码!A:H,8,0)),Q212)</f>
        <v>未进班</v>
      </c>
      <c r="S212" s="22" t="str">
        <f t="shared" si="42"/>
        <v>未进班</v>
      </c>
      <c r="T212" s="22">
        <f t="shared" si="43"/>
        <v>0</v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未进班</v>
      </c>
      <c r="AD212" s="22" t="str">
        <f>VLOOKUP(D212,'2-班级信息'!A:AL,35,0)</f>
        <v/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小学平时班</v>
      </c>
    </row>
    <row r="213" spans="1:33">
      <c r="A213" s="215" t="s">
        <v>1401</v>
      </c>
      <c r="B213" s="215" t="s">
        <v>1240</v>
      </c>
      <c r="C213" s="215" t="s">
        <v>1401</v>
      </c>
      <c r="D213" s="215" t="s">
        <v>2831</v>
      </c>
      <c r="E213" s="23"/>
      <c r="F213" s="23"/>
      <c r="G213" s="23" t="s">
        <v>4500</v>
      </c>
      <c r="H213" s="23" t="s">
        <v>4501</v>
      </c>
      <c r="I213" s="215" t="s">
        <v>12</v>
      </c>
      <c r="J213" s="23"/>
      <c r="K213" s="23"/>
      <c r="L213" s="23"/>
      <c r="M213" s="23"/>
      <c r="N213" s="215" t="s">
        <v>3415</v>
      </c>
      <c r="O213" s="23"/>
      <c r="P213" s="23"/>
      <c r="Q213" s="22" t="str">
        <f t="shared" si="41"/>
        <v>未进班</v>
      </c>
      <c r="R213" s="22" t="str">
        <f>IF(Q213="在读",IF(IFERROR(FIND("一",D213),0)&gt;0,"一对一",VLOOKUP(LEFT(D213,3),班级编码!A:H,8,0)),Q213)</f>
        <v>未进班</v>
      </c>
      <c r="S213" s="22" t="str">
        <f t="shared" si="42"/>
        <v>未进班</v>
      </c>
      <c r="T213" s="22">
        <f t="shared" si="43"/>
        <v>0</v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未进班</v>
      </c>
      <c r="AD213" s="22" t="str">
        <f>VLOOKUP(D213,'2-班级信息'!A:AL,35,0)</f>
        <v/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15" t="s">
        <v>1401</v>
      </c>
      <c r="B214" s="215" t="s">
        <v>1240</v>
      </c>
      <c r="C214" s="215" t="s">
        <v>1401</v>
      </c>
      <c r="D214" s="215" t="s">
        <v>2831</v>
      </c>
      <c r="E214" s="23"/>
      <c r="F214" s="23"/>
      <c r="G214" s="23" t="s">
        <v>4506</v>
      </c>
      <c r="H214" s="23" t="s">
        <v>4507</v>
      </c>
      <c r="I214" s="215" t="s">
        <v>1714</v>
      </c>
      <c r="J214" s="23"/>
      <c r="K214" s="23"/>
      <c r="L214" s="23"/>
      <c r="M214" s="23"/>
      <c r="N214" s="215" t="s">
        <v>3060</v>
      </c>
      <c r="O214" s="23"/>
      <c r="P214" s="23"/>
      <c r="Q214" s="22" t="str">
        <f t="shared" si="41"/>
        <v>未进班</v>
      </c>
      <c r="R214" s="22" t="str">
        <f>IF(Q214="在读",IF(IFERROR(FIND("一",D214),0)&gt;0,"一对一",VLOOKUP(LEFT(D214,3),班级编码!A:H,8,0)),Q214)</f>
        <v>未进班</v>
      </c>
      <c r="S214" s="22" t="str">
        <f t="shared" si="42"/>
        <v>未进班</v>
      </c>
      <c r="T214" s="22">
        <f t="shared" si="43"/>
        <v>0</v>
      </c>
      <c r="U214" s="22" t="str">
        <f t="shared" si="44"/>
        <v/>
      </c>
      <c r="V214" s="22" t="str">
        <f t="shared" si="45"/>
        <v/>
      </c>
      <c r="W214" s="22" t="str">
        <f t="shared" si="46"/>
        <v/>
      </c>
      <c r="X214" s="22" t="str">
        <f t="shared" si="47"/>
        <v/>
      </c>
      <c r="Y214" s="22">
        <f t="shared" si="48"/>
        <v>0</v>
      </c>
      <c r="Z214" s="22">
        <f t="shared" si="49"/>
        <v>0</v>
      </c>
      <c r="AA214" s="22" t="str">
        <f t="shared" si="39"/>
        <v/>
      </c>
      <c r="AB214" s="22">
        <f>COUNTIF($G$2:G214,G214)</f>
        <v>1</v>
      </c>
      <c r="AC214" s="22" t="str">
        <f t="shared" si="50"/>
        <v>未进班</v>
      </c>
      <c r="AD214" s="22" t="str">
        <f>VLOOKUP(D214,'2-班级信息'!A:AL,35,0)</f>
        <v/>
      </c>
      <c r="AE214" s="22" t="str">
        <f>VLOOKUP(D214,'2-班级信息'!A:AL,8,0)</f>
        <v/>
      </c>
      <c r="AF214" s="22" t="str">
        <f t="shared" si="40"/>
        <v>幼儿班</v>
      </c>
      <c r="AG214" s="22" t="str">
        <f t="shared" si="51"/>
        <v>幼儿班</v>
      </c>
    </row>
    <row r="215" spans="1:33">
      <c r="A215" s="215" t="s">
        <v>1401</v>
      </c>
      <c r="B215" s="215" t="s">
        <v>1240</v>
      </c>
      <c r="C215" s="215" t="s">
        <v>1401</v>
      </c>
      <c r="D215" s="215" t="s">
        <v>2831</v>
      </c>
      <c r="E215" s="23"/>
      <c r="F215" s="23"/>
      <c r="G215" s="23" t="s">
        <v>4512</v>
      </c>
      <c r="H215" s="23" t="s">
        <v>4513</v>
      </c>
      <c r="I215" s="215" t="s">
        <v>15</v>
      </c>
      <c r="J215" s="23"/>
      <c r="K215" s="23"/>
      <c r="L215" s="23"/>
      <c r="M215" s="23"/>
      <c r="N215" s="215" t="s">
        <v>4621</v>
      </c>
      <c r="O215" s="23"/>
      <c r="P215" s="23"/>
      <c r="Q215" s="22" t="str">
        <f t="shared" si="41"/>
        <v>未进班</v>
      </c>
      <c r="R215" s="22" t="str">
        <f>IF(Q215="在读",IF(IFERROR(FIND("一",D215),0)&gt;0,"一对一",VLOOKUP(LEFT(D215,3),班级编码!A:H,8,0)),Q215)</f>
        <v>未进班</v>
      </c>
      <c r="S215" s="22" t="str">
        <f t="shared" si="42"/>
        <v>未进班</v>
      </c>
      <c r="T215" s="22">
        <f t="shared" si="43"/>
        <v>0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未进班</v>
      </c>
      <c r="AD215" s="22" t="str">
        <f>VLOOKUP(D215,'2-班级信息'!A:AL,35,0)</f>
        <v/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15" t="s">
        <v>1401</v>
      </c>
      <c r="B216" s="215" t="s">
        <v>1240</v>
      </c>
      <c r="C216" s="215" t="s">
        <v>1401</v>
      </c>
      <c r="D216" s="215" t="s">
        <v>2831</v>
      </c>
      <c r="E216" s="23"/>
      <c r="F216" s="23"/>
      <c r="G216" s="23" t="s">
        <v>4520</v>
      </c>
      <c r="H216" s="23" t="s">
        <v>4521</v>
      </c>
      <c r="I216" s="215" t="s">
        <v>1706</v>
      </c>
      <c r="J216" s="23"/>
      <c r="K216" s="23"/>
      <c r="L216" s="23"/>
      <c r="M216" s="23"/>
      <c r="N216" s="215" t="s">
        <v>3060</v>
      </c>
      <c r="O216" s="23"/>
      <c r="P216" s="23"/>
      <c r="Q216" s="22" t="str">
        <f t="shared" si="41"/>
        <v>未进班</v>
      </c>
      <c r="R216" s="22" t="str">
        <f>IF(Q216="在读",IF(IFERROR(FIND("一",D216),0)&gt;0,"一对一",VLOOKUP(LEFT(D216,3),班级编码!A:H,8,0)),Q216)</f>
        <v>未进班</v>
      </c>
      <c r="S216" s="22" t="str">
        <f t="shared" si="42"/>
        <v>未进班</v>
      </c>
      <c r="T216" s="22">
        <f t="shared" si="43"/>
        <v>0</v>
      </c>
      <c r="U216" s="22" t="str">
        <f t="shared" si="44"/>
        <v/>
      </c>
      <c r="V216" s="22" t="str">
        <f t="shared" si="45"/>
        <v/>
      </c>
      <c r="W216" s="22" t="str">
        <f t="shared" si="46"/>
        <v/>
      </c>
      <c r="X216" s="22" t="str">
        <f t="shared" si="47"/>
        <v/>
      </c>
      <c r="Y216" s="22">
        <f t="shared" si="48"/>
        <v>0</v>
      </c>
      <c r="Z216" s="22">
        <f t="shared" si="49"/>
        <v>0</v>
      </c>
      <c r="AA216" s="22" t="str">
        <f t="shared" si="39"/>
        <v/>
      </c>
      <c r="AB216" s="22">
        <f>COUNTIF($G$2:G216,G216)</f>
        <v>1</v>
      </c>
      <c r="AC216" s="22" t="str">
        <f t="shared" si="50"/>
        <v>未进班</v>
      </c>
      <c r="AD216" s="22" t="str">
        <f>VLOOKUP(D216,'2-班级信息'!A:AL,35,0)</f>
        <v/>
      </c>
      <c r="AE216" s="22" t="str">
        <f>VLOOKUP(D216,'2-班级信息'!A:AL,8,0)</f>
        <v/>
      </c>
      <c r="AF216" s="22" t="str">
        <f t="shared" si="40"/>
        <v>幼儿班</v>
      </c>
      <c r="AG216" s="22" t="str">
        <f t="shared" si="51"/>
        <v>幼儿班</v>
      </c>
    </row>
    <row r="217" spans="1:33">
      <c r="A217" s="215" t="s">
        <v>1401</v>
      </c>
      <c r="B217" s="215" t="s">
        <v>1240</v>
      </c>
      <c r="C217" s="215" t="s">
        <v>1401</v>
      </c>
      <c r="D217" s="215" t="s">
        <v>2831</v>
      </c>
      <c r="E217" s="23"/>
      <c r="F217" s="23"/>
      <c r="G217" s="23" t="s">
        <v>4523</v>
      </c>
      <c r="H217" s="23" t="s">
        <v>4524</v>
      </c>
      <c r="I217" s="215" t="s">
        <v>12</v>
      </c>
      <c r="J217" s="23"/>
      <c r="K217" s="23"/>
      <c r="L217" s="23"/>
      <c r="M217" s="23"/>
      <c r="N217" s="215" t="s">
        <v>3415</v>
      </c>
      <c r="O217" s="23"/>
      <c r="P217" s="23"/>
      <c r="Q217" s="22" t="str">
        <f t="shared" si="41"/>
        <v>未进班</v>
      </c>
      <c r="R217" s="22" t="str">
        <f>IF(Q217="在读",IF(IFERROR(FIND("一",D217),0)&gt;0,"一对一",VLOOKUP(LEFT(D217,3),班级编码!A:H,8,0)),Q217)</f>
        <v>未进班</v>
      </c>
      <c r="S217" s="22" t="str">
        <f t="shared" si="42"/>
        <v>未进班</v>
      </c>
      <c r="T217" s="22">
        <f t="shared" si="43"/>
        <v>0</v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1</v>
      </c>
      <c r="AC217" s="22" t="str">
        <f t="shared" si="50"/>
        <v>未进班</v>
      </c>
      <c r="AD217" s="22" t="str">
        <f>VLOOKUP(D217,'2-班级信息'!A:AL,35,0)</f>
        <v/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15" t="s">
        <v>1401</v>
      </c>
      <c r="B218" s="215" t="s">
        <v>1240</v>
      </c>
      <c r="C218" s="215" t="s">
        <v>1401</v>
      </c>
      <c r="D218" s="215" t="s">
        <v>2831</v>
      </c>
      <c r="E218" s="23"/>
      <c r="F218" s="23"/>
      <c r="G218" s="23" t="s">
        <v>4527</v>
      </c>
      <c r="H218" s="23" t="s">
        <v>4528</v>
      </c>
      <c r="I218" s="215" t="s">
        <v>12</v>
      </c>
      <c r="J218" s="23"/>
      <c r="K218" s="23"/>
      <c r="L218" s="23"/>
      <c r="M218" s="23"/>
      <c r="N218" s="215" t="s">
        <v>3415</v>
      </c>
      <c r="O218" s="23"/>
      <c r="P218" s="23"/>
      <c r="Q218" s="22" t="str">
        <f t="shared" si="41"/>
        <v>未进班</v>
      </c>
      <c r="R218" s="22" t="str">
        <f>IF(Q218="在读",IF(IFERROR(FIND("一",D218),0)&gt;0,"一对一",VLOOKUP(LEFT(D218,3),班级编码!A:H,8,0)),Q218)</f>
        <v>未进班</v>
      </c>
      <c r="S218" s="22" t="str">
        <f t="shared" si="42"/>
        <v>未进班</v>
      </c>
      <c r="T218" s="22">
        <f t="shared" si="43"/>
        <v>0</v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1</v>
      </c>
      <c r="AC218" s="22" t="str">
        <f t="shared" si="50"/>
        <v>未进班</v>
      </c>
      <c r="AD218" s="22" t="str">
        <f>VLOOKUP(D218,'2-班级信息'!A:AL,35,0)</f>
        <v/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15" t="s">
        <v>1401</v>
      </c>
      <c r="B219" s="215" t="s">
        <v>1240</v>
      </c>
      <c r="C219" s="215" t="s">
        <v>1401</v>
      </c>
      <c r="D219" s="215" t="s">
        <v>2831</v>
      </c>
      <c r="E219" s="23"/>
      <c r="F219" s="23"/>
      <c r="G219" s="23" t="s">
        <v>4532</v>
      </c>
      <c r="H219" s="23" t="s">
        <v>4533</v>
      </c>
      <c r="I219" s="215" t="s">
        <v>12</v>
      </c>
      <c r="J219" s="23"/>
      <c r="K219" s="23"/>
      <c r="L219" s="23"/>
      <c r="M219" s="23"/>
      <c r="N219" s="215" t="s">
        <v>3417</v>
      </c>
      <c r="O219" s="23"/>
      <c r="P219" s="23"/>
      <c r="Q219" s="22" t="str">
        <f t="shared" si="41"/>
        <v>未进班</v>
      </c>
      <c r="R219" s="22" t="str">
        <f>IF(Q219="在读",IF(IFERROR(FIND("一",D219),0)&gt;0,"一对一",VLOOKUP(LEFT(D219,3),班级编码!A:H,8,0)),Q219)</f>
        <v>未进班</v>
      </c>
      <c r="S219" s="22" t="str">
        <f t="shared" si="42"/>
        <v>未进班</v>
      </c>
      <c r="T219" s="22">
        <f t="shared" si="43"/>
        <v>0</v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未进班</v>
      </c>
      <c r="AD219" s="22" t="str">
        <f>VLOOKUP(D219,'2-班级信息'!A:AL,35,0)</f>
        <v/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小学平时班</v>
      </c>
    </row>
    <row r="220" spans="1:33">
      <c r="A220" s="215" t="s">
        <v>1401</v>
      </c>
      <c r="B220" s="215" t="s">
        <v>1240</v>
      </c>
      <c r="C220" s="215" t="s">
        <v>1401</v>
      </c>
      <c r="D220" s="215" t="s">
        <v>2831</v>
      </c>
      <c r="E220" s="23"/>
      <c r="F220" s="23"/>
      <c r="G220" s="23" t="s">
        <v>4537</v>
      </c>
      <c r="H220" s="23" t="s">
        <v>4538</v>
      </c>
      <c r="I220" s="215" t="s">
        <v>1714</v>
      </c>
      <c r="J220" s="23"/>
      <c r="K220" s="23"/>
      <c r="L220" s="23"/>
      <c r="M220" s="23"/>
      <c r="N220" s="215" t="s">
        <v>3060</v>
      </c>
      <c r="O220" s="23"/>
      <c r="P220" s="23"/>
      <c r="Q220" s="22" t="str">
        <f t="shared" si="41"/>
        <v>未进班</v>
      </c>
      <c r="R220" s="22" t="str">
        <f>IF(Q220="在读",IF(IFERROR(FIND("一",D220),0)&gt;0,"一对一",VLOOKUP(LEFT(D220,3),班级编码!A:H,8,0)),Q220)</f>
        <v>未进班</v>
      </c>
      <c r="S220" s="22" t="str">
        <f t="shared" si="42"/>
        <v>未进班</v>
      </c>
      <c r="T220" s="22">
        <f t="shared" si="43"/>
        <v>0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未进班</v>
      </c>
      <c r="AD220" s="22" t="str">
        <f>VLOOKUP(D220,'2-班级信息'!A:AL,35,0)</f>
        <v/>
      </c>
      <c r="AE220" s="22" t="str">
        <f>VLOOKUP(D220,'2-班级信息'!A:AL,8,0)</f>
        <v/>
      </c>
      <c r="AF220" s="22" t="str">
        <f t="shared" si="40"/>
        <v>幼儿班</v>
      </c>
      <c r="AG220" s="22" t="str">
        <f t="shared" si="51"/>
        <v>幼儿班</v>
      </c>
    </row>
    <row r="221" spans="1:33">
      <c r="A221" s="215" t="s">
        <v>1401</v>
      </c>
      <c r="B221" s="215" t="s">
        <v>1240</v>
      </c>
      <c r="C221" s="215" t="s">
        <v>1401</v>
      </c>
      <c r="D221" s="215" t="s">
        <v>2831</v>
      </c>
      <c r="E221" s="23"/>
      <c r="F221" s="23"/>
      <c r="G221" s="23" t="s">
        <v>4540</v>
      </c>
      <c r="H221" s="23" t="s">
        <v>4541</v>
      </c>
      <c r="I221" s="215" t="s">
        <v>12</v>
      </c>
      <c r="J221" s="23"/>
      <c r="K221" s="23"/>
      <c r="L221" s="23"/>
      <c r="M221" s="23"/>
      <c r="N221" s="215" t="s">
        <v>3415</v>
      </c>
      <c r="O221" s="23"/>
      <c r="P221" s="23"/>
      <c r="Q221" s="22" t="str">
        <f t="shared" si="41"/>
        <v>未进班</v>
      </c>
      <c r="R221" s="22" t="str">
        <f>IF(Q221="在读",IF(IFERROR(FIND("一",D221),0)&gt;0,"一对一",VLOOKUP(LEFT(D221,3),班级编码!A:H,8,0)),Q221)</f>
        <v>未进班</v>
      </c>
      <c r="S221" s="22" t="str">
        <f t="shared" si="42"/>
        <v>未进班</v>
      </c>
      <c r="T221" s="22">
        <f t="shared" si="43"/>
        <v>0</v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未进班</v>
      </c>
      <c r="AD221" s="22" t="str">
        <f>VLOOKUP(D221,'2-班级信息'!A:AL,35,0)</f>
        <v/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小学平时班</v>
      </c>
    </row>
    <row r="222" spans="1:33">
      <c r="A222" s="215" t="s">
        <v>1401</v>
      </c>
      <c r="B222" s="215" t="s">
        <v>1240</v>
      </c>
      <c r="C222" s="215" t="s">
        <v>1401</v>
      </c>
      <c r="D222" s="215" t="s">
        <v>2831</v>
      </c>
      <c r="E222" s="23"/>
      <c r="F222" s="23"/>
      <c r="G222" s="23" t="s">
        <v>4544</v>
      </c>
      <c r="H222" s="23" t="s">
        <v>4545</v>
      </c>
      <c r="I222" s="215" t="s">
        <v>12</v>
      </c>
      <c r="J222" s="23"/>
      <c r="K222" s="23"/>
      <c r="L222" s="23"/>
      <c r="M222" s="23"/>
      <c r="N222" s="215" t="s">
        <v>3417</v>
      </c>
      <c r="O222" s="23"/>
      <c r="P222" s="23"/>
      <c r="Q222" s="22" t="str">
        <f t="shared" si="41"/>
        <v>未进班</v>
      </c>
      <c r="R222" s="22" t="str">
        <f>IF(Q222="在读",IF(IFERROR(FIND("一",D222),0)&gt;0,"一对一",VLOOKUP(LEFT(D222,3),班级编码!A:H,8,0)),Q222)</f>
        <v>未进班</v>
      </c>
      <c r="S222" s="22" t="str">
        <f t="shared" si="42"/>
        <v>未进班</v>
      </c>
      <c r="T222" s="22">
        <f t="shared" si="43"/>
        <v>0</v>
      </c>
      <c r="U222" s="22" t="str">
        <f t="shared" si="44"/>
        <v/>
      </c>
      <c r="V222" s="22" t="str">
        <f t="shared" si="45"/>
        <v/>
      </c>
      <c r="W222" s="22" t="str">
        <f t="shared" si="46"/>
        <v/>
      </c>
      <c r="X222" s="22" t="str">
        <f t="shared" si="47"/>
        <v/>
      </c>
      <c r="Y222" s="22">
        <f t="shared" si="48"/>
        <v>0</v>
      </c>
      <c r="Z222" s="22">
        <f t="shared" si="49"/>
        <v>0</v>
      </c>
      <c r="AA222" s="22" t="str">
        <f t="shared" si="39"/>
        <v/>
      </c>
      <c r="AB222" s="22">
        <f>COUNTIF($G$2:G222,G222)</f>
        <v>1</v>
      </c>
      <c r="AC222" s="22" t="str">
        <f t="shared" si="50"/>
        <v>未进班</v>
      </c>
      <c r="AD222" s="22" t="str">
        <f>VLOOKUP(D222,'2-班级信息'!A:AL,35,0)</f>
        <v/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小学平时班</v>
      </c>
    </row>
    <row r="223" spans="1:33">
      <c r="A223" s="215" t="s">
        <v>1401</v>
      </c>
      <c r="B223" s="215" t="s">
        <v>1240</v>
      </c>
      <c r="C223" s="215" t="s">
        <v>1401</v>
      </c>
      <c r="D223" s="215" t="s">
        <v>2831</v>
      </c>
      <c r="E223" s="23"/>
      <c r="F223" s="23"/>
      <c r="G223" s="23" t="s">
        <v>4547</v>
      </c>
      <c r="H223" s="23" t="s">
        <v>4548</v>
      </c>
      <c r="I223" s="215" t="s">
        <v>19</v>
      </c>
      <c r="J223" s="23"/>
      <c r="K223" s="23"/>
      <c r="L223" s="23"/>
      <c r="M223" s="23"/>
      <c r="N223" s="215" t="s">
        <v>3415</v>
      </c>
      <c r="O223" s="23"/>
      <c r="P223" s="23"/>
      <c r="Q223" s="22" t="str">
        <f t="shared" si="41"/>
        <v>未进班</v>
      </c>
      <c r="R223" s="22" t="str">
        <f>IF(Q223="在读",IF(IFERROR(FIND("一",D223),0)&gt;0,"一对一",VLOOKUP(LEFT(D223,3),班级编码!A:H,8,0)),Q223)</f>
        <v>未进班</v>
      </c>
      <c r="S223" s="22" t="str">
        <f t="shared" si="42"/>
        <v>未进班</v>
      </c>
      <c r="T223" s="22">
        <f t="shared" si="43"/>
        <v>0</v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1</v>
      </c>
      <c r="AC223" s="22" t="str">
        <f t="shared" si="50"/>
        <v>未进班</v>
      </c>
      <c r="AD223" s="22" t="str">
        <f>VLOOKUP(D223,'2-班级信息'!A:AL,35,0)</f>
        <v/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小学平时班</v>
      </c>
    </row>
    <row r="224" spans="1:33">
      <c r="A224" s="215" t="s">
        <v>1401</v>
      </c>
      <c r="B224" s="215" t="s">
        <v>1240</v>
      </c>
      <c r="C224" s="215" t="s">
        <v>1401</v>
      </c>
      <c r="D224" s="215" t="s">
        <v>2831</v>
      </c>
      <c r="E224" s="23"/>
      <c r="F224" s="23"/>
      <c r="G224" s="23" t="s">
        <v>4624</v>
      </c>
      <c r="H224" s="23" t="s">
        <v>4625</v>
      </c>
      <c r="I224" s="215" t="s">
        <v>12</v>
      </c>
      <c r="J224" s="23"/>
      <c r="K224" s="23"/>
      <c r="L224" s="23"/>
      <c r="M224" s="23"/>
      <c r="N224" s="215" t="s">
        <v>3415</v>
      </c>
      <c r="O224" s="23"/>
      <c r="P224" s="23"/>
      <c r="Q224" s="22" t="str">
        <f t="shared" si="41"/>
        <v>未进班</v>
      </c>
      <c r="R224" s="22" t="str">
        <f>IF(Q224="在读",IF(IFERROR(FIND("一",D224),0)&gt;0,"一对一",VLOOKUP(LEFT(D224,3),班级编码!A:H,8,0)),Q224)</f>
        <v>未进班</v>
      </c>
      <c r="S224" s="22" t="str">
        <f t="shared" si="42"/>
        <v>未进班</v>
      </c>
      <c r="T224" s="22">
        <f t="shared" si="43"/>
        <v>0</v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1</v>
      </c>
      <c r="AC224" s="22" t="str">
        <f t="shared" si="50"/>
        <v>未进班</v>
      </c>
      <c r="AD224" s="22" t="str">
        <f>VLOOKUP(D224,'2-班级信息'!A:AL,35,0)</f>
        <v/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小学平时班</v>
      </c>
    </row>
    <row r="225" spans="1:33">
      <c r="A225" s="215" t="s">
        <v>1401</v>
      </c>
      <c r="B225" s="215" t="s">
        <v>1240</v>
      </c>
      <c r="C225" s="215" t="s">
        <v>1401</v>
      </c>
      <c r="D225" s="215" t="s">
        <v>2831</v>
      </c>
      <c r="E225" s="23"/>
      <c r="F225" s="23"/>
      <c r="G225" s="23" t="s">
        <v>4629</v>
      </c>
      <c r="H225" s="23" t="s">
        <v>4630</v>
      </c>
      <c r="I225" s="215" t="s">
        <v>12</v>
      </c>
      <c r="J225" s="23"/>
      <c r="K225" s="23"/>
      <c r="L225" s="23"/>
      <c r="M225" s="23"/>
      <c r="N225" s="215" t="s">
        <v>3502</v>
      </c>
      <c r="O225" s="23"/>
      <c r="P225" s="23"/>
      <c r="Q225" s="22" t="str">
        <f t="shared" si="41"/>
        <v>未进班</v>
      </c>
      <c r="R225" s="22" t="str">
        <f>IF(Q225="在读",IF(IFERROR(FIND("一",D225),0)&gt;0,"一对一",VLOOKUP(LEFT(D225,3),班级编码!A:H,8,0)),Q225)</f>
        <v>未进班</v>
      </c>
      <c r="S225" s="22" t="str">
        <f t="shared" si="42"/>
        <v>未进班</v>
      </c>
      <c r="T225" s="22">
        <f t="shared" si="43"/>
        <v>0</v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1</v>
      </c>
      <c r="AC225" s="22" t="str">
        <f t="shared" si="50"/>
        <v>未进班</v>
      </c>
      <c r="AD225" s="22" t="str">
        <f>VLOOKUP(D225,'2-班级信息'!A:AL,35,0)</f>
        <v/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小学平时班</v>
      </c>
    </row>
    <row r="226" spans="1:33">
      <c r="A226" s="215" t="s">
        <v>1401</v>
      </c>
      <c r="B226" s="215" t="s">
        <v>1240</v>
      </c>
      <c r="C226" s="215" t="s">
        <v>1401</v>
      </c>
      <c r="D226" s="215" t="s">
        <v>2831</v>
      </c>
      <c r="E226" s="23"/>
      <c r="F226" s="23"/>
      <c r="G226" s="23" t="s">
        <v>4634</v>
      </c>
      <c r="H226" s="23" t="s">
        <v>4635</v>
      </c>
      <c r="I226" s="215" t="s">
        <v>19</v>
      </c>
      <c r="J226" s="23"/>
      <c r="K226" s="23"/>
      <c r="L226" s="23"/>
      <c r="M226" s="23"/>
      <c r="N226" s="215" t="s">
        <v>3415</v>
      </c>
      <c r="O226" s="23"/>
      <c r="P226" s="23"/>
      <c r="Q226" s="22" t="str">
        <f t="shared" si="41"/>
        <v>未进班</v>
      </c>
      <c r="R226" s="22" t="str">
        <f>IF(Q226="在读",IF(IFERROR(FIND("一",D226),0)&gt;0,"一对一",VLOOKUP(LEFT(D226,3),班级编码!A:H,8,0)),Q226)</f>
        <v>未进班</v>
      </c>
      <c r="S226" s="22" t="str">
        <f t="shared" si="42"/>
        <v>未进班</v>
      </c>
      <c r="T226" s="22">
        <f t="shared" si="43"/>
        <v>0</v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未进班</v>
      </c>
      <c r="AD226" s="22" t="str">
        <f>VLOOKUP(D226,'2-班级信息'!A:AL,35,0)</f>
        <v/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小学平时班</v>
      </c>
    </row>
    <row r="227" spans="1:33">
      <c r="A227" s="215" t="s">
        <v>1401</v>
      </c>
      <c r="B227" s="215" t="s">
        <v>1240</v>
      </c>
      <c r="C227" s="215" t="s">
        <v>1401</v>
      </c>
      <c r="D227" s="215" t="s">
        <v>2831</v>
      </c>
      <c r="E227" s="23"/>
      <c r="F227" s="23"/>
      <c r="G227" s="23" t="s">
        <v>4638</v>
      </c>
      <c r="H227" s="23" t="s">
        <v>4639</v>
      </c>
      <c r="I227" s="215" t="s">
        <v>19</v>
      </c>
      <c r="J227" s="23"/>
      <c r="K227" s="23"/>
      <c r="L227" s="23"/>
      <c r="M227" s="23"/>
      <c r="N227" s="215" t="s">
        <v>3415</v>
      </c>
      <c r="O227" s="23"/>
      <c r="P227" s="23"/>
      <c r="Q227" s="22" t="str">
        <f t="shared" si="41"/>
        <v>未进班</v>
      </c>
      <c r="R227" s="22" t="str">
        <f>IF(Q227="在读",IF(IFERROR(FIND("一",D227),0)&gt;0,"一对一",VLOOKUP(LEFT(D227,3),班级编码!A:H,8,0)),Q227)</f>
        <v>未进班</v>
      </c>
      <c r="S227" s="22" t="str">
        <f t="shared" si="42"/>
        <v>未进班</v>
      </c>
      <c r="T227" s="22">
        <f t="shared" si="43"/>
        <v>0</v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1</v>
      </c>
      <c r="AC227" s="22" t="str">
        <f t="shared" si="50"/>
        <v>未进班</v>
      </c>
      <c r="AD227" s="22" t="str">
        <f>VLOOKUP(D227,'2-班级信息'!A:AL,35,0)</f>
        <v/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小学平时班</v>
      </c>
    </row>
    <row r="228" spans="1:33" ht="12">
      <c r="A228" s="215" t="s">
        <v>1401</v>
      </c>
      <c r="B228" s="215" t="s">
        <v>1240</v>
      </c>
      <c r="C228" s="215" t="s">
        <v>1401</v>
      </c>
      <c r="D228" s="215" t="s">
        <v>2831</v>
      </c>
      <c r="E228" s="23"/>
      <c r="F228" s="23"/>
      <c r="G228" s="23" t="s">
        <v>4665</v>
      </c>
      <c r="H228" s="23" t="s">
        <v>1104</v>
      </c>
      <c r="I228" s="214" t="s">
        <v>4675</v>
      </c>
      <c r="J228" s="23"/>
      <c r="K228" s="23"/>
      <c r="L228" s="23"/>
      <c r="M228" s="23"/>
      <c r="N228" s="215" t="s">
        <v>4673</v>
      </c>
      <c r="O228" s="23"/>
      <c r="P228" s="23"/>
      <c r="Q228" s="22" t="str">
        <f t="shared" si="41"/>
        <v>未进班</v>
      </c>
      <c r="R228" s="22" t="str">
        <f>IF(Q228="在读",IF(IFERROR(FIND("一",D228),0)&gt;0,"一对一",VLOOKUP(LEFT(D228,3),班级编码!A:H,8,0)),Q228)</f>
        <v>未进班</v>
      </c>
      <c r="S228" s="22" t="str">
        <f t="shared" si="42"/>
        <v>未进班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1</v>
      </c>
      <c r="AC228" s="22" t="str">
        <f t="shared" si="50"/>
        <v>未进班</v>
      </c>
      <c r="AD228" s="22" t="str">
        <f>VLOOKUP(D228,'2-班级信息'!A:AL,35,0)</f>
        <v/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小学平时班</v>
      </c>
    </row>
    <row r="229" spans="1:33">
      <c r="A229" s="215" t="s">
        <v>1401</v>
      </c>
      <c r="B229" s="215" t="s">
        <v>1240</v>
      </c>
      <c r="C229" s="215" t="s">
        <v>1401</v>
      </c>
      <c r="D229" s="215" t="s">
        <v>2831</v>
      </c>
      <c r="E229" s="23"/>
      <c r="F229" s="23"/>
      <c r="G229" s="23" t="s">
        <v>4143</v>
      </c>
      <c r="H229" s="23" t="s">
        <v>1204</v>
      </c>
      <c r="I229" s="215" t="s">
        <v>19</v>
      </c>
      <c r="J229" s="23"/>
      <c r="K229" s="23"/>
      <c r="L229" s="23"/>
      <c r="M229" s="23"/>
      <c r="N229" s="215" t="s">
        <v>3415</v>
      </c>
      <c r="O229" s="23"/>
      <c r="P229" s="23"/>
      <c r="Q229" s="22" t="str">
        <f t="shared" si="41"/>
        <v>未进班</v>
      </c>
      <c r="R229" s="22" t="str">
        <f>IF(Q229="在读",IF(IFERROR(FIND("一",D229),0)&gt;0,"一对一",VLOOKUP(LEFT(D229,3),班级编码!A:H,8,0)),Q229)</f>
        <v>未进班</v>
      </c>
      <c r="S229" s="22" t="str">
        <f t="shared" si="42"/>
        <v>未进班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1</v>
      </c>
      <c r="AC229" s="22" t="str">
        <f t="shared" si="50"/>
        <v>未进班</v>
      </c>
      <c r="AD229" s="22" t="str">
        <f>VLOOKUP(D229,'2-班级信息'!A:AL,35,0)</f>
        <v/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小学平时班</v>
      </c>
    </row>
    <row r="230" spans="1:33">
      <c r="A230" s="23"/>
      <c r="B230" s="23"/>
      <c r="C230" s="23"/>
      <c r="D230" s="23"/>
      <c r="E230" s="23"/>
      <c r="F230" s="23"/>
      <c r="G230" s="23"/>
      <c r="H230" s="23"/>
      <c r="I230" s="215"/>
      <c r="J230" s="23"/>
      <c r="K230" s="23"/>
      <c r="L230" s="23"/>
      <c r="M230" s="23"/>
      <c r="N230" s="215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>
      <c r="A231" s="23"/>
      <c r="B231" s="23"/>
      <c r="C231" s="23"/>
      <c r="D231" s="23"/>
      <c r="E231" s="23"/>
      <c r="F231" s="23"/>
      <c r="G231" s="23"/>
      <c r="H231" s="23"/>
      <c r="I231" s="215"/>
      <c r="J231" s="23"/>
      <c r="K231" s="23"/>
      <c r="L231" s="23"/>
      <c r="M231" s="23"/>
      <c r="N231" s="215"/>
      <c r="O231" s="23"/>
      <c r="P231" s="23"/>
      <c r="Q231" s="22" t="str">
        <f t="shared" si="41"/>
        <v xml:space="preserve"> </v>
      </c>
      <c r="R231" s="22" t="str">
        <f>IF(Q231="在读",IF(IFERROR(FIND("一",D231),0)&gt;0,"一对一",VLOOKUP(LEFT(D231,3),班级编码!A:H,8,0)),Q231)</f>
        <v xml:space="preserve"> </v>
      </c>
      <c r="S231" s="22">
        <f t="shared" si="42"/>
        <v>0</v>
      </c>
      <c r="T231" s="22">
        <f t="shared" si="43"/>
        <v>0</v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0</v>
      </c>
      <c r="AC231" s="22" t="str">
        <f t="shared" si="50"/>
        <v/>
      </c>
      <c r="AD231" s="22" t="e">
        <f>VLOOKUP(D231,'2-班级信息'!A:AL,35,0)</f>
        <v>#N/A</v>
      </c>
      <c r="AE231" s="22" t="e">
        <f>VLOOKUP(D231,'2-班级信息'!A:AL,8,0)</f>
        <v>#N/A</v>
      </c>
      <c r="AF231" s="22" t="e">
        <f t="shared" si="40"/>
        <v>#N/A</v>
      </c>
      <c r="AG231" s="22" t="e">
        <f t="shared" si="51"/>
        <v>#N/A</v>
      </c>
    </row>
    <row r="232" spans="1:33">
      <c r="A232" s="23"/>
      <c r="B232" s="23"/>
      <c r="C232" s="23"/>
      <c r="D232" s="23"/>
      <c r="E232" s="23"/>
      <c r="F232" s="23"/>
      <c r="G232" s="23"/>
      <c r="H232" s="23"/>
      <c r="I232" s="215"/>
      <c r="J232" s="23"/>
      <c r="K232" s="23"/>
      <c r="L232" s="23"/>
      <c r="M232" s="23"/>
      <c r="N232" s="215"/>
      <c r="O232" s="23"/>
      <c r="P232" s="23"/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>
        <f t="shared" si="42"/>
        <v>0</v>
      </c>
      <c r="T232" s="22">
        <f t="shared" si="43"/>
        <v>0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0</v>
      </c>
      <c r="AC232" s="22" t="str">
        <f t="shared" si="50"/>
        <v/>
      </c>
      <c r="AD232" s="22" t="e">
        <f>VLOOKUP(D232,'2-班级信息'!A:AL,35,0)</f>
        <v>#N/A</v>
      </c>
      <c r="AE232" s="22" t="e">
        <f>VLOOKUP(D232,'2-班级信息'!A:AL,8,0)</f>
        <v>#N/A</v>
      </c>
      <c r="AF232" s="22" t="e">
        <f t="shared" si="40"/>
        <v>#N/A</v>
      </c>
      <c r="AG232" s="22" t="e">
        <f t="shared" si="51"/>
        <v>#N/A</v>
      </c>
    </row>
    <row r="233" spans="1:33">
      <c r="A233" s="23"/>
      <c r="B233" s="23"/>
      <c r="C233" s="23"/>
      <c r="D233" s="23"/>
      <c r="E233" s="23"/>
      <c r="F233" s="23"/>
      <c r="G233" s="23"/>
      <c r="H233" s="23"/>
      <c r="I233" s="215"/>
      <c r="J233" s="23"/>
      <c r="K233" s="23"/>
      <c r="L233" s="23"/>
      <c r="M233" s="23"/>
      <c r="N233" s="215"/>
      <c r="O233" s="23"/>
      <c r="P233" s="23"/>
      <c r="Q233" s="22" t="str">
        <f t="shared" si="41"/>
        <v xml:space="preserve"> </v>
      </c>
      <c r="R233" s="22" t="str">
        <f>IF(Q233="在读",IF(IFERROR(FIND("一",D233),0)&gt;0,"一对一",VLOOKUP(LEFT(D233,3),班级编码!A:H,8,0)),Q233)</f>
        <v xml:space="preserve"> </v>
      </c>
      <c r="S233" s="22">
        <f t="shared" si="42"/>
        <v>0</v>
      </c>
      <c r="T233" s="22">
        <f t="shared" si="43"/>
        <v>0</v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0</v>
      </c>
      <c r="AC233" s="22" t="str">
        <f t="shared" si="50"/>
        <v/>
      </c>
      <c r="AD233" s="22" t="e">
        <f>VLOOKUP(D233,'2-班级信息'!A:AL,35,0)</f>
        <v>#N/A</v>
      </c>
      <c r="AE233" s="22" t="e">
        <f>VLOOKUP(D233,'2-班级信息'!A:AL,8,0)</f>
        <v>#N/A</v>
      </c>
      <c r="AF233" s="22" t="e">
        <f t="shared" si="40"/>
        <v>#N/A</v>
      </c>
      <c r="AG233" s="22" t="e">
        <f t="shared" si="51"/>
        <v>#N/A</v>
      </c>
    </row>
    <row r="234" spans="1:33">
      <c r="A234" s="23"/>
      <c r="B234" s="23"/>
      <c r="C234" s="23"/>
      <c r="D234" s="215"/>
      <c r="E234" s="23"/>
      <c r="F234" s="23"/>
      <c r="G234" s="23"/>
      <c r="H234" s="23"/>
      <c r="I234" s="215"/>
      <c r="J234" s="23"/>
      <c r="K234" s="23"/>
      <c r="L234" s="23"/>
      <c r="M234" s="23"/>
      <c r="N234" s="215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/>
      <c r="B235" s="23"/>
      <c r="C235" s="23"/>
      <c r="D235" s="23"/>
      <c r="E235" s="23"/>
      <c r="F235" s="23"/>
      <c r="G235" s="23"/>
      <c r="H235" s="23"/>
      <c r="I235" s="215"/>
      <c r="J235" s="23"/>
      <c r="K235" s="23"/>
      <c r="L235" s="23"/>
      <c r="M235" s="23"/>
      <c r="N235" s="215"/>
      <c r="O235" s="23"/>
      <c r="P235" s="23"/>
      <c r="Q235" s="22" t="str">
        <f t="shared" si="41"/>
        <v xml:space="preserve"> </v>
      </c>
      <c r="R235" s="22" t="str">
        <f>IF(Q235="在读",IF(IFERROR(FIND("一",D235),0)&gt;0,"一对一",VLOOKUP(LEFT(D235,3),班级编码!A:H,8,0)),Q235)</f>
        <v xml:space="preserve"> </v>
      </c>
      <c r="S235" s="22">
        <f t="shared" si="42"/>
        <v>0</v>
      </c>
      <c r="T235" s="22">
        <f t="shared" si="43"/>
        <v>0</v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0</v>
      </c>
      <c r="AC235" s="22" t="str">
        <f t="shared" si="50"/>
        <v/>
      </c>
      <c r="AD235" s="22" t="e">
        <f>VLOOKUP(D235,'2-班级信息'!A:AL,31,0)</f>
        <v>#N/A</v>
      </c>
      <c r="AE235" s="22" t="e">
        <f>VLOOKUP(D235,'2-班级信息'!A:AL,8,0)</f>
        <v>#N/A</v>
      </c>
      <c r="AF235" s="22" t="e">
        <f t="shared" si="40"/>
        <v>#N/A</v>
      </c>
      <c r="AG235" s="22" t="e">
        <f t="shared" si="51"/>
        <v>#N/A</v>
      </c>
    </row>
    <row r="236" spans="1:33">
      <c r="A236" s="23"/>
      <c r="B236" s="23"/>
      <c r="C236" s="23"/>
      <c r="D236" s="23"/>
      <c r="E236" s="23"/>
      <c r="F236" s="23"/>
      <c r="G236" s="23"/>
      <c r="H236" s="23"/>
      <c r="I236" s="215"/>
      <c r="J236" s="23"/>
      <c r="K236" s="23"/>
      <c r="L236" s="23"/>
      <c r="M236" s="23"/>
      <c r="N236" s="215"/>
      <c r="O236" s="23"/>
      <c r="P236" s="23"/>
      <c r="Q236" s="22" t="str">
        <f t="shared" si="41"/>
        <v xml:space="preserve"> </v>
      </c>
      <c r="R236" s="22" t="str">
        <f>IF(Q236="在读",IF(IFERROR(FIND("一",D236),0)&gt;0,"一对一",VLOOKUP(LEFT(D236,3),班级编码!A:H,8,0)),Q236)</f>
        <v xml:space="preserve"> </v>
      </c>
      <c r="S236" s="22">
        <f t="shared" si="42"/>
        <v>0</v>
      </c>
      <c r="T236" s="22">
        <f t="shared" si="43"/>
        <v>0</v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0</v>
      </c>
      <c r="AC236" s="22" t="str">
        <f t="shared" si="50"/>
        <v/>
      </c>
      <c r="AD236" s="22" t="e">
        <f>VLOOKUP(D236,'2-班级信息'!A:AL,31,0)</f>
        <v>#N/A</v>
      </c>
      <c r="AE236" s="22" t="e">
        <f>VLOOKUP(D236,'2-班级信息'!A:AL,8,0)</f>
        <v>#N/A</v>
      </c>
      <c r="AF236" s="22" t="e">
        <f t="shared" si="40"/>
        <v>#N/A</v>
      </c>
      <c r="AG236" s="22" t="e">
        <f t="shared" si="51"/>
        <v>#N/A</v>
      </c>
    </row>
    <row r="237" spans="1:33">
      <c r="A237" s="23"/>
      <c r="B237" s="23"/>
      <c r="C237" s="23"/>
      <c r="D237" s="23"/>
      <c r="E237" s="23"/>
      <c r="F237" s="23"/>
      <c r="G237" s="23"/>
      <c r="H237" s="23"/>
      <c r="I237" s="215"/>
      <c r="J237" s="23"/>
      <c r="K237" s="23"/>
      <c r="L237" s="23"/>
      <c r="M237" s="23"/>
      <c r="N237" s="215"/>
      <c r="O237" s="23"/>
      <c r="P237" s="23"/>
      <c r="Q237" s="22" t="str">
        <f t="shared" si="41"/>
        <v xml:space="preserve"> </v>
      </c>
      <c r="R237" s="22" t="str">
        <f>IF(Q237="在读",IF(IFERROR(FIND("一",D237),0)&gt;0,"一对一",VLOOKUP(LEFT(D237,3),班级编码!A:H,8,0)),Q237)</f>
        <v xml:space="preserve"> </v>
      </c>
      <c r="S237" s="22">
        <f t="shared" si="42"/>
        <v>0</v>
      </c>
      <c r="T237" s="22">
        <f t="shared" si="43"/>
        <v>0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0</v>
      </c>
      <c r="AC237" s="22" t="str">
        <f t="shared" si="50"/>
        <v/>
      </c>
      <c r="AD237" s="22" t="e">
        <f>VLOOKUP(D237,'2-班级信息'!A:AL,31,0)</f>
        <v>#N/A</v>
      </c>
      <c r="AE237" s="22" t="e">
        <f>VLOOKUP(D237,'2-班级信息'!A:AL,8,0)</f>
        <v>#N/A</v>
      </c>
      <c r="AF237" s="22" t="e">
        <f t="shared" si="40"/>
        <v>#N/A</v>
      </c>
      <c r="AG237" s="22" t="e">
        <f t="shared" si="51"/>
        <v>#N/A</v>
      </c>
    </row>
    <row r="238" spans="1:33">
      <c r="A238" s="23"/>
      <c r="B238" s="23"/>
      <c r="C238" s="23"/>
      <c r="D238" s="23"/>
      <c r="E238" s="23"/>
      <c r="F238" s="23"/>
      <c r="G238" s="23"/>
      <c r="H238" s="23"/>
      <c r="I238" s="215"/>
      <c r="J238" s="23"/>
      <c r="K238" s="23"/>
      <c r="L238" s="23"/>
      <c r="M238" s="23"/>
      <c r="N238" s="215"/>
      <c r="O238" s="23"/>
      <c r="P238" s="23"/>
      <c r="Q238" s="22" t="str">
        <f t="shared" si="41"/>
        <v xml:space="preserve"> </v>
      </c>
      <c r="R238" s="22" t="str">
        <f>IF(Q238="在读",IF(IFERROR(FIND("一",D238),0)&gt;0,"一对一",VLOOKUP(LEFT(D238,3),班级编码!A:H,8,0)),Q238)</f>
        <v xml:space="preserve"> </v>
      </c>
      <c r="S238" s="22">
        <f t="shared" si="42"/>
        <v>0</v>
      </c>
      <c r="T238" s="22">
        <f t="shared" si="43"/>
        <v>0</v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0</v>
      </c>
      <c r="AC238" s="22" t="str">
        <f t="shared" si="50"/>
        <v/>
      </c>
      <c r="AD238" s="22" t="e">
        <f>VLOOKUP(D238,'2-班级信息'!A:AL,31,0)</f>
        <v>#N/A</v>
      </c>
      <c r="AE238" s="22" t="e">
        <f>VLOOKUP(D238,'2-班级信息'!A:AL,8,0)</f>
        <v>#N/A</v>
      </c>
      <c r="AF238" s="22" t="e">
        <f t="shared" si="40"/>
        <v>#N/A</v>
      </c>
      <c r="AG238" s="22" t="e">
        <f t="shared" si="51"/>
        <v>#N/A</v>
      </c>
    </row>
    <row r="239" spans="1:33">
      <c r="A239" s="23"/>
      <c r="B239" s="23"/>
      <c r="C239" s="23"/>
      <c r="D239" s="23"/>
      <c r="E239" s="23"/>
      <c r="F239" s="23"/>
      <c r="G239" s="23"/>
      <c r="H239" s="23"/>
      <c r="I239" s="215"/>
      <c r="J239" s="23"/>
      <c r="K239" s="23"/>
      <c r="L239" s="23"/>
      <c r="M239" s="23"/>
      <c r="N239" s="215"/>
      <c r="O239" s="23"/>
      <c r="P239" s="23"/>
      <c r="Q239" s="22" t="str">
        <f t="shared" si="41"/>
        <v xml:space="preserve"> </v>
      </c>
      <c r="R239" s="22" t="str">
        <f>IF(Q239="在读",IF(IFERROR(FIND("一",D239),0)&gt;0,"一对一",VLOOKUP(LEFT(D239,3),班级编码!A:H,8,0)),Q239)</f>
        <v xml:space="preserve"> </v>
      </c>
      <c r="S239" s="22">
        <f t="shared" si="42"/>
        <v>0</v>
      </c>
      <c r="T239" s="22">
        <f t="shared" si="43"/>
        <v>0</v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0</v>
      </c>
      <c r="AC239" s="22" t="str">
        <f t="shared" si="50"/>
        <v/>
      </c>
      <c r="AD239" s="22" t="e">
        <f>VLOOKUP(D239,'2-班级信息'!A:AL,31,0)</f>
        <v>#N/A</v>
      </c>
      <c r="AE239" s="22" t="e">
        <f>VLOOKUP(D239,'2-班级信息'!A:AL,8,0)</f>
        <v>#N/A</v>
      </c>
      <c r="AF239" s="22" t="e">
        <f t="shared" si="40"/>
        <v>#N/A</v>
      </c>
      <c r="AG239" s="22" t="e">
        <f t="shared" si="51"/>
        <v>#N/A</v>
      </c>
    </row>
    <row r="240" spans="1:33">
      <c r="A240" s="23"/>
      <c r="B240" s="23"/>
      <c r="C240" s="23"/>
      <c r="D240" s="23"/>
      <c r="E240" s="23"/>
      <c r="F240" s="23"/>
      <c r="G240" s="23"/>
      <c r="H240" s="23"/>
      <c r="I240" s="215"/>
      <c r="J240" s="23"/>
      <c r="K240" s="23"/>
      <c r="L240" s="23"/>
      <c r="M240" s="23"/>
      <c r="N240" s="215"/>
      <c r="O240" s="23"/>
      <c r="P240" s="23"/>
      <c r="Q240" s="22" t="str">
        <f t="shared" si="41"/>
        <v xml:space="preserve"> </v>
      </c>
      <c r="R240" s="22" t="str">
        <f>IF(Q240="在读",IF(IFERROR(FIND("一",D240),0)&gt;0,"一对一",VLOOKUP(LEFT(D240,3),班级编码!A:H,8,0)),Q240)</f>
        <v xml:space="preserve"> </v>
      </c>
      <c r="S240" s="22">
        <f t="shared" si="42"/>
        <v>0</v>
      </c>
      <c r="T240" s="22">
        <f t="shared" si="43"/>
        <v>0</v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0</v>
      </c>
      <c r="AC240" s="22" t="str">
        <f t="shared" si="50"/>
        <v/>
      </c>
      <c r="AD240" s="22" t="e">
        <f>VLOOKUP(D240,'2-班级信息'!A:AL,31,0)</f>
        <v>#N/A</v>
      </c>
      <c r="AE240" s="22" t="e">
        <f>VLOOKUP(D240,'2-班级信息'!A:AL,8,0)</f>
        <v>#N/A</v>
      </c>
      <c r="AF240" s="22" t="e">
        <f t="shared" si="40"/>
        <v>#N/A</v>
      </c>
      <c r="AG240" s="22" t="e">
        <f t="shared" si="51"/>
        <v>#N/A</v>
      </c>
    </row>
    <row r="241" spans="1:33">
      <c r="A241" s="23"/>
      <c r="B241" s="23"/>
      <c r="C241" s="23"/>
      <c r="D241" s="23"/>
      <c r="E241" s="23"/>
      <c r="F241" s="23"/>
      <c r="G241" s="23"/>
      <c r="H241" s="23"/>
      <c r="I241" s="215"/>
      <c r="J241" s="23"/>
      <c r="K241" s="23"/>
      <c r="L241" s="23"/>
      <c r="M241" s="23"/>
      <c r="N241" s="215"/>
      <c r="O241" s="23"/>
      <c r="P241" s="23"/>
      <c r="Q241" s="22" t="str">
        <f t="shared" si="41"/>
        <v xml:space="preserve"> </v>
      </c>
      <c r="R241" s="22" t="str">
        <f>IF(Q241="在读",IF(IFERROR(FIND("一",D241),0)&gt;0,"一对一",VLOOKUP(LEFT(D241,3),班级编码!A:H,8,0)),Q241)</f>
        <v xml:space="preserve"> </v>
      </c>
      <c r="S241" s="22">
        <f t="shared" si="42"/>
        <v>0</v>
      </c>
      <c r="T241" s="22">
        <f t="shared" si="43"/>
        <v>0</v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0</v>
      </c>
      <c r="AC241" s="22" t="str">
        <f t="shared" si="50"/>
        <v/>
      </c>
      <c r="AD241" s="22" t="e">
        <f>VLOOKUP(D241,'2-班级信息'!A:AL,31,0)</f>
        <v>#N/A</v>
      </c>
      <c r="AE241" s="22" t="e">
        <f>VLOOKUP(D241,'2-班级信息'!A:AL,8,0)</f>
        <v>#N/A</v>
      </c>
      <c r="AF241" s="22" t="e">
        <f t="shared" si="40"/>
        <v>#N/A</v>
      </c>
      <c r="AG241" s="22" t="e">
        <f t="shared" si="51"/>
        <v>#N/A</v>
      </c>
    </row>
    <row r="242" spans="1:33">
      <c r="A242" s="23"/>
      <c r="B242" s="23"/>
      <c r="C242" s="23"/>
      <c r="D242" s="23"/>
      <c r="E242" s="23"/>
      <c r="F242" s="23"/>
      <c r="G242" s="23"/>
      <c r="H242" s="23"/>
      <c r="I242" s="215"/>
      <c r="J242" s="23"/>
      <c r="K242" s="23"/>
      <c r="L242" s="23"/>
      <c r="M242" s="23"/>
      <c r="N242" s="215"/>
      <c r="O242" s="23"/>
      <c r="P242" s="23"/>
      <c r="Q242" s="22" t="str">
        <f t="shared" si="41"/>
        <v xml:space="preserve"> </v>
      </c>
      <c r="R242" s="22" t="str">
        <f>IF(Q242="在读",IF(IFERROR(FIND("一",D242),0)&gt;0,"一对一",VLOOKUP(LEFT(D242,3),班级编码!A:H,8,0)),Q242)</f>
        <v xml:space="preserve"> </v>
      </c>
      <c r="S242" s="22">
        <f t="shared" si="42"/>
        <v>0</v>
      </c>
      <c r="T242" s="22">
        <f t="shared" si="43"/>
        <v>0</v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0</v>
      </c>
      <c r="AC242" s="22" t="str">
        <f t="shared" si="50"/>
        <v/>
      </c>
      <c r="AD242" s="22" t="e">
        <f>VLOOKUP(D242,'2-班级信息'!A:AL,31,0)</f>
        <v>#N/A</v>
      </c>
      <c r="AE242" s="22" t="e">
        <f>VLOOKUP(D242,'2-班级信息'!A:AL,8,0)</f>
        <v>#N/A</v>
      </c>
      <c r="AF242" s="22" t="e">
        <f t="shared" si="40"/>
        <v>#N/A</v>
      </c>
      <c r="AG242" s="22" t="e">
        <f t="shared" si="51"/>
        <v>#N/A</v>
      </c>
    </row>
    <row r="243" spans="1:33">
      <c r="A243" s="23"/>
      <c r="B243" s="23"/>
      <c r="C243" s="23"/>
      <c r="D243" s="23"/>
      <c r="E243" s="23"/>
      <c r="F243" s="23"/>
      <c r="G243" s="23"/>
      <c r="H243" s="23"/>
      <c r="I243" s="215"/>
      <c r="J243" s="23"/>
      <c r="K243" s="23"/>
      <c r="L243" s="23"/>
      <c r="M243" s="23"/>
      <c r="N243" s="215"/>
      <c r="O243" s="23"/>
      <c r="P243" s="23"/>
      <c r="Q243" s="22" t="str">
        <f t="shared" si="41"/>
        <v xml:space="preserve"> </v>
      </c>
      <c r="R243" s="22" t="str">
        <f>IF(Q243="在读",IF(IFERROR(FIND("一",D243),0)&gt;0,"一对一",VLOOKUP(LEFT(D243,3),班级编码!A:H,8,0)),Q243)</f>
        <v xml:space="preserve"> </v>
      </c>
      <c r="S243" s="22">
        <f t="shared" si="42"/>
        <v>0</v>
      </c>
      <c r="T243" s="22">
        <f t="shared" si="43"/>
        <v>0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0</v>
      </c>
      <c r="AC243" s="22" t="str">
        <f t="shared" si="50"/>
        <v/>
      </c>
      <c r="AD243" s="22" t="e">
        <f>VLOOKUP(D243,'2-班级信息'!A:AL,31,0)</f>
        <v>#N/A</v>
      </c>
      <c r="AE243" s="22" t="e">
        <f>VLOOKUP(D243,'2-班级信息'!A:AL,8,0)</f>
        <v>#N/A</v>
      </c>
      <c r="AF243" s="22" t="e">
        <f t="shared" si="40"/>
        <v>#N/A</v>
      </c>
      <c r="AG243" s="22" t="e">
        <f t="shared" si="51"/>
        <v>#N/A</v>
      </c>
    </row>
    <row r="244" spans="1:33">
      <c r="A244" s="23"/>
      <c r="B244" s="23"/>
      <c r="C244" s="23"/>
      <c r="D244" s="23"/>
      <c r="E244" s="23"/>
      <c r="F244" s="23"/>
      <c r="G244" s="23"/>
      <c r="H244" s="23"/>
      <c r="I244" s="215"/>
      <c r="J244" s="23"/>
      <c r="K244" s="23"/>
      <c r="L244" s="23"/>
      <c r="M244" s="23"/>
      <c r="N244" s="215"/>
      <c r="O244" s="23"/>
      <c r="P244" s="23"/>
      <c r="Q244" s="22" t="str">
        <f t="shared" si="41"/>
        <v xml:space="preserve"> </v>
      </c>
      <c r="R244" s="22" t="str">
        <f>IF(Q244="在读",IF(IFERROR(FIND("一",D244),0)&gt;0,"一对一",VLOOKUP(LEFT(D244,3),班级编码!A:H,8,0)),Q244)</f>
        <v xml:space="preserve"> </v>
      </c>
      <c r="S244" s="22">
        <f t="shared" si="42"/>
        <v>0</v>
      </c>
      <c r="T244" s="22">
        <f t="shared" si="43"/>
        <v>0</v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0</v>
      </c>
      <c r="AC244" s="22" t="str">
        <f t="shared" si="50"/>
        <v/>
      </c>
      <c r="AD244" s="22" t="e">
        <f>VLOOKUP(D244,'2-班级信息'!A:AL,31,0)</f>
        <v>#N/A</v>
      </c>
      <c r="AE244" s="22" t="e">
        <f>VLOOKUP(D244,'2-班级信息'!A:AL,8,0)</f>
        <v>#N/A</v>
      </c>
      <c r="AF244" s="22" t="e">
        <f t="shared" si="40"/>
        <v>#N/A</v>
      </c>
      <c r="AG244" s="22" t="e">
        <f t="shared" si="51"/>
        <v>#N/A</v>
      </c>
    </row>
    <row r="245" spans="1:33">
      <c r="A245" s="23"/>
      <c r="B245" s="23"/>
      <c r="C245" s="23"/>
      <c r="D245" s="23"/>
      <c r="E245" s="23"/>
      <c r="F245" s="23"/>
      <c r="G245" s="23"/>
      <c r="H245" s="23"/>
      <c r="I245" s="215"/>
      <c r="J245" s="23"/>
      <c r="K245" s="23"/>
      <c r="L245" s="23"/>
      <c r="M245" s="23"/>
      <c r="N245" s="215"/>
      <c r="O245" s="23"/>
      <c r="P245" s="23"/>
      <c r="Q245" s="22" t="str">
        <f t="shared" si="41"/>
        <v xml:space="preserve"> </v>
      </c>
      <c r="R245" s="22" t="str">
        <f>IF(Q245="在读",IF(IFERROR(FIND("一",D245),0)&gt;0,"一对一",VLOOKUP(LEFT(D245,3),班级编码!A:H,8,0)),Q245)</f>
        <v xml:space="preserve"> </v>
      </c>
      <c r="S245" s="22">
        <f t="shared" si="42"/>
        <v>0</v>
      </c>
      <c r="T245" s="22">
        <f t="shared" si="43"/>
        <v>0</v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0</v>
      </c>
      <c r="AC245" s="22" t="str">
        <f t="shared" si="50"/>
        <v/>
      </c>
      <c r="AD245" s="22" t="e">
        <f>VLOOKUP(D245,'2-班级信息'!A:AL,31,0)</f>
        <v>#N/A</v>
      </c>
      <c r="AE245" s="22" t="e">
        <f>VLOOKUP(D245,'2-班级信息'!A:AL,8,0)</f>
        <v>#N/A</v>
      </c>
      <c r="AF245" s="22" t="e">
        <f t="shared" si="40"/>
        <v>#N/A</v>
      </c>
      <c r="AG245" s="22" t="e">
        <f t="shared" si="51"/>
        <v>#N/A</v>
      </c>
    </row>
    <row r="246" spans="1:33">
      <c r="A246" s="23"/>
      <c r="B246" s="23"/>
      <c r="C246" s="23"/>
      <c r="D246" s="23"/>
      <c r="E246" s="23"/>
      <c r="F246" s="23"/>
      <c r="G246" s="23"/>
      <c r="H246" s="23"/>
      <c r="I246" s="215"/>
      <c r="J246" s="23"/>
      <c r="K246" s="23"/>
      <c r="L246" s="23"/>
      <c r="M246" s="23"/>
      <c r="N246" s="215"/>
      <c r="O246" s="23"/>
      <c r="P246" s="23"/>
      <c r="Q246" s="22" t="str">
        <f t="shared" si="41"/>
        <v xml:space="preserve"> </v>
      </c>
      <c r="R246" s="22" t="str">
        <f>IF(Q246="在读",IF(IFERROR(FIND("一",D246),0)&gt;0,"一对一",VLOOKUP(LEFT(D246,3),班级编码!A:H,8,0)),Q246)</f>
        <v xml:space="preserve"> </v>
      </c>
      <c r="S246" s="22">
        <f t="shared" si="42"/>
        <v>0</v>
      </c>
      <c r="T246" s="22">
        <f t="shared" si="43"/>
        <v>0</v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0</v>
      </c>
      <c r="AC246" s="22" t="str">
        <f t="shared" si="50"/>
        <v/>
      </c>
      <c r="AD246" s="22" t="e">
        <f>VLOOKUP(D246,'2-班级信息'!A:AL,31,0)</f>
        <v>#N/A</v>
      </c>
      <c r="AE246" s="22" t="e">
        <f>VLOOKUP(D246,'2-班级信息'!A:AL,8,0)</f>
        <v>#N/A</v>
      </c>
      <c r="AF246" s="22" t="e">
        <f t="shared" si="40"/>
        <v>#N/A</v>
      </c>
      <c r="AG246" s="22" t="e">
        <f t="shared" si="51"/>
        <v>#N/A</v>
      </c>
    </row>
    <row r="247" spans="1:33">
      <c r="A247" s="23"/>
      <c r="B247" s="23"/>
      <c r="C247" s="23"/>
      <c r="D247" s="23"/>
      <c r="E247" s="23"/>
      <c r="F247" s="23"/>
      <c r="G247" s="23"/>
      <c r="H247" s="23"/>
      <c r="I247" s="215"/>
      <c r="J247" s="23"/>
      <c r="K247" s="23"/>
      <c r="L247" s="23"/>
      <c r="M247" s="23"/>
      <c r="N247" s="215"/>
      <c r="O247" s="23"/>
      <c r="P247" s="23"/>
      <c r="Q247" s="22" t="str">
        <f t="shared" si="41"/>
        <v xml:space="preserve"> </v>
      </c>
      <c r="R247" s="22" t="str">
        <f>IF(Q247="在读",IF(IFERROR(FIND("一",D247),0)&gt;0,"一对一",VLOOKUP(LEFT(D247,3),班级编码!A:H,8,0)),Q247)</f>
        <v xml:space="preserve"> </v>
      </c>
      <c r="S247" s="22">
        <f t="shared" si="42"/>
        <v>0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0</v>
      </c>
      <c r="AC247" s="22" t="str">
        <f t="shared" si="50"/>
        <v/>
      </c>
      <c r="AD247" s="22" t="e">
        <f>VLOOKUP(D247,'2-班级信息'!A:AL,31,0)</f>
        <v>#N/A</v>
      </c>
      <c r="AE247" s="22" t="e">
        <f>VLOOKUP(D247,'2-班级信息'!A:AL,8,0)</f>
        <v>#N/A</v>
      </c>
      <c r="AF247" s="22" t="e">
        <f t="shared" si="40"/>
        <v>#N/A</v>
      </c>
      <c r="AG247" s="22" t="e">
        <f t="shared" si="51"/>
        <v>#N/A</v>
      </c>
    </row>
    <row r="248" spans="1:33">
      <c r="A248" s="23"/>
      <c r="B248" s="23"/>
      <c r="C248" s="23"/>
      <c r="D248" s="23"/>
      <c r="E248" s="23"/>
      <c r="F248" s="23"/>
      <c r="G248" s="23"/>
      <c r="H248" s="23"/>
      <c r="I248" s="215"/>
      <c r="J248" s="23"/>
      <c r="K248" s="23"/>
      <c r="L248" s="23"/>
      <c r="M248" s="23"/>
      <c r="N248" s="215"/>
      <c r="O248" s="23"/>
      <c r="P248" s="23"/>
      <c r="Q248" s="22" t="str">
        <f t="shared" si="41"/>
        <v xml:space="preserve"> </v>
      </c>
      <c r="R248" s="22" t="str">
        <f>IF(Q248="在读",IF(IFERROR(FIND("一",D248),0)&gt;0,"一对一",VLOOKUP(LEFT(D248,3),班级编码!A:H,8,0)),Q248)</f>
        <v xml:space="preserve"> </v>
      </c>
      <c r="S248" s="22">
        <f t="shared" si="42"/>
        <v>0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0</v>
      </c>
      <c r="AC248" s="22" t="str">
        <f t="shared" si="50"/>
        <v/>
      </c>
      <c r="AD248" s="22" t="e">
        <f>VLOOKUP(D248,'2-班级信息'!A:AL,31,0)</f>
        <v>#N/A</v>
      </c>
      <c r="AE248" s="22" t="e">
        <f>VLOOKUP(D248,'2-班级信息'!A:AL,8,0)</f>
        <v>#N/A</v>
      </c>
      <c r="AF248" s="22" t="e">
        <f t="shared" si="40"/>
        <v>#N/A</v>
      </c>
      <c r="AG248" s="22" t="e">
        <f t="shared" si="51"/>
        <v>#N/A</v>
      </c>
    </row>
    <row r="249" spans="1:33">
      <c r="A249" s="23"/>
      <c r="B249" s="23"/>
      <c r="C249" s="23"/>
      <c r="D249" s="23"/>
      <c r="E249" s="23"/>
      <c r="F249" s="23"/>
      <c r="G249" s="23"/>
      <c r="H249" s="23"/>
      <c r="I249" s="215"/>
      <c r="J249" s="23"/>
      <c r="K249" s="23"/>
      <c r="L249" s="23"/>
      <c r="M249" s="23"/>
      <c r="N249" s="215"/>
      <c r="O249" s="23"/>
      <c r="P249" s="23"/>
      <c r="Q249" s="22" t="str">
        <f t="shared" si="41"/>
        <v xml:space="preserve"> </v>
      </c>
      <c r="R249" s="22" t="str">
        <f>IF(Q249="在读",IF(IFERROR(FIND("一",D249),0)&gt;0,"一对一",VLOOKUP(LEFT(D249,3),班级编码!A:H,8,0)),Q249)</f>
        <v xml:space="preserve"> </v>
      </c>
      <c r="S249" s="22">
        <f t="shared" si="42"/>
        <v>0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0</v>
      </c>
      <c r="AC249" s="22" t="str">
        <f t="shared" si="50"/>
        <v/>
      </c>
      <c r="AD249" s="22" t="e">
        <f>VLOOKUP(D249,'2-班级信息'!A:AL,31,0)</f>
        <v>#N/A</v>
      </c>
      <c r="AE249" s="22" t="e">
        <f>VLOOKUP(D249,'2-班级信息'!A:AL,8,0)</f>
        <v>#N/A</v>
      </c>
      <c r="AF249" s="22" t="e">
        <f t="shared" si="40"/>
        <v>#N/A</v>
      </c>
      <c r="AG249" s="22" t="e">
        <f t="shared" si="51"/>
        <v>#N/A</v>
      </c>
    </row>
    <row r="250" spans="1:33">
      <c r="A250" s="23"/>
      <c r="B250" s="23"/>
      <c r="C250" s="23"/>
      <c r="D250" s="23"/>
      <c r="E250" s="23"/>
      <c r="F250" s="23"/>
      <c r="G250" s="23"/>
      <c r="H250" s="23"/>
      <c r="I250" s="215"/>
      <c r="J250" s="23"/>
      <c r="K250" s="23"/>
      <c r="L250" s="23"/>
      <c r="M250" s="23"/>
      <c r="N250" s="215"/>
      <c r="O250" s="23"/>
      <c r="P250" s="23"/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>
        <f t="shared" si="42"/>
        <v>0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0</v>
      </c>
      <c r="AC250" s="22" t="str">
        <f t="shared" si="50"/>
        <v/>
      </c>
      <c r="AD250" s="22" t="e">
        <f>VLOOKUP(D250,'2-班级信息'!A:AL,31,0)</f>
        <v>#N/A</v>
      </c>
      <c r="AE250" s="22" t="e">
        <f>VLOOKUP(D250,'2-班级信息'!A:AL,8,0)</f>
        <v>#N/A</v>
      </c>
      <c r="AF250" s="22" t="e">
        <f t="shared" si="40"/>
        <v>#N/A</v>
      </c>
      <c r="AG250" s="22" t="e">
        <f t="shared" si="51"/>
        <v>#N/A</v>
      </c>
    </row>
    <row r="251" spans="1:33">
      <c r="A251" s="23"/>
      <c r="B251" s="23"/>
      <c r="C251" s="23"/>
      <c r="D251" s="23"/>
      <c r="E251" s="23"/>
      <c r="F251" s="23"/>
      <c r="G251" s="23"/>
      <c r="H251" s="23"/>
      <c r="I251" s="215"/>
      <c r="J251" s="23"/>
      <c r="K251" s="23"/>
      <c r="L251" s="23"/>
      <c r="M251" s="23"/>
      <c r="N251" s="215"/>
      <c r="O251" s="23"/>
      <c r="P251" s="23"/>
      <c r="Q251" s="22" t="str">
        <f t="shared" si="41"/>
        <v xml:space="preserve"> </v>
      </c>
      <c r="R251" s="22" t="str">
        <f>IF(Q251="在读",IF(IFERROR(FIND("一",D251),0)&gt;0,"一对一",VLOOKUP(LEFT(D251,3),班级编码!A:H,8,0)),Q251)</f>
        <v xml:space="preserve"> </v>
      </c>
      <c r="S251" s="22">
        <f t="shared" si="42"/>
        <v>0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0</v>
      </c>
      <c r="AC251" s="22" t="str">
        <f t="shared" si="50"/>
        <v/>
      </c>
      <c r="AD251" s="22" t="e">
        <f>VLOOKUP(D251,'2-班级信息'!A:AL,31,0)</f>
        <v>#N/A</v>
      </c>
      <c r="AE251" s="22" t="e">
        <f>VLOOKUP(D251,'2-班级信息'!A:AL,8,0)</f>
        <v>#N/A</v>
      </c>
      <c r="AF251" s="22" t="e">
        <f t="shared" si="40"/>
        <v>#N/A</v>
      </c>
      <c r="AG251" s="22" t="e">
        <f t="shared" si="51"/>
        <v>#N/A</v>
      </c>
    </row>
    <row r="252" spans="1:33">
      <c r="A252" s="23"/>
      <c r="B252" s="23"/>
      <c r="C252" s="23"/>
      <c r="D252" s="23"/>
      <c r="E252" s="23"/>
      <c r="F252" s="23"/>
      <c r="G252" s="23"/>
      <c r="H252" s="23"/>
      <c r="I252" s="215"/>
      <c r="J252" s="23"/>
      <c r="K252" s="23"/>
      <c r="L252" s="23"/>
      <c r="M252" s="23"/>
      <c r="N252" s="215"/>
      <c r="O252" s="23"/>
      <c r="P252" s="23"/>
      <c r="Q252" s="22" t="str">
        <f t="shared" si="41"/>
        <v xml:space="preserve"> </v>
      </c>
      <c r="R252" s="22" t="str">
        <f>IF(Q252="在读",IF(IFERROR(FIND("一",D252),0)&gt;0,"一对一",VLOOKUP(LEFT(D252,3),班级编码!A:H,8,0)),Q252)</f>
        <v xml:space="preserve"> </v>
      </c>
      <c r="S252" s="22">
        <f t="shared" si="42"/>
        <v>0</v>
      </c>
      <c r="T252" s="22">
        <f t="shared" si="43"/>
        <v>0</v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0</v>
      </c>
      <c r="AC252" s="22" t="str">
        <f t="shared" si="50"/>
        <v/>
      </c>
      <c r="AD252" s="22" t="e">
        <f>VLOOKUP(D252,'2-班级信息'!A:AL,31,0)</f>
        <v>#N/A</v>
      </c>
      <c r="AE252" s="22" t="e">
        <f>VLOOKUP(D252,'2-班级信息'!A:AL,8,0)</f>
        <v>#N/A</v>
      </c>
      <c r="AF252" s="22" t="e">
        <f t="shared" si="40"/>
        <v>#N/A</v>
      </c>
      <c r="AG252" s="22" t="e">
        <f t="shared" si="51"/>
        <v>#N/A</v>
      </c>
    </row>
    <row r="253" spans="1:33">
      <c r="A253" s="23"/>
      <c r="B253" s="23"/>
      <c r="C253" s="23"/>
      <c r="D253" s="23"/>
      <c r="E253" s="23"/>
      <c r="F253" s="23"/>
      <c r="G253" s="23"/>
      <c r="H253" s="23"/>
      <c r="I253" s="215"/>
      <c r="J253" s="23"/>
      <c r="K253" s="23"/>
      <c r="L253" s="23"/>
      <c r="M253" s="23"/>
      <c r="N253" s="215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>
      <c r="A254" s="23"/>
      <c r="B254" s="23"/>
      <c r="C254" s="23"/>
      <c r="D254" s="23"/>
      <c r="E254" s="23"/>
      <c r="F254" s="23"/>
      <c r="G254" s="23"/>
      <c r="H254" s="23"/>
      <c r="I254" s="215"/>
      <c r="J254" s="23"/>
      <c r="K254" s="23"/>
      <c r="L254" s="23"/>
      <c r="M254" s="23"/>
      <c r="N254" s="215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>
      <c r="A255" s="23"/>
      <c r="B255" s="23"/>
      <c r="C255" s="23"/>
      <c r="D255" s="23"/>
      <c r="E255" s="23"/>
      <c r="F255" s="23"/>
      <c r="G255" s="23"/>
      <c r="H255" s="23"/>
      <c r="I255" s="215"/>
      <c r="J255" s="23"/>
      <c r="K255" s="23"/>
      <c r="L255" s="23"/>
      <c r="M255" s="23"/>
      <c r="N255" s="215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>
      <c r="A256" s="23"/>
      <c r="B256" s="23"/>
      <c r="C256" s="23"/>
      <c r="D256" s="23"/>
      <c r="E256" s="23"/>
      <c r="F256" s="23"/>
      <c r="G256" s="23"/>
      <c r="H256" s="23"/>
      <c r="I256" s="215"/>
      <c r="J256" s="23"/>
      <c r="K256" s="23"/>
      <c r="L256" s="23"/>
      <c r="M256" s="23"/>
      <c r="N256" s="215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>
      <c r="A257" s="23"/>
      <c r="B257" s="23"/>
      <c r="C257" s="23"/>
      <c r="D257" s="23"/>
      <c r="E257" s="23"/>
      <c r="F257" s="23"/>
      <c r="G257" s="23"/>
      <c r="H257" s="23"/>
      <c r="I257" s="215"/>
      <c r="J257" s="23"/>
      <c r="K257" s="23"/>
      <c r="L257" s="23"/>
      <c r="M257" s="23"/>
      <c r="N257" s="215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>
      <c r="A258" s="23"/>
      <c r="B258" s="23"/>
      <c r="C258" s="23"/>
      <c r="D258" s="23"/>
      <c r="E258" s="23"/>
      <c r="F258" s="23"/>
      <c r="G258" s="23"/>
      <c r="H258" s="23"/>
      <c r="I258" s="215"/>
      <c r="J258" s="23"/>
      <c r="K258" s="23"/>
      <c r="L258" s="23"/>
      <c r="M258" s="23"/>
      <c r="N258" s="215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53">IF(R258="一对一","一对一",VLOOKUP(I258,AH:AI,2,0))</f>
        <v>#N/A</v>
      </c>
      <c r="AG258" s="22" t="e">
        <f t="shared" si="51"/>
        <v>#N/A</v>
      </c>
    </row>
    <row r="259" spans="1:33">
      <c r="A259" s="23"/>
      <c r="B259" s="23"/>
      <c r="C259" s="23"/>
      <c r="D259" s="23"/>
      <c r="E259" s="23"/>
      <c r="F259" s="23"/>
      <c r="G259" s="23"/>
      <c r="H259" s="23"/>
      <c r="I259" s="215"/>
      <c r="J259" s="23"/>
      <c r="K259" s="23"/>
      <c r="L259" s="23"/>
      <c r="M259" s="23"/>
      <c r="N259" s="215"/>
      <c r="O259" s="23"/>
      <c r="P259" s="23"/>
      <c r="Q259" s="22" t="str">
        <f t="shared" ref="Q259:Q322" si="54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55">+D259</f>
        <v>0</v>
      </c>
      <c r="T259" s="22">
        <f t="shared" ref="T259:T322" si="56">IFERROR(LEFT(F259,FIND(",",F259)-1),F259)</f>
        <v>0</v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0</v>
      </c>
      <c r="AC259" s="22" t="str">
        <f t="shared" ref="AC259:AC322" si="63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53"/>
        <v>#N/A</v>
      </c>
      <c r="AG259" s="22" t="e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>
      <c r="A260" s="23"/>
      <c r="B260" s="23"/>
      <c r="C260" s="23"/>
      <c r="D260" s="23"/>
      <c r="E260" s="23"/>
      <c r="F260" s="23"/>
      <c r="G260" s="23"/>
      <c r="H260" s="23"/>
      <c r="I260" s="215"/>
      <c r="J260" s="23"/>
      <c r="K260" s="23"/>
      <c r="L260" s="23"/>
      <c r="M260" s="23"/>
      <c r="N260" s="215"/>
      <c r="O260" s="23"/>
      <c r="P260" s="23"/>
      <c r="Q260" s="22" t="str">
        <f t="shared" si="54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55"/>
        <v>0</v>
      </c>
      <c r="T260" s="22">
        <f t="shared" si="56"/>
        <v>0</v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0</v>
      </c>
      <c r="AC260" s="22" t="str">
        <f t="shared" si="63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53"/>
        <v>#N/A</v>
      </c>
      <c r="AG260" s="22" t="e">
        <f t="shared" si="64"/>
        <v>#N/A</v>
      </c>
    </row>
    <row r="261" spans="1:33">
      <c r="A261" s="23"/>
      <c r="B261" s="23"/>
      <c r="C261" s="23"/>
      <c r="D261" s="23"/>
      <c r="E261" s="23"/>
      <c r="F261" s="23"/>
      <c r="G261" s="23"/>
      <c r="H261" s="23"/>
      <c r="I261" s="215"/>
      <c r="J261" s="23"/>
      <c r="K261" s="23"/>
      <c r="L261" s="23"/>
      <c r="M261" s="23"/>
      <c r="N261" s="215"/>
      <c r="O261" s="23"/>
      <c r="P261" s="23"/>
      <c r="Q261" s="22" t="str">
        <f t="shared" si="54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55"/>
        <v>0</v>
      </c>
      <c r="T261" s="22">
        <f t="shared" si="56"/>
        <v>0</v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0</v>
      </c>
      <c r="AC261" s="22" t="str">
        <f t="shared" si="63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53"/>
        <v>#N/A</v>
      </c>
      <c r="AG261" s="22" t="e">
        <f t="shared" si="64"/>
        <v>#N/A</v>
      </c>
    </row>
    <row r="262" spans="1:33">
      <c r="A262" s="23"/>
      <c r="B262" s="23"/>
      <c r="C262" s="23"/>
      <c r="D262" s="23"/>
      <c r="E262" s="23"/>
      <c r="F262" s="23"/>
      <c r="G262" s="23"/>
      <c r="H262" s="23"/>
      <c r="I262" s="215"/>
      <c r="J262" s="23"/>
      <c r="K262" s="23"/>
      <c r="L262" s="23"/>
      <c r="M262" s="23"/>
      <c r="N262" s="215"/>
      <c r="O262" s="23"/>
      <c r="P262" s="23"/>
      <c r="Q262" s="22" t="str">
        <f t="shared" si="54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55"/>
        <v>0</v>
      </c>
      <c r="T262" s="22">
        <f t="shared" si="56"/>
        <v>0</v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0</v>
      </c>
      <c r="AC262" s="22" t="str">
        <f t="shared" si="63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53"/>
        <v>#N/A</v>
      </c>
      <c r="AG262" s="22" t="e">
        <f t="shared" si="64"/>
        <v>#N/A</v>
      </c>
    </row>
    <row r="263" spans="1:33">
      <c r="A263" s="23"/>
      <c r="B263" s="23"/>
      <c r="C263" s="23"/>
      <c r="D263" s="23"/>
      <c r="E263" s="23"/>
      <c r="F263" s="23"/>
      <c r="G263" s="23"/>
      <c r="H263" s="23"/>
      <c r="I263" s="215"/>
      <c r="J263" s="23"/>
      <c r="K263" s="23"/>
      <c r="L263" s="23"/>
      <c r="M263" s="23"/>
      <c r="N263" s="215"/>
      <c r="O263" s="23"/>
      <c r="P263" s="23"/>
      <c r="Q263" s="22" t="str">
        <f t="shared" si="54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55"/>
        <v>0</v>
      </c>
      <c r="T263" s="22">
        <f t="shared" si="56"/>
        <v>0</v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0</v>
      </c>
      <c r="AC263" s="22" t="str">
        <f t="shared" si="63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53"/>
        <v>#N/A</v>
      </c>
      <c r="AG263" s="22" t="e">
        <f t="shared" si="64"/>
        <v>#N/A</v>
      </c>
    </row>
    <row r="264" spans="1:33">
      <c r="A264" s="23"/>
      <c r="B264" s="23"/>
      <c r="C264" s="23"/>
      <c r="D264" s="23"/>
      <c r="E264" s="23"/>
      <c r="F264" s="23"/>
      <c r="G264" s="23"/>
      <c r="H264" s="23"/>
      <c r="I264" s="215"/>
      <c r="J264" s="23"/>
      <c r="K264" s="23"/>
      <c r="L264" s="23"/>
      <c r="M264" s="23"/>
      <c r="N264" s="215"/>
      <c r="O264" s="23"/>
      <c r="P264" s="23"/>
      <c r="Q264" s="22" t="str">
        <f t="shared" si="54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55"/>
        <v>0</v>
      </c>
      <c r="T264" s="22">
        <f t="shared" si="56"/>
        <v>0</v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0</v>
      </c>
      <c r="AC264" s="22" t="str">
        <f t="shared" si="63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53"/>
        <v>#N/A</v>
      </c>
      <c r="AG264" s="22" t="e">
        <f t="shared" si="64"/>
        <v>#N/A</v>
      </c>
    </row>
    <row r="265" spans="1:33">
      <c r="A265" s="23"/>
      <c r="B265" s="23"/>
      <c r="C265" s="23"/>
      <c r="D265" s="23"/>
      <c r="E265" s="23"/>
      <c r="F265" s="23"/>
      <c r="G265" s="23"/>
      <c r="H265" s="23"/>
      <c r="I265" s="215"/>
      <c r="J265" s="23"/>
      <c r="K265" s="23"/>
      <c r="L265" s="23"/>
      <c r="M265" s="23"/>
      <c r="N265" s="215"/>
      <c r="O265" s="23"/>
      <c r="P265" s="23"/>
      <c r="Q265" s="22" t="str">
        <f t="shared" si="54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55"/>
        <v>0</v>
      </c>
      <c r="T265" s="22">
        <f t="shared" si="56"/>
        <v>0</v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0</v>
      </c>
      <c r="AC265" s="22" t="str">
        <f t="shared" si="63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53"/>
        <v>#N/A</v>
      </c>
      <c r="AG265" s="22" t="e">
        <f t="shared" si="64"/>
        <v>#N/A</v>
      </c>
    </row>
    <row r="266" spans="1:33">
      <c r="A266" s="23"/>
      <c r="B266" s="23"/>
      <c r="C266" s="23"/>
      <c r="D266" s="23"/>
      <c r="E266" s="23"/>
      <c r="F266" s="23"/>
      <c r="G266" s="23"/>
      <c r="H266" s="23"/>
      <c r="I266" s="215"/>
      <c r="J266" s="23"/>
      <c r="K266" s="23"/>
      <c r="L266" s="23"/>
      <c r="M266" s="23"/>
      <c r="N266" s="215"/>
      <c r="O266" s="23"/>
      <c r="P266" s="23"/>
      <c r="Q266" s="22" t="str">
        <f t="shared" si="54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55"/>
        <v>0</v>
      </c>
      <c r="T266" s="22">
        <f t="shared" si="56"/>
        <v>0</v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0</v>
      </c>
      <c r="AC266" s="22" t="str">
        <f t="shared" si="63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53"/>
        <v>#N/A</v>
      </c>
      <c r="AG266" s="22" t="e">
        <f t="shared" si="64"/>
        <v>#N/A</v>
      </c>
    </row>
    <row r="267" spans="1:33">
      <c r="A267" s="23"/>
      <c r="B267" s="23"/>
      <c r="C267" s="23"/>
      <c r="D267" s="23"/>
      <c r="E267" s="23"/>
      <c r="F267" s="23"/>
      <c r="G267" s="23"/>
      <c r="H267" s="23"/>
      <c r="I267" s="215"/>
      <c r="J267" s="23"/>
      <c r="K267" s="23"/>
      <c r="L267" s="23"/>
      <c r="M267" s="23"/>
      <c r="N267" s="215"/>
      <c r="O267" s="23"/>
      <c r="P267" s="23"/>
      <c r="Q267" s="22" t="str">
        <f t="shared" si="54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55"/>
        <v>0</v>
      </c>
      <c r="T267" s="22">
        <f t="shared" si="56"/>
        <v>0</v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0</v>
      </c>
      <c r="AC267" s="22" t="str">
        <f t="shared" si="63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53"/>
        <v>#N/A</v>
      </c>
      <c r="AG267" s="22" t="e">
        <f t="shared" si="64"/>
        <v>#N/A</v>
      </c>
    </row>
    <row r="268" spans="1:33">
      <c r="A268" s="23"/>
      <c r="B268" s="23"/>
      <c r="C268" s="23"/>
      <c r="D268" s="23"/>
      <c r="E268" s="23"/>
      <c r="F268" s="23"/>
      <c r="G268" s="23"/>
      <c r="H268" s="23"/>
      <c r="I268" s="215"/>
      <c r="J268" s="23"/>
      <c r="K268" s="23"/>
      <c r="L268" s="23"/>
      <c r="M268" s="23"/>
      <c r="N268" s="215"/>
      <c r="O268" s="23"/>
      <c r="P268" s="23"/>
      <c r="Q268" s="22" t="str">
        <f t="shared" si="54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55"/>
        <v>0</v>
      </c>
      <c r="T268" s="22">
        <f t="shared" si="56"/>
        <v>0</v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0</v>
      </c>
      <c r="AC268" s="22" t="str">
        <f t="shared" si="63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53"/>
        <v>#N/A</v>
      </c>
      <c r="AG268" s="22" t="e">
        <f t="shared" si="64"/>
        <v>#N/A</v>
      </c>
    </row>
    <row r="269" spans="1:33">
      <c r="A269" s="23"/>
      <c r="B269" s="23"/>
      <c r="C269" s="23"/>
      <c r="D269" s="23"/>
      <c r="E269" s="23"/>
      <c r="F269" s="23"/>
      <c r="G269" s="23"/>
      <c r="H269" s="23"/>
      <c r="I269" s="215"/>
      <c r="J269" s="23"/>
      <c r="K269" s="23"/>
      <c r="L269" s="23"/>
      <c r="M269" s="23"/>
      <c r="N269" s="215"/>
      <c r="O269" s="23"/>
      <c r="P269" s="23"/>
      <c r="Q269" s="22" t="str">
        <f t="shared" si="54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55"/>
        <v>0</v>
      </c>
      <c r="T269" s="22">
        <f t="shared" si="56"/>
        <v>0</v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0</v>
      </c>
      <c r="AC269" s="22" t="str">
        <f t="shared" si="63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53"/>
        <v>#N/A</v>
      </c>
      <c r="AG269" s="22" t="e">
        <f t="shared" si="64"/>
        <v>#N/A</v>
      </c>
    </row>
    <row r="270" spans="1:33">
      <c r="A270" s="23"/>
      <c r="B270" s="23"/>
      <c r="C270" s="23"/>
      <c r="D270" s="23"/>
      <c r="E270" s="23"/>
      <c r="F270" s="23"/>
      <c r="G270" s="23"/>
      <c r="H270" s="23"/>
      <c r="I270" s="215"/>
      <c r="J270" s="23"/>
      <c r="K270" s="23"/>
      <c r="L270" s="23"/>
      <c r="M270" s="23"/>
      <c r="N270" s="215"/>
      <c r="O270" s="23"/>
      <c r="P270" s="23"/>
      <c r="Q270" s="22" t="str">
        <f t="shared" si="54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55"/>
        <v>0</v>
      </c>
      <c r="T270" s="22">
        <f t="shared" si="56"/>
        <v>0</v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0</v>
      </c>
      <c r="AC270" s="22" t="str">
        <f t="shared" si="63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53"/>
        <v>#N/A</v>
      </c>
      <c r="AG270" s="22" t="e">
        <f t="shared" si="64"/>
        <v>#N/A</v>
      </c>
    </row>
    <row r="271" spans="1:33">
      <c r="A271" s="23"/>
      <c r="B271" s="23"/>
      <c r="C271" s="23"/>
      <c r="D271" s="23"/>
      <c r="E271" s="23"/>
      <c r="F271" s="23"/>
      <c r="G271" s="23"/>
      <c r="H271" s="23"/>
      <c r="I271" s="215"/>
      <c r="J271" s="23"/>
      <c r="K271" s="23"/>
      <c r="L271" s="23"/>
      <c r="M271" s="23"/>
      <c r="N271" s="215"/>
      <c r="O271" s="23"/>
      <c r="P271" s="23"/>
      <c r="Q271" s="22" t="str">
        <f t="shared" si="54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55"/>
        <v>0</v>
      </c>
      <c r="T271" s="22">
        <f t="shared" si="56"/>
        <v>0</v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0</v>
      </c>
      <c r="AC271" s="22" t="str">
        <f t="shared" si="63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53"/>
        <v>#N/A</v>
      </c>
      <c r="AG271" s="22" t="e">
        <f t="shared" si="64"/>
        <v>#N/A</v>
      </c>
    </row>
    <row r="272" spans="1:33">
      <c r="A272" s="23"/>
      <c r="B272" s="23"/>
      <c r="C272" s="23"/>
      <c r="D272" s="23"/>
      <c r="E272" s="23"/>
      <c r="F272" s="23"/>
      <c r="G272" s="23"/>
      <c r="H272" s="23"/>
      <c r="I272" s="215"/>
      <c r="J272" s="23"/>
      <c r="K272" s="23"/>
      <c r="L272" s="23"/>
      <c r="M272" s="23"/>
      <c r="N272" s="215"/>
      <c r="O272" s="23"/>
      <c r="P272" s="23"/>
      <c r="Q272" s="22" t="str">
        <f t="shared" si="54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55"/>
        <v>0</v>
      </c>
      <c r="T272" s="22">
        <f t="shared" si="56"/>
        <v>0</v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0</v>
      </c>
      <c r="AC272" s="22" t="str">
        <f t="shared" si="63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53"/>
        <v>#N/A</v>
      </c>
      <c r="AG272" s="22" t="e">
        <f t="shared" si="64"/>
        <v>#N/A</v>
      </c>
    </row>
    <row r="273" spans="1:33">
      <c r="A273" s="23"/>
      <c r="B273" s="23"/>
      <c r="C273" s="23"/>
      <c r="D273" s="23"/>
      <c r="E273" s="23"/>
      <c r="F273" s="23"/>
      <c r="G273" s="23"/>
      <c r="H273" s="23"/>
      <c r="I273" s="215"/>
      <c r="J273" s="23"/>
      <c r="K273" s="23"/>
      <c r="L273" s="23"/>
      <c r="M273" s="23"/>
      <c r="N273" s="215"/>
      <c r="O273" s="23"/>
      <c r="P273" s="23"/>
      <c r="Q273" s="22" t="str">
        <f t="shared" si="54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55"/>
        <v>0</v>
      </c>
      <c r="T273" s="22">
        <f t="shared" si="56"/>
        <v>0</v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0</v>
      </c>
      <c r="AC273" s="22" t="str">
        <f t="shared" si="63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53"/>
        <v>#N/A</v>
      </c>
      <c r="AG273" s="22" t="e">
        <f t="shared" si="64"/>
        <v>#N/A</v>
      </c>
    </row>
    <row r="274" spans="1:33">
      <c r="A274" s="23"/>
      <c r="B274" s="23"/>
      <c r="C274" s="23"/>
      <c r="D274" s="23"/>
      <c r="E274" s="23"/>
      <c r="F274" s="23"/>
      <c r="G274" s="23"/>
      <c r="H274" s="23"/>
      <c r="I274" s="215"/>
      <c r="J274" s="23"/>
      <c r="K274" s="23"/>
      <c r="L274" s="23"/>
      <c r="M274" s="23"/>
      <c r="N274" s="215"/>
      <c r="O274" s="23"/>
      <c r="P274" s="23"/>
      <c r="Q274" s="22" t="str">
        <f t="shared" si="54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55"/>
        <v>0</v>
      </c>
      <c r="T274" s="22">
        <f t="shared" si="56"/>
        <v>0</v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0</v>
      </c>
      <c r="AC274" s="22" t="str">
        <f t="shared" si="63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53"/>
        <v>#N/A</v>
      </c>
      <c r="AG274" s="22" t="e">
        <f t="shared" si="64"/>
        <v>#N/A</v>
      </c>
    </row>
    <row r="275" spans="1:33">
      <c r="A275" s="23"/>
      <c r="B275" s="23"/>
      <c r="C275" s="23"/>
      <c r="D275" s="23"/>
      <c r="E275" s="23"/>
      <c r="F275" s="23"/>
      <c r="G275" s="23"/>
      <c r="H275" s="23"/>
      <c r="I275" s="215"/>
      <c r="J275" s="23"/>
      <c r="K275" s="23"/>
      <c r="L275" s="23"/>
      <c r="M275" s="23"/>
      <c r="N275" s="215"/>
      <c r="O275" s="23"/>
      <c r="P275" s="23"/>
      <c r="Q275" s="22" t="str">
        <f t="shared" si="54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55"/>
        <v>0</v>
      </c>
      <c r="T275" s="22">
        <f t="shared" si="56"/>
        <v>0</v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0</v>
      </c>
      <c r="AC275" s="22" t="str">
        <f t="shared" si="63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53"/>
        <v>#N/A</v>
      </c>
      <c r="AG275" s="22" t="e">
        <f t="shared" si="64"/>
        <v>#N/A</v>
      </c>
    </row>
    <row r="276" spans="1:33">
      <c r="A276" s="23"/>
      <c r="B276" s="23"/>
      <c r="C276" s="23"/>
      <c r="D276" s="23"/>
      <c r="E276" s="23"/>
      <c r="F276" s="23"/>
      <c r="G276" s="23"/>
      <c r="H276" s="23"/>
      <c r="I276" s="215"/>
      <c r="J276" s="23"/>
      <c r="K276" s="23"/>
      <c r="L276" s="23"/>
      <c r="M276" s="23"/>
      <c r="N276" s="215"/>
      <c r="O276" s="23"/>
      <c r="P276" s="23"/>
      <c r="Q276" s="22" t="str">
        <f t="shared" si="54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55"/>
        <v>0</v>
      </c>
      <c r="T276" s="22">
        <f t="shared" si="56"/>
        <v>0</v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">
        <f>COUNTIF($G$2:G276,G276)</f>
        <v>0</v>
      </c>
      <c r="AC276" s="22" t="str">
        <f t="shared" si="63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53"/>
        <v>#N/A</v>
      </c>
      <c r="AG276" s="22" t="e">
        <f t="shared" si="64"/>
        <v>#N/A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5"/>
      <c r="J277" s="23"/>
      <c r="K277" s="23"/>
      <c r="L277" s="23"/>
      <c r="M277" s="23"/>
      <c r="N277" s="215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/>
      <c r="B278" s="23"/>
      <c r="C278" s="23"/>
      <c r="D278" s="23"/>
      <c r="E278" s="23"/>
      <c r="F278" s="23"/>
      <c r="G278" s="23"/>
      <c r="H278" s="23"/>
      <c r="I278" s="215"/>
      <c r="J278" s="23"/>
      <c r="K278" s="23"/>
      <c r="L278" s="23"/>
      <c r="M278" s="23"/>
      <c r="N278" s="215"/>
      <c r="O278" s="23"/>
      <c r="P278" s="23"/>
      <c r="Q278" s="22" t="str">
        <f t="shared" si="54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55"/>
        <v>0</v>
      </c>
      <c r="T278" s="22">
        <f t="shared" si="56"/>
        <v>0</v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0</v>
      </c>
      <c r="AC278" s="22" t="str">
        <f t="shared" si="63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53"/>
        <v>#N/A</v>
      </c>
      <c r="AG278" s="22" t="e">
        <f t="shared" si="64"/>
        <v>#N/A</v>
      </c>
    </row>
    <row r="279" spans="1:33">
      <c r="A279" s="23"/>
      <c r="B279" s="23"/>
      <c r="C279" s="23"/>
      <c r="D279" s="23"/>
      <c r="E279" s="23"/>
      <c r="F279" s="23"/>
      <c r="G279" s="23"/>
      <c r="H279" s="23"/>
      <c r="I279" s="215"/>
      <c r="J279" s="23"/>
      <c r="K279" s="23"/>
      <c r="L279" s="23"/>
      <c r="M279" s="23"/>
      <c r="N279" s="215"/>
      <c r="O279" s="23"/>
      <c r="P279" s="23"/>
      <c r="Q279" s="22" t="str">
        <f t="shared" si="54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55"/>
        <v>0</v>
      </c>
      <c r="T279" s="22">
        <f t="shared" si="56"/>
        <v>0</v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0</v>
      </c>
      <c r="AC279" s="22" t="str">
        <f t="shared" si="63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53"/>
        <v>#N/A</v>
      </c>
      <c r="AG279" s="22" t="e">
        <f t="shared" si="64"/>
        <v>#N/A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5"/>
      <c r="J280" s="23"/>
      <c r="K280" s="23"/>
      <c r="L280" s="23"/>
      <c r="M280" s="23"/>
      <c r="N280" s="215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 ht="12">
      <c r="A281" s="23"/>
      <c r="B281" s="23"/>
      <c r="C281" s="23"/>
      <c r="D281" s="23"/>
      <c r="E281" s="23"/>
      <c r="F281" s="23"/>
      <c r="G281" s="23"/>
      <c r="H281" s="23"/>
      <c r="I281" s="215"/>
      <c r="J281" s="23"/>
      <c r="K281" s="23"/>
      <c r="L281" s="23"/>
      <c r="M281" s="216"/>
      <c r="N281" s="215"/>
      <c r="O281" s="23"/>
      <c r="P281" s="23"/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55"/>
        <v>0</v>
      </c>
      <c r="T281" s="22">
        <f t="shared" si="56"/>
        <v>0</v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/>
      </c>
      <c r="AB281" s="22">
        <f>COUNTIF($G$2:G281,G281)</f>
        <v>0</v>
      </c>
      <c r="AC281" s="22" t="str">
        <f t="shared" si="63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53"/>
        <v>#N/A</v>
      </c>
      <c r="AG281" s="22" t="e">
        <f t="shared" si="64"/>
        <v>#N/A</v>
      </c>
    </row>
    <row r="282" spans="1:33" ht="12">
      <c r="A282" s="23"/>
      <c r="B282" s="23"/>
      <c r="C282" s="23"/>
      <c r="D282" s="23"/>
      <c r="E282" s="23"/>
      <c r="F282" s="23"/>
      <c r="G282" s="23"/>
      <c r="H282" s="23"/>
      <c r="I282" s="215"/>
      <c r="J282" s="23"/>
      <c r="K282" s="23"/>
      <c r="L282" s="23"/>
      <c r="M282" s="214"/>
      <c r="N282" s="215"/>
      <c r="O282" s="23"/>
      <c r="P282" s="23"/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55"/>
        <v>0</v>
      </c>
      <c r="T282" s="22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">
        <f>COUNTIF($G$2:G282,G282)</f>
        <v>0</v>
      </c>
      <c r="AC282" s="22" t="str">
        <f t="shared" si="63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53"/>
        <v>#N/A</v>
      </c>
      <c r="AG282" s="22" t="e">
        <f t="shared" si="64"/>
        <v>#N/A</v>
      </c>
    </row>
    <row r="283" spans="1:33" ht="12">
      <c r="A283" s="23"/>
      <c r="B283" s="23"/>
      <c r="C283" s="23"/>
      <c r="D283" s="23"/>
      <c r="E283" s="23"/>
      <c r="F283" s="23"/>
      <c r="G283" s="23"/>
      <c r="H283" s="23"/>
      <c r="I283" s="215"/>
      <c r="J283" s="23"/>
      <c r="K283" s="23"/>
      <c r="L283" s="23"/>
      <c r="M283" s="214"/>
      <c r="N283" s="215"/>
      <c r="O283" s="23"/>
      <c r="P283" s="23"/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55"/>
        <v>0</v>
      </c>
      <c r="T283" s="22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">
        <f>COUNTIF($G$2:G283,G283)</f>
        <v>0</v>
      </c>
      <c r="AC283" s="22" t="str">
        <f t="shared" si="63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53"/>
        <v>#N/A</v>
      </c>
      <c r="AG283" s="22" t="e">
        <f t="shared" si="64"/>
        <v>#N/A</v>
      </c>
    </row>
    <row r="284" spans="1:33" ht="12">
      <c r="A284" s="23"/>
      <c r="B284" s="23"/>
      <c r="C284" s="23"/>
      <c r="D284" s="23"/>
      <c r="E284" s="23"/>
      <c r="F284" s="23"/>
      <c r="G284" s="23"/>
      <c r="H284" s="23"/>
      <c r="I284" s="215"/>
      <c r="J284" s="23"/>
      <c r="K284" s="23"/>
      <c r="L284" s="23"/>
      <c r="M284" s="214"/>
      <c r="N284" s="215"/>
      <c r="O284" s="23"/>
      <c r="P284" s="23"/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55"/>
        <v>0</v>
      </c>
      <c r="T284" s="22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">
        <f>COUNTIF($G$2:G284,G284)</f>
        <v>0</v>
      </c>
      <c r="AC284" s="22" t="str">
        <f t="shared" si="63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53"/>
        <v>#N/A</v>
      </c>
      <c r="AG284" s="22" t="e">
        <f t="shared" si="64"/>
        <v>#N/A</v>
      </c>
    </row>
    <row r="285" spans="1:33" ht="12">
      <c r="A285" s="23"/>
      <c r="B285" s="23"/>
      <c r="C285" s="23"/>
      <c r="D285" s="23"/>
      <c r="E285" s="23"/>
      <c r="F285" s="23"/>
      <c r="G285" s="23"/>
      <c r="H285" s="23"/>
      <c r="I285" s="215"/>
      <c r="J285" s="23"/>
      <c r="K285" s="23"/>
      <c r="L285" s="23"/>
      <c r="M285" s="214"/>
      <c r="N285" s="215"/>
      <c r="O285" s="23"/>
      <c r="P285" s="23"/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55"/>
        <v>0</v>
      </c>
      <c r="T285" s="22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">
        <f>COUNTIF($G$2:G285,G285)</f>
        <v>0</v>
      </c>
      <c r="AC285" s="22" t="str">
        <f t="shared" si="63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53"/>
        <v>#N/A</v>
      </c>
      <c r="AG285" s="22" t="e">
        <f t="shared" si="64"/>
        <v>#N/A</v>
      </c>
    </row>
    <row r="286" spans="1:33" ht="12">
      <c r="A286" s="23"/>
      <c r="B286" s="23"/>
      <c r="C286" s="23"/>
      <c r="D286" s="23"/>
      <c r="E286" s="23"/>
      <c r="F286" s="23"/>
      <c r="G286" s="23"/>
      <c r="H286" s="23"/>
      <c r="I286" s="215"/>
      <c r="J286" s="23"/>
      <c r="K286" s="23"/>
      <c r="L286" s="23"/>
      <c r="M286" s="214"/>
      <c r="N286" s="215"/>
      <c r="O286" s="23"/>
      <c r="P286" s="23"/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55"/>
        <v>0</v>
      </c>
      <c r="T286" s="22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">
        <f>COUNTIF($G$2:G286,G286)</f>
        <v>0</v>
      </c>
      <c r="AC286" s="22" t="str">
        <f t="shared" si="63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53"/>
        <v>#N/A</v>
      </c>
      <c r="AG286" s="22" t="e">
        <f t="shared" si="64"/>
        <v>#N/A</v>
      </c>
    </row>
    <row r="287" spans="1:33" ht="12">
      <c r="A287" s="23"/>
      <c r="B287" s="23"/>
      <c r="C287" s="23"/>
      <c r="D287" s="23"/>
      <c r="E287" s="23"/>
      <c r="F287" s="23"/>
      <c r="G287" s="23"/>
      <c r="H287" s="23"/>
      <c r="I287" s="215"/>
      <c r="J287" s="23"/>
      <c r="K287" s="23"/>
      <c r="L287" s="23"/>
      <c r="M287" s="214"/>
      <c r="N287" s="215"/>
      <c r="O287" s="23"/>
      <c r="P287" s="23"/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55"/>
        <v>0</v>
      </c>
      <c r="T287" s="22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">
        <f>COUNTIF($G$2:G287,G287)</f>
        <v>0</v>
      </c>
      <c r="AC287" s="22" t="str">
        <f t="shared" si="63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53"/>
        <v>#N/A</v>
      </c>
      <c r="AG287" s="22" t="e">
        <f t="shared" si="64"/>
        <v>#N/A</v>
      </c>
    </row>
    <row r="288" spans="1:33" ht="12">
      <c r="A288" s="23"/>
      <c r="B288" s="23"/>
      <c r="C288" s="23"/>
      <c r="D288" s="23"/>
      <c r="E288" s="23"/>
      <c r="F288" s="23"/>
      <c r="G288" s="23"/>
      <c r="H288" s="23"/>
      <c r="I288" s="215"/>
      <c r="J288" s="23"/>
      <c r="K288" s="23"/>
      <c r="L288" s="23"/>
      <c r="M288" s="214"/>
      <c r="N288" s="215"/>
      <c r="O288" s="23"/>
      <c r="P288" s="23"/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55"/>
        <v>0</v>
      </c>
      <c r="T288" s="22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">
        <f>COUNTIF($G$2:G288,G288)</f>
        <v>0</v>
      </c>
      <c r="AC288" s="22" t="str">
        <f t="shared" si="63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53"/>
        <v>#N/A</v>
      </c>
      <c r="AG288" s="22" t="e">
        <f t="shared" si="64"/>
        <v>#N/A</v>
      </c>
    </row>
    <row r="289" spans="1:33" ht="12">
      <c r="A289" s="23"/>
      <c r="B289" s="23"/>
      <c r="C289" s="23"/>
      <c r="D289" s="23"/>
      <c r="E289" s="23"/>
      <c r="F289" s="23"/>
      <c r="G289" s="23"/>
      <c r="H289" s="23"/>
      <c r="I289" s="215"/>
      <c r="J289" s="23"/>
      <c r="K289" s="23"/>
      <c r="L289" s="23"/>
      <c r="M289" s="214"/>
      <c r="N289" s="215"/>
      <c r="O289" s="23"/>
      <c r="P289" s="23"/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55"/>
        <v>0</v>
      </c>
      <c r="T289" s="22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">
        <f>COUNTIF($G$2:G289,G289)</f>
        <v>0</v>
      </c>
      <c r="AC289" s="22" t="str">
        <f t="shared" si="63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53"/>
        <v>#N/A</v>
      </c>
      <c r="AG289" s="22" t="e">
        <f t="shared" si="64"/>
        <v>#N/A</v>
      </c>
    </row>
    <row r="290" spans="1:33" ht="12">
      <c r="A290" s="23"/>
      <c r="B290" s="23"/>
      <c r="C290" s="23"/>
      <c r="D290" s="23"/>
      <c r="E290" s="23"/>
      <c r="F290" s="23"/>
      <c r="G290" s="23"/>
      <c r="H290" s="23"/>
      <c r="I290" s="215"/>
      <c r="J290" s="23"/>
      <c r="K290" s="23"/>
      <c r="L290" s="23"/>
      <c r="M290" s="214"/>
      <c r="N290" s="215"/>
      <c r="O290" s="23"/>
      <c r="P290" s="23"/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55"/>
        <v>0</v>
      </c>
      <c r="T290" s="22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0</v>
      </c>
      <c r="AC290" s="22" t="str">
        <f t="shared" si="63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53"/>
        <v>#N/A</v>
      </c>
      <c r="AG290" s="22" t="e">
        <f t="shared" si="64"/>
        <v>#N/A</v>
      </c>
    </row>
    <row r="291" spans="1:33" ht="12">
      <c r="A291" s="23"/>
      <c r="B291" s="23"/>
      <c r="C291" s="23"/>
      <c r="D291" s="23"/>
      <c r="E291" s="23"/>
      <c r="F291" s="23"/>
      <c r="G291" s="23"/>
      <c r="H291" s="23"/>
      <c r="I291" s="215"/>
      <c r="J291" s="23"/>
      <c r="K291" s="23"/>
      <c r="L291" s="23"/>
      <c r="M291" s="214"/>
      <c r="N291" s="215"/>
      <c r="O291" s="23"/>
      <c r="P291" s="23"/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55"/>
        <v>0</v>
      </c>
      <c r="T291" s="22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">
        <f>COUNTIF($G$2:G291,G291)</f>
        <v>0</v>
      </c>
      <c r="AC291" s="22" t="str">
        <f t="shared" si="63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53"/>
        <v>#N/A</v>
      </c>
      <c r="AG291" s="22" t="e">
        <f t="shared" si="64"/>
        <v>#N/A</v>
      </c>
    </row>
    <row r="292" spans="1:33" ht="12">
      <c r="A292" s="23"/>
      <c r="B292" s="23"/>
      <c r="C292" s="23"/>
      <c r="D292" s="23"/>
      <c r="E292" s="23"/>
      <c r="F292" s="23"/>
      <c r="G292" s="23"/>
      <c r="H292" s="23"/>
      <c r="I292" s="215"/>
      <c r="J292" s="23"/>
      <c r="K292" s="23"/>
      <c r="L292" s="23"/>
      <c r="M292" s="214"/>
      <c r="N292" s="215"/>
      <c r="O292" s="23"/>
      <c r="P292" s="23"/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55"/>
        <v>0</v>
      </c>
      <c r="T292" s="22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">
        <f>COUNTIF($G$2:G292,G292)</f>
        <v>0</v>
      </c>
      <c r="AC292" s="22" t="str">
        <f t="shared" si="63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53"/>
        <v>#N/A</v>
      </c>
      <c r="AG292" s="22" t="e">
        <f t="shared" si="64"/>
        <v>#N/A</v>
      </c>
    </row>
    <row r="293" spans="1:33" ht="12">
      <c r="A293" s="23"/>
      <c r="B293" s="23"/>
      <c r="C293" s="23"/>
      <c r="D293" s="23"/>
      <c r="E293" s="23"/>
      <c r="F293" s="23"/>
      <c r="G293" s="23"/>
      <c r="H293" s="23"/>
      <c r="I293" s="215"/>
      <c r="J293" s="23"/>
      <c r="K293" s="23"/>
      <c r="L293" s="23"/>
      <c r="M293" s="214"/>
      <c r="N293" s="215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 ht="12">
      <c r="A294" s="23"/>
      <c r="B294" s="23"/>
      <c r="C294" s="23"/>
      <c r="D294" s="23"/>
      <c r="E294" s="23"/>
      <c r="F294" s="23"/>
      <c r="G294" s="23"/>
      <c r="H294" s="23"/>
      <c r="I294" s="215"/>
      <c r="J294" s="23"/>
      <c r="K294" s="23"/>
      <c r="L294" s="23"/>
      <c r="M294" s="214"/>
      <c r="N294" s="215"/>
      <c r="O294" s="23"/>
      <c r="P294" s="23"/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55"/>
        <v>0</v>
      </c>
      <c r="T294" s="22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">
        <f>COUNTIF($G$2:G294,G294)</f>
        <v>0</v>
      </c>
      <c r="AC294" s="22" t="str">
        <f t="shared" si="63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53"/>
        <v>#N/A</v>
      </c>
      <c r="AG294" s="22" t="e">
        <f t="shared" si="64"/>
        <v>#N/A</v>
      </c>
    </row>
    <row r="295" spans="1:33" ht="12">
      <c r="A295" s="23"/>
      <c r="B295" s="23"/>
      <c r="C295" s="23"/>
      <c r="D295" s="23"/>
      <c r="E295" s="23"/>
      <c r="F295" s="23"/>
      <c r="G295" s="23"/>
      <c r="H295" s="23"/>
      <c r="I295" s="215"/>
      <c r="J295" s="23"/>
      <c r="K295" s="23"/>
      <c r="L295" s="23"/>
      <c r="M295" s="214"/>
      <c r="N295" s="215"/>
      <c r="O295" s="23"/>
      <c r="P295" s="23"/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55"/>
        <v>0</v>
      </c>
      <c r="T295" s="22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">
        <f>COUNTIF($G$2:G295,G295)</f>
        <v>0</v>
      </c>
      <c r="AC295" s="22" t="str">
        <f t="shared" si="63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53"/>
        <v>#N/A</v>
      </c>
      <c r="AG295" s="22" t="e">
        <f t="shared" si="64"/>
        <v>#N/A</v>
      </c>
    </row>
    <row r="296" spans="1:33" ht="12">
      <c r="A296" s="23"/>
      <c r="B296" s="23"/>
      <c r="C296" s="23"/>
      <c r="D296" s="23"/>
      <c r="E296" s="23"/>
      <c r="F296" s="23"/>
      <c r="G296" s="23"/>
      <c r="H296" s="23"/>
      <c r="I296" s="215"/>
      <c r="J296" s="23"/>
      <c r="K296" s="23"/>
      <c r="L296" s="23"/>
      <c r="M296" s="214"/>
      <c r="N296" s="215"/>
      <c r="O296" s="23"/>
      <c r="P296" s="23"/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55"/>
        <v>0</v>
      </c>
      <c r="T296" s="22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">
        <f>COUNTIF($G$2:G296,G296)</f>
        <v>0</v>
      </c>
      <c r="AC296" s="22" t="str">
        <f t="shared" si="63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53"/>
        <v>#N/A</v>
      </c>
      <c r="AG296" s="22" t="e">
        <f t="shared" si="64"/>
        <v>#N/A</v>
      </c>
    </row>
    <row r="297" spans="1:33" ht="12">
      <c r="A297" s="23"/>
      <c r="B297" s="23"/>
      <c r="C297" s="23"/>
      <c r="D297" s="23"/>
      <c r="E297" s="23"/>
      <c r="F297" s="23"/>
      <c r="G297" s="23"/>
      <c r="H297" s="23"/>
      <c r="I297" s="215"/>
      <c r="J297" s="23"/>
      <c r="K297" s="23"/>
      <c r="L297" s="23"/>
      <c r="M297" s="214"/>
      <c r="N297" s="215"/>
      <c r="O297" s="23"/>
      <c r="P297" s="23"/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55"/>
        <v>0</v>
      </c>
      <c r="T297" s="22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">
        <f>COUNTIF($G$2:G297,G297)</f>
        <v>0</v>
      </c>
      <c r="AC297" s="22" t="str">
        <f t="shared" si="63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53"/>
        <v>#N/A</v>
      </c>
      <c r="AG297" s="22" t="e">
        <f t="shared" si="64"/>
        <v>#N/A</v>
      </c>
    </row>
    <row r="298" spans="1:33" ht="12">
      <c r="A298" s="23"/>
      <c r="B298" s="23"/>
      <c r="C298" s="23"/>
      <c r="D298" s="23"/>
      <c r="E298" s="23"/>
      <c r="F298" s="23"/>
      <c r="G298" s="23"/>
      <c r="H298" s="23"/>
      <c r="I298" s="215"/>
      <c r="J298" s="23"/>
      <c r="K298" s="23"/>
      <c r="L298" s="23"/>
      <c r="M298" s="214"/>
      <c r="N298" s="215"/>
      <c r="O298" s="23"/>
      <c r="P298" s="23"/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55"/>
        <v>0</v>
      </c>
      <c r="T298" s="22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">
        <f>COUNTIF($G$2:G298,G298)</f>
        <v>0</v>
      </c>
      <c r="AC298" s="22" t="str">
        <f t="shared" si="63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53"/>
        <v>#N/A</v>
      </c>
      <c r="AG298" s="22" t="e">
        <f t="shared" si="64"/>
        <v>#N/A</v>
      </c>
    </row>
    <row r="299" spans="1:33" ht="12">
      <c r="A299" s="23"/>
      <c r="B299" s="23"/>
      <c r="C299" s="23"/>
      <c r="D299" s="23"/>
      <c r="E299" s="23"/>
      <c r="F299" s="23"/>
      <c r="G299" s="23"/>
      <c r="H299" s="23"/>
      <c r="I299" s="215"/>
      <c r="J299" s="23"/>
      <c r="K299" s="23"/>
      <c r="L299" s="23"/>
      <c r="M299" s="214"/>
      <c r="N299" s="215"/>
      <c r="O299" s="23"/>
      <c r="P299" s="23"/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55"/>
        <v>0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">
        <f>COUNTIF($G$2:G299,G299)</f>
        <v>0</v>
      </c>
      <c r="AC299" s="22" t="str">
        <f t="shared" si="63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53"/>
        <v>#N/A</v>
      </c>
      <c r="AG299" s="22" t="e">
        <f t="shared" si="64"/>
        <v>#N/A</v>
      </c>
    </row>
    <row r="300" spans="1:33" ht="12">
      <c r="A300" s="23"/>
      <c r="B300" s="23"/>
      <c r="C300" s="23"/>
      <c r="D300" s="23"/>
      <c r="E300" s="23"/>
      <c r="F300" s="23"/>
      <c r="G300" s="23"/>
      <c r="H300" s="23"/>
      <c r="I300" s="215"/>
      <c r="J300" s="23"/>
      <c r="K300" s="23"/>
      <c r="L300" s="23"/>
      <c r="M300" s="214"/>
      <c r="N300" s="215"/>
      <c r="O300" s="23"/>
      <c r="P300" s="23"/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55"/>
        <v>0</v>
      </c>
      <c r="T300" s="22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">
        <f>COUNTIF($G$2:G300,G300)</f>
        <v>0</v>
      </c>
      <c r="AC300" s="22" t="str">
        <f t="shared" si="63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53"/>
        <v>#N/A</v>
      </c>
      <c r="AG300" s="22" t="e">
        <f t="shared" si="64"/>
        <v>#N/A</v>
      </c>
    </row>
    <row r="301" spans="1:33">
      <c r="A301" s="215"/>
      <c r="B301" s="215"/>
      <c r="C301" s="215"/>
      <c r="D301" s="215"/>
      <c r="E301" s="23"/>
      <c r="F301" s="215"/>
      <c r="G301" s="215"/>
      <c r="H301" s="215"/>
      <c r="I301" s="215"/>
      <c r="J301" s="215"/>
      <c r="K301" s="215"/>
      <c r="L301" s="215"/>
      <c r="M301" s="215"/>
      <c r="N301" s="215"/>
      <c r="O301" s="23"/>
      <c r="P301" s="23"/>
      <c r="Q301" s="22" t="str">
        <f t="shared" si="54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55"/>
        <v>0</v>
      </c>
      <c r="T301" s="22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">
        <f>COUNTIF($G$2:G301,G301)</f>
        <v>0</v>
      </c>
      <c r="AC301" s="22" t="str">
        <f t="shared" si="63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53"/>
        <v>#N/A</v>
      </c>
      <c r="AG301" s="22" t="e">
        <f t="shared" si="64"/>
        <v>#N/A</v>
      </c>
    </row>
    <row r="302" spans="1:33">
      <c r="A302" s="215"/>
      <c r="B302" s="215"/>
      <c r="C302" s="215"/>
      <c r="D302" s="215"/>
      <c r="E302" s="23"/>
      <c r="F302" s="215"/>
      <c r="G302" s="215"/>
      <c r="H302" s="215"/>
      <c r="I302" s="215"/>
      <c r="J302" s="215"/>
      <c r="K302" s="215"/>
      <c r="L302" s="215"/>
      <c r="M302" s="215"/>
      <c r="N302" s="215"/>
      <c r="O302" s="23"/>
      <c r="P302" s="23"/>
      <c r="Q302" s="22" t="str">
        <f t="shared" si="54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55"/>
        <v>0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0</v>
      </c>
      <c r="AC302" s="22" t="str">
        <f t="shared" si="63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53"/>
        <v>#N/A</v>
      </c>
      <c r="AG302" s="22" t="e">
        <f t="shared" si="64"/>
        <v>#N/A</v>
      </c>
    </row>
    <row r="303" spans="1:33">
      <c r="A303" s="215"/>
      <c r="B303" s="215"/>
      <c r="C303" s="215"/>
      <c r="D303" s="215"/>
      <c r="E303" s="23"/>
      <c r="F303" s="23"/>
      <c r="G303" s="215"/>
      <c r="H303" s="23"/>
      <c r="I303" s="215"/>
      <c r="J303" s="23"/>
      <c r="K303" s="23"/>
      <c r="L303" s="23"/>
      <c r="M303" s="23"/>
      <c r="N303" s="215"/>
      <c r="O303" s="23"/>
      <c r="P303" s="23"/>
      <c r="Q303" s="22" t="str">
        <f t="shared" si="54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55"/>
        <v>0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0</v>
      </c>
      <c r="AC303" s="22" t="str">
        <f t="shared" si="63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53"/>
        <v>#N/A</v>
      </c>
      <c r="AG303" s="22" t="e">
        <f t="shared" si="64"/>
        <v>#N/A</v>
      </c>
    </row>
    <row r="304" spans="1:33">
      <c r="A304" s="215"/>
      <c r="B304" s="215"/>
      <c r="C304" s="215"/>
      <c r="D304" s="215"/>
      <c r="E304" s="23"/>
      <c r="F304" s="23"/>
      <c r="G304" s="215"/>
      <c r="H304" s="23"/>
      <c r="I304" s="215"/>
      <c r="J304" s="23"/>
      <c r="K304" s="23"/>
      <c r="L304" s="23"/>
      <c r="M304" s="23"/>
      <c r="N304" s="215"/>
      <c r="O304" s="23"/>
      <c r="P304" s="23"/>
      <c r="Q304" s="22" t="str">
        <f t="shared" si="54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55"/>
        <v>0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0</v>
      </c>
      <c r="AC304" s="22" t="str">
        <f t="shared" si="63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53"/>
        <v>#N/A</v>
      </c>
      <c r="AG304" s="22" t="e">
        <f t="shared" si="64"/>
        <v>#N/A</v>
      </c>
    </row>
    <row r="305" spans="1:33">
      <c r="A305" s="215"/>
      <c r="B305" s="215"/>
      <c r="C305" s="215"/>
      <c r="D305" s="215"/>
      <c r="E305" s="23"/>
      <c r="F305" s="23"/>
      <c r="G305" s="215"/>
      <c r="H305" s="23"/>
      <c r="I305" s="215"/>
      <c r="J305" s="23"/>
      <c r="K305" s="23"/>
      <c r="L305" s="23"/>
      <c r="M305" s="23"/>
      <c r="N305" s="215"/>
      <c r="O305" s="23"/>
      <c r="P305" s="23"/>
      <c r="Q305" s="22" t="str">
        <f t="shared" si="54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55"/>
        <v>0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0</v>
      </c>
      <c r="AC305" s="22" t="str">
        <f t="shared" si="63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53"/>
        <v>#N/A</v>
      </c>
      <c r="AG305" s="22" t="e">
        <f t="shared" si="64"/>
        <v>#N/A</v>
      </c>
    </row>
    <row r="306" spans="1:33">
      <c r="A306" s="215"/>
      <c r="B306" s="215"/>
      <c r="C306" s="215"/>
      <c r="D306" s="215"/>
      <c r="E306" s="23"/>
      <c r="F306" s="23"/>
      <c r="G306" s="215"/>
      <c r="H306" s="23"/>
      <c r="I306" s="215"/>
      <c r="J306" s="23"/>
      <c r="K306" s="23"/>
      <c r="L306" s="23"/>
      <c r="M306" s="23"/>
      <c r="N306" s="215"/>
      <c r="O306" s="23"/>
      <c r="P306" s="23"/>
      <c r="Q306" s="22" t="str">
        <f t="shared" si="54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55"/>
        <v>0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0</v>
      </c>
      <c r="AC306" s="22" t="str">
        <f t="shared" si="63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53"/>
        <v>#N/A</v>
      </c>
      <c r="AG306" s="22" t="e">
        <f t="shared" si="64"/>
        <v>#N/A</v>
      </c>
    </row>
    <row r="307" spans="1:33">
      <c r="A307" s="215"/>
      <c r="B307" s="215"/>
      <c r="C307" s="215"/>
      <c r="D307" s="215"/>
      <c r="E307" s="23"/>
      <c r="F307" s="23"/>
      <c r="G307" s="215"/>
      <c r="H307" s="23"/>
      <c r="I307" s="215"/>
      <c r="J307" s="23"/>
      <c r="K307" s="23"/>
      <c r="L307" s="23"/>
      <c r="M307" s="23"/>
      <c r="N307" s="215"/>
      <c r="O307" s="23"/>
      <c r="P307" s="23"/>
      <c r="Q307" s="22" t="str">
        <f t="shared" si="54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55"/>
        <v>0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0</v>
      </c>
      <c r="AC307" s="22" t="str">
        <f t="shared" si="63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53"/>
        <v>#N/A</v>
      </c>
      <c r="AG307" s="22" t="e">
        <f t="shared" si="64"/>
        <v>#N/A</v>
      </c>
    </row>
    <row r="308" spans="1:33">
      <c r="A308" s="215"/>
      <c r="B308" s="215"/>
      <c r="C308" s="215"/>
      <c r="D308" s="215"/>
      <c r="E308" s="23"/>
      <c r="F308" s="23"/>
      <c r="G308" s="215"/>
      <c r="H308" s="23"/>
      <c r="I308" s="215"/>
      <c r="J308" s="23"/>
      <c r="K308" s="23"/>
      <c r="L308" s="23"/>
      <c r="M308" s="23"/>
      <c r="N308" s="215"/>
      <c r="O308" s="23"/>
      <c r="P308" s="23"/>
      <c r="Q308" s="22" t="str">
        <f t="shared" si="54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55"/>
        <v>0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0</v>
      </c>
      <c r="AC308" s="22" t="str">
        <f t="shared" si="63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53"/>
        <v>#N/A</v>
      </c>
      <c r="AG308" s="22" t="e">
        <f t="shared" si="64"/>
        <v>#N/A</v>
      </c>
    </row>
    <row r="309" spans="1:33">
      <c r="A309" s="215"/>
      <c r="B309" s="215"/>
      <c r="C309" s="215"/>
      <c r="D309" s="215"/>
      <c r="E309" s="23"/>
      <c r="F309" s="23"/>
      <c r="G309" s="215"/>
      <c r="H309" s="23"/>
      <c r="I309" s="215"/>
      <c r="J309" s="23"/>
      <c r="K309" s="23"/>
      <c r="L309" s="23"/>
      <c r="M309" s="23"/>
      <c r="N309" s="215"/>
      <c r="O309" s="23"/>
      <c r="P309" s="23"/>
      <c r="Q309" s="22" t="str">
        <f t="shared" si="54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55"/>
        <v>0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0</v>
      </c>
      <c r="AC309" s="22" t="str">
        <f t="shared" si="63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53"/>
        <v>#N/A</v>
      </c>
      <c r="AG309" s="22" t="e">
        <f t="shared" si="64"/>
        <v>#N/A</v>
      </c>
    </row>
    <row r="310" spans="1:33">
      <c r="A310" s="215"/>
      <c r="B310" s="215"/>
      <c r="C310" s="215"/>
      <c r="D310" s="215"/>
      <c r="E310" s="23"/>
      <c r="F310" s="23"/>
      <c r="G310" s="215"/>
      <c r="H310" s="23"/>
      <c r="I310" s="215"/>
      <c r="J310" s="23"/>
      <c r="K310" s="23"/>
      <c r="L310" s="23"/>
      <c r="M310" s="23"/>
      <c r="N310" s="215"/>
      <c r="O310" s="23"/>
      <c r="P310" s="23"/>
      <c r="Q310" s="22" t="str">
        <f t="shared" si="54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55"/>
        <v>0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0</v>
      </c>
      <c r="AC310" s="22" t="str">
        <f t="shared" si="63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53"/>
        <v>#N/A</v>
      </c>
      <c r="AG310" s="22" t="e">
        <f t="shared" si="64"/>
        <v>#N/A</v>
      </c>
    </row>
    <row r="311" spans="1:33">
      <c r="A311" s="215"/>
      <c r="B311" s="215"/>
      <c r="C311" s="215"/>
      <c r="D311" s="215"/>
      <c r="E311" s="23"/>
      <c r="F311" s="23"/>
      <c r="G311" s="215"/>
      <c r="H311" s="23"/>
      <c r="I311" s="215"/>
      <c r="J311" s="23"/>
      <c r="K311" s="23"/>
      <c r="L311" s="23"/>
      <c r="M311" s="23"/>
      <c r="N311" s="215"/>
      <c r="O311" s="23"/>
      <c r="P311" s="23"/>
      <c r="Q311" s="22" t="str">
        <f t="shared" si="54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55"/>
        <v>0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0</v>
      </c>
      <c r="AC311" s="22" t="str">
        <f t="shared" si="63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53"/>
        <v>#N/A</v>
      </c>
      <c r="AG311" s="22" t="e">
        <f t="shared" si="64"/>
        <v>#N/A</v>
      </c>
    </row>
    <row r="312" spans="1:33">
      <c r="A312" s="215"/>
      <c r="B312" s="215"/>
      <c r="C312" s="215"/>
      <c r="D312" s="215"/>
      <c r="E312" s="23"/>
      <c r="F312" s="23"/>
      <c r="G312" s="215"/>
      <c r="H312" s="23"/>
      <c r="I312" s="215"/>
      <c r="J312" s="23"/>
      <c r="K312" s="23"/>
      <c r="L312" s="23"/>
      <c r="M312" s="23"/>
      <c r="N312" s="215"/>
      <c r="O312" s="23"/>
      <c r="P312" s="23"/>
      <c r="Q312" s="22" t="str">
        <f t="shared" si="54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55"/>
        <v>0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0</v>
      </c>
      <c r="AC312" s="22" t="str">
        <f t="shared" si="63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53"/>
        <v>#N/A</v>
      </c>
      <c r="AG312" s="22" t="e">
        <f t="shared" si="64"/>
        <v>#N/A</v>
      </c>
    </row>
    <row r="313" spans="1:33">
      <c r="A313" s="215"/>
      <c r="B313" s="215"/>
      <c r="C313" s="215"/>
      <c r="D313" s="215"/>
      <c r="E313" s="23"/>
      <c r="F313" s="23"/>
      <c r="G313" s="215"/>
      <c r="H313" s="23"/>
      <c r="I313" s="215"/>
      <c r="J313" s="23"/>
      <c r="K313" s="23"/>
      <c r="L313" s="23"/>
      <c r="M313" s="23"/>
      <c r="N313" s="215"/>
      <c r="O313" s="23"/>
      <c r="P313" s="23"/>
      <c r="Q313" s="22" t="str">
        <f t="shared" si="54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55"/>
        <v>0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0</v>
      </c>
      <c r="AC313" s="22" t="str">
        <f t="shared" si="63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53"/>
        <v>#N/A</v>
      </c>
      <c r="AG313" s="22" t="e">
        <f t="shared" si="64"/>
        <v>#N/A</v>
      </c>
    </row>
    <row r="314" spans="1:33">
      <c r="A314" s="215"/>
      <c r="B314" s="215"/>
      <c r="C314" s="215"/>
      <c r="D314" s="215"/>
      <c r="E314" s="23"/>
      <c r="F314" s="23"/>
      <c r="G314" s="215"/>
      <c r="H314" s="23"/>
      <c r="I314" s="215"/>
      <c r="J314" s="23"/>
      <c r="K314" s="23"/>
      <c r="L314" s="23"/>
      <c r="M314" s="23"/>
      <c r="N314" s="215"/>
      <c r="O314" s="23"/>
      <c r="P314" s="23"/>
      <c r="Q314" s="22" t="str">
        <f t="shared" si="54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55"/>
        <v>0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0</v>
      </c>
      <c r="AC314" s="22" t="str">
        <f t="shared" si="63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53"/>
        <v>#N/A</v>
      </c>
      <c r="AG314" s="22" t="e">
        <f t="shared" si="64"/>
        <v>#N/A</v>
      </c>
    </row>
    <row r="315" spans="1:33">
      <c r="A315" s="215"/>
      <c r="B315" s="215"/>
      <c r="C315" s="215"/>
      <c r="D315" s="215"/>
      <c r="E315" s="23"/>
      <c r="F315" s="23"/>
      <c r="G315" s="215"/>
      <c r="H315" s="23"/>
      <c r="I315" s="215"/>
      <c r="J315" s="23"/>
      <c r="K315" s="23"/>
      <c r="L315" s="23"/>
      <c r="M315" s="23"/>
      <c r="N315" s="215"/>
      <c r="O315" s="23"/>
      <c r="P315" s="23"/>
      <c r="Q315" s="22" t="str">
        <f t="shared" si="54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55"/>
        <v>0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0</v>
      </c>
      <c r="AC315" s="22" t="str">
        <f t="shared" si="63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53"/>
        <v>#N/A</v>
      </c>
      <c r="AG315" s="22" t="e">
        <f t="shared" si="64"/>
        <v>#N/A</v>
      </c>
    </row>
    <row r="316" spans="1:33">
      <c r="A316" s="215"/>
      <c r="B316" s="215"/>
      <c r="C316" s="215"/>
      <c r="D316" s="215"/>
      <c r="E316" s="23"/>
      <c r="F316" s="23"/>
      <c r="G316" s="215"/>
      <c r="H316" s="23"/>
      <c r="I316" s="215"/>
      <c r="J316" s="23"/>
      <c r="K316" s="23"/>
      <c r="L316" s="23"/>
      <c r="M316" s="23"/>
      <c r="N316" s="215"/>
      <c r="O316" s="23"/>
      <c r="P316" s="23"/>
      <c r="Q316" s="22" t="str">
        <f t="shared" si="54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55"/>
        <v>0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0</v>
      </c>
      <c r="AC316" s="22" t="str">
        <f t="shared" si="63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53"/>
        <v>#N/A</v>
      </c>
      <c r="AG316" s="22" t="e">
        <f t="shared" si="64"/>
        <v>#N/A</v>
      </c>
    </row>
    <row r="317" spans="1:33">
      <c r="A317" s="215"/>
      <c r="B317" s="215"/>
      <c r="C317" s="215"/>
      <c r="D317" s="215"/>
      <c r="E317" s="23"/>
      <c r="F317" s="23"/>
      <c r="G317" s="215"/>
      <c r="H317" s="23"/>
      <c r="I317" s="215"/>
      <c r="J317" s="23"/>
      <c r="K317" s="23"/>
      <c r="L317" s="23"/>
      <c r="M317" s="23"/>
      <c r="N317" s="215"/>
      <c r="O317" s="23"/>
      <c r="P317" s="23"/>
      <c r="Q317" s="22" t="str">
        <f t="shared" si="54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55"/>
        <v>0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0</v>
      </c>
      <c r="AC317" s="22" t="str">
        <f t="shared" si="63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53"/>
        <v>#N/A</v>
      </c>
      <c r="AG317" s="22" t="e">
        <f t="shared" si="64"/>
        <v>#N/A</v>
      </c>
    </row>
    <row r="318" spans="1:33">
      <c r="A318" s="215"/>
      <c r="B318" s="215"/>
      <c r="C318" s="215"/>
      <c r="D318" s="215"/>
      <c r="E318" s="23"/>
      <c r="F318" s="23"/>
      <c r="G318" s="215"/>
      <c r="H318" s="23"/>
      <c r="I318" s="215"/>
      <c r="J318" s="23"/>
      <c r="K318" s="23"/>
      <c r="L318" s="23"/>
      <c r="M318" s="23"/>
      <c r="N318" s="215"/>
      <c r="O318" s="23"/>
      <c r="P318" s="23"/>
      <c r="Q318" s="22" t="str">
        <f t="shared" si="54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55"/>
        <v>0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0</v>
      </c>
      <c r="AC318" s="22" t="str">
        <f t="shared" si="63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53"/>
        <v>#N/A</v>
      </c>
      <c r="AG318" s="22" t="e">
        <f t="shared" si="64"/>
        <v>#N/A</v>
      </c>
    </row>
    <row r="319" spans="1:33">
      <c r="A319" s="215"/>
      <c r="B319" s="215"/>
      <c r="C319" s="215"/>
      <c r="D319" s="215"/>
      <c r="E319" s="23"/>
      <c r="F319" s="23"/>
      <c r="G319" s="215"/>
      <c r="H319" s="23"/>
      <c r="I319" s="215"/>
      <c r="J319" s="23"/>
      <c r="K319" s="23"/>
      <c r="L319" s="23"/>
      <c r="M319" s="23"/>
      <c r="N319" s="215"/>
      <c r="O319" s="23"/>
      <c r="P319" s="23"/>
      <c r="Q319" s="22" t="str">
        <f t="shared" si="54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55"/>
        <v>0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0</v>
      </c>
      <c r="AC319" s="22" t="str">
        <f t="shared" si="63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53"/>
        <v>#N/A</v>
      </c>
      <c r="AG319" s="22" t="e">
        <f t="shared" si="64"/>
        <v>#N/A</v>
      </c>
    </row>
    <row r="320" spans="1:33">
      <c r="A320" s="215"/>
      <c r="B320" s="215"/>
      <c r="C320" s="215"/>
      <c r="D320" s="215"/>
      <c r="E320" s="23"/>
      <c r="F320" s="23"/>
      <c r="G320" s="215"/>
      <c r="H320" s="23"/>
      <c r="I320" s="215"/>
      <c r="J320" s="23"/>
      <c r="K320" s="23"/>
      <c r="L320" s="23"/>
      <c r="M320" s="23"/>
      <c r="N320" s="215"/>
      <c r="O320" s="23"/>
      <c r="P320" s="23"/>
      <c r="Q320" s="22" t="str">
        <f t="shared" si="54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55"/>
        <v>0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0</v>
      </c>
      <c r="AC320" s="22" t="str">
        <f t="shared" si="63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53"/>
        <v>#N/A</v>
      </c>
      <c r="AG320" s="22" t="e">
        <f t="shared" si="64"/>
        <v>#N/A</v>
      </c>
    </row>
    <row r="321" spans="1:33">
      <c r="A321" s="215"/>
      <c r="B321" s="215"/>
      <c r="C321" s="215"/>
      <c r="D321" s="215"/>
      <c r="E321" s="23"/>
      <c r="F321" s="23"/>
      <c r="G321" s="215"/>
      <c r="H321" s="23"/>
      <c r="I321" s="215"/>
      <c r="J321" s="23"/>
      <c r="K321" s="23"/>
      <c r="L321" s="23"/>
      <c r="M321" s="23"/>
      <c r="N321" s="215"/>
      <c r="O321" s="23"/>
      <c r="P321" s="23"/>
      <c r="Q321" s="22" t="str">
        <f t="shared" si="54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55"/>
        <v>0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0</v>
      </c>
      <c r="AC321" s="22" t="str">
        <f t="shared" si="63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53"/>
        <v>#N/A</v>
      </c>
      <c r="AG321" s="22" t="e">
        <f t="shared" si="64"/>
        <v>#N/A</v>
      </c>
    </row>
    <row r="322" spans="1:33">
      <c r="A322" s="215"/>
      <c r="B322" s="215"/>
      <c r="C322" s="215"/>
      <c r="D322" s="215"/>
      <c r="E322" s="23"/>
      <c r="F322" s="23"/>
      <c r="G322" s="215"/>
      <c r="H322" s="23"/>
      <c r="I322" s="215"/>
      <c r="J322" s="23"/>
      <c r="K322" s="23"/>
      <c r="L322" s="23"/>
      <c r="M322" s="23"/>
      <c r="N322" s="215"/>
      <c r="O322" s="23"/>
      <c r="P322" s="23"/>
      <c r="Q322" s="22" t="str">
        <f t="shared" si="54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55"/>
        <v>0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0</v>
      </c>
      <c r="AC322" s="22" t="str">
        <f t="shared" si="63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66">IF(R322="一对一","一对一",VLOOKUP(I322,AH:AI,2,0))</f>
        <v>#N/A</v>
      </c>
      <c r="AG322" s="22" t="e">
        <f t="shared" si="64"/>
        <v>#N/A</v>
      </c>
    </row>
    <row r="323" spans="1:33">
      <c r="A323" s="215"/>
      <c r="B323" s="215"/>
      <c r="C323" s="215"/>
      <c r="D323" s="215"/>
      <c r="E323" s="23"/>
      <c r="F323" s="23"/>
      <c r="G323" s="215"/>
      <c r="H323" s="23"/>
      <c r="I323" s="215"/>
      <c r="J323" s="23"/>
      <c r="K323" s="23"/>
      <c r="L323" s="23"/>
      <c r="M323" s="23"/>
      <c r="N323" s="215"/>
      <c r="O323" s="23"/>
      <c r="P323" s="23"/>
      <c r="Q323" s="22" t="str">
        <f t="shared" ref="Q323:Q386" si="67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68">+D323</f>
        <v>0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0</v>
      </c>
      <c r="AC323" s="22" t="str">
        <f t="shared" ref="AC323:AC386" si="76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66"/>
        <v>#N/A</v>
      </c>
      <c r="AG323" s="22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>
      <c r="A324" s="215"/>
      <c r="B324" s="215"/>
      <c r="C324" s="215"/>
      <c r="D324" s="215"/>
      <c r="E324" s="23"/>
      <c r="F324" s="23"/>
      <c r="G324" s="215"/>
      <c r="H324" s="23"/>
      <c r="I324" s="215"/>
      <c r="J324" s="23"/>
      <c r="K324" s="23"/>
      <c r="L324" s="23"/>
      <c r="M324" s="23"/>
      <c r="N324" s="215"/>
      <c r="O324" s="23"/>
      <c r="P324" s="23"/>
      <c r="Q324" s="22" t="str">
        <f t="shared" si="67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68"/>
        <v>0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0</v>
      </c>
      <c r="AC324" s="22" t="str">
        <f t="shared" si="76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66"/>
        <v>#N/A</v>
      </c>
      <c r="AG324" s="22" t="e">
        <f t="shared" si="77"/>
        <v>#N/A</v>
      </c>
    </row>
    <row r="325" spans="1:33">
      <c r="A325" s="215"/>
      <c r="B325" s="215"/>
      <c r="C325" s="215"/>
      <c r="D325" s="215"/>
      <c r="E325" s="23"/>
      <c r="F325" s="23"/>
      <c r="G325" s="215"/>
      <c r="H325" s="23"/>
      <c r="I325" s="215"/>
      <c r="J325" s="23"/>
      <c r="K325" s="23"/>
      <c r="L325" s="23"/>
      <c r="M325" s="23"/>
      <c r="N325" s="215"/>
      <c r="O325" s="23"/>
      <c r="P325" s="23"/>
      <c r="Q325" s="22" t="str">
        <f t="shared" si="67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68"/>
        <v>0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0</v>
      </c>
      <c r="AC325" s="22" t="str">
        <f t="shared" si="76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66"/>
        <v>#N/A</v>
      </c>
      <c r="AG325" s="22" t="e">
        <f t="shared" si="77"/>
        <v>#N/A</v>
      </c>
    </row>
    <row r="326" spans="1:33">
      <c r="A326" s="215"/>
      <c r="B326" s="215"/>
      <c r="C326" s="215"/>
      <c r="D326" s="215"/>
      <c r="E326" s="23"/>
      <c r="F326" s="23"/>
      <c r="G326" s="215"/>
      <c r="H326" s="23"/>
      <c r="I326" s="215"/>
      <c r="J326" s="23"/>
      <c r="K326" s="23"/>
      <c r="L326" s="23"/>
      <c r="M326" s="23"/>
      <c r="N326" s="215"/>
      <c r="O326" s="23"/>
      <c r="P326" s="23"/>
      <c r="Q326" s="22" t="str">
        <f t="shared" si="67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68"/>
        <v>0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0</v>
      </c>
      <c r="AC326" s="22" t="str">
        <f t="shared" si="76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66"/>
        <v>#N/A</v>
      </c>
      <c r="AG326" s="22" t="e">
        <f t="shared" si="77"/>
        <v>#N/A</v>
      </c>
    </row>
    <row r="327" spans="1:33">
      <c r="A327" s="215"/>
      <c r="B327" s="215"/>
      <c r="C327" s="215"/>
      <c r="D327" s="215"/>
      <c r="E327" s="23"/>
      <c r="F327" s="23"/>
      <c r="G327" s="215"/>
      <c r="H327" s="23"/>
      <c r="I327" s="215"/>
      <c r="J327" s="23"/>
      <c r="K327" s="23"/>
      <c r="L327" s="23"/>
      <c r="M327" s="23"/>
      <c r="N327" s="215"/>
      <c r="O327" s="23"/>
      <c r="P327" s="23"/>
      <c r="Q327" s="22" t="str">
        <f t="shared" si="67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68"/>
        <v>0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0</v>
      </c>
      <c r="AC327" s="22" t="str">
        <f t="shared" si="76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66"/>
        <v>#N/A</v>
      </c>
      <c r="AG327" s="22" t="e">
        <f t="shared" si="77"/>
        <v>#N/A</v>
      </c>
    </row>
    <row r="328" spans="1:33">
      <c r="A328" s="215"/>
      <c r="B328" s="215"/>
      <c r="C328" s="215"/>
      <c r="D328" s="215"/>
      <c r="E328" s="23"/>
      <c r="F328" s="23"/>
      <c r="G328" s="215"/>
      <c r="H328" s="23"/>
      <c r="I328" s="215"/>
      <c r="J328" s="23"/>
      <c r="K328" s="23"/>
      <c r="L328" s="23"/>
      <c r="M328" s="23"/>
      <c r="N328" s="215"/>
      <c r="O328" s="23"/>
      <c r="P328" s="23"/>
      <c r="Q328" s="22" t="str">
        <f t="shared" si="67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68"/>
        <v>0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0</v>
      </c>
      <c r="AC328" s="22" t="str">
        <f t="shared" si="76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66"/>
        <v>#N/A</v>
      </c>
      <c r="AG328" s="22" t="e">
        <f t="shared" si="77"/>
        <v>#N/A</v>
      </c>
    </row>
    <row r="329" spans="1:33">
      <c r="A329" s="215"/>
      <c r="B329" s="215"/>
      <c r="C329" s="215"/>
      <c r="D329" s="215"/>
      <c r="E329" s="23"/>
      <c r="F329" s="23"/>
      <c r="G329" s="215"/>
      <c r="H329" s="23"/>
      <c r="I329" s="215"/>
      <c r="J329" s="23"/>
      <c r="K329" s="23"/>
      <c r="L329" s="23"/>
      <c r="M329" s="23"/>
      <c r="N329" s="215"/>
      <c r="O329" s="23"/>
      <c r="P329" s="23"/>
      <c r="Q329" s="22" t="str">
        <f t="shared" si="67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68"/>
        <v>0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0</v>
      </c>
      <c r="AC329" s="22" t="str">
        <f t="shared" si="76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66"/>
        <v>#N/A</v>
      </c>
      <c r="AG329" s="22" t="e">
        <f t="shared" si="77"/>
        <v>#N/A</v>
      </c>
    </row>
    <row r="330" spans="1:33">
      <c r="A330" s="215"/>
      <c r="B330" s="215"/>
      <c r="C330" s="215"/>
      <c r="D330" s="215"/>
      <c r="E330" s="23"/>
      <c r="F330" s="23"/>
      <c r="G330" s="215"/>
      <c r="H330" s="23"/>
      <c r="I330" s="215"/>
      <c r="J330" s="23"/>
      <c r="K330" s="23"/>
      <c r="L330" s="23"/>
      <c r="M330" s="23"/>
      <c r="N330" s="215"/>
      <c r="O330" s="23"/>
      <c r="P330" s="23"/>
      <c r="Q330" s="22" t="str">
        <f t="shared" si="67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68"/>
        <v>0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0</v>
      </c>
      <c r="AC330" s="22" t="str">
        <f t="shared" si="76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66"/>
        <v>#N/A</v>
      </c>
      <c r="AG330" s="22" t="e">
        <f t="shared" si="77"/>
        <v>#N/A</v>
      </c>
    </row>
    <row r="331" spans="1:33">
      <c r="A331" s="215"/>
      <c r="B331" s="215"/>
      <c r="C331" s="215"/>
      <c r="D331" s="215"/>
      <c r="E331" s="23"/>
      <c r="F331" s="23"/>
      <c r="G331" s="215"/>
      <c r="H331" s="23"/>
      <c r="I331" s="215"/>
      <c r="J331" s="23"/>
      <c r="K331" s="23"/>
      <c r="L331" s="23"/>
      <c r="M331" s="23"/>
      <c r="N331" s="215"/>
      <c r="O331" s="23"/>
      <c r="P331" s="23"/>
      <c r="Q331" s="22" t="str">
        <f t="shared" si="67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68"/>
        <v>0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0</v>
      </c>
      <c r="AC331" s="22" t="str">
        <f t="shared" si="76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66"/>
        <v>#N/A</v>
      </c>
      <c r="AG331" s="22" t="e">
        <f t="shared" si="77"/>
        <v>#N/A</v>
      </c>
    </row>
    <row r="332" spans="1:33">
      <c r="A332" s="215"/>
      <c r="B332" s="215"/>
      <c r="C332" s="215"/>
      <c r="D332" s="215"/>
      <c r="E332" s="23"/>
      <c r="F332" s="23"/>
      <c r="G332" s="215"/>
      <c r="H332" s="23"/>
      <c r="I332" s="215"/>
      <c r="J332" s="23"/>
      <c r="K332" s="23"/>
      <c r="L332" s="23"/>
      <c r="M332" s="23"/>
      <c r="N332" s="215"/>
      <c r="O332" s="23"/>
      <c r="P332" s="23"/>
      <c r="Q332" s="22" t="str">
        <f t="shared" si="67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68"/>
        <v>0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0</v>
      </c>
      <c r="AC332" s="22" t="str">
        <f t="shared" si="76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66"/>
        <v>#N/A</v>
      </c>
      <c r="AG332" s="22" t="e">
        <f t="shared" si="77"/>
        <v>#N/A</v>
      </c>
    </row>
    <row r="333" spans="1:33">
      <c r="A333" s="215"/>
      <c r="B333" s="215"/>
      <c r="C333" s="215"/>
      <c r="D333" s="215"/>
      <c r="E333" s="23"/>
      <c r="F333" s="23"/>
      <c r="G333" s="215"/>
      <c r="H333" s="23"/>
      <c r="I333" s="215"/>
      <c r="J333" s="23"/>
      <c r="K333" s="23"/>
      <c r="L333" s="23"/>
      <c r="M333" s="23"/>
      <c r="N333" s="215"/>
      <c r="O333" s="23"/>
      <c r="P333" s="23"/>
      <c r="Q333" s="22" t="str">
        <f t="shared" si="67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68"/>
        <v>0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0</v>
      </c>
      <c r="AC333" s="22" t="str">
        <f t="shared" si="76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66"/>
        <v>#N/A</v>
      </c>
      <c r="AG333" s="22" t="e">
        <f t="shared" si="77"/>
        <v>#N/A</v>
      </c>
    </row>
    <row r="334" spans="1:33">
      <c r="A334" s="215"/>
      <c r="B334" s="215"/>
      <c r="C334" s="215"/>
      <c r="D334" s="215"/>
      <c r="E334" s="23"/>
      <c r="F334" s="23"/>
      <c r="G334" s="215"/>
      <c r="H334" s="23"/>
      <c r="I334" s="215"/>
      <c r="J334" s="23"/>
      <c r="K334" s="23"/>
      <c r="L334" s="23"/>
      <c r="M334" s="23"/>
      <c r="N334" s="215"/>
      <c r="O334" s="23"/>
      <c r="P334" s="23"/>
      <c r="Q334" s="22" t="str">
        <f t="shared" si="67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68"/>
        <v>0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0</v>
      </c>
      <c r="AC334" s="22" t="str">
        <f t="shared" si="76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66"/>
        <v>#N/A</v>
      </c>
      <c r="AG334" s="22" t="e">
        <f t="shared" si="77"/>
        <v>#N/A</v>
      </c>
    </row>
    <row r="335" spans="1:33">
      <c r="A335" s="215"/>
      <c r="B335" s="215"/>
      <c r="C335" s="215"/>
      <c r="D335" s="215"/>
      <c r="E335" s="23"/>
      <c r="F335" s="23"/>
      <c r="G335" s="215"/>
      <c r="H335" s="23"/>
      <c r="I335" s="215"/>
      <c r="J335" s="23"/>
      <c r="K335" s="23"/>
      <c r="L335" s="23"/>
      <c r="M335" s="23"/>
      <c r="N335" s="215"/>
      <c r="O335" s="23"/>
      <c r="P335" s="23"/>
      <c r="Q335" s="22" t="str">
        <f t="shared" si="67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68"/>
        <v>0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0</v>
      </c>
      <c r="AC335" s="22" t="str">
        <f t="shared" si="76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66"/>
        <v>#N/A</v>
      </c>
      <c r="AG335" s="22" t="e">
        <f t="shared" si="77"/>
        <v>#N/A</v>
      </c>
    </row>
    <row r="336" spans="1:33">
      <c r="A336" s="215"/>
      <c r="B336" s="215"/>
      <c r="C336" s="215"/>
      <c r="D336" s="215"/>
      <c r="E336" s="23"/>
      <c r="F336" s="23"/>
      <c r="G336" s="215"/>
      <c r="H336" s="23"/>
      <c r="I336" s="215"/>
      <c r="J336" s="23"/>
      <c r="K336" s="23"/>
      <c r="L336" s="23"/>
      <c r="M336" s="23"/>
      <c r="N336" s="215"/>
      <c r="O336" s="23"/>
      <c r="P336" s="23"/>
      <c r="Q336" s="22" t="str">
        <f t="shared" si="67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68"/>
        <v>0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0</v>
      </c>
      <c r="AC336" s="22" t="str">
        <f t="shared" si="76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66"/>
        <v>#N/A</v>
      </c>
      <c r="AG336" s="22" t="e">
        <f t="shared" si="77"/>
        <v>#N/A</v>
      </c>
    </row>
    <row r="337" spans="1:33">
      <c r="A337" s="215"/>
      <c r="B337" s="215"/>
      <c r="C337" s="215"/>
      <c r="D337" s="215"/>
      <c r="E337" s="23"/>
      <c r="F337" s="23"/>
      <c r="G337" s="215"/>
      <c r="H337" s="23"/>
      <c r="I337" s="215"/>
      <c r="J337" s="23"/>
      <c r="K337" s="23"/>
      <c r="L337" s="23"/>
      <c r="M337" s="23"/>
      <c r="N337" s="215"/>
      <c r="O337" s="23"/>
      <c r="P337" s="23"/>
      <c r="Q337" s="22" t="str">
        <f t="shared" si="67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68"/>
        <v>0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0</v>
      </c>
      <c r="AC337" s="22" t="str">
        <f t="shared" si="76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66"/>
        <v>#N/A</v>
      </c>
      <c r="AG337" s="22" t="e">
        <f t="shared" si="77"/>
        <v>#N/A</v>
      </c>
    </row>
    <row r="338" spans="1:33">
      <c r="A338" s="215"/>
      <c r="B338" s="215"/>
      <c r="C338" s="215"/>
      <c r="D338" s="215"/>
      <c r="E338" s="23"/>
      <c r="F338" s="23"/>
      <c r="G338" s="215"/>
      <c r="H338" s="23"/>
      <c r="I338" s="215"/>
      <c r="J338" s="23"/>
      <c r="K338" s="23"/>
      <c r="L338" s="23"/>
      <c r="M338" s="23"/>
      <c r="N338" s="215"/>
      <c r="O338" s="23"/>
      <c r="P338" s="23"/>
      <c r="Q338" s="22" t="str">
        <f t="shared" si="67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68"/>
        <v>0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0</v>
      </c>
      <c r="AC338" s="22" t="str">
        <f t="shared" si="76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66"/>
        <v>#N/A</v>
      </c>
      <c r="AG338" s="22" t="e">
        <f t="shared" si="77"/>
        <v>#N/A</v>
      </c>
    </row>
    <row r="339" spans="1:33">
      <c r="A339" s="215"/>
      <c r="B339" s="215"/>
      <c r="C339" s="215"/>
      <c r="D339" s="215"/>
      <c r="E339" s="23"/>
      <c r="F339" s="23"/>
      <c r="G339" s="215"/>
      <c r="H339" s="23"/>
      <c r="I339" s="215"/>
      <c r="J339" s="23"/>
      <c r="K339" s="23"/>
      <c r="L339" s="23"/>
      <c r="M339" s="23"/>
      <c r="N339" s="215"/>
      <c r="O339" s="23"/>
      <c r="P339" s="23"/>
      <c r="Q339" s="22" t="str">
        <f t="shared" si="67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68"/>
        <v>0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0</v>
      </c>
      <c r="AC339" s="22" t="str">
        <f t="shared" si="76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66"/>
        <v>#N/A</v>
      </c>
      <c r="AG339" s="22" t="e">
        <f t="shared" si="77"/>
        <v>#N/A</v>
      </c>
    </row>
    <row r="340" spans="1:33">
      <c r="A340" s="215"/>
      <c r="B340" s="215"/>
      <c r="C340" s="215"/>
      <c r="D340" s="215"/>
      <c r="E340" s="23"/>
      <c r="F340" s="23"/>
      <c r="G340" s="215"/>
      <c r="H340" s="23"/>
      <c r="I340" s="215"/>
      <c r="J340" s="23"/>
      <c r="K340" s="23"/>
      <c r="L340" s="23"/>
      <c r="M340" s="23"/>
      <c r="N340" s="215"/>
      <c r="O340" s="23"/>
      <c r="P340" s="23"/>
      <c r="Q340" s="22" t="str">
        <f t="shared" si="67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68"/>
        <v>0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0</v>
      </c>
      <c r="AC340" s="22" t="str">
        <f t="shared" si="76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66"/>
        <v>#N/A</v>
      </c>
      <c r="AG340" s="22" t="e">
        <f t="shared" si="77"/>
        <v>#N/A</v>
      </c>
    </row>
    <row r="341" spans="1:33">
      <c r="A341" s="215"/>
      <c r="B341" s="215"/>
      <c r="C341" s="215"/>
      <c r="D341" s="215"/>
      <c r="E341" s="23"/>
      <c r="F341" s="23"/>
      <c r="G341" s="215"/>
      <c r="H341" s="23"/>
      <c r="I341" s="215"/>
      <c r="J341" s="23"/>
      <c r="K341" s="23"/>
      <c r="L341" s="23"/>
      <c r="M341" s="23"/>
      <c r="N341" s="215"/>
      <c r="O341" s="23"/>
      <c r="P341" s="23"/>
      <c r="Q341" s="22" t="str">
        <f t="shared" si="67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68"/>
        <v>0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0</v>
      </c>
      <c r="AC341" s="22" t="str">
        <f t="shared" si="76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66"/>
        <v>#N/A</v>
      </c>
      <c r="AG341" s="22" t="e">
        <f t="shared" si="77"/>
        <v>#N/A</v>
      </c>
    </row>
    <row r="342" spans="1:33">
      <c r="A342" s="215"/>
      <c r="B342" s="215"/>
      <c r="C342" s="215"/>
      <c r="D342" s="215"/>
      <c r="E342" s="23"/>
      <c r="F342" s="23"/>
      <c r="G342" s="215"/>
      <c r="H342" s="23"/>
      <c r="I342" s="215"/>
      <c r="J342" s="23"/>
      <c r="K342" s="23"/>
      <c r="L342" s="23"/>
      <c r="M342" s="23"/>
      <c r="N342" s="215"/>
      <c r="O342" s="23"/>
      <c r="P342" s="23"/>
      <c r="Q342" s="22" t="str">
        <f t="shared" si="67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68"/>
        <v>0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0</v>
      </c>
      <c r="AC342" s="22" t="str">
        <f t="shared" si="76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66"/>
        <v>#N/A</v>
      </c>
      <c r="AG342" s="22" t="e">
        <f t="shared" si="77"/>
        <v>#N/A</v>
      </c>
    </row>
    <row r="343" spans="1:33">
      <c r="A343" s="215"/>
      <c r="B343" s="215"/>
      <c r="C343" s="215"/>
      <c r="D343" s="215"/>
      <c r="E343" s="23"/>
      <c r="F343" s="23"/>
      <c r="G343" s="215"/>
      <c r="H343" s="23"/>
      <c r="I343" s="215"/>
      <c r="J343" s="23"/>
      <c r="K343" s="23"/>
      <c r="L343" s="23"/>
      <c r="M343" s="23"/>
      <c r="N343" s="215"/>
      <c r="O343" s="23"/>
      <c r="P343" s="23"/>
      <c r="Q343" s="22" t="str">
        <f t="shared" si="67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68"/>
        <v>0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0</v>
      </c>
      <c r="AC343" s="22" t="str">
        <f t="shared" si="76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66"/>
        <v>#N/A</v>
      </c>
      <c r="AG343" s="22" t="e">
        <f t="shared" si="77"/>
        <v>#N/A</v>
      </c>
    </row>
    <row r="344" spans="1:33">
      <c r="A344" s="215"/>
      <c r="B344" s="215"/>
      <c r="C344" s="215"/>
      <c r="D344" s="215"/>
      <c r="E344" s="23"/>
      <c r="F344" s="23"/>
      <c r="G344" s="215"/>
      <c r="H344" s="23"/>
      <c r="I344" s="215"/>
      <c r="J344" s="23"/>
      <c r="K344" s="23"/>
      <c r="L344" s="23"/>
      <c r="M344" s="23"/>
      <c r="N344" s="215"/>
      <c r="O344" s="23"/>
      <c r="P344" s="23"/>
      <c r="Q344" s="22" t="str">
        <f t="shared" si="67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68"/>
        <v>0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0</v>
      </c>
      <c r="AC344" s="22" t="str">
        <f t="shared" si="76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66"/>
        <v>#N/A</v>
      </c>
      <c r="AG344" s="22" t="e">
        <f t="shared" si="77"/>
        <v>#N/A</v>
      </c>
    </row>
    <row r="345" spans="1:33">
      <c r="A345" s="215"/>
      <c r="B345" s="215"/>
      <c r="C345" s="215"/>
      <c r="D345" s="215"/>
      <c r="E345" s="23"/>
      <c r="F345" s="23"/>
      <c r="G345" s="215"/>
      <c r="H345" s="23"/>
      <c r="I345" s="215"/>
      <c r="J345" s="23"/>
      <c r="K345" s="23"/>
      <c r="L345" s="23"/>
      <c r="M345" s="23"/>
      <c r="N345" s="215"/>
      <c r="O345" s="23"/>
      <c r="P345" s="23"/>
      <c r="Q345" s="22" t="str">
        <f t="shared" si="67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68"/>
        <v>0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0</v>
      </c>
      <c r="AC345" s="22" t="str">
        <f t="shared" si="76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66"/>
        <v>#N/A</v>
      </c>
      <c r="AG345" s="22" t="e">
        <f t="shared" si="77"/>
        <v>#N/A</v>
      </c>
    </row>
    <row r="346" spans="1:33">
      <c r="A346" s="215"/>
      <c r="B346" s="215"/>
      <c r="C346" s="215"/>
      <c r="D346" s="215"/>
      <c r="E346" s="23"/>
      <c r="F346" s="23"/>
      <c r="G346" s="215"/>
      <c r="H346" s="23"/>
      <c r="I346" s="215"/>
      <c r="J346" s="23"/>
      <c r="K346" s="23"/>
      <c r="L346" s="23"/>
      <c r="M346" s="23"/>
      <c r="N346" s="215"/>
      <c r="O346" s="23"/>
      <c r="P346" s="23"/>
      <c r="Q346" s="22" t="str">
        <f t="shared" si="67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68"/>
        <v>0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0</v>
      </c>
      <c r="AC346" s="22" t="str">
        <f t="shared" si="76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66"/>
        <v>#N/A</v>
      </c>
      <c r="AG346" s="22" t="e">
        <f t="shared" si="77"/>
        <v>#N/A</v>
      </c>
    </row>
    <row r="347" spans="1:33">
      <c r="A347" s="215"/>
      <c r="B347" s="215"/>
      <c r="C347" s="215"/>
      <c r="D347" s="215"/>
      <c r="E347" s="23"/>
      <c r="F347" s="23"/>
      <c r="G347" s="215"/>
      <c r="H347" s="23"/>
      <c r="I347" s="215"/>
      <c r="J347" s="23"/>
      <c r="K347" s="23"/>
      <c r="L347" s="23"/>
      <c r="M347" s="23"/>
      <c r="N347" s="215"/>
      <c r="O347" s="23"/>
      <c r="P347" s="23"/>
      <c r="Q347" s="22" t="str">
        <f t="shared" si="67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68"/>
        <v>0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0</v>
      </c>
      <c r="AC347" s="22" t="str">
        <f t="shared" si="76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66"/>
        <v>#N/A</v>
      </c>
      <c r="AG347" s="22" t="e">
        <f t="shared" si="77"/>
        <v>#N/A</v>
      </c>
    </row>
    <row r="348" spans="1:33">
      <c r="A348" s="215"/>
      <c r="B348" s="215"/>
      <c r="C348" s="215"/>
      <c r="D348" s="215"/>
      <c r="E348" s="23"/>
      <c r="F348" s="23"/>
      <c r="G348" s="215"/>
      <c r="H348" s="23"/>
      <c r="I348" s="215"/>
      <c r="J348" s="23"/>
      <c r="K348" s="23"/>
      <c r="L348" s="23"/>
      <c r="M348" s="23"/>
      <c r="N348" s="215"/>
      <c r="O348" s="23"/>
      <c r="P348" s="23"/>
      <c r="Q348" s="22" t="str">
        <f t="shared" si="67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68"/>
        <v>0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0</v>
      </c>
      <c r="AC348" s="22" t="str">
        <f t="shared" si="76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66"/>
        <v>#N/A</v>
      </c>
      <c r="AG348" s="22" t="e">
        <f t="shared" si="77"/>
        <v>#N/A</v>
      </c>
    </row>
    <row r="349" spans="1:33">
      <c r="A349" s="215"/>
      <c r="B349" s="215"/>
      <c r="C349" s="215"/>
      <c r="D349" s="215"/>
      <c r="E349" s="23"/>
      <c r="F349" s="23"/>
      <c r="G349" s="215"/>
      <c r="H349" s="23"/>
      <c r="I349" s="215"/>
      <c r="J349" s="23"/>
      <c r="K349" s="23"/>
      <c r="L349" s="23"/>
      <c r="M349" s="23"/>
      <c r="N349" s="215"/>
      <c r="O349" s="23"/>
      <c r="P349" s="23"/>
      <c r="Q349" s="22" t="str">
        <f t="shared" si="67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68"/>
        <v>0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0</v>
      </c>
      <c r="AC349" s="22" t="str">
        <f t="shared" si="76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66"/>
        <v>#N/A</v>
      </c>
      <c r="AG349" s="22" t="e">
        <f t="shared" si="77"/>
        <v>#N/A</v>
      </c>
    </row>
    <row r="350" spans="1:33">
      <c r="A350" s="215"/>
      <c r="B350" s="215"/>
      <c r="C350" s="215"/>
      <c r="D350" s="215"/>
      <c r="E350" s="23"/>
      <c r="F350" s="23"/>
      <c r="G350" s="215"/>
      <c r="H350" s="23"/>
      <c r="I350" s="215"/>
      <c r="J350" s="23"/>
      <c r="K350" s="23"/>
      <c r="L350" s="23"/>
      <c r="M350" s="23"/>
      <c r="N350" s="215"/>
      <c r="O350" s="23"/>
      <c r="P350" s="23"/>
      <c r="Q350" s="22" t="str">
        <f t="shared" si="67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68"/>
        <v>0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0</v>
      </c>
      <c r="AC350" s="22" t="str">
        <f t="shared" si="76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66"/>
        <v>#N/A</v>
      </c>
      <c r="AG350" s="22" t="e">
        <f t="shared" si="77"/>
        <v>#N/A</v>
      </c>
    </row>
    <row r="351" spans="1:33">
      <c r="A351" s="215"/>
      <c r="B351" s="215"/>
      <c r="C351" s="215"/>
      <c r="D351" s="215"/>
      <c r="E351" s="23"/>
      <c r="F351" s="23"/>
      <c r="G351" s="215"/>
      <c r="H351" s="23"/>
      <c r="I351" s="215"/>
      <c r="J351" s="23"/>
      <c r="K351" s="23"/>
      <c r="L351" s="23"/>
      <c r="M351" s="23"/>
      <c r="N351" s="215"/>
      <c r="O351" s="23"/>
      <c r="P351" s="23"/>
      <c r="Q351" s="22" t="str">
        <f t="shared" si="67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68"/>
        <v>0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0</v>
      </c>
      <c r="AC351" s="22" t="str">
        <f t="shared" si="76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66"/>
        <v>#N/A</v>
      </c>
      <c r="AG351" s="22" t="e">
        <f t="shared" si="77"/>
        <v>#N/A</v>
      </c>
    </row>
    <row r="352" spans="1:33">
      <c r="A352" s="215"/>
      <c r="B352" s="215"/>
      <c r="C352" s="215"/>
      <c r="D352" s="215"/>
      <c r="E352" s="23"/>
      <c r="F352" s="23"/>
      <c r="G352" s="215"/>
      <c r="H352" s="23"/>
      <c r="I352" s="215"/>
      <c r="J352" s="23"/>
      <c r="K352" s="23"/>
      <c r="L352" s="23"/>
      <c r="M352" s="23"/>
      <c r="N352" s="215"/>
      <c r="O352" s="23"/>
      <c r="P352" s="23"/>
      <c r="Q352" s="22" t="str">
        <f t="shared" si="67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68"/>
        <v>0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0</v>
      </c>
      <c r="AC352" s="22" t="str">
        <f t="shared" si="76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66"/>
        <v>#N/A</v>
      </c>
      <c r="AG352" s="22" t="e">
        <f t="shared" si="77"/>
        <v>#N/A</v>
      </c>
    </row>
    <row r="353" spans="1:33">
      <c r="A353" s="215"/>
      <c r="B353" s="215"/>
      <c r="C353" s="215"/>
      <c r="D353" s="215"/>
      <c r="E353" s="23"/>
      <c r="F353" s="23"/>
      <c r="G353" s="215"/>
      <c r="H353" s="23"/>
      <c r="I353" s="215"/>
      <c r="J353" s="23"/>
      <c r="K353" s="23"/>
      <c r="L353" s="23"/>
      <c r="M353" s="23"/>
      <c r="N353" s="215"/>
      <c r="O353" s="23"/>
      <c r="P353" s="23"/>
      <c r="Q353" s="22" t="str">
        <f t="shared" si="67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68"/>
        <v>0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0</v>
      </c>
      <c r="AC353" s="22" t="str">
        <f t="shared" si="76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66"/>
        <v>#N/A</v>
      </c>
      <c r="AG353" s="22" t="e">
        <f t="shared" si="77"/>
        <v>#N/A</v>
      </c>
    </row>
    <row r="354" spans="1:33">
      <c r="A354" s="215"/>
      <c r="B354" s="215"/>
      <c r="C354" s="215"/>
      <c r="D354" s="215"/>
      <c r="E354" s="23"/>
      <c r="F354" s="23"/>
      <c r="G354" s="215"/>
      <c r="H354" s="23"/>
      <c r="I354" s="215"/>
      <c r="J354" s="23"/>
      <c r="K354" s="23"/>
      <c r="L354" s="23"/>
      <c r="M354" s="23"/>
      <c r="N354" s="215"/>
      <c r="O354" s="23"/>
      <c r="P354" s="23"/>
      <c r="Q354" s="22" t="str">
        <f t="shared" si="67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68"/>
        <v>0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0</v>
      </c>
      <c r="AC354" s="22" t="str">
        <f t="shared" si="76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66"/>
        <v>#N/A</v>
      </c>
      <c r="AG354" s="22" t="e">
        <f t="shared" si="77"/>
        <v>#N/A</v>
      </c>
    </row>
    <row r="355" spans="1:33">
      <c r="A355" s="215"/>
      <c r="B355" s="215"/>
      <c r="C355" s="215"/>
      <c r="D355" s="215"/>
      <c r="E355" s="23"/>
      <c r="F355" s="23"/>
      <c r="G355" s="215"/>
      <c r="H355" s="23"/>
      <c r="I355" s="215"/>
      <c r="J355" s="23"/>
      <c r="K355" s="23"/>
      <c r="L355" s="23"/>
      <c r="M355" s="23"/>
      <c r="N355" s="215"/>
      <c r="O355" s="23"/>
      <c r="P355" s="23"/>
      <c r="Q355" s="22" t="str">
        <f t="shared" si="67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68"/>
        <v>0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0</v>
      </c>
      <c r="AC355" s="22" t="str">
        <f t="shared" si="76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66"/>
        <v>#N/A</v>
      </c>
      <c r="AG355" s="22" t="e">
        <f t="shared" si="77"/>
        <v>#N/A</v>
      </c>
    </row>
    <row r="356" spans="1:33">
      <c r="A356" s="215"/>
      <c r="B356" s="215"/>
      <c r="C356" s="215"/>
      <c r="D356" s="215"/>
      <c r="E356" s="23"/>
      <c r="F356" s="23"/>
      <c r="G356" s="215"/>
      <c r="H356" s="23"/>
      <c r="I356" s="215"/>
      <c r="J356" s="23"/>
      <c r="K356" s="23"/>
      <c r="L356" s="23"/>
      <c r="M356" s="23"/>
      <c r="N356" s="215"/>
      <c r="O356" s="23"/>
      <c r="P356" s="23"/>
      <c r="Q356" s="22" t="str">
        <f t="shared" si="67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68"/>
        <v>0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0</v>
      </c>
      <c r="AC356" s="22" t="str">
        <f t="shared" si="76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66"/>
        <v>#N/A</v>
      </c>
      <c r="AG356" s="22" t="e">
        <f t="shared" si="77"/>
        <v>#N/A</v>
      </c>
    </row>
    <row r="357" spans="1:33">
      <c r="A357" s="215"/>
      <c r="B357" s="215"/>
      <c r="C357" s="215"/>
      <c r="D357" s="215"/>
      <c r="E357" s="23"/>
      <c r="F357" s="23"/>
      <c r="G357" s="215"/>
      <c r="H357" s="23"/>
      <c r="I357" s="215"/>
      <c r="J357" s="23"/>
      <c r="K357" s="23"/>
      <c r="L357" s="23"/>
      <c r="M357" s="23"/>
      <c r="N357" s="215"/>
      <c r="O357" s="23"/>
      <c r="P357" s="23"/>
      <c r="Q357" s="22" t="str">
        <f t="shared" si="67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68"/>
        <v>0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0</v>
      </c>
      <c r="AC357" s="22" t="str">
        <f t="shared" si="76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66"/>
        <v>#N/A</v>
      </c>
      <c r="AG357" s="22" t="e">
        <f t="shared" si="77"/>
        <v>#N/A</v>
      </c>
    </row>
    <row r="358" spans="1:33">
      <c r="A358" s="215"/>
      <c r="B358" s="215"/>
      <c r="C358" s="215"/>
      <c r="D358" s="215"/>
      <c r="E358" s="23"/>
      <c r="F358" s="23"/>
      <c r="G358" s="215"/>
      <c r="H358" s="23"/>
      <c r="I358" s="215"/>
      <c r="J358" s="23"/>
      <c r="K358" s="23"/>
      <c r="L358" s="23"/>
      <c r="M358" s="23"/>
      <c r="N358" s="215"/>
      <c r="O358" s="23"/>
      <c r="P358" s="23"/>
      <c r="Q358" s="22" t="str">
        <f t="shared" si="67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68"/>
        <v>0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0</v>
      </c>
      <c r="AC358" s="22" t="str">
        <f t="shared" si="76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66"/>
        <v>#N/A</v>
      </c>
      <c r="AG358" s="22" t="e">
        <f t="shared" si="77"/>
        <v>#N/A</v>
      </c>
    </row>
    <row r="359" spans="1:33">
      <c r="A359" s="215"/>
      <c r="B359" s="215"/>
      <c r="C359" s="215"/>
      <c r="D359" s="215"/>
      <c r="E359" s="23"/>
      <c r="F359" s="23"/>
      <c r="G359" s="215"/>
      <c r="H359" s="23"/>
      <c r="I359" s="215"/>
      <c r="J359" s="23"/>
      <c r="K359" s="23"/>
      <c r="L359" s="23"/>
      <c r="M359" s="23"/>
      <c r="N359" s="215"/>
      <c r="O359" s="23"/>
      <c r="P359" s="23"/>
      <c r="Q359" s="22" t="str">
        <f t="shared" si="67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68"/>
        <v>0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0</v>
      </c>
      <c r="AC359" s="22" t="str">
        <f t="shared" si="76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66"/>
        <v>#N/A</v>
      </c>
      <c r="AG359" s="22" t="e">
        <f t="shared" si="77"/>
        <v>#N/A</v>
      </c>
    </row>
    <row r="360" spans="1:33">
      <c r="A360" s="215"/>
      <c r="B360" s="215"/>
      <c r="C360" s="215"/>
      <c r="D360" s="215"/>
      <c r="E360" s="23"/>
      <c r="F360" s="23"/>
      <c r="G360" s="215"/>
      <c r="H360" s="23"/>
      <c r="I360" s="215"/>
      <c r="J360" s="23"/>
      <c r="K360" s="23"/>
      <c r="L360" s="23"/>
      <c r="M360" s="23"/>
      <c r="N360" s="215"/>
      <c r="O360" s="23"/>
      <c r="P360" s="23"/>
      <c r="Q360" s="22" t="str">
        <f t="shared" si="67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68"/>
        <v>0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0</v>
      </c>
      <c r="AC360" s="22" t="str">
        <f t="shared" si="76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66"/>
        <v>#N/A</v>
      </c>
      <c r="AG360" s="22" t="e">
        <f t="shared" si="77"/>
        <v>#N/A</v>
      </c>
    </row>
    <row r="361" spans="1:33">
      <c r="A361" s="215"/>
      <c r="B361" s="215"/>
      <c r="C361" s="215"/>
      <c r="D361" s="215"/>
      <c r="E361" s="23"/>
      <c r="F361" s="23"/>
      <c r="G361" s="215"/>
      <c r="H361" s="23"/>
      <c r="I361" s="215"/>
      <c r="J361" s="23"/>
      <c r="K361" s="23"/>
      <c r="L361" s="23"/>
      <c r="M361" s="23"/>
      <c r="N361" s="215"/>
      <c r="O361" s="23"/>
      <c r="P361" s="23"/>
      <c r="Q361" s="22" t="str">
        <f t="shared" si="67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68"/>
        <v>0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0</v>
      </c>
      <c r="AC361" s="22" t="str">
        <f t="shared" si="76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66"/>
        <v>#N/A</v>
      </c>
      <c r="AG361" s="22" t="e">
        <f t="shared" si="77"/>
        <v>#N/A</v>
      </c>
    </row>
    <row r="362" spans="1:33">
      <c r="A362" s="215"/>
      <c r="B362" s="215"/>
      <c r="C362" s="215"/>
      <c r="D362" s="215"/>
      <c r="E362" s="23"/>
      <c r="F362" s="23"/>
      <c r="G362" s="215"/>
      <c r="H362" s="23"/>
      <c r="I362" s="215"/>
      <c r="J362" s="23"/>
      <c r="K362" s="23"/>
      <c r="L362" s="23"/>
      <c r="M362" s="23"/>
      <c r="N362" s="215"/>
      <c r="O362" s="23"/>
      <c r="P362" s="23"/>
      <c r="Q362" s="22" t="str">
        <f t="shared" si="67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68"/>
        <v>0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0</v>
      </c>
      <c r="AC362" s="22" t="str">
        <f t="shared" si="76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66"/>
        <v>#N/A</v>
      </c>
      <c r="AG362" s="22" t="e">
        <f t="shared" si="77"/>
        <v>#N/A</v>
      </c>
    </row>
    <row r="363" spans="1:33">
      <c r="A363" s="215"/>
      <c r="B363" s="215"/>
      <c r="C363" s="215"/>
      <c r="D363" s="215"/>
      <c r="E363" s="23"/>
      <c r="F363" s="23"/>
      <c r="G363" s="215"/>
      <c r="H363" s="23"/>
      <c r="I363" s="215"/>
      <c r="J363" s="23"/>
      <c r="K363" s="23"/>
      <c r="L363" s="23"/>
      <c r="M363" s="23"/>
      <c r="N363" s="215"/>
      <c r="O363" s="23"/>
      <c r="P363" s="23"/>
      <c r="Q363" s="22" t="str">
        <f t="shared" si="67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68"/>
        <v>0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0</v>
      </c>
      <c r="AC363" s="22" t="str">
        <f t="shared" si="76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66"/>
        <v>#N/A</v>
      </c>
      <c r="AG363" s="22" t="e">
        <f t="shared" si="77"/>
        <v>#N/A</v>
      </c>
    </row>
    <row r="364" spans="1:33">
      <c r="A364" s="215"/>
      <c r="B364" s="215"/>
      <c r="C364" s="215"/>
      <c r="D364" s="215"/>
      <c r="E364" s="23"/>
      <c r="F364" s="23"/>
      <c r="G364" s="215"/>
      <c r="H364" s="23"/>
      <c r="I364" s="215"/>
      <c r="J364" s="23"/>
      <c r="K364" s="23"/>
      <c r="L364" s="23"/>
      <c r="M364" s="23"/>
      <c r="N364" s="215"/>
      <c r="O364" s="23"/>
      <c r="P364" s="23"/>
      <c r="Q364" s="22" t="str">
        <f t="shared" si="67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68"/>
        <v>0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0</v>
      </c>
      <c r="AC364" s="22" t="str">
        <f t="shared" si="76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66"/>
        <v>#N/A</v>
      </c>
      <c r="AG364" s="22" t="e">
        <f t="shared" si="77"/>
        <v>#N/A</v>
      </c>
    </row>
    <row r="365" spans="1:33">
      <c r="A365" s="215"/>
      <c r="B365" s="215"/>
      <c r="C365" s="215"/>
      <c r="D365" s="215"/>
      <c r="E365" s="23"/>
      <c r="F365" s="23"/>
      <c r="G365" s="215"/>
      <c r="H365" s="23"/>
      <c r="I365" s="215"/>
      <c r="J365" s="23"/>
      <c r="K365" s="23"/>
      <c r="L365" s="23"/>
      <c r="M365" s="23"/>
      <c r="N365" s="215"/>
      <c r="O365" s="23"/>
      <c r="P365" s="23"/>
      <c r="Q365" s="22" t="str">
        <f t="shared" si="67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68"/>
        <v>0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0</v>
      </c>
      <c r="AC365" s="22" t="str">
        <f t="shared" si="76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66"/>
        <v>#N/A</v>
      </c>
      <c r="AG365" s="22" t="e">
        <f t="shared" si="77"/>
        <v>#N/A</v>
      </c>
    </row>
    <row r="366" spans="1:33">
      <c r="A366" s="215"/>
      <c r="B366" s="215"/>
      <c r="C366" s="215"/>
      <c r="D366" s="215"/>
      <c r="E366" s="23"/>
      <c r="F366" s="23"/>
      <c r="G366" s="215"/>
      <c r="H366" s="23"/>
      <c r="I366" s="215"/>
      <c r="J366" s="23"/>
      <c r="K366" s="23"/>
      <c r="L366" s="23"/>
      <c r="M366" s="23"/>
      <c r="N366" s="215"/>
      <c r="O366" s="23"/>
      <c r="P366" s="23"/>
      <c r="Q366" s="22" t="str">
        <f t="shared" si="67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68"/>
        <v>0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0</v>
      </c>
      <c r="AC366" s="22" t="str">
        <f t="shared" si="76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66"/>
        <v>#N/A</v>
      </c>
      <c r="AG366" s="22" t="e">
        <f t="shared" si="77"/>
        <v>#N/A</v>
      </c>
    </row>
    <row r="367" spans="1:33">
      <c r="A367" s="215"/>
      <c r="B367" s="215"/>
      <c r="C367" s="215"/>
      <c r="D367" s="215"/>
      <c r="E367" s="23"/>
      <c r="F367" s="23"/>
      <c r="G367" s="215"/>
      <c r="H367" s="23"/>
      <c r="I367" s="215"/>
      <c r="J367" s="23"/>
      <c r="K367" s="23"/>
      <c r="L367" s="23"/>
      <c r="M367" s="23"/>
      <c r="N367" s="215"/>
      <c r="O367" s="23"/>
      <c r="P367" s="23"/>
      <c r="Q367" s="22" t="str">
        <f t="shared" si="67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68"/>
        <v>0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0</v>
      </c>
      <c r="AC367" s="22" t="str">
        <f t="shared" si="76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66"/>
        <v>#N/A</v>
      </c>
      <c r="AG367" s="22" t="e">
        <f t="shared" si="77"/>
        <v>#N/A</v>
      </c>
    </row>
    <row r="368" spans="1:33">
      <c r="A368" s="215"/>
      <c r="B368" s="215"/>
      <c r="C368" s="215"/>
      <c r="D368" s="215"/>
      <c r="E368" s="23"/>
      <c r="F368" s="23"/>
      <c r="G368" s="215"/>
      <c r="H368" s="23"/>
      <c r="I368" s="215"/>
      <c r="J368" s="23"/>
      <c r="K368" s="23"/>
      <c r="L368" s="23"/>
      <c r="M368" s="23"/>
      <c r="N368" s="215"/>
      <c r="O368" s="23"/>
      <c r="P368" s="23"/>
      <c r="Q368" s="22" t="str">
        <f t="shared" si="67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68"/>
        <v>0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0</v>
      </c>
      <c r="AC368" s="22" t="str">
        <f t="shared" si="76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66"/>
        <v>#N/A</v>
      </c>
      <c r="AG368" s="22" t="e">
        <f t="shared" si="77"/>
        <v>#N/A</v>
      </c>
    </row>
    <row r="369" spans="1:33">
      <c r="A369" s="215"/>
      <c r="B369" s="215"/>
      <c r="C369" s="215"/>
      <c r="D369" s="215"/>
      <c r="E369" s="23"/>
      <c r="F369" s="23"/>
      <c r="G369" s="215"/>
      <c r="H369" s="23"/>
      <c r="I369" s="215"/>
      <c r="J369" s="23"/>
      <c r="K369" s="23"/>
      <c r="L369" s="23"/>
      <c r="M369" s="23"/>
      <c r="N369" s="215"/>
      <c r="O369" s="23"/>
      <c r="P369" s="23"/>
      <c r="Q369" s="22" t="str">
        <f t="shared" si="67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68"/>
        <v>0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0</v>
      </c>
      <c r="AC369" s="22" t="str">
        <f t="shared" si="76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66"/>
        <v>#N/A</v>
      </c>
      <c r="AG369" s="22" t="e">
        <f t="shared" si="77"/>
        <v>#N/A</v>
      </c>
    </row>
    <row r="370" spans="1:33">
      <c r="A370" s="215"/>
      <c r="B370" s="215"/>
      <c r="C370" s="215"/>
      <c r="D370" s="215"/>
      <c r="E370" s="23"/>
      <c r="F370" s="23"/>
      <c r="G370" s="215"/>
      <c r="H370" s="23"/>
      <c r="I370" s="215"/>
      <c r="J370" s="23"/>
      <c r="K370" s="23"/>
      <c r="L370" s="23"/>
      <c r="M370" s="23"/>
      <c r="N370" s="215"/>
      <c r="O370" s="23"/>
      <c r="P370" s="23"/>
      <c r="Q370" s="22" t="str">
        <f t="shared" si="67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68"/>
        <v>0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0</v>
      </c>
      <c r="AC370" s="22" t="str">
        <f t="shared" si="76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66"/>
        <v>#N/A</v>
      </c>
      <c r="AG370" s="22" t="e">
        <f t="shared" si="77"/>
        <v>#N/A</v>
      </c>
    </row>
    <row r="371" spans="1:33">
      <c r="A371" s="215"/>
      <c r="B371" s="215"/>
      <c r="C371" s="215"/>
      <c r="D371" s="215"/>
      <c r="E371" s="23"/>
      <c r="F371" s="23"/>
      <c r="G371" s="215"/>
      <c r="H371" s="23"/>
      <c r="I371" s="215"/>
      <c r="J371" s="23"/>
      <c r="K371" s="23"/>
      <c r="L371" s="23"/>
      <c r="M371" s="23"/>
      <c r="N371" s="215"/>
      <c r="O371" s="23"/>
      <c r="P371" s="23"/>
      <c r="Q371" s="22" t="str">
        <f t="shared" si="67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68"/>
        <v>0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0</v>
      </c>
      <c r="AC371" s="22" t="str">
        <f t="shared" si="76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66"/>
        <v>#N/A</v>
      </c>
      <c r="AG371" s="22" t="e">
        <f t="shared" si="77"/>
        <v>#N/A</v>
      </c>
    </row>
    <row r="372" spans="1:33">
      <c r="A372" s="215"/>
      <c r="B372" s="215"/>
      <c r="C372" s="215"/>
      <c r="D372" s="215"/>
      <c r="E372" s="23"/>
      <c r="F372" s="23"/>
      <c r="G372" s="215"/>
      <c r="H372" s="23"/>
      <c r="I372" s="215"/>
      <c r="J372" s="23"/>
      <c r="K372" s="23"/>
      <c r="L372" s="23"/>
      <c r="M372" s="23"/>
      <c r="N372" s="215"/>
      <c r="O372" s="23"/>
      <c r="P372" s="23"/>
      <c r="Q372" s="22" t="str">
        <f t="shared" si="67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68"/>
        <v>0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0</v>
      </c>
      <c r="AC372" s="22" t="str">
        <f t="shared" si="76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66"/>
        <v>#N/A</v>
      </c>
      <c r="AG372" s="22" t="e">
        <f t="shared" si="77"/>
        <v>#N/A</v>
      </c>
    </row>
    <row r="373" spans="1:33">
      <c r="A373" s="215"/>
      <c r="B373" s="215"/>
      <c r="C373" s="215"/>
      <c r="D373" s="215"/>
      <c r="E373" s="23"/>
      <c r="F373" s="23"/>
      <c r="G373" s="215"/>
      <c r="H373" s="23"/>
      <c r="I373" s="215"/>
      <c r="J373" s="23"/>
      <c r="K373" s="23"/>
      <c r="L373" s="23"/>
      <c r="M373" s="23"/>
      <c r="N373" s="215"/>
      <c r="O373" s="23"/>
      <c r="P373" s="23"/>
      <c r="Q373" s="22" t="str">
        <f t="shared" si="67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68"/>
        <v>0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0</v>
      </c>
      <c r="AC373" s="22" t="str">
        <f t="shared" si="76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66"/>
        <v>#N/A</v>
      </c>
      <c r="AG373" s="22" t="e">
        <f t="shared" si="77"/>
        <v>#N/A</v>
      </c>
    </row>
    <row r="374" spans="1:33">
      <c r="A374" s="215"/>
      <c r="B374" s="215"/>
      <c r="C374" s="215"/>
      <c r="D374" s="215"/>
      <c r="E374" s="23"/>
      <c r="F374" s="23"/>
      <c r="G374" s="215"/>
      <c r="H374" s="23"/>
      <c r="I374" s="215"/>
      <c r="J374" s="23"/>
      <c r="K374" s="23"/>
      <c r="L374" s="23"/>
      <c r="M374" s="23"/>
      <c r="N374" s="215"/>
      <c r="O374" s="23"/>
      <c r="P374" s="23"/>
      <c r="Q374" s="22" t="str">
        <f t="shared" si="67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68"/>
        <v>0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0</v>
      </c>
      <c r="AC374" s="22" t="str">
        <f t="shared" si="76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66"/>
        <v>#N/A</v>
      </c>
      <c r="AG374" s="22" t="e">
        <f t="shared" si="77"/>
        <v>#N/A</v>
      </c>
    </row>
    <row r="375" spans="1:33">
      <c r="A375" s="215"/>
      <c r="B375" s="215"/>
      <c r="C375" s="215"/>
      <c r="D375" s="215"/>
      <c r="E375" s="23"/>
      <c r="F375" s="23"/>
      <c r="G375" s="215"/>
      <c r="H375" s="23"/>
      <c r="I375" s="215"/>
      <c r="J375" s="23"/>
      <c r="K375" s="23"/>
      <c r="L375" s="23"/>
      <c r="M375" s="23"/>
      <c r="N375" s="215"/>
      <c r="O375" s="23"/>
      <c r="P375" s="23"/>
      <c r="Q375" s="22" t="str">
        <f t="shared" si="67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68"/>
        <v>0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0</v>
      </c>
      <c r="AC375" s="22" t="str">
        <f t="shared" si="76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66"/>
        <v>#N/A</v>
      </c>
      <c r="AG375" s="22" t="e">
        <f t="shared" si="77"/>
        <v>#N/A</v>
      </c>
    </row>
    <row r="376" spans="1:33">
      <c r="A376" s="215"/>
      <c r="B376" s="215"/>
      <c r="C376" s="215"/>
      <c r="D376" s="215"/>
      <c r="E376" s="23"/>
      <c r="F376" s="23"/>
      <c r="G376" s="215"/>
      <c r="H376" s="23"/>
      <c r="I376" s="215"/>
      <c r="J376" s="23"/>
      <c r="K376" s="23"/>
      <c r="L376" s="23"/>
      <c r="M376" s="23"/>
      <c r="N376" s="215"/>
      <c r="O376" s="23"/>
      <c r="P376" s="23"/>
      <c r="Q376" s="22" t="str">
        <f t="shared" si="67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68"/>
        <v>0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0</v>
      </c>
      <c r="AC376" s="22" t="str">
        <f t="shared" si="76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66"/>
        <v>#N/A</v>
      </c>
      <c r="AG376" s="22" t="e">
        <f t="shared" si="77"/>
        <v>#N/A</v>
      </c>
    </row>
    <row r="377" spans="1:33">
      <c r="A377" s="215"/>
      <c r="B377" s="215"/>
      <c r="C377" s="215"/>
      <c r="D377" s="215"/>
      <c r="E377" s="23"/>
      <c r="F377" s="23"/>
      <c r="G377" s="215"/>
      <c r="H377" s="23"/>
      <c r="I377" s="215"/>
      <c r="J377" s="23"/>
      <c r="K377" s="23"/>
      <c r="L377" s="23"/>
      <c r="M377" s="23"/>
      <c r="N377" s="215"/>
      <c r="O377" s="23"/>
      <c r="P377" s="23"/>
      <c r="Q377" s="22" t="str">
        <f t="shared" si="67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68"/>
        <v>0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0</v>
      </c>
      <c r="AC377" s="22" t="str">
        <f t="shared" si="76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66"/>
        <v>#N/A</v>
      </c>
      <c r="AG377" s="22" t="e">
        <f t="shared" si="77"/>
        <v>#N/A</v>
      </c>
    </row>
    <row r="378" spans="1:33">
      <c r="A378" s="215"/>
      <c r="B378" s="215"/>
      <c r="C378" s="215"/>
      <c r="D378" s="215"/>
      <c r="E378" s="23"/>
      <c r="F378" s="23"/>
      <c r="G378" s="215"/>
      <c r="H378" s="23"/>
      <c r="I378" s="215"/>
      <c r="J378" s="23"/>
      <c r="K378" s="23"/>
      <c r="L378" s="23"/>
      <c r="M378" s="23"/>
      <c r="N378" s="215"/>
      <c r="O378" s="23"/>
      <c r="P378" s="23"/>
      <c r="Q378" s="22" t="str">
        <f t="shared" si="67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68"/>
        <v>0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0</v>
      </c>
      <c r="AC378" s="22" t="str">
        <f t="shared" si="76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66"/>
        <v>#N/A</v>
      </c>
      <c r="AG378" s="22" t="e">
        <f t="shared" si="77"/>
        <v>#N/A</v>
      </c>
    </row>
    <row r="379" spans="1:33">
      <c r="A379" s="215"/>
      <c r="B379" s="215"/>
      <c r="C379" s="215"/>
      <c r="D379" s="215"/>
      <c r="E379" s="23"/>
      <c r="F379" s="23"/>
      <c r="G379" s="215"/>
      <c r="H379" s="23"/>
      <c r="I379" s="215"/>
      <c r="J379" s="23"/>
      <c r="K379" s="23"/>
      <c r="L379" s="23"/>
      <c r="M379" s="23"/>
      <c r="N379" s="215"/>
      <c r="O379" s="23"/>
      <c r="P379" s="23"/>
      <c r="Q379" s="22" t="str">
        <f t="shared" si="67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68"/>
        <v>0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0</v>
      </c>
      <c r="AC379" s="22" t="str">
        <f t="shared" si="76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66"/>
        <v>#N/A</v>
      </c>
      <c r="AG379" s="22" t="e">
        <f t="shared" si="77"/>
        <v>#N/A</v>
      </c>
    </row>
    <row r="380" spans="1:33">
      <c r="A380" s="215"/>
      <c r="B380" s="215"/>
      <c r="C380" s="215"/>
      <c r="D380" s="215"/>
      <c r="E380" s="23"/>
      <c r="F380" s="23"/>
      <c r="G380" s="215"/>
      <c r="H380" s="23"/>
      <c r="I380" s="215"/>
      <c r="J380" s="23"/>
      <c r="K380" s="23"/>
      <c r="L380" s="23"/>
      <c r="M380" s="23"/>
      <c r="N380" s="215"/>
      <c r="O380" s="23"/>
      <c r="P380" s="23"/>
      <c r="Q380" s="22" t="str">
        <f t="shared" si="67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68"/>
        <v>0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0</v>
      </c>
      <c r="AC380" s="22" t="str">
        <f t="shared" si="76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66"/>
        <v>#N/A</v>
      </c>
      <c r="AG380" s="22" t="e">
        <f t="shared" si="77"/>
        <v>#N/A</v>
      </c>
    </row>
    <row r="381" spans="1:33">
      <c r="A381" s="215"/>
      <c r="B381" s="215"/>
      <c r="C381" s="215"/>
      <c r="D381" s="215"/>
      <c r="E381" s="23"/>
      <c r="F381" s="23"/>
      <c r="G381" s="215"/>
      <c r="H381" s="23"/>
      <c r="I381" s="215"/>
      <c r="J381" s="23"/>
      <c r="K381" s="23"/>
      <c r="L381" s="23"/>
      <c r="M381" s="23"/>
      <c r="N381" s="215"/>
      <c r="O381" s="23"/>
      <c r="P381" s="23"/>
      <c r="Q381" s="22" t="str">
        <f t="shared" si="67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68"/>
        <v>0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0</v>
      </c>
      <c r="AC381" s="22" t="str">
        <f t="shared" si="76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66"/>
        <v>#N/A</v>
      </c>
      <c r="AG381" s="22" t="e">
        <f t="shared" si="77"/>
        <v>#N/A</v>
      </c>
    </row>
    <row r="382" spans="1:33">
      <c r="A382" s="215"/>
      <c r="B382" s="215"/>
      <c r="C382" s="215"/>
      <c r="D382" s="215"/>
      <c r="E382" s="23"/>
      <c r="F382" s="23"/>
      <c r="G382" s="215"/>
      <c r="H382" s="23"/>
      <c r="I382" s="215"/>
      <c r="J382" s="23"/>
      <c r="K382" s="23"/>
      <c r="L382" s="23"/>
      <c r="M382" s="23"/>
      <c r="N382" s="215"/>
      <c r="O382" s="23"/>
      <c r="P382" s="23"/>
      <c r="Q382" s="22" t="str">
        <f t="shared" si="67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68"/>
        <v>0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0</v>
      </c>
      <c r="AC382" s="22" t="str">
        <f t="shared" si="76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66"/>
        <v>#N/A</v>
      </c>
      <c r="AG382" s="22" t="e">
        <f t="shared" si="77"/>
        <v>#N/A</v>
      </c>
    </row>
    <row r="383" spans="1:33">
      <c r="A383" s="215"/>
      <c r="B383" s="215"/>
      <c r="C383" s="215"/>
      <c r="D383" s="215"/>
      <c r="E383" s="23"/>
      <c r="F383" s="23"/>
      <c r="G383" s="215"/>
      <c r="H383" s="23"/>
      <c r="I383" s="215"/>
      <c r="J383" s="23"/>
      <c r="K383" s="23"/>
      <c r="L383" s="23"/>
      <c r="M383" s="23"/>
      <c r="N383" s="215"/>
      <c r="O383" s="23"/>
      <c r="P383" s="23"/>
      <c r="Q383" s="22" t="str">
        <f t="shared" si="67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68"/>
        <v>0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0</v>
      </c>
      <c r="AC383" s="22" t="str">
        <f t="shared" si="76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66"/>
        <v>#N/A</v>
      </c>
      <c r="AG383" s="22" t="e">
        <f t="shared" si="77"/>
        <v>#N/A</v>
      </c>
    </row>
    <row r="384" spans="1:33">
      <c r="A384" s="215"/>
      <c r="B384" s="215"/>
      <c r="C384" s="215"/>
      <c r="D384" s="215"/>
      <c r="E384" s="23"/>
      <c r="F384" s="23"/>
      <c r="G384" s="215"/>
      <c r="H384" s="23"/>
      <c r="I384" s="215"/>
      <c r="J384" s="23"/>
      <c r="K384" s="23"/>
      <c r="L384" s="23"/>
      <c r="M384" s="23"/>
      <c r="N384" s="215"/>
      <c r="O384" s="23"/>
      <c r="P384" s="23"/>
      <c r="Q384" s="22" t="str">
        <f t="shared" si="67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68"/>
        <v>0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0</v>
      </c>
      <c r="AC384" s="22" t="str">
        <f t="shared" si="76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66"/>
        <v>#N/A</v>
      </c>
      <c r="AG384" s="22" t="e">
        <f t="shared" si="77"/>
        <v>#N/A</v>
      </c>
    </row>
    <row r="385" spans="1:33">
      <c r="A385" s="215"/>
      <c r="B385" s="215"/>
      <c r="C385" s="215"/>
      <c r="D385" s="215"/>
      <c r="E385" s="23"/>
      <c r="F385" s="23"/>
      <c r="G385" s="23"/>
      <c r="H385" s="23"/>
      <c r="I385" s="215"/>
      <c r="J385" s="23"/>
      <c r="K385" s="23"/>
      <c r="L385" s="23"/>
      <c r="M385" s="23"/>
      <c r="N385" s="215"/>
      <c r="O385" s="23"/>
      <c r="P385" s="23"/>
      <c r="Q385" s="22" t="str">
        <f t="shared" si="67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68"/>
        <v>0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0</v>
      </c>
      <c r="AC385" s="22" t="str">
        <f t="shared" si="76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66"/>
        <v>#N/A</v>
      </c>
      <c r="AG385" s="22" t="e">
        <f t="shared" si="77"/>
        <v>#N/A</v>
      </c>
    </row>
    <row r="386" spans="1:33" ht="12">
      <c r="A386" s="215"/>
      <c r="B386" s="215"/>
      <c r="C386" s="215"/>
      <c r="D386" s="215"/>
      <c r="E386" s="23"/>
      <c r="F386" s="23"/>
      <c r="G386" s="23"/>
      <c r="H386" s="23"/>
      <c r="I386" s="215"/>
      <c r="J386" s="23"/>
      <c r="K386" s="23"/>
      <c r="L386" s="23"/>
      <c r="M386" s="23"/>
      <c r="N386" s="214"/>
      <c r="O386" s="23"/>
      <c r="P386" s="23"/>
      <c r="Q386" s="22" t="str">
        <f t="shared" si="67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68"/>
        <v>0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0</v>
      </c>
      <c r="AC386" s="22" t="str">
        <f t="shared" si="76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79">IF(R386="一对一","一对一",VLOOKUP(I386,AH:AI,2,0))</f>
        <v>#N/A</v>
      </c>
      <c r="AG386" s="22" t="e">
        <f t="shared" si="77"/>
        <v>#N/A</v>
      </c>
    </row>
    <row r="387" spans="1:33" ht="12">
      <c r="A387" s="215"/>
      <c r="B387" s="215"/>
      <c r="C387" s="215"/>
      <c r="D387" s="215"/>
      <c r="E387" s="23"/>
      <c r="F387" s="23"/>
      <c r="G387" s="23"/>
      <c r="H387" s="23"/>
      <c r="I387" s="215"/>
      <c r="J387" s="23"/>
      <c r="K387" s="23"/>
      <c r="L387" s="23"/>
      <c r="M387" s="23"/>
      <c r="N387" s="214"/>
      <c r="O387" s="23"/>
      <c r="P387" s="23"/>
      <c r="Q387" s="22" t="str">
        <f t="shared" ref="Q387:Q450" si="80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81">+D387</f>
        <v>0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0</v>
      </c>
      <c r="AC387" s="22" t="str">
        <f t="shared" ref="AC387:AC450" si="89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79"/>
        <v>#N/A</v>
      </c>
      <c r="AG387" s="22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>
      <c r="A388" s="215"/>
      <c r="B388" s="215"/>
      <c r="C388" s="215"/>
      <c r="D388" s="215"/>
      <c r="E388" s="23"/>
      <c r="F388" s="23"/>
      <c r="G388" s="23"/>
      <c r="H388" s="23"/>
      <c r="I388" s="215"/>
      <c r="J388" s="23"/>
      <c r="K388" s="23"/>
      <c r="L388" s="23"/>
      <c r="M388" s="23"/>
      <c r="N388" s="215"/>
      <c r="O388" s="23"/>
      <c r="P388" s="23"/>
      <c r="Q388" s="22" t="str">
        <f t="shared" si="80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81"/>
        <v>0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0</v>
      </c>
      <c r="AC388" s="22" t="str">
        <f t="shared" si="89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79"/>
        <v>#N/A</v>
      </c>
      <c r="AG388" s="22" t="e">
        <f t="shared" si="90"/>
        <v>#N/A</v>
      </c>
    </row>
    <row r="389" spans="1:33">
      <c r="A389" s="215"/>
      <c r="B389" s="215"/>
      <c r="C389" s="215"/>
      <c r="D389" s="215"/>
      <c r="E389" s="23"/>
      <c r="F389" s="23"/>
      <c r="G389" s="23"/>
      <c r="H389" s="23"/>
      <c r="I389" s="215"/>
      <c r="J389" s="23"/>
      <c r="K389" s="23"/>
      <c r="L389" s="23"/>
      <c r="M389" s="23"/>
      <c r="N389" s="215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5"/>
      <c r="B390" s="215"/>
      <c r="C390" s="215"/>
      <c r="D390" s="215"/>
      <c r="E390" s="23"/>
      <c r="F390" s="23"/>
      <c r="G390" s="23"/>
      <c r="H390" s="23"/>
      <c r="I390" s="215"/>
      <c r="J390" s="23"/>
      <c r="K390" s="23"/>
      <c r="L390" s="23"/>
      <c r="M390" s="23"/>
      <c r="N390" s="215"/>
      <c r="O390" s="23"/>
      <c r="P390" s="23"/>
      <c r="Q390" s="22" t="str">
        <f t="shared" si="80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81"/>
        <v>0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0</v>
      </c>
      <c r="AC390" s="22" t="str">
        <f t="shared" si="89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79"/>
        <v>#N/A</v>
      </c>
      <c r="AG390" s="22" t="e">
        <f t="shared" si="90"/>
        <v>#N/A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>
    <tabColor rgb="FF92D050"/>
  </sheetPr>
  <dimension ref="A1:BS1199"/>
  <sheetViews>
    <sheetView zoomScale="130" zoomScaleNormal="130" zoomScalePageLayoutView="130" workbookViewId="0">
      <pane xSplit="13" ySplit="4" topLeftCell="AB1100" activePane="bottomRight" state="frozen"/>
      <selection pane="topRight" activeCell="N1" sqref="N1"/>
      <selection pane="bottomLeft" activeCell="A5" sqref="A5"/>
      <selection pane="bottomRight" activeCell="L1203" sqref="L1203"/>
    </sheetView>
  </sheetViews>
  <sheetFormatPr baseColWidth="10" defaultColWidth="8.83203125" defaultRowHeight="17.25" customHeight="1" x14ac:dyDescent="0"/>
  <cols>
    <col min="1" max="1" width="9.5" style="29" customWidth="1"/>
    <col min="2" max="11" width="9.5" style="28" customWidth="1"/>
    <col min="12" max="13" width="9.5" style="209" customWidth="1"/>
    <col min="14" max="26" width="9.5" style="28" customWidth="1"/>
    <col min="27" max="27" width="28.1640625" style="28" customWidth="1"/>
    <col min="28" max="28" width="9.5" style="28" customWidth="1"/>
    <col min="29" max="29" width="6" customWidth="1"/>
    <col min="30" max="30" width="6.1640625" style="32" customWidth="1"/>
    <col min="31" max="31" width="7" customWidth="1"/>
    <col min="32" max="32" width="5.1640625" customWidth="1"/>
    <col min="33" max="33" width="5.1640625" style="31" customWidth="1"/>
    <col min="34" max="34" width="5.6640625" style="32" customWidth="1"/>
    <col min="35" max="35" width="7" style="32" customWidth="1"/>
    <col min="36" max="36" width="9" customWidth="1"/>
    <col min="37" max="37" width="5.83203125" customWidth="1"/>
    <col min="38" max="38" width="5.5" customWidth="1"/>
    <col min="39" max="39" width="6.6640625" customWidth="1"/>
    <col min="40" max="40" width="6" customWidth="1"/>
    <col min="42" max="42" width="6.33203125" customWidth="1"/>
    <col min="43" max="43" width="6.6640625" customWidth="1"/>
    <col min="47" max="47" width="5.83203125" customWidth="1"/>
    <col min="48" max="48" width="9.6640625" customWidth="1"/>
    <col min="49" max="50" width="8.1640625" customWidth="1"/>
    <col min="51" max="51" width="10" customWidth="1"/>
    <col min="52" max="52" width="17.6640625" customWidth="1"/>
    <col min="53" max="53" width="8.83203125" customWidth="1"/>
    <col min="56" max="56" width="8.6640625" customWidth="1"/>
    <col min="60" max="60" width="8.33203125" style="27" customWidth="1"/>
    <col min="68" max="68" width="11.5" bestFit="1" customWidth="1"/>
    <col min="69" max="69" width="6" customWidth="1"/>
  </cols>
  <sheetData>
    <row r="1" spans="1:71" ht="17.25" customHeight="1">
      <c r="A1" s="245" t="s">
        <v>4657</v>
      </c>
      <c r="B1" s="25" t="s">
        <v>1651</v>
      </c>
      <c r="C1" s="25" t="s">
        <v>1652</v>
      </c>
      <c r="D1" s="25" t="s">
        <v>455</v>
      </c>
      <c r="E1" s="25" t="s">
        <v>6</v>
      </c>
      <c r="F1" s="25" t="s">
        <v>66</v>
      </c>
      <c r="G1" s="25" t="s">
        <v>1653</v>
      </c>
      <c r="H1" s="25" t="s">
        <v>499</v>
      </c>
      <c r="I1" s="25" t="s">
        <v>1654</v>
      </c>
      <c r="J1" s="25" t="s">
        <v>1655</v>
      </c>
      <c r="K1" s="25" t="s">
        <v>1656</v>
      </c>
      <c r="L1" s="207" t="s">
        <v>1657</v>
      </c>
      <c r="M1" s="207" t="s">
        <v>1658</v>
      </c>
      <c r="N1" s="25" t="s">
        <v>1659</v>
      </c>
      <c r="O1" s="25" t="s">
        <v>1660</v>
      </c>
      <c r="P1" s="25" t="s">
        <v>1661</v>
      </c>
      <c r="Q1" s="25" t="s">
        <v>1662</v>
      </c>
      <c r="R1" s="25" t="s">
        <v>1663</v>
      </c>
      <c r="S1" s="25" t="s">
        <v>1664</v>
      </c>
      <c r="T1" s="25" t="s">
        <v>1665</v>
      </c>
      <c r="U1" s="25" t="s">
        <v>1666</v>
      </c>
      <c r="V1" s="25" t="s">
        <v>1667</v>
      </c>
      <c r="W1" s="25" t="s">
        <v>1668</v>
      </c>
      <c r="X1" s="25" t="s">
        <v>1669</v>
      </c>
      <c r="Y1" s="25" t="s">
        <v>1670</v>
      </c>
      <c r="Z1" s="25" t="s">
        <v>467</v>
      </c>
      <c r="AA1" s="25" t="s">
        <v>1671</v>
      </c>
      <c r="AB1" s="25" t="s">
        <v>2</v>
      </c>
      <c r="AC1" s="26" t="s">
        <v>878</v>
      </c>
      <c r="AD1" s="33" t="s">
        <v>879</v>
      </c>
      <c r="AE1" s="26" t="s">
        <v>880</v>
      </c>
      <c r="AF1" s="26" t="s">
        <v>881</v>
      </c>
      <c r="AG1" s="38" t="s">
        <v>882</v>
      </c>
      <c r="AH1" s="33" t="s">
        <v>883</v>
      </c>
      <c r="AI1" s="33" t="s">
        <v>884</v>
      </c>
      <c r="AJ1" s="26" t="s">
        <v>885</v>
      </c>
      <c r="AK1" s="26" t="s">
        <v>886</v>
      </c>
      <c r="AL1" s="26" t="s">
        <v>887</v>
      </c>
      <c r="AM1" s="26" t="s">
        <v>888</v>
      </c>
      <c r="AN1" s="26" t="s">
        <v>889</v>
      </c>
      <c r="AO1" s="26" t="s">
        <v>890</v>
      </c>
      <c r="AP1" s="26" t="s">
        <v>891</v>
      </c>
      <c r="AQ1" s="26" t="s">
        <v>892</v>
      </c>
      <c r="AR1" s="26" t="s">
        <v>893</v>
      </c>
      <c r="AS1" s="26" t="s">
        <v>894</v>
      </c>
      <c r="AT1" s="26" t="s">
        <v>895</v>
      </c>
      <c r="AU1" s="26" t="s">
        <v>896</v>
      </c>
      <c r="AV1" s="26" t="s">
        <v>897</v>
      </c>
      <c r="AW1" s="26" t="s">
        <v>893</v>
      </c>
      <c r="AX1" s="26" t="s">
        <v>898</v>
      </c>
      <c r="AY1" s="26" t="s">
        <v>921</v>
      </c>
      <c r="AZ1" s="26" t="s">
        <v>899</v>
      </c>
      <c r="BA1" s="26" t="s">
        <v>991</v>
      </c>
      <c r="BB1" s="26" t="s">
        <v>992</v>
      </c>
      <c r="BC1" s="26" t="s">
        <v>993</v>
      </c>
      <c r="BD1" s="26" t="s">
        <v>994</v>
      </c>
      <c r="BE1" s="26"/>
      <c r="BH1" s="27">
        <v>1</v>
      </c>
      <c r="BP1" t="s">
        <v>900</v>
      </c>
      <c r="BQ1" t="s">
        <v>901</v>
      </c>
      <c r="BR1" t="s">
        <v>902</v>
      </c>
      <c r="BS1" t="s">
        <v>2</v>
      </c>
    </row>
    <row r="2" spans="1:71" ht="17.25" hidden="1" customHeight="1">
      <c r="A2" s="210">
        <v>42939</v>
      </c>
      <c r="B2" s="211" t="s">
        <v>4342</v>
      </c>
      <c r="C2" s="211" t="s">
        <v>13</v>
      </c>
      <c r="D2" s="211" t="s">
        <v>4343</v>
      </c>
      <c r="E2" s="211" t="s">
        <v>4344</v>
      </c>
      <c r="F2" s="211" t="s">
        <v>1775</v>
      </c>
      <c r="G2" s="211" t="s">
        <v>1706</v>
      </c>
      <c r="H2" s="211" t="s">
        <v>4266</v>
      </c>
      <c r="I2" s="211" t="s">
        <v>13</v>
      </c>
      <c r="J2" s="211">
        <v>0</v>
      </c>
      <c r="K2" s="211">
        <v>3862</v>
      </c>
      <c r="L2" s="212">
        <v>1880</v>
      </c>
      <c r="M2" s="212">
        <v>1880</v>
      </c>
      <c r="N2" s="211">
        <v>0</v>
      </c>
      <c r="O2" s="211">
        <v>0</v>
      </c>
      <c r="P2" s="211">
        <v>0</v>
      </c>
      <c r="Q2" s="211">
        <v>0</v>
      </c>
      <c r="R2" s="211">
        <v>0</v>
      </c>
      <c r="S2" s="211">
        <v>1880</v>
      </c>
      <c r="T2" s="211" t="s">
        <v>1401</v>
      </c>
      <c r="U2" s="211" t="s">
        <v>4345</v>
      </c>
      <c r="V2" s="211" t="s">
        <v>1677</v>
      </c>
      <c r="W2" s="211" t="s">
        <v>4346</v>
      </c>
      <c r="X2" s="211" t="s">
        <v>4347</v>
      </c>
      <c r="Y2" s="211" t="s">
        <v>1680</v>
      </c>
      <c r="Z2" s="211" t="s">
        <v>476</v>
      </c>
      <c r="AA2" s="295" t="s">
        <v>4681</v>
      </c>
      <c r="AB2" s="211" t="s">
        <v>4551</v>
      </c>
      <c r="AC2" s="34" t="str">
        <f>SUBSTITUTE(SUBSTITUTE(SUBSTITUTE(SUBSTITUTE(SUBSTITUTE(SUBSTITUTE(AA2,"(主签单人)",""),"(03-客户接待员)",""),"（金牌）",""),"（会员学员）",""),"金牌",""),"金牌学员","")</f>
        <v>张松煌</v>
      </c>
      <c r="AD2" s="35">
        <f>IFERROR(VALUE(MID(H2,FIND("(",H2)+1,FIND(")",H2)-FIND("(",H2)-2)),0)</f>
        <v>16</v>
      </c>
      <c r="AE2" s="34" t="str">
        <f>IF(AJ2="","",MID(AB2,FIND("@",SUBSTITUTE(AB2,"／","@",6))+5,FIND("@",SUBSTITUTE(AB2,"／","@",7))-FIND("@",SUBSTITUTE(AB2,"／","@",6))-5))</f>
        <v>无</v>
      </c>
      <c r="AF2" s="24">
        <v>1</v>
      </c>
      <c r="AG2" s="39">
        <f>IFERROR(VALUE(MID(AB2,FIND("@",SUBSTITUTE(AB2,"：","@",1))+1,FIND("@",SUBSTITUTE(AB2,"）","@",1))-FIND("@",SUBSTITUTE(AB2,"：","@",1))-1)),0)</f>
        <v>0.1</v>
      </c>
      <c r="AH2" s="35">
        <f>IFERROR(IF(AND(IFERROR(FIND("预缴定金",AB2),0)=0,H2=""),M2,VALUE(MID(AB2,FIND("@",SUBSTITUTE(AB2,"：","@",2))+1,FIND("@",SUBSTITUTE(AB2,"）","@",2))-FIND("@",SUBSTITUTE(AB2,"：","@",2))-1))),0)</f>
        <v>0</v>
      </c>
      <c r="AI2" s="35">
        <f>M2-AH2</f>
        <v>1880</v>
      </c>
      <c r="AJ2" s="34" t="str">
        <f>IF(OR(V2="退费",V2="结转",W2="",W2="结转学费",W2="老带新返现"),"",IF(OR(AI2&lt;=0,AND(IFERROR(FIND("预缴定金",AB2),0)=0,H2="")),"",LEFT(AB2,FIND("／",AB2)-1)))</f>
        <v>新生连报幼儿1期国际学员</v>
      </c>
      <c r="AK2" s="34" t="str">
        <f>IF(AJ2="","",LEFT(AB2,2))</f>
        <v>新生</v>
      </c>
      <c r="AL2" s="34" t="str">
        <f>IF(AJ2="","",MID(AB2,3,2))</f>
        <v>连报</v>
      </c>
      <c r="AM2" s="34" t="str">
        <f>IF(AJ2="","",MID(AB2,5,2))</f>
        <v>幼儿</v>
      </c>
      <c r="AN2" s="34" t="str">
        <f>IF(AJ2="","",MIDB(AJ2,SEARCHB("?",AJ2),2*LEN(AJ2)-LENB(AJ2)+2))</f>
        <v>1期</v>
      </c>
      <c r="AO2" s="34" t="str">
        <f>IF(AJ2="","",RIGHT(MIDB(AJ2,SEARCHB("?",AJ2),20),LENB(MIDB(AJ2,SEARCHB("?",AJ2),20))-LEN(MIDB(AJ2,SEARCHB("?",AJ2),20))-1))</f>
        <v>国际学员</v>
      </c>
      <c r="AP2" s="34" t="str">
        <f>IF(AJ2="","",VLOOKUP(AN2,[1]Sheet11!E:F,2,0))</f>
        <v>1年</v>
      </c>
      <c r="AQ2" s="34" t="str">
        <f>IF(AO2="拼单会员","5年",IF(AJ2="","",VLOOKUP(AM2&amp;AP2,[1]Sheet11!$J$3:$K$17,2)))</f>
        <v>1年</v>
      </c>
      <c r="AR2" s="34" t="str">
        <f t="shared" ref="AR2" si="0">IF(AJ2="","",VLOOKUP(AO2,BP:BQ,2,0))</f>
        <v>国际班</v>
      </c>
      <c r="AS2" s="34" t="str">
        <f>IF(AJ2="","",MID(AB2,FIND("@",SUBSTITUTE(AB2,"／","@",5))+8,10))</f>
        <v>2017-07-23</v>
      </c>
      <c r="AT2" s="34" t="str">
        <f>IF(AJ2="","",IF(AK2="新生","新生",IF((AS2-$BH$2)&gt;0,"1年追补","老生")))</f>
        <v>新生</v>
      </c>
      <c r="AU2" s="34" t="str">
        <f>IF(AJ2="","",IF(OR(AT2="新生",AT2="1年追补"),"新生","老生"))</f>
        <v>新生</v>
      </c>
      <c r="AV2" s="34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4" t="str">
        <f t="shared" ref="AW2" si="1">IF(AJ2="","",VLOOKUP(AO2,BP:BR,3,0))</f>
        <v>国际班</v>
      </c>
      <c r="AX2" s="34" t="str">
        <f>AT2&amp;AW2</f>
        <v>新生国际班</v>
      </c>
      <c r="AY2" s="34" t="str">
        <f>IF(SUMIF('7-市场业绩'!F:F,AC2,'7-市场业绩'!I:I)&gt;0,"学习卡","老结算")</f>
        <v>学习卡</v>
      </c>
      <c r="AZ2" s="34" t="str">
        <f>IF(AY2="学习卡",AV2,AX2)</f>
        <v>1期秒杀</v>
      </c>
      <c r="BA2" s="34" t="str">
        <f>IFERROR(MID(AB2,FIND("@",SUBSTITUTE(AB2,"／","@",3))+6,FIND("@",SUBSTITUTE(AB2,"／","@",4))-FIND("@",SUBSTITUTE(AB2,"／","@",3))-6),"无")</f>
        <v>无</v>
      </c>
      <c r="BB2" s="34" t="str">
        <f>IFERROR(MID(AB2,FIND("@",SUBSTITUTE(AB2,"：","@",6))+1,FIND("@",SUBSTITUTE(AB2,"-","@",8))-FIND("@",SUBSTITUTE(AB2,"：","@",6))-1),"")</f>
        <v/>
      </c>
      <c r="BC2" s="34" t="str">
        <f>IFERROR(MID(AB2,FIND("@",SUBSTITUTE(AB2,"：","@",6))+1,FIND("@",SUBSTITUTE(AB2,"-","@",8))-FIND("@",SUBSTITUTE(AB2,"：","@",6))-1),"")</f>
        <v/>
      </c>
      <c r="BD2" s="34" t="str">
        <f>IFERROR(MID(AB2,FIND("@",SUBSTITUTE(AB2,"：","@",4))+1,FIND("@",SUBSTITUTE(AB2,"）","@",6))-FIND("@",SUBSTITUTE(AB2,"：","@",4))-1),"无")</f>
        <v>无</v>
      </c>
      <c r="BE2" s="34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903</v>
      </c>
      <c r="BQ2" t="s">
        <v>904</v>
      </c>
      <c r="BR2" t="s">
        <v>904</v>
      </c>
      <c r="BS2" t="s">
        <v>13</v>
      </c>
    </row>
    <row r="3" spans="1:71" ht="17.25" hidden="1" customHeight="1">
      <c r="A3" s="210">
        <v>42939</v>
      </c>
      <c r="B3" s="211" t="s">
        <v>4348</v>
      </c>
      <c r="C3" s="211" t="s">
        <v>13</v>
      </c>
      <c r="D3" s="211" t="s">
        <v>3571</v>
      </c>
      <c r="E3" s="211" t="s">
        <v>3572</v>
      </c>
      <c r="F3" s="211" t="s">
        <v>1678</v>
      </c>
      <c r="G3" s="211" t="s">
        <v>17</v>
      </c>
      <c r="H3" s="211" t="s">
        <v>4266</v>
      </c>
      <c r="I3" s="211" t="s">
        <v>13</v>
      </c>
      <c r="J3" s="211">
        <v>0</v>
      </c>
      <c r="K3" s="211">
        <v>3862</v>
      </c>
      <c r="L3" s="212">
        <v>1880</v>
      </c>
      <c r="M3" s="212">
        <v>1880</v>
      </c>
      <c r="N3" s="211">
        <v>0</v>
      </c>
      <c r="O3" s="211">
        <v>0</v>
      </c>
      <c r="P3" s="211">
        <v>0</v>
      </c>
      <c r="Q3" s="211">
        <v>0</v>
      </c>
      <c r="R3" s="211">
        <v>0</v>
      </c>
      <c r="S3" s="211">
        <v>1880</v>
      </c>
      <c r="T3" s="211" t="s">
        <v>1401</v>
      </c>
      <c r="U3" s="211" t="s">
        <v>4345</v>
      </c>
      <c r="V3" s="211" t="s">
        <v>1677</v>
      </c>
      <c r="W3" s="211" t="s">
        <v>4349</v>
      </c>
      <c r="X3" s="211" t="s">
        <v>4350</v>
      </c>
      <c r="Y3" s="211" t="s">
        <v>1680</v>
      </c>
      <c r="Z3" s="211" t="s">
        <v>476</v>
      </c>
      <c r="AA3" s="211" t="s">
        <v>4264</v>
      </c>
      <c r="AB3" s="211" t="s">
        <v>4679</v>
      </c>
      <c r="AC3" s="34" t="str">
        <f t="shared" ref="AC3:AC66" si="2">SUBSTITUTE(SUBSTITUTE(SUBSTITUTE(SUBSTITUTE(SUBSTITUTE(SUBSTITUTE(AA3,"(主签单人)",""),"(03-客户接待员)",""),"（金牌）",""),"（会员学员）",""),"金牌",""),"金牌学员","")</f>
        <v>张松煌</v>
      </c>
      <c r="AD3" s="35">
        <f t="shared" ref="AD3:AD66" si="3">IFERROR(VALUE(MID(H3,FIND("(",H3)+1,FIND(")",H3)-FIND("(",H3)-2)),0)</f>
        <v>16</v>
      </c>
      <c r="AE3" s="34" t="str">
        <f t="shared" ref="AE3:AE66" si="4">IF(AJ3="","",MID(AB3,FIND("@",SUBSTITUTE(AB3,"／","@",6))+5,FIND("@",SUBSTITUTE(AB3,"／","@",7))-FIND("@",SUBSTITUTE(AB3,"／","@",6))-5))</f>
        <v>曾子瀚</v>
      </c>
      <c r="AF3" s="24"/>
      <c r="AG3" s="39">
        <f t="shared" ref="AG3:AG66" si="5">IFERROR(VALUE(MID(AB3,FIND("@",SUBSTITUTE(AB3,"：","@",1))+1,FIND("@",SUBSTITUTE(AB3,"）","@",1))-FIND("@",SUBSTITUTE(AB3,"：","@",1))-1)),0)</f>
        <v>0</v>
      </c>
      <c r="AH3" s="35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5">
        <f t="shared" ref="AI3:AI66" si="7">M3-AH3</f>
        <v>1880</v>
      </c>
      <c r="AJ3" s="34" t="str">
        <f t="shared" ref="AJ3:AJ66" si="8">IF(OR(V3="退费",V3="结转",W3="",W3="结转学费",W3="老带新返现"),"",IF(OR(AI3&lt;=0,AND(IFERROR(FIND("预缴定金",AB3),0)=0,H3="")),"",LEFT(AB3,FIND("／",AB3)-1)))</f>
        <v>老生连报幼儿1期国际学员</v>
      </c>
      <c r="AK3" s="34" t="str">
        <f t="shared" ref="AK3:AK66" si="9">IF(AJ3="","",LEFT(AB3,2))</f>
        <v>老生</v>
      </c>
      <c r="AL3" s="34" t="str">
        <f t="shared" ref="AL3:AL66" si="10">IF(AJ3="","",MID(AB3,3,2))</f>
        <v>连报</v>
      </c>
      <c r="AM3" s="34" t="str">
        <f t="shared" ref="AM3:AM66" si="11">IF(AJ3="","",MID(AB3,5,2))</f>
        <v>幼儿</v>
      </c>
      <c r="AN3" s="34" t="str">
        <f t="shared" ref="AN3:AN66" si="12">IF(AJ3="","",MIDB(AJ3,SEARCHB("?",AJ3),2*LEN(AJ3)-LENB(AJ3)+2))</f>
        <v>1期</v>
      </c>
      <c r="AO3" s="34" t="str">
        <f t="shared" ref="AO3:AO66" si="13">IF(AJ3="","",RIGHT(MIDB(AJ3,SEARCHB("?",AJ3),20),LENB(MIDB(AJ3,SEARCHB("?",AJ3),20))-LEN(MIDB(AJ3,SEARCHB("?",AJ3),20))-1))</f>
        <v>国际学员</v>
      </c>
      <c r="AP3" s="34" t="str">
        <f>IF(AJ3="","",VLOOKUP(AN3,[1]Sheet11!E:F,2,0))</f>
        <v>1年</v>
      </c>
      <c r="AQ3" s="34" t="str">
        <f>IF(AO3="拼单会员","5年",IF(AJ3="","",VLOOKUP(AM3&amp;AP3,[1]Sheet11!$J$3:$K$17,2)))</f>
        <v>1年</v>
      </c>
      <c r="AR3" s="34" t="str">
        <f t="shared" ref="AR3:AR66" si="14">IF(AJ3="","",VLOOKUP(AO3,BP:BQ,2,0))</f>
        <v>国际班</v>
      </c>
      <c r="AS3" s="34" t="str">
        <f t="shared" ref="AS3:AS66" si="15">IF(AJ3="","",MID(AB3,FIND("@",SUBSTITUTE(AB3,"／","@",5))+8,10))</f>
        <v>2017-07-23</v>
      </c>
      <c r="AT3" s="34" t="str">
        <f t="shared" ref="AT3:AT66" si="16">IF(AJ3="","",IF(AK3="新生","新生",IF((AS3-$BH$2)&gt;0,"1年追补","老生")))</f>
        <v>1年追补</v>
      </c>
      <c r="AU3" s="34" t="str">
        <f t="shared" ref="AU3:AU66" si="17">IF(AJ3="","",IF(OR(AT3="新生",AT3="1年追补"),"新生","老生"))</f>
        <v>新生</v>
      </c>
      <c r="AV3" s="34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4" t="str">
        <f t="shared" ref="AW3:AW66" si="19">IF(AJ3="","",VLOOKUP(AO3,BP:BR,3,0))</f>
        <v>国际班</v>
      </c>
      <c r="AX3" s="34" t="str">
        <f t="shared" ref="AX3:AX66" si="20">AT3&amp;AW3</f>
        <v>1年追补国际班</v>
      </c>
      <c r="AY3" s="34" t="str">
        <f>IF(SUMIF('7-市场业绩'!F:F,AC3,'7-市场业绩'!I:I)&gt;0,"学习卡","老结算")</f>
        <v>学习卡</v>
      </c>
      <c r="AZ3" s="34" t="str">
        <f t="shared" ref="AZ3:AZ66" si="21">IF(AY3="学习卡",AV3,AX3)</f>
        <v>1期秒杀</v>
      </c>
      <c r="BA3" s="34" t="str">
        <f t="shared" ref="BA3:BA66" si="22">IFERROR(MID(AB3,FIND("@",SUBSTITUTE(AB3,"／","@",3))+6,FIND("@",SUBSTITUTE(AB3,"／","@",4))-FIND("@",SUBSTITUTE(AB3,"／","@",3))-6),"无")</f>
        <v>无</v>
      </c>
      <c r="BB3" s="34" t="str">
        <f t="shared" ref="BB3:BB66" si="23">IFERROR(MID(AB3,FIND("@",SUBSTITUTE(AB3,"：","@",6))+1,FIND("@",SUBSTITUTE(AB3,"-","@",8))-FIND("@",SUBSTITUTE(AB3,"：","@",6))-1),"")</f>
        <v/>
      </c>
      <c r="BC3" s="34" t="str">
        <f t="shared" ref="BC3:BC66" si="24">IFERROR(MID(AB3,FIND("@",SUBSTITUTE(AB3,"：","@",6))+1,FIND("@",SUBSTITUTE(AB3,"-","@",8))-FIND("@",SUBSTITUTE(AB3,"：","@",6))-1),"")</f>
        <v/>
      </c>
      <c r="BD3" s="34" t="str">
        <f t="shared" ref="BD3:BD66" si="25">IFERROR(MID(AB3,FIND("@",SUBSTITUTE(AB3,"：","@",4))+1,FIND("@",SUBSTITUTE(AB3,"）","@",6))-FIND("@",SUBSTITUTE(AB3,"：","@",4))-1),"无")</f>
        <v>无</v>
      </c>
      <c r="BE3" s="34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905</v>
      </c>
      <c r="BQ3" t="s">
        <v>904</v>
      </c>
      <c r="BR3" t="s">
        <v>904</v>
      </c>
      <c r="BS3" t="s">
        <v>13</v>
      </c>
    </row>
    <row r="4" spans="1:71" ht="17.25" hidden="1" customHeight="1">
      <c r="A4" s="210">
        <v>42939</v>
      </c>
      <c r="B4" s="211" t="s">
        <v>4351</v>
      </c>
      <c r="C4" s="211" t="s">
        <v>13</v>
      </c>
      <c r="D4" s="211" t="s">
        <v>3571</v>
      </c>
      <c r="E4" s="211" t="s">
        <v>3572</v>
      </c>
      <c r="F4" s="211" t="s">
        <v>1678</v>
      </c>
      <c r="G4" s="211" t="s">
        <v>17</v>
      </c>
      <c r="H4" s="211" t="s">
        <v>4352</v>
      </c>
      <c r="I4" s="211" t="s">
        <v>13</v>
      </c>
      <c r="J4" s="211">
        <v>12130</v>
      </c>
      <c r="K4" s="211">
        <v>0</v>
      </c>
      <c r="L4" s="212">
        <v>16580</v>
      </c>
      <c r="M4" s="212">
        <v>16580</v>
      </c>
      <c r="N4" s="211">
        <v>0</v>
      </c>
      <c r="O4" s="211">
        <v>0</v>
      </c>
      <c r="P4" s="211">
        <v>0</v>
      </c>
      <c r="Q4" s="211">
        <v>0</v>
      </c>
      <c r="R4" s="211">
        <v>0</v>
      </c>
      <c r="S4" s="211">
        <v>16580</v>
      </c>
      <c r="T4" s="211" t="s">
        <v>1401</v>
      </c>
      <c r="U4" s="211" t="s">
        <v>4345</v>
      </c>
      <c r="V4" s="211" t="s">
        <v>1677</v>
      </c>
      <c r="W4" s="211" t="s">
        <v>4349</v>
      </c>
      <c r="X4" s="211" t="s">
        <v>4350</v>
      </c>
      <c r="Y4" s="211" t="s">
        <v>1680</v>
      </c>
      <c r="Z4" s="211" t="s">
        <v>476</v>
      </c>
      <c r="AA4" s="211" t="s">
        <v>4269</v>
      </c>
      <c r="AB4" s="211" t="s">
        <v>4565</v>
      </c>
      <c r="AC4" s="34" t="str">
        <f t="shared" si="2"/>
        <v>彭永红</v>
      </c>
      <c r="AD4" s="35">
        <f t="shared" si="3"/>
        <v>80</v>
      </c>
      <c r="AE4" s="34" t="str">
        <f t="shared" si="4"/>
        <v>曾子瀚</v>
      </c>
      <c r="AF4" s="24"/>
      <c r="AG4" s="39">
        <f t="shared" si="5"/>
        <v>0</v>
      </c>
      <c r="AH4" s="35">
        <f t="shared" si="6"/>
        <v>0</v>
      </c>
      <c r="AI4" s="35">
        <f t="shared" si="7"/>
        <v>16580</v>
      </c>
      <c r="AJ4" s="34" t="str">
        <f t="shared" si="8"/>
        <v>老生连报小学1年国际会员</v>
      </c>
      <c r="AK4" s="34" t="str">
        <f t="shared" si="9"/>
        <v>老生</v>
      </c>
      <c r="AL4" s="34" t="str">
        <f t="shared" si="10"/>
        <v>连报</v>
      </c>
      <c r="AM4" s="34" t="str">
        <f t="shared" si="11"/>
        <v>小学</v>
      </c>
      <c r="AN4" s="34" t="str">
        <f t="shared" si="12"/>
        <v>1年</v>
      </c>
      <c r="AO4" s="34" t="str">
        <f t="shared" si="13"/>
        <v>国际会员</v>
      </c>
      <c r="AP4" s="34" t="str">
        <f>IF(AJ4="","",VLOOKUP(AN4,[1]Sheet11!E:F,2,0))</f>
        <v>1年</v>
      </c>
      <c r="AQ4" s="34" t="str">
        <f>IF(AO4="拼单会员","5年",IF(AJ4="","",VLOOKUP(AM4&amp;AP4,[1]Sheet11!$J$3:$K$17,2)))</f>
        <v>1年</v>
      </c>
      <c r="AR4" s="34" t="str">
        <f t="shared" si="14"/>
        <v>国际班</v>
      </c>
      <c r="AS4" s="34" t="str">
        <f t="shared" si="15"/>
        <v>2017-04-07</v>
      </c>
      <c r="AT4" s="34" t="str">
        <f t="shared" si="16"/>
        <v>1年追补</v>
      </c>
      <c r="AU4" s="34" t="str">
        <f t="shared" si="17"/>
        <v>新生</v>
      </c>
      <c r="AV4" s="34" t="str">
        <f t="shared" si="18"/>
        <v>买三送二</v>
      </c>
      <c r="AW4" s="34" t="str">
        <f t="shared" si="19"/>
        <v>国际班</v>
      </c>
      <c r="AX4" s="34" t="str">
        <f t="shared" si="20"/>
        <v>1年追补国际班</v>
      </c>
      <c r="AY4" s="34" t="str">
        <f>IF(SUMIF('7-市场业绩'!F:F,AC4,'7-市场业绩'!I:I)&gt;0,"学习卡","老结算")</f>
        <v>学习卡</v>
      </c>
      <c r="AZ4" s="34" t="str">
        <f t="shared" si="21"/>
        <v>买三送二</v>
      </c>
      <c r="BA4" s="34" t="str">
        <f t="shared" si="22"/>
        <v>无</v>
      </c>
      <c r="BB4" s="34" t="str">
        <f t="shared" si="23"/>
        <v/>
      </c>
      <c r="BC4" s="34" t="str">
        <f t="shared" si="24"/>
        <v/>
      </c>
      <c r="BD4" s="34" t="str">
        <f t="shared" si="25"/>
        <v>无</v>
      </c>
      <c r="BE4" s="34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买三送二</v>
      </c>
      <c r="BH4" s="27">
        <v>42552</v>
      </c>
      <c r="BP4" t="s">
        <v>906</v>
      </c>
      <c r="BQ4" t="s">
        <v>904</v>
      </c>
      <c r="BR4" t="s">
        <v>907</v>
      </c>
      <c r="BS4" t="s">
        <v>501</v>
      </c>
    </row>
    <row r="5" spans="1:71" ht="17.25" hidden="1" customHeight="1">
      <c r="A5" s="210">
        <v>42939</v>
      </c>
      <c r="B5" s="211" t="s">
        <v>4353</v>
      </c>
      <c r="C5" s="211" t="s">
        <v>13</v>
      </c>
      <c r="D5" s="211" t="s">
        <v>4354</v>
      </c>
      <c r="E5" s="211" t="s">
        <v>4355</v>
      </c>
      <c r="F5" s="211" t="s">
        <v>1699</v>
      </c>
      <c r="G5" s="211" t="s">
        <v>17</v>
      </c>
      <c r="H5" s="211" t="s">
        <v>13</v>
      </c>
      <c r="I5" s="211" t="s">
        <v>13</v>
      </c>
      <c r="J5" s="211">
        <v>0</v>
      </c>
      <c r="K5" s="211">
        <v>0</v>
      </c>
      <c r="L5" s="212">
        <v>0</v>
      </c>
      <c r="M5" s="212">
        <v>280</v>
      </c>
      <c r="N5" s="211">
        <v>0</v>
      </c>
      <c r="O5" s="211">
        <v>280</v>
      </c>
      <c r="P5" s="211">
        <v>0</v>
      </c>
      <c r="Q5" s="211">
        <v>0</v>
      </c>
      <c r="R5" s="211">
        <v>0</v>
      </c>
      <c r="S5" s="211">
        <v>280</v>
      </c>
      <c r="T5" s="211" t="s">
        <v>1401</v>
      </c>
      <c r="U5" s="211" t="s">
        <v>4345</v>
      </c>
      <c r="V5" s="211" t="s">
        <v>1677</v>
      </c>
      <c r="W5" s="211" t="s">
        <v>4349</v>
      </c>
      <c r="X5" s="211" t="s">
        <v>4356</v>
      </c>
      <c r="Y5" s="211" t="s">
        <v>1680</v>
      </c>
      <c r="Z5" s="211" t="s">
        <v>1687</v>
      </c>
      <c r="AA5" s="211" t="s">
        <v>4263</v>
      </c>
      <c r="AB5" s="211" t="s">
        <v>4265</v>
      </c>
      <c r="AC5" s="34" t="str">
        <f t="shared" si="2"/>
        <v>王圆圆</v>
      </c>
      <c r="AD5" s="35">
        <f t="shared" si="3"/>
        <v>0</v>
      </c>
      <c r="AE5" s="34" t="str">
        <f t="shared" si="4"/>
        <v/>
      </c>
      <c r="AF5" s="24"/>
      <c r="AG5" s="39">
        <f t="shared" si="5"/>
        <v>0</v>
      </c>
      <c r="AH5" s="35">
        <f t="shared" si="6"/>
        <v>280</v>
      </c>
      <c r="AI5" s="35">
        <f t="shared" si="7"/>
        <v>0</v>
      </c>
      <c r="AJ5" s="34" t="str">
        <f t="shared" si="8"/>
        <v/>
      </c>
      <c r="AK5" s="34" t="str">
        <f t="shared" si="9"/>
        <v/>
      </c>
      <c r="AL5" s="34" t="str">
        <f t="shared" si="10"/>
        <v/>
      </c>
      <c r="AM5" s="34" t="str">
        <f t="shared" si="11"/>
        <v/>
      </c>
      <c r="AN5" s="34" t="str">
        <f t="shared" si="12"/>
        <v/>
      </c>
      <c r="AO5" s="34" t="str">
        <f t="shared" si="13"/>
        <v/>
      </c>
      <c r="AP5" s="34" t="str">
        <f>IF(AJ5="","",VLOOKUP(AN5,[1]Sheet11!E:F,2,0))</f>
        <v/>
      </c>
      <c r="AQ5" s="34" t="str">
        <f>IF(AO5="拼单会员","5年",IF(AJ5="","",VLOOKUP(AM5&amp;AP5,[1]Sheet11!$J$3:$K$17,2)))</f>
        <v/>
      </c>
      <c r="AR5" s="34" t="str">
        <f t="shared" si="14"/>
        <v/>
      </c>
      <c r="AS5" s="34" t="str">
        <f t="shared" si="15"/>
        <v/>
      </c>
      <c r="AT5" s="34" t="str">
        <f t="shared" si="16"/>
        <v/>
      </c>
      <c r="AU5" s="34" t="str">
        <f t="shared" si="17"/>
        <v/>
      </c>
      <c r="AV5" s="34" t="str">
        <f t="shared" si="18"/>
        <v/>
      </c>
      <c r="AW5" s="34" t="str">
        <f t="shared" si="19"/>
        <v/>
      </c>
      <c r="AX5" s="34" t="str">
        <f t="shared" si="20"/>
        <v/>
      </c>
      <c r="AY5" s="34" t="str">
        <f>IF(SUMIF('7-市场业绩'!F:F,AC5,'7-市场业绩'!I:I)&gt;0,"学习卡","老结算")</f>
        <v>学习卡</v>
      </c>
      <c r="AZ5" s="34" t="str">
        <f t="shared" si="21"/>
        <v/>
      </c>
      <c r="BA5" s="34" t="str">
        <f t="shared" si="22"/>
        <v>无</v>
      </c>
      <c r="BB5" s="34" t="str">
        <f t="shared" si="23"/>
        <v/>
      </c>
      <c r="BC5" s="34" t="str">
        <f t="shared" si="24"/>
        <v/>
      </c>
      <c r="BD5" s="34" t="str">
        <f t="shared" si="25"/>
        <v>无</v>
      </c>
      <c r="BE5" s="34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908</v>
      </c>
      <c r="BQ5" t="s">
        <v>904</v>
      </c>
      <c r="BR5" t="s">
        <v>909</v>
      </c>
      <c r="BS5" t="s">
        <v>502</v>
      </c>
    </row>
    <row r="6" spans="1:71" ht="17.25" hidden="1" customHeight="1">
      <c r="A6" s="210">
        <v>42939</v>
      </c>
      <c r="B6" s="211" t="s">
        <v>4358</v>
      </c>
      <c r="C6" s="211" t="s">
        <v>13</v>
      </c>
      <c r="D6" s="211" t="s">
        <v>4354</v>
      </c>
      <c r="E6" s="211" t="s">
        <v>4355</v>
      </c>
      <c r="F6" s="211" t="s">
        <v>1699</v>
      </c>
      <c r="G6" s="211" t="s">
        <v>17</v>
      </c>
      <c r="H6" s="211" t="s">
        <v>1679</v>
      </c>
      <c r="I6" s="211" t="s">
        <v>13</v>
      </c>
      <c r="J6" s="211">
        <v>0</v>
      </c>
      <c r="K6" s="211">
        <v>5500</v>
      </c>
      <c r="L6" s="212">
        <v>1880</v>
      </c>
      <c r="M6" s="212">
        <v>1880</v>
      </c>
      <c r="N6" s="211">
        <v>0</v>
      </c>
      <c r="O6" s="211">
        <v>0</v>
      </c>
      <c r="P6" s="211">
        <v>0</v>
      </c>
      <c r="Q6" s="211">
        <v>0</v>
      </c>
      <c r="R6" s="211">
        <v>0</v>
      </c>
      <c r="S6" s="211">
        <v>1880</v>
      </c>
      <c r="T6" s="211" t="s">
        <v>1401</v>
      </c>
      <c r="U6" s="211" t="s">
        <v>4345</v>
      </c>
      <c r="V6" s="211" t="s">
        <v>1677</v>
      </c>
      <c r="W6" s="211" t="s">
        <v>4349</v>
      </c>
      <c r="X6" s="211" t="s">
        <v>4356</v>
      </c>
      <c r="Y6" s="211" t="s">
        <v>1680</v>
      </c>
      <c r="Z6" s="211" t="s">
        <v>476</v>
      </c>
      <c r="AA6" s="211" t="s">
        <v>4263</v>
      </c>
      <c r="AB6" s="211" t="s">
        <v>4357</v>
      </c>
      <c r="AC6" s="34" t="str">
        <f t="shared" si="2"/>
        <v>王圆圆</v>
      </c>
      <c r="AD6" s="35">
        <f t="shared" si="3"/>
        <v>16</v>
      </c>
      <c r="AE6" s="34" t="str">
        <f t="shared" si="4"/>
        <v>周梓麒</v>
      </c>
      <c r="AF6" s="24">
        <v>1</v>
      </c>
      <c r="AG6" s="39">
        <f t="shared" si="5"/>
        <v>0.1</v>
      </c>
      <c r="AH6" s="35">
        <f t="shared" si="6"/>
        <v>0</v>
      </c>
      <c r="AI6" s="35">
        <f t="shared" si="7"/>
        <v>1880</v>
      </c>
      <c r="AJ6" s="34" t="str">
        <f t="shared" si="8"/>
        <v>新生连报幼儿1期国际学员</v>
      </c>
      <c r="AK6" s="34" t="str">
        <f t="shared" si="9"/>
        <v>新生</v>
      </c>
      <c r="AL6" s="34" t="str">
        <f t="shared" si="10"/>
        <v>连报</v>
      </c>
      <c r="AM6" s="34" t="str">
        <f t="shared" si="11"/>
        <v>幼儿</v>
      </c>
      <c r="AN6" s="34" t="str">
        <f t="shared" si="12"/>
        <v>1期</v>
      </c>
      <c r="AO6" s="34" t="str">
        <f t="shared" si="13"/>
        <v>国际学员</v>
      </c>
      <c r="AP6" s="34" t="str">
        <f>IF(AJ6="","",VLOOKUP(AN6,[1]Sheet11!E:F,2,0))</f>
        <v>1年</v>
      </c>
      <c r="AQ6" s="34" t="str">
        <f>IF(AO6="拼单会员","5年",IF(AJ6="","",VLOOKUP(AM6&amp;AP6,[1]Sheet11!$J$3:$K$17,2)))</f>
        <v>1年</v>
      </c>
      <c r="AR6" s="34" t="str">
        <f t="shared" si="14"/>
        <v>国际班</v>
      </c>
      <c r="AS6" s="34" t="str">
        <f t="shared" si="15"/>
        <v>2017-07-23</v>
      </c>
      <c r="AT6" s="34" t="str">
        <f t="shared" si="16"/>
        <v>新生</v>
      </c>
      <c r="AU6" s="34" t="str">
        <f t="shared" si="17"/>
        <v>新生</v>
      </c>
      <c r="AV6" s="34" t="str">
        <f t="shared" si="18"/>
        <v>1期秒杀</v>
      </c>
      <c r="AW6" s="34" t="str">
        <f t="shared" si="19"/>
        <v>国际班</v>
      </c>
      <c r="AX6" s="34" t="str">
        <f t="shared" si="20"/>
        <v>新生国际班</v>
      </c>
      <c r="AY6" s="34" t="str">
        <f>IF(SUMIF('7-市场业绩'!F:F,AC6,'7-市场业绩'!I:I)&gt;0,"学习卡","老结算")</f>
        <v>学习卡</v>
      </c>
      <c r="AZ6" s="34" t="str">
        <f t="shared" si="21"/>
        <v>1期秒杀</v>
      </c>
      <c r="BA6" s="34" t="str">
        <f t="shared" si="22"/>
        <v>无</v>
      </c>
      <c r="BB6" s="34" t="str">
        <f t="shared" si="23"/>
        <v/>
      </c>
      <c r="BC6" s="34" t="str">
        <f t="shared" si="24"/>
        <v/>
      </c>
      <c r="BD6" s="34" t="str">
        <f t="shared" si="25"/>
        <v>无</v>
      </c>
      <c r="BE6" s="34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1期秒杀</v>
      </c>
      <c r="BH6" s="27">
        <v>42552</v>
      </c>
      <c r="BP6" t="s">
        <v>910</v>
      </c>
      <c r="BQ6" t="s">
        <v>911</v>
      </c>
      <c r="BR6" t="s">
        <v>904</v>
      </c>
      <c r="BS6" t="s">
        <v>503</v>
      </c>
    </row>
    <row r="7" spans="1:71" ht="17.25" hidden="1" customHeight="1">
      <c r="A7" s="210">
        <v>42939</v>
      </c>
      <c r="B7" s="211" t="s">
        <v>4360</v>
      </c>
      <c r="C7" s="211" t="s">
        <v>13</v>
      </c>
      <c r="D7" s="211" t="s">
        <v>4361</v>
      </c>
      <c r="E7" s="211" t="s">
        <v>4362</v>
      </c>
      <c r="F7" s="211" t="s">
        <v>3079</v>
      </c>
      <c r="G7" s="211" t="s">
        <v>13</v>
      </c>
      <c r="H7" s="211" t="s">
        <v>1679</v>
      </c>
      <c r="I7" s="211" t="s">
        <v>13</v>
      </c>
      <c r="J7" s="211">
        <v>0</v>
      </c>
      <c r="K7" s="211">
        <v>5500</v>
      </c>
      <c r="L7" s="212">
        <v>1880</v>
      </c>
      <c r="M7" s="212">
        <v>1880</v>
      </c>
      <c r="N7" s="211">
        <v>0</v>
      </c>
      <c r="O7" s="211">
        <v>0</v>
      </c>
      <c r="P7" s="211">
        <v>0</v>
      </c>
      <c r="Q7" s="211">
        <v>0</v>
      </c>
      <c r="R7" s="211">
        <v>0</v>
      </c>
      <c r="S7" s="211">
        <v>1880</v>
      </c>
      <c r="T7" s="211" t="s">
        <v>1401</v>
      </c>
      <c r="U7" s="211" t="s">
        <v>4345</v>
      </c>
      <c r="V7" s="211" t="s">
        <v>1677</v>
      </c>
      <c r="W7" s="211" t="s">
        <v>4349</v>
      </c>
      <c r="X7" s="211" t="s">
        <v>4363</v>
      </c>
      <c r="Y7" s="211" t="s">
        <v>1680</v>
      </c>
      <c r="Z7" s="211" t="s">
        <v>478</v>
      </c>
      <c r="AA7" s="211" t="s">
        <v>4263</v>
      </c>
      <c r="AB7" s="211" t="s">
        <v>4359</v>
      </c>
      <c r="AC7" s="34" t="str">
        <f t="shared" si="2"/>
        <v>王圆圆</v>
      </c>
      <c r="AD7" s="35">
        <f t="shared" si="3"/>
        <v>16</v>
      </c>
      <c r="AE7" s="34" t="str">
        <f t="shared" si="4"/>
        <v>无</v>
      </c>
      <c r="AF7" s="24">
        <v>1</v>
      </c>
      <c r="AG7" s="39">
        <f t="shared" si="5"/>
        <v>0.1</v>
      </c>
      <c r="AH7" s="35">
        <f t="shared" si="6"/>
        <v>0</v>
      </c>
      <c r="AI7" s="35">
        <f t="shared" si="7"/>
        <v>1880</v>
      </c>
      <c r="AJ7" s="34" t="str">
        <f t="shared" si="8"/>
        <v>新生连报幼儿1期国际学员</v>
      </c>
      <c r="AK7" s="34" t="str">
        <f t="shared" si="9"/>
        <v>新生</v>
      </c>
      <c r="AL7" s="34" t="str">
        <f t="shared" si="10"/>
        <v>连报</v>
      </c>
      <c r="AM7" s="34" t="str">
        <f t="shared" si="11"/>
        <v>幼儿</v>
      </c>
      <c r="AN7" s="34" t="str">
        <f t="shared" si="12"/>
        <v>1期</v>
      </c>
      <c r="AO7" s="34" t="str">
        <f t="shared" si="13"/>
        <v>国际学员</v>
      </c>
      <c r="AP7" s="34" t="str">
        <f>IF(AJ7="","",VLOOKUP(AN7,[1]Sheet11!E:F,2,0))</f>
        <v>1年</v>
      </c>
      <c r="AQ7" s="34" t="str">
        <f>IF(AO7="拼单会员","5年",IF(AJ7="","",VLOOKUP(AM7&amp;AP7,[1]Sheet11!$J$3:$K$17,2)))</f>
        <v>1年</v>
      </c>
      <c r="AR7" s="34" t="str">
        <f t="shared" si="14"/>
        <v>国际班</v>
      </c>
      <c r="AS7" s="34" t="str">
        <f t="shared" si="15"/>
        <v>2017-07-23</v>
      </c>
      <c r="AT7" s="34" t="str">
        <f t="shared" si="16"/>
        <v>新生</v>
      </c>
      <c r="AU7" s="34" t="str">
        <f t="shared" si="17"/>
        <v>新生</v>
      </c>
      <c r="AV7" s="34" t="str">
        <f t="shared" si="18"/>
        <v>1期秒杀</v>
      </c>
      <c r="AW7" s="34" t="str">
        <f t="shared" si="19"/>
        <v>国际班</v>
      </c>
      <c r="AX7" s="34" t="str">
        <f t="shared" si="20"/>
        <v>新生国际班</v>
      </c>
      <c r="AY7" s="34" t="str">
        <f>IF(SUMIF('7-市场业绩'!F:F,AC7,'7-市场业绩'!I:I)&gt;0,"学习卡","老结算")</f>
        <v>学习卡</v>
      </c>
      <c r="AZ7" s="34" t="str">
        <f t="shared" si="21"/>
        <v>1期秒杀</v>
      </c>
      <c r="BA7" s="34" t="str">
        <f t="shared" si="22"/>
        <v>无</v>
      </c>
      <c r="BB7" s="34" t="str">
        <f t="shared" si="23"/>
        <v/>
      </c>
      <c r="BC7" s="34" t="str">
        <f t="shared" si="24"/>
        <v/>
      </c>
      <c r="BD7" s="34" t="str">
        <f t="shared" si="25"/>
        <v>无</v>
      </c>
      <c r="BE7" s="34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912</v>
      </c>
      <c r="BQ7" t="s">
        <v>904</v>
      </c>
      <c r="BR7" t="s">
        <v>913</v>
      </c>
      <c r="BS7" t="s">
        <v>504</v>
      </c>
    </row>
    <row r="8" spans="1:71" ht="17.25" hidden="1" customHeight="1">
      <c r="A8" s="210">
        <v>42939</v>
      </c>
      <c r="B8" s="211" t="s">
        <v>4364</v>
      </c>
      <c r="C8" s="211" t="s">
        <v>13</v>
      </c>
      <c r="D8" s="211" t="s">
        <v>4365</v>
      </c>
      <c r="E8" s="211" t="s">
        <v>4366</v>
      </c>
      <c r="F8" s="211" t="s">
        <v>2988</v>
      </c>
      <c r="G8" s="211" t="s">
        <v>12</v>
      </c>
      <c r="H8" s="211" t="s">
        <v>13</v>
      </c>
      <c r="I8" s="211" t="s">
        <v>13</v>
      </c>
      <c r="J8" s="211">
        <v>0</v>
      </c>
      <c r="K8" s="211">
        <v>0</v>
      </c>
      <c r="L8" s="212">
        <v>0</v>
      </c>
      <c r="M8" s="212">
        <v>280</v>
      </c>
      <c r="N8" s="211">
        <v>0</v>
      </c>
      <c r="O8" s="211">
        <v>280</v>
      </c>
      <c r="P8" s="211">
        <v>0</v>
      </c>
      <c r="Q8" s="211">
        <v>0</v>
      </c>
      <c r="R8" s="211">
        <v>0</v>
      </c>
      <c r="S8" s="211">
        <v>280</v>
      </c>
      <c r="T8" s="211" t="s">
        <v>1401</v>
      </c>
      <c r="U8" s="211" t="s">
        <v>4345</v>
      </c>
      <c r="V8" s="211" t="s">
        <v>1677</v>
      </c>
      <c r="W8" s="211" t="s">
        <v>4346</v>
      </c>
      <c r="X8" s="211" t="s">
        <v>4367</v>
      </c>
      <c r="Y8" s="211" t="s">
        <v>1680</v>
      </c>
      <c r="Z8" s="211" t="s">
        <v>1687</v>
      </c>
      <c r="AA8" s="211" t="s">
        <v>4263</v>
      </c>
      <c r="AB8" s="211" t="s">
        <v>4265</v>
      </c>
      <c r="AC8" s="34" t="str">
        <f t="shared" si="2"/>
        <v>王圆圆</v>
      </c>
      <c r="AD8" s="35">
        <f t="shared" si="3"/>
        <v>0</v>
      </c>
      <c r="AE8" s="34" t="str">
        <f t="shared" si="4"/>
        <v/>
      </c>
      <c r="AF8" s="24"/>
      <c r="AG8" s="39">
        <f t="shared" si="5"/>
        <v>0</v>
      </c>
      <c r="AH8" s="35">
        <f t="shared" si="6"/>
        <v>280</v>
      </c>
      <c r="AI8" s="35">
        <f t="shared" si="7"/>
        <v>0</v>
      </c>
      <c r="AJ8" s="34" t="str">
        <f t="shared" si="8"/>
        <v/>
      </c>
      <c r="AK8" s="34" t="str">
        <f t="shared" si="9"/>
        <v/>
      </c>
      <c r="AL8" s="34" t="str">
        <f t="shared" si="10"/>
        <v/>
      </c>
      <c r="AM8" s="34" t="str">
        <f t="shared" si="11"/>
        <v/>
      </c>
      <c r="AN8" s="34" t="str">
        <f t="shared" si="12"/>
        <v/>
      </c>
      <c r="AO8" s="34" t="str">
        <f t="shared" si="13"/>
        <v/>
      </c>
      <c r="AP8" s="34" t="str">
        <f>IF(AJ8="","",VLOOKUP(AN8,[1]Sheet11!E:F,2,0))</f>
        <v/>
      </c>
      <c r="AQ8" s="34" t="str">
        <f>IF(AO8="拼单会员","5年",IF(AJ8="","",VLOOKUP(AM8&amp;AP8,[1]Sheet11!$J$3:$K$17,2)))</f>
        <v/>
      </c>
      <c r="AR8" s="34" t="str">
        <f t="shared" si="14"/>
        <v/>
      </c>
      <c r="AS8" s="34" t="str">
        <f t="shared" si="15"/>
        <v/>
      </c>
      <c r="AT8" s="34" t="str">
        <f t="shared" si="16"/>
        <v/>
      </c>
      <c r="AU8" s="34" t="str">
        <f t="shared" si="17"/>
        <v/>
      </c>
      <c r="AV8" s="34" t="str">
        <f t="shared" si="18"/>
        <v/>
      </c>
      <c r="AW8" s="34" t="str">
        <f t="shared" si="19"/>
        <v/>
      </c>
      <c r="AX8" s="34" t="str">
        <f t="shared" si="20"/>
        <v/>
      </c>
      <c r="AY8" s="34" t="str">
        <f>IF(SUMIF('7-市场业绩'!F:F,AC8,'7-市场业绩'!I:I)&gt;0,"学习卡","老结算")</f>
        <v>学习卡</v>
      </c>
      <c r="AZ8" s="34" t="str">
        <f t="shared" si="21"/>
        <v/>
      </c>
      <c r="BA8" s="34" t="str">
        <f t="shared" si="22"/>
        <v>无</v>
      </c>
      <c r="BB8" s="34" t="str">
        <f t="shared" si="23"/>
        <v/>
      </c>
      <c r="BC8" s="34" t="str">
        <f t="shared" si="24"/>
        <v/>
      </c>
      <c r="BD8" s="34" t="str">
        <f t="shared" si="25"/>
        <v>无</v>
      </c>
      <c r="BE8" s="34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914</v>
      </c>
      <c r="BQ8" t="s">
        <v>914</v>
      </c>
      <c r="BR8" t="s">
        <v>904</v>
      </c>
      <c r="BS8" t="s">
        <v>505</v>
      </c>
    </row>
    <row r="9" spans="1:71" ht="17.25" hidden="1" customHeight="1">
      <c r="A9" s="210">
        <v>42939</v>
      </c>
      <c r="B9" s="211" t="s">
        <v>4368</v>
      </c>
      <c r="C9" s="211" t="s">
        <v>13</v>
      </c>
      <c r="D9" s="211" t="s">
        <v>4365</v>
      </c>
      <c r="E9" s="211" t="s">
        <v>4366</v>
      </c>
      <c r="F9" s="211" t="s">
        <v>2988</v>
      </c>
      <c r="G9" s="211" t="s">
        <v>12</v>
      </c>
      <c r="H9" s="211" t="s">
        <v>1679</v>
      </c>
      <c r="I9" s="211" t="s">
        <v>13</v>
      </c>
      <c r="J9" s="211">
        <v>0</v>
      </c>
      <c r="K9" s="211">
        <v>5500</v>
      </c>
      <c r="L9" s="212">
        <v>1880</v>
      </c>
      <c r="M9" s="212">
        <v>1880</v>
      </c>
      <c r="N9" s="211">
        <v>0</v>
      </c>
      <c r="O9" s="211">
        <v>0</v>
      </c>
      <c r="P9" s="211">
        <v>0</v>
      </c>
      <c r="Q9" s="211">
        <v>0</v>
      </c>
      <c r="R9" s="211">
        <v>0</v>
      </c>
      <c r="S9" s="211">
        <v>1880</v>
      </c>
      <c r="T9" s="211" t="s">
        <v>1401</v>
      </c>
      <c r="U9" s="211" t="s">
        <v>4345</v>
      </c>
      <c r="V9" s="211" t="s">
        <v>1677</v>
      </c>
      <c r="W9" s="211" t="s">
        <v>4346</v>
      </c>
      <c r="X9" s="211" t="s">
        <v>4367</v>
      </c>
      <c r="Y9" s="211" t="s">
        <v>1680</v>
      </c>
      <c r="Z9" s="211" t="s">
        <v>476</v>
      </c>
      <c r="AA9" s="211" t="s">
        <v>4558</v>
      </c>
      <c r="AB9" s="211" t="s">
        <v>4359</v>
      </c>
      <c r="AC9" s="34" t="str">
        <f t="shared" si="2"/>
        <v>王圆圆,吴彩红（副签单人)</v>
      </c>
      <c r="AD9" s="35">
        <f t="shared" si="3"/>
        <v>16</v>
      </c>
      <c r="AE9" s="34" t="str">
        <f t="shared" si="4"/>
        <v>无</v>
      </c>
      <c r="AF9" s="24">
        <v>1</v>
      </c>
      <c r="AG9" s="39">
        <f t="shared" si="5"/>
        <v>0.1</v>
      </c>
      <c r="AH9" s="35">
        <f t="shared" si="6"/>
        <v>0</v>
      </c>
      <c r="AI9" s="35">
        <f t="shared" si="7"/>
        <v>1880</v>
      </c>
      <c r="AJ9" s="34" t="str">
        <f t="shared" si="8"/>
        <v>新生连报幼儿1期国际学员</v>
      </c>
      <c r="AK9" s="34" t="str">
        <f t="shared" si="9"/>
        <v>新生</v>
      </c>
      <c r="AL9" s="34" t="str">
        <f t="shared" si="10"/>
        <v>连报</v>
      </c>
      <c r="AM9" s="34" t="str">
        <f t="shared" si="11"/>
        <v>幼儿</v>
      </c>
      <c r="AN9" s="34" t="str">
        <f t="shared" si="12"/>
        <v>1期</v>
      </c>
      <c r="AO9" s="34" t="str">
        <f t="shared" si="13"/>
        <v>国际学员</v>
      </c>
      <c r="AP9" s="34" t="str">
        <f>IF(AJ9="","",VLOOKUP(AN9,[1]Sheet11!E:F,2,0))</f>
        <v>1年</v>
      </c>
      <c r="AQ9" s="34" t="str">
        <f>IF(AO9="拼单会员","5年",IF(AJ9="","",VLOOKUP(AM9&amp;AP9,[1]Sheet11!$J$3:$K$17,2)))</f>
        <v>1年</v>
      </c>
      <c r="AR9" s="34" t="str">
        <f t="shared" si="14"/>
        <v>国际班</v>
      </c>
      <c r="AS9" s="34" t="str">
        <f t="shared" si="15"/>
        <v>2017-07-23</v>
      </c>
      <c r="AT9" s="34" t="str">
        <f t="shared" si="16"/>
        <v>新生</v>
      </c>
      <c r="AU9" s="34" t="str">
        <f t="shared" si="17"/>
        <v>新生</v>
      </c>
      <c r="AV9" s="34" t="str">
        <f t="shared" si="18"/>
        <v>1期秒杀</v>
      </c>
      <c r="AW9" s="34" t="str">
        <f t="shared" si="19"/>
        <v>国际班</v>
      </c>
      <c r="AX9" s="34" t="str">
        <f t="shared" si="20"/>
        <v>新生国际班</v>
      </c>
      <c r="AY9" s="34" t="str">
        <f>IF(SUMIF('7-市场业绩'!F:F,AC9,'7-市场业绩'!I:I)&gt;0,"学习卡","老结算")</f>
        <v>老结算</v>
      </c>
      <c r="AZ9" s="34" t="str">
        <f t="shared" si="21"/>
        <v>新生国际班</v>
      </c>
      <c r="BA9" s="34" t="str">
        <f t="shared" si="22"/>
        <v>无</v>
      </c>
      <c r="BB9" s="34" t="str">
        <f t="shared" si="23"/>
        <v/>
      </c>
      <c r="BC9" s="34" t="str">
        <f t="shared" si="24"/>
        <v/>
      </c>
      <c r="BD9" s="34" t="str">
        <f t="shared" si="25"/>
        <v>无</v>
      </c>
      <c r="BE9" s="34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>1期秒杀</v>
      </c>
      <c r="BH9" s="27">
        <v>42552</v>
      </c>
      <c r="BP9" t="s">
        <v>915</v>
      </c>
      <c r="BQ9" t="s">
        <v>915</v>
      </c>
      <c r="BR9" t="s">
        <v>904</v>
      </c>
      <c r="BS9" t="s">
        <v>506</v>
      </c>
    </row>
    <row r="10" spans="1:71" ht="17.25" hidden="1" customHeight="1">
      <c r="A10" s="210">
        <v>42938</v>
      </c>
      <c r="B10" s="211" t="s">
        <v>4370</v>
      </c>
      <c r="C10" s="211" t="s">
        <v>13</v>
      </c>
      <c r="D10" s="211" t="s">
        <v>4371</v>
      </c>
      <c r="E10" s="211" t="s">
        <v>4372</v>
      </c>
      <c r="F10" s="211" t="s">
        <v>3079</v>
      </c>
      <c r="G10" s="211" t="s">
        <v>13</v>
      </c>
      <c r="H10" s="211" t="s">
        <v>4266</v>
      </c>
      <c r="I10" s="211" t="s">
        <v>13</v>
      </c>
      <c r="J10" s="211">
        <v>0</v>
      </c>
      <c r="K10" s="211">
        <v>3862</v>
      </c>
      <c r="L10" s="212">
        <v>1880</v>
      </c>
      <c r="M10" s="212">
        <v>1880</v>
      </c>
      <c r="N10" s="211">
        <v>0</v>
      </c>
      <c r="O10" s="211">
        <v>0</v>
      </c>
      <c r="P10" s="211">
        <v>0</v>
      </c>
      <c r="Q10" s="211">
        <v>0</v>
      </c>
      <c r="R10" s="211">
        <v>0</v>
      </c>
      <c r="S10" s="211">
        <v>1880</v>
      </c>
      <c r="T10" s="211" t="s">
        <v>1401</v>
      </c>
      <c r="U10" s="211" t="s">
        <v>4345</v>
      </c>
      <c r="V10" s="211" t="s">
        <v>1677</v>
      </c>
      <c r="W10" s="211" t="s">
        <v>4349</v>
      </c>
      <c r="X10" s="211" t="s">
        <v>4373</v>
      </c>
      <c r="Y10" s="211" t="s">
        <v>1680</v>
      </c>
      <c r="Z10" s="211" t="s">
        <v>478</v>
      </c>
      <c r="AA10" s="211" t="s">
        <v>4264</v>
      </c>
      <c r="AB10" s="211" t="s">
        <v>4369</v>
      </c>
      <c r="AC10" s="34" t="str">
        <f t="shared" si="2"/>
        <v>张松煌</v>
      </c>
      <c r="AD10" s="35">
        <f t="shared" si="3"/>
        <v>16</v>
      </c>
      <c r="AE10" s="34" t="str">
        <f t="shared" si="4"/>
        <v>无</v>
      </c>
      <c r="AF10" s="24"/>
      <c r="AG10" s="39">
        <f t="shared" si="5"/>
        <v>0.1</v>
      </c>
      <c r="AH10" s="35">
        <f t="shared" si="6"/>
        <v>0</v>
      </c>
      <c r="AI10" s="35">
        <f t="shared" si="7"/>
        <v>1880</v>
      </c>
      <c r="AJ10" s="34" t="str">
        <f t="shared" si="8"/>
        <v>新生连报幼儿1期国际学员</v>
      </c>
      <c r="AK10" s="34" t="str">
        <f t="shared" si="9"/>
        <v>新生</v>
      </c>
      <c r="AL10" s="34" t="str">
        <f t="shared" si="10"/>
        <v>连报</v>
      </c>
      <c r="AM10" s="34" t="str">
        <f t="shared" si="11"/>
        <v>幼儿</v>
      </c>
      <c r="AN10" s="34" t="str">
        <f t="shared" si="12"/>
        <v>1期</v>
      </c>
      <c r="AO10" s="34" t="str">
        <f t="shared" si="13"/>
        <v>国际学员</v>
      </c>
      <c r="AP10" s="34" t="str">
        <f>IF(AJ10="","",VLOOKUP(AN10,[1]Sheet11!E:F,2,0))</f>
        <v>1年</v>
      </c>
      <c r="AQ10" s="34" t="str">
        <f>IF(AO10="拼单会员","5年",IF(AJ10="","",VLOOKUP(AM10&amp;AP10,[1]Sheet11!$J$3:$K$17,2)))</f>
        <v>1年</v>
      </c>
      <c r="AR10" s="34" t="str">
        <f t="shared" si="14"/>
        <v>国际班</v>
      </c>
      <c r="AS10" s="34" t="str">
        <f t="shared" si="15"/>
        <v>2017-07-22</v>
      </c>
      <c r="AT10" s="34" t="str">
        <f t="shared" si="16"/>
        <v>新生</v>
      </c>
      <c r="AU10" s="34" t="str">
        <f t="shared" si="17"/>
        <v>新生</v>
      </c>
      <c r="AV10" s="34" t="str">
        <f t="shared" si="18"/>
        <v>1期秒杀</v>
      </c>
      <c r="AW10" s="34" t="str">
        <f t="shared" si="19"/>
        <v>国际班</v>
      </c>
      <c r="AX10" s="34" t="str">
        <f t="shared" si="20"/>
        <v>新生国际班</v>
      </c>
      <c r="AY10" s="34" t="str">
        <f>IF(SUMIF('7-市场业绩'!F:F,AC10,'7-市场业绩'!I:I)&gt;0,"学习卡","老结算")</f>
        <v>学习卡</v>
      </c>
      <c r="AZ10" s="34" t="str">
        <f t="shared" si="21"/>
        <v>1期秒杀</v>
      </c>
      <c r="BA10" s="34" t="str">
        <f t="shared" si="22"/>
        <v>无</v>
      </c>
      <c r="BB10" s="34" t="str">
        <f t="shared" si="23"/>
        <v/>
      </c>
      <c r="BC10" s="34" t="str">
        <f t="shared" si="24"/>
        <v/>
      </c>
      <c r="BD10" s="34" t="str">
        <f t="shared" si="25"/>
        <v>无</v>
      </c>
      <c r="BE10" s="34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>1期秒杀</v>
      </c>
      <c r="BH10" s="27">
        <v>42552</v>
      </c>
      <c r="BP10" t="s">
        <v>916</v>
      </c>
      <c r="BQ10" t="s">
        <v>904</v>
      </c>
      <c r="BR10" t="s">
        <v>913</v>
      </c>
      <c r="BS10" t="s">
        <v>507</v>
      </c>
    </row>
    <row r="11" spans="1:71" ht="17.25" hidden="1" customHeight="1">
      <c r="A11" s="210">
        <v>42938</v>
      </c>
      <c r="B11" s="211" t="s">
        <v>4375</v>
      </c>
      <c r="C11" s="211" t="s">
        <v>13</v>
      </c>
      <c r="D11" s="211" t="s">
        <v>4371</v>
      </c>
      <c r="E11" s="211" t="s">
        <v>4372</v>
      </c>
      <c r="F11" s="211" t="s">
        <v>3079</v>
      </c>
      <c r="G11" s="211" t="s">
        <v>13</v>
      </c>
      <c r="H11" s="211" t="s">
        <v>4271</v>
      </c>
      <c r="I11" s="211" t="s">
        <v>13</v>
      </c>
      <c r="J11" s="211">
        <v>0</v>
      </c>
      <c r="K11" s="211">
        <v>0</v>
      </c>
      <c r="L11" s="212">
        <v>48800</v>
      </c>
      <c r="M11" s="212">
        <v>48800</v>
      </c>
      <c r="N11" s="211">
        <v>0</v>
      </c>
      <c r="O11" s="211">
        <v>0</v>
      </c>
      <c r="P11" s="211">
        <v>0</v>
      </c>
      <c r="Q11" s="211">
        <v>0</v>
      </c>
      <c r="R11" s="211">
        <v>0</v>
      </c>
      <c r="S11" s="211">
        <v>48800</v>
      </c>
      <c r="T11" s="211" t="s">
        <v>1401</v>
      </c>
      <c r="U11" s="211" t="s">
        <v>4345</v>
      </c>
      <c r="V11" s="211" t="s">
        <v>1677</v>
      </c>
      <c r="W11" s="211" t="s">
        <v>4349</v>
      </c>
      <c r="X11" s="211" t="s">
        <v>4376</v>
      </c>
      <c r="Y11" s="211" t="s">
        <v>1680</v>
      </c>
      <c r="Z11" s="211" t="s">
        <v>476</v>
      </c>
      <c r="AA11" s="211" t="s">
        <v>4564</v>
      </c>
      <c r="AB11" s="211" t="s">
        <v>4374</v>
      </c>
      <c r="AC11" s="34" t="str">
        <f t="shared" si="2"/>
        <v>彭永红</v>
      </c>
      <c r="AD11" s="35">
        <f t="shared" si="3"/>
        <v>1</v>
      </c>
      <c r="AE11" s="34" t="str">
        <f t="shared" si="4"/>
        <v>无</v>
      </c>
      <c r="AF11" s="24">
        <v>1</v>
      </c>
      <c r="AG11" s="39">
        <f t="shared" si="5"/>
        <v>1</v>
      </c>
      <c r="AH11" s="35">
        <f t="shared" si="6"/>
        <v>0</v>
      </c>
      <c r="AI11" s="35">
        <f t="shared" si="7"/>
        <v>48800</v>
      </c>
      <c r="AJ11" s="34" t="str">
        <f t="shared" si="8"/>
        <v>新生连报小学3年游学会员</v>
      </c>
      <c r="AK11" s="34" t="str">
        <f t="shared" si="9"/>
        <v>新生</v>
      </c>
      <c r="AL11" s="34" t="str">
        <f t="shared" si="10"/>
        <v>连报</v>
      </c>
      <c r="AM11" s="34" t="str">
        <f t="shared" si="11"/>
        <v>小学</v>
      </c>
      <c r="AN11" s="34" t="str">
        <f t="shared" si="12"/>
        <v>3年</v>
      </c>
      <c r="AO11" s="34" t="str">
        <f t="shared" si="13"/>
        <v>游学会员</v>
      </c>
      <c r="AP11" s="34" t="str">
        <f>IF(AJ11="","",VLOOKUP(AN11,[1]Sheet11!E:F,2,0))</f>
        <v>3年</v>
      </c>
      <c r="AQ11" s="34" t="str">
        <f>IF(AO11="拼单会员","5年",IF(AJ11="","",VLOOKUP(AM11&amp;AP11,[1]Sheet11!$J$3:$K$17,2)))</f>
        <v>2年</v>
      </c>
      <c r="AR11" s="34" t="str">
        <f t="shared" si="14"/>
        <v>游学会员</v>
      </c>
      <c r="AS11" s="34" t="str">
        <f t="shared" si="15"/>
        <v>2017-07-22</v>
      </c>
      <c r="AT11" s="34" t="str">
        <f t="shared" si="16"/>
        <v>新生</v>
      </c>
      <c r="AU11" s="34" t="str">
        <f t="shared" si="17"/>
        <v>新生</v>
      </c>
      <c r="AV11" s="34" t="str">
        <f t="shared" si="18"/>
        <v>新生游学会员</v>
      </c>
      <c r="AW11" s="34" t="str">
        <f t="shared" si="19"/>
        <v>国际班</v>
      </c>
      <c r="AX11" s="34" t="str">
        <f t="shared" si="20"/>
        <v>新生国际班</v>
      </c>
      <c r="AY11" s="34" t="str">
        <f>IF(SUMIF('7-市场业绩'!F:F,AC11,'7-市场业绩'!I:I)&gt;0,"学习卡","老结算")</f>
        <v>学习卡</v>
      </c>
      <c r="AZ11" s="34" t="str">
        <f t="shared" si="21"/>
        <v>新生游学会员</v>
      </c>
      <c r="BA11" s="34" t="str">
        <f t="shared" si="22"/>
        <v>无</v>
      </c>
      <c r="BB11" s="34" t="str">
        <f t="shared" si="23"/>
        <v/>
      </c>
      <c r="BC11" s="34" t="str">
        <f t="shared" si="24"/>
        <v/>
      </c>
      <c r="BD11" s="34" t="str">
        <f t="shared" si="25"/>
        <v>无</v>
      </c>
      <c r="BE11" s="34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创始会员</v>
      </c>
      <c r="BH11" s="27">
        <v>42552</v>
      </c>
      <c r="BP11" t="s">
        <v>917</v>
      </c>
      <c r="BQ11" t="s">
        <v>918</v>
      </c>
      <c r="BR11" t="s">
        <v>913</v>
      </c>
      <c r="BS11" t="s">
        <v>508</v>
      </c>
    </row>
    <row r="12" spans="1:71" ht="17.25" hidden="1" customHeight="1">
      <c r="A12" s="210">
        <v>42935</v>
      </c>
      <c r="B12" s="211" t="s">
        <v>4377</v>
      </c>
      <c r="C12" s="211" t="s">
        <v>13</v>
      </c>
      <c r="D12" s="211" t="s">
        <v>4378</v>
      </c>
      <c r="E12" s="211" t="s">
        <v>4379</v>
      </c>
      <c r="F12" s="211" t="s">
        <v>1686</v>
      </c>
      <c r="G12" s="211" t="s">
        <v>19</v>
      </c>
      <c r="H12" s="211" t="s">
        <v>13</v>
      </c>
      <c r="I12" s="211" t="s">
        <v>13</v>
      </c>
      <c r="J12" s="211">
        <v>0</v>
      </c>
      <c r="K12" s="211">
        <v>0</v>
      </c>
      <c r="L12" s="212">
        <v>0</v>
      </c>
      <c r="M12" s="212">
        <v>280</v>
      </c>
      <c r="N12" s="211">
        <v>0</v>
      </c>
      <c r="O12" s="211">
        <v>280</v>
      </c>
      <c r="P12" s="211">
        <v>0</v>
      </c>
      <c r="Q12" s="211">
        <v>0</v>
      </c>
      <c r="R12" s="211">
        <v>0</v>
      </c>
      <c r="S12" s="211">
        <v>280</v>
      </c>
      <c r="T12" s="211" t="s">
        <v>1401</v>
      </c>
      <c r="U12" s="211" t="s">
        <v>4345</v>
      </c>
      <c r="V12" s="211" t="s">
        <v>1677</v>
      </c>
      <c r="W12" s="211" t="s">
        <v>4346</v>
      </c>
      <c r="X12" s="211" t="s">
        <v>4380</v>
      </c>
      <c r="Y12" s="211" t="s">
        <v>1680</v>
      </c>
      <c r="Z12" s="211" t="s">
        <v>1687</v>
      </c>
      <c r="AA12" s="211" t="s">
        <v>4264</v>
      </c>
      <c r="AB12" s="211" t="s">
        <v>4265</v>
      </c>
      <c r="AC12" s="34" t="str">
        <f t="shared" si="2"/>
        <v>张松煌</v>
      </c>
      <c r="AD12" s="35">
        <f t="shared" si="3"/>
        <v>0</v>
      </c>
      <c r="AE12" s="34" t="str">
        <f t="shared" si="4"/>
        <v/>
      </c>
      <c r="AF12" s="24"/>
      <c r="AG12" s="39">
        <f t="shared" si="5"/>
        <v>0</v>
      </c>
      <c r="AH12" s="35">
        <f t="shared" si="6"/>
        <v>280</v>
      </c>
      <c r="AI12" s="35">
        <f t="shared" si="7"/>
        <v>0</v>
      </c>
      <c r="AJ12" s="34" t="str">
        <f t="shared" si="8"/>
        <v/>
      </c>
      <c r="AK12" s="34" t="str">
        <f t="shared" si="9"/>
        <v/>
      </c>
      <c r="AL12" s="34" t="str">
        <f t="shared" si="10"/>
        <v/>
      </c>
      <c r="AM12" s="34" t="str">
        <f t="shared" si="11"/>
        <v/>
      </c>
      <c r="AN12" s="34" t="str">
        <f t="shared" si="12"/>
        <v/>
      </c>
      <c r="AO12" s="34" t="str">
        <f t="shared" si="13"/>
        <v/>
      </c>
      <c r="AP12" s="34" t="str">
        <f>IF(AJ12="","",VLOOKUP(AN12,[1]Sheet11!E:F,2,0))</f>
        <v/>
      </c>
      <c r="AQ12" s="34" t="str">
        <f>IF(AO12="拼单会员","5年",IF(AJ12="","",VLOOKUP(AM12&amp;AP12,[1]Sheet11!$J$3:$K$17,2)))</f>
        <v/>
      </c>
      <c r="AR12" s="34" t="str">
        <f t="shared" si="14"/>
        <v/>
      </c>
      <c r="AS12" s="34" t="str">
        <f t="shared" si="15"/>
        <v/>
      </c>
      <c r="AT12" s="34" t="str">
        <f t="shared" si="16"/>
        <v/>
      </c>
      <c r="AU12" s="34" t="str">
        <f t="shared" si="17"/>
        <v/>
      </c>
      <c r="AV12" s="34" t="str">
        <f t="shared" si="18"/>
        <v/>
      </c>
      <c r="AW12" s="34" t="str">
        <f t="shared" si="19"/>
        <v/>
      </c>
      <c r="AX12" s="34" t="str">
        <f t="shared" si="20"/>
        <v/>
      </c>
      <c r="AY12" s="34" t="str">
        <f>IF(SUMIF('7-市场业绩'!F:F,AC12,'7-市场业绩'!I:I)&gt;0,"学习卡","老结算")</f>
        <v>学习卡</v>
      </c>
      <c r="AZ12" s="34" t="str">
        <f t="shared" si="21"/>
        <v/>
      </c>
      <c r="BA12" s="34" t="str">
        <f t="shared" si="22"/>
        <v>无</v>
      </c>
      <c r="BB12" s="34" t="str">
        <f t="shared" si="23"/>
        <v/>
      </c>
      <c r="BC12" s="34" t="str">
        <f t="shared" si="24"/>
        <v/>
      </c>
      <c r="BD12" s="34" t="str">
        <f t="shared" si="25"/>
        <v>无</v>
      </c>
      <c r="BE12" s="34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919</v>
      </c>
      <c r="BQ12" t="s">
        <v>918</v>
      </c>
      <c r="BR12" t="s">
        <v>913</v>
      </c>
      <c r="BS12" t="s">
        <v>509</v>
      </c>
    </row>
    <row r="13" spans="1:71" ht="17.25" hidden="1" customHeight="1">
      <c r="A13" s="210">
        <v>42935</v>
      </c>
      <c r="B13" s="211" t="s">
        <v>4382</v>
      </c>
      <c r="C13" s="211" t="s">
        <v>13</v>
      </c>
      <c r="D13" s="211" t="s">
        <v>4378</v>
      </c>
      <c r="E13" s="211" t="s">
        <v>4379</v>
      </c>
      <c r="F13" s="211" t="s">
        <v>1686</v>
      </c>
      <c r="G13" s="211" t="s">
        <v>19</v>
      </c>
      <c r="H13" s="211" t="s">
        <v>1679</v>
      </c>
      <c r="I13" s="211" t="s">
        <v>13</v>
      </c>
      <c r="J13" s="211">
        <v>0</v>
      </c>
      <c r="K13" s="211">
        <v>5500</v>
      </c>
      <c r="L13" s="212">
        <v>1880</v>
      </c>
      <c r="M13" s="212">
        <v>1880</v>
      </c>
      <c r="N13" s="211">
        <v>0</v>
      </c>
      <c r="O13" s="211">
        <v>0</v>
      </c>
      <c r="P13" s="211">
        <v>0</v>
      </c>
      <c r="Q13" s="211">
        <v>0</v>
      </c>
      <c r="R13" s="211">
        <v>0</v>
      </c>
      <c r="S13" s="211">
        <v>1880</v>
      </c>
      <c r="T13" s="211" t="s">
        <v>1401</v>
      </c>
      <c r="U13" s="211" t="s">
        <v>4345</v>
      </c>
      <c r="V13" s="211" t="s">
        <v>1677</v>
      </c>
      <c r="W13" s="211" t="s">
        <v>4346</v>
      </c>
      <c r="X13" s="211" t="s">
        <v>4380</v>
      </c>
      <c r="Y13" s="211" t="s">
        <v>1680</v>
      </c>
      <c r="Z13" s="211" t="s">
        <v>476</v>
      </c>
      <c r="AA13" s="211" t="s">
        <v>4264</v>
      </c>
      <c r="AB13" s="211" t="s">
        <v>4381</v>
      </c>
      <c r="AC13" s="34" t="str">
        <f t="shared" si="2"/>
        <v>张松煌</v>
      </c>
      <c r="AD13" s="35">
        <f t="shared" si="3"/>
        <v>16</v>
      </c>
      <c r="AE13" s="34" t="str">
        <f t="shared" si="4"/>
        <v>无</v>
      </c>
      <c r="AF13" s="24">
        <v>1</v>
      </c>
      <c r="AG13" s="39">
        <f t="shared" si="5"/>
        <v>0.1</v>
      </c>
      <c r="AH13" s="35">
        <f t="shared" si="6"/>
        <v>0</v>
      </c>
      <c r="AI13" s="35">
        <f t="shared" si="7"/>
        <v>1880</v>
      </c>
      <c r="AJ13" s="34" t="str">
        <f t="shared" si="8"/>
        <v>新生连报幼儿1期国际学员</v>
      </c>
      <c r="AK13" s="34" t="str">
        <f t="shared" si="9"/>
        <v>新生</v>
      </c>
      <c r="AL13" s="34" t="str">
        <f t="shared" si="10"/>
        <v>连报</v>
      </c>
      <c r="AM13" s="34" t="str">
        <f t="shared" si="11"/>
        <v>幼儿</v>
      </c>
      <c r="AN13" s="34" t="str">
        <f t="shared" si="12"/>
        <v>1期</v>
      </c>
      <c r="AO13" s="34" t="str">
        <f t="shared" si="13"/>
        <v>国际学员</v>
      </c>
      <c r="AP13" s="34" t="str">
        <f>IF(AJ13="","",VLOOKUP(AN13,[1]Sheet11!E:F,2,0))</f>
        <v>1年</v>
      </c>
      <c r="AQ13" s="34" t="str">
        <f>IF(AO13="拼单会员","5年",IF(AJ13="","",VLOOKUP(AM13&amp;AP13,[1]Sheet11!$J$3:$K$17,2)))</f>
        <v>1年</v>
      </c>
      <c r="AR13" s="34" t="str">
        <f t="shared" si="14"/>
        <v>国际班</v>
      </c>
      <c r="AS13" s="34" t="str">
        <f t="shared" si="15"/>
        <v>2017-07-19</v>
      </c>
      <c r="AT13" s="34" t="str">
        <f t="shared" si="16"/>
        <v>新生</v>
      </c>
      <c r="AU13" s="34" t="str">
        <f t="shared" si="17"/>
        <v>新生</v>
      </c>
      <c r="AV13" s="34" t="str">
        <f t="shared" si="18"/>
        <v>1期秒杀</v>
      </c>
      <c r="AW13" s="34" t="str">
        <f t="shared" si="19"/>
        <v>国际班</v>
      </c>
      <c r="AX13" s="34" t="str">
        <f t="shared" si="20"/>
        <v>新生国际班</v>
      </c>
      <c r="AY13" s="34" t="str">
        <f>IF(SUMIF('7-市场业绩'!F:F,AC13,'7-市场业绩'!I:I)&gt;0,"学习卡","老结算")</f>
        <v>学习卡</v>
      </c>
      <c r="AZ13" s="34" t="str">
        <f t="shared" si="21"/>
        <v>1期秒杀</v>
      </c>
      <c r="BA13" s="34" t="str">
        <f t="shared" si="22"/>
        <v>无</v>
      </c>
      <c r="BB13" s="34" t="str">
        <f t="shared" si="23"/>
        <v/>
      </c>
      <c r="BC13" s="34" t="str">
        <f t="shared" si="24"/>
        <v/>
      </c>
      <c r="BD13" s="34" t="str">
        <f t="shared" si="25"/>
        <v>无</v>
      </c>
      <c r="BE13" s="34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1期秒杀</v>
      </c>
      <c r="BH13" s="27">
        <v>42552</v>
      </c>
      <c r="BS13" t="s">
        <v>510</v>
      </c>
    </row>
    <row r="14" spans="1:71" ht="17.25" hidden="1" customHeight="1">
      <c r="A14" s="210">
        <v>42934</v>
      </c>
      <c r="B14" s="211" t="s">
        <v>4383</v>
      </c>
      <c r="C14" s="211" t="s">
        <v>13</v>
      </c>
      <c r="D14" s="211" t="s">
        <v>4384</v>
      </c>
      <c r="E14" s="211" t="s">
        <v>4385</v>
      </c>
      <c r="F14" s="211" t="s">
        <v>1686</v>
      </c>
      <c r="G14" s="211" t="s">
        <v>12</v>
      </c>
      <c r="H14" s="211" t="s">
        <v>13</v>
      </c>
      <c r="I14" s="211" t="s">
        <v>13</v>
      </c>
      <c r="J14" s="211">
        <v>0</v>
      </c>
      <c r="K14" s="211">
        <v>0</v>
      </c>
      <c r="L14" s="212">
        <v>0</v>
      </c>
      <c r="M14" s="212">
        <v>280</v>
      </c>
      <c r="N14" s="211">
        <v>0</v>
      </c>
      <c r="O14" s="211">
        <v>280</v>
      </c>
      <c r="P14" s="211">
        <v>0</v>
      </c>
      <c r="Q14" s="211">
        <v>0</v>
      </c>
      <c r="R14" s="211">
        <v>0</v>
      </c>
      <c r="S14" s="211">
        <v>280</v>
      </c>
      <c r="T14" s="211" t="s">
        <v>1401</v>
      </c>
      <c r="U14" s="211" t="s">
        <v>4345</v>
      </c>
      <c r="V14" s="211" t="s">
        <v>1677</v>
      </c>
      <c r="W14" s="211" t="s">
        <v>4346</v>
      </c>
      <c r="X14" s="211" t="s">
        <v>13</v>
      </c>
      <c r="Y14" s="211" t="s">
        <v>1680</v>
      </c>
      <c r="Z14" s="211" t="s">
        <v>1687</v>
      </c>
      <c r="AA14" s="211" t="s">
        <v>4264</v>
      </c>
      <c r="AB14" s="211" t="s">
        <v>4265</v>
      </c>
      <c r="AC14" s="34" t="str">
        <f t="shared" si="2"/>
        <v>张松煌</v>
      </c>
      <c r="AD14" s="35">
        <f t="shared" si="3"/>
        <v>0</v>
      </c>
      <c r="AE14" s="34" t="str">
        <f t="shared" si="4"/>
        <v/>
      </c>
      <c r="AF14" s="24"/>
      <c r="AG14" s="39">
        <f t="shared" si="5"/>
        <v>0</v>
      </c>
      <c r="AH14" s="35">
        <f t="shared" si="6"/>
        <v>280</v>
      </c>
      <c r="AI14" s="35">
        <f t="shared" si="7"/>
        <v>0</v>
      </c>
      <c r="AJ14" s="34" t="str">
        <f t="shared" si="8"/>
        <v/>
      </c>
      <c r="AK14" s="34" t="str">
        <f t="shared" si="9"/>
        <v/>
      </c>
      <c r="AL14" s="34" t="str">
        <f t="shared" si="10"/>
        <v/>
      </c>
      <c r="AM14" s="34" t="str">
        <f t="shared" si="11"/>
        <v/>
      </c>
      <c r="AN14" s="34" t="str">
        <f t="shared" si="12"/>
        <v/>
      </c>
      <c r="AO14" s="34" t="str">
        <f t="shared" si="13"/>
        <v/>
      </c>
      <c r="AP14" s="34" t="str">
        <f>IF(AJ14="","",VLOOKUP(AN14,[1]Sheet11!E:F,2,0))</f>
        <v/>
      </c>
      <c r="AQ14" s="34" t="str">
        <f>IF(AO14="拼单会员","5年",IF(AJ14="","",VLOOKUP(AM14&amp;AP14,[1]Sheet11!$J$3:$K$17,2)))</f>
        <v/>
      </c>
      <c r="AR14" s="34" t="str">
        <f t="shared" si="14"/>
        <v/>
      </c>
      <c r="AS14" s="34" t="str">
        <f t="shared" si="15"/>
        <v/>
      </c>
      <c r="AT14" s="34" t="str">
        <f t="shared" si="16"/>
        <v/>
      </c>
      <c r="AU14" s="34" t="str">
        <f t="shared" si="17"/>
        <v/>
      </c>
      <c r="AV14" s="34" t="str">
        <f t="shared" si="18"/>
        <v/>
      </c>
      <c r="AW14" s="34" t="str">
        <f t="shared" si="19"/>
        <v/>
      </c>
      <c r="AX14" s="34" t="str">
        <f t="shared" si="20"/>
        <v/>
      </c>
      <c r="AY14" s="34" t="str">
        <f>IF(SUMIF('7-市场业绩'!F:F,AC14,'7-市场业绩'!I:I)&gt;0,"学习卡","老结算")</f>
        <v>学习卡</v>
      </c>
      <c r="AZ14" s="34" t="str">
        <f t="shared" si="21"/>
        <v/>
      </c>
      <c r="BA14" s="34" t="str">
        <f t="shared" si="22"/>
        <v>无</v>
      </c>
      <c r="BB14" s="34" t="str">
        <f t="shared" si="23"/>
        <v/>
      </c>
      <c r="BC14" s="34" t="str">
        <f t="shared" si="24"/>
        <v/>
      </c>
      <c r="BD14" s="34" t="str">
        <f t="shared" si="25"/>
        <v>无</v>
      </c>
      <c r="BE14" s="34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511</v>
      </c>
    </row>
    <row r="15" spans="1:71" ht="17.25" hidden="1" customHeight="1">
      <c r="A15" s="210">
        <v>42934</v>
      </c>
      <c r="B15" s="211" t="s">
        <v>4387</v>
      </c>
      <c r="C15" s="211" t="s">
        <v>13</v>
      </c>
      <c r="D15" s="211" t="s">
        <v>4384</v>
      </c>
      <c r="E15" s="211" t="s">
        <v>4385</v>
      </c>
      <c r="F15" s="211" t="s">
        <v>1686</v>
      </c>
      <c r="G15" s="211" t="s">
        <v>12</v>
      </c>
      <c r="H15" s="211" t="s">
        <v>1679</v>
      </c>
      <c r="I15" s="211" t="s">
        <v>13</v>
      </c>
      <c r="J15" s="211">
        <v>0</v>
      </c>
      <c r="K15" s="211">
        <v>5500</v>
      </c>
      <c r="L15" s="212">
        <v>1880</v>
      </c>
      <c r="M15" s="212">
        <v>1880</v>
      </c>
      <c r="N15" s="211">
        <v>0</v>
      </c>
      <c r="O15" s="211">
        <v>0</v>
      </c>
      <c r="P15" s="211">
        <v>0</v>
      </c>
      <c r="Q15" s="211">
        <v>0</v>
      </c>
      <c r="R15" s="211">
        <v>0</v>
      </c>
      <c r="S15" s="211">
        <v>1880</v>
      </c>
      <c r="T15" s="211" t="s">
        <v>1401</v>
      </c>
      <c r="U15" s="211" t="s">
        <v>4345</v>
      </c>
      <c r="V15" s="211" t="s">
        <v>1677</v>
      </c>
      <c r="W15" s="211" t="s">
        <v>4346</v>
      </c>
      <c r="X15" s="211" t="s">
        <v>4388</v>
      </c>
      <c r="Y15" s="211" t="s">
        <v>1680</v>
      </c>
      <c r="Z15" s="211" t="s">
        <v>476</v>
      </c>
      <c r="AA15" s="211" t="s">
        <v>4264</v>
      </c>
      <c r="AB15" s="211" t="s">
        <v>4386</v>
      </c>
      <c r="AC15" s="34" t="str">
        <f t="shared" si="2"/>
        <v>张松煌</v>
      </c>
      <c r="AD15" s="35">
        <f t="shared" si="3"/>
        <v>16</v>
      </c>
      <c r="AE15" s="34" t="str">
        <f t="shared" si="4"/>
        <v>无</v>
      </c>
      <c r="AF15" s="24">
        <v>1</v>
      </c>
      <c r="AG15" s="39">
        <f t="shared" si="5"/>
        <v>0.1</v>
      </c>
      <c r="AH15" s="35">
        <f t="shared" si="6"/>
        <v>0</v>
      </c>
      <c r="AI15" s="35">
        <f t="shared" si="7"/>
        <v>1880</v>
      </c>
      <c r="AJ15" s="34" t="str">
        <f t="shared" si="8"/>
        <v>新生连报小学1期国际学员</v>
      </c>
      <c r="AK15" s="34" t="str">
        <f t="shared" si="9"/>
        <v>新生</v>
      </c>
      <c r="AL15" s="34" t="str">
        <f t="shared" si="10"/>
        <v>连报</v>
      </c>
      <c r="AM15" s="34" t="str">
        <f t="shared" si="11"/>
        <v>小学</v>
      </c>
      <c r="AN15" s="34" t="str">
        <f t="shared" si="12"/>
        <v>1期</v>
      </c>
      <c r="AO15" s="34" t="str">
        <f t="shared" si="13"/>
        <v>国际学员</v>
      </c>
      <c r="AP15" s="34" t="str">
        <f>IF(AJ15="","",VLOOKUP(AN15,[1]Sheet11!E:F,2,0))</f>
        <v>1年</v>
      </c>
      <c r="AQ15" s="34" t="str">
        <f>IF(AO15="拼单会员","5年",IF(AJ15="","",VLOOKUP(AM15&amp;AP15,[1]Sheet11!$J$3:$K$17,2)))</f>
        <v>1年</v>
      </c>
      <c r="AR15" s="34" t="str">
        <f t="shared" si="14"/>
        <v>国际班</v>
      </c>
      <c r="AS15" s="34" t="str">
        <f t="shared" si="15"/>
        <v>2017-07-18</v>
      </c>
      <c r="AT15" s="34" t="str">
        <f t="shared" si="16"/>
        <v>新生</v>
      </c>
      <c r="AU15" s="34" t="str">
        <f t="shared" si="17"/>
        <v>新生</v>
      </c>
      <c r="AV15" s="34" t="str">
        <f t="shared" si="18"/>
        <v>1期秒杀</v>
      </c>
      <c r="AW15" s="34" t="str">
        <f t="shared" si="19"/>
        <v>国际班</v>
      </c>
      <c r="AX15" s="34" t="str">
        <f t="shared" si="20"/>
        <v>新生国际班</v>
      </c>
      <c r="AY15" s="34" t="str">
        <f>IF(SUMIF('7-市场业绩'!F:F,AC15,'7-市场业绩'!I:I)&gt;0,"学习卡","老结算")</f>
        <v>学习卡</v>
      </c>
      <c r="AZ15" s="34" t="str">
        <f t="shared" si="21"/>
        <v>1期秒杀</v>
      </c>
      <c r="BA15" s="34" t="str">
        <f t="shared" si="22"/>
        <v>无</v>
      </c>
      <c r="BB15" s="34" t="str">
        <f t="shared" si="23"/>
        <v/>
      </c>
      <c r="BC15" s="34" t="str">
        <f t="shared" si="24"/>
        <v/>
      </c>
      <c r="BD15" s="34" t="str">
        <f t="shared" si="25"/>
        <v>无</v>
      </c>
      <c r="BE15" s="34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>1期秒杀</v>
      </c>
      <c r="BH15" s="27">
        <v>42552</v>
      </c>
      <c r="BS15" t="s">
        <v>512</v>
      </c>
    </row>
    <row r="16" spans="1:71" ht="17.25" hidden="1" customHeight="1">
      <c r="A16" s="210">
        <v>42934</v>
      </c>
      <c r="B16" s="211" t="s">
        <v>4390</v>
      </c>
      <c r="C16" s="211" t="s">
        <v>13</v>
      </c>
      <c r="D16" s="211" t="s">
        <v>4391</v>
      </c>
      <c r="E16" s="211" t="s">
        <v>4392</v>
      </c>
      <c r="F16" s="211" t="s">
        <v>4393</v>
      </c>
      <c r="G16" s="211" t="s">
        <v>12</v>
      </c>
      <c r="H16" s="211" t="s">
        <v>4271</v>
      </c>
      <c r="I16" s="211" t="s">
        <v>13</v>
      </c>
      <c r="J16" s="211">
        <v>0</v>
      </c>
      <c r="K16" s="211">
        <v>0</v>
      </c>
      <c r="L16" s="212">
        <v>48800</v>
      </c>
      <c r="M16" s="212">
        <v>48800</v>
      </c>
      <c r="N16" s="211">
        <v>0</v>
      </c>
      <c r="O16" s="211">
        <v>0</v>
      </c>
      <c r="P16" s="211">
        <v>0</v>
      </c>
      <c r="Q16" s="211">
        <v>0</v>
      </c>
      <c r="R16" s="211">
        <v>0</v>
      </c>
      <c r="S16" s="211">
        <v>48800</v>
      </c>
      <c r="T16" s="211" t="s">
        <v>1401</v>
      </c>
      <c r="U16" s="211" t="s">
        <v>4345</v>
      </c>
      <c r="V16" s="211" t="s">
        <v>1677</v>
      </c>
      <c r="W16" s="211" t="s">
        <v>4349</v>
      </c>
      <c r="X16" s="211" t="s">
        <v>4394</v>
      </c>
      <c r="Y16" s="211" t="s">
        <v>1680</v>
      </c>
      <c r="Z16" s="211" t="s">
        <v>476</v>
      </c>
      <c r="AA16" s="211" t="s">
        <v>4563</v>
      </c>
      <c r="AB16" s="211" t="s">
        <v>4389</v>
      </c>
      <c r="AC16" s="34" t="str">
        <f t="shared" si="2"/>
        <v>彭永红(副签单人),张松煌</v>
      </c>
      <c r="AD16" s="35">
        <f t="shared" si="3"/>
        <v>1</v>
      </c>
      <c r="AE16" s="34" t="str">
        <f t="shared" si="4"/>
        <v>罗鸿铭</v>
      </c>
      <c r="AF16" s="24">
        <v>1</v>
      </c>
      <c r="AG16" s="39">
        <f t="shared" si="5"/>
        <v>1</v>
      </c>
      <c r="AH16" s="35">
        <f t="shared" si="6"/>
        <v>0</v>
      </c>
      <c r="AI16" s="35">
        <f t="shared" si="7"/>
        <v>48800</v>
      </c>
      <c r="AJ16" s="34" t="str">
        <f t="shared" si="8"/>
        <v>新生连报小学3年游学会员</v>
      </c>
      <c r="AK16" s="34" t="str">
        <f t="shared" si="9"/>
        <v>新生</v>
      </c>
      <c r="AL16" s="34" t="str">
        <f t="shared" si="10"/>
        <v>连报</v>
      </c>
      <c r="AM16" s="34" t="str">
        <f t="shared" si="11"/>
        <v>小学</v>
      </c>
      <c r="AN16" s="34" t="str">
        <f t="shared" si="12"/>
        <v>3年</v>
      </c>
      <c r="AO16" s="34" t="str">
        <f t="shared" si="13"/>
        <v>游学会员</v>
      </c>
      <c r="AP16" s="34" t="str">
        <f>IF(AJ16="","",VLOOKUP(AN16,[1]Sheet11!E:F,2,0))</f>
        <v>3年</v>
      </c>
      <c r="AQ16" s="34" t="str">
        <f>IF(AO16="拼单会员","5年",IF(AJ16="","",VLOOKUP(AM16&amp;AP16,[1]Sheet11!$J$3:$K$17,2)))</f>
        <v>2年</v>
      </c>
      <c r="AR16" s="34" t="str">
        <f t="shared" si="14"/>
        <v>游学会员</v>
      </c>
      <c r="AS16" s="34" t="str">
        <f t="shared" si="15"/>
        <v>2017-07-18</v>
      </c>
      <c r="AT16" s="34" t="str">
        <f t="shared" si="16"/>
        <v>新生</v>
      </c>
      <c r="AU16" s="34" t="str">
        <f t="shared" si="17"/>
        <v>新生</v>
      </c>
      <c r="AV16" s="34" t="str">
        <f t="shared" si="18"/>
        <v>新生游学会员</v>
      </c>
      <c r="AW16" s="34" t="str">
        <f t="shared" si="19"/>
        <v>国际班</v>
      </c>
      <c r="AX16" s="34" t="str">
        <f t="shared" si="20"/>
        <v>新生国际班</v>
      </c>
      <c r="AY16" s="34" t="str">
        <f>IF(SUMIF('7-市场业绩'!F:F,AC16,'7-市场业绩'!I:I)&gt;0,"学习卡","老结算")</f>
        <v>老结算</v>
      </c>
      <c r="AZ16" s="34" t="str">
        <f t="shared" si="21"/>
        <v>新生国际班</v>
      </c>
      <c r="BA16" s="34" t="str">
        <f t="shared" si="22"/>
        <v>无</v>
      </c>
      <c r="BB16" s="34" t="str">
        <f t="shared" si="23"/>
        <v/>
      </c>
      <c r="BC16" s="34" t="str">
        <f t="shared" si="24"/>
        <v/>
      </c>
      <c r="BD16" s="34" t="str">
        <f t="shared" si="25"/>
        <v>无</v>
      </c>
      <c r="BE16" s="34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>创始会员</v>
      </c>
      <c r="BH16" s="27">
        <v>42552</v>
      </c>
      <c r="BS16" t="s">
        <v>513</v>
      </c>
    </row>
    <row r="17" spans="1:71" ht="17.25" hidden="1" customHeight="1">
      <c r="A17" s="210">
        <v>42934</v>
      </c>
      <c r="B17" s="211" t="s">
        <v>4396</v>
      </c>
      <c r="C17" s="211" t="s">
        <v>13</v>
      </c>
      <c r="D17" s="211" t="s">
        <v>4397</v>
      </c>
      <c r="E17" s="211" t="s">
        <v>4398</v>
      </c>
      <c r="F17" s="211" t="s">
        <v>1683</v>
      </c>
      <c r="G17" s="211" t="s">
        <v>17</v>
      </c>
      <c r="H17" s="211" t="s">
        <v>1679</v>
      </c>
      <c r="I17" s="211" t="s">
        <v>13</v>
      </c>
      <c r="J17" s="211">
        <v>0</v>
      </c>
      <c r="K17" s="211">
        <v>5500</v>
      </c>
      <c r="L17" s="212">
        <v>1880</v>
      </c>
      <c r="M17" s="212">
        <v>1880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1880</v>
      </c>
      <c r="T17" s="211" t="s">
        <v>1401</v>
      </c>
      <c r="U17" s="211" t="s">
        <v>4345</v>
      </c>
      <c r="V17" s="211" t="s">
        <v>1677</v>
      </c>
      <c r="W17" s="211" t="s">
        <v>4346</v>
      </c>
      <c r="X17" s="211" t="s">
        <v>4399</v>
      </c>
      <c r="Y17" s="211" t="s">
        <v>1680</v>
      </c>
      <c r="Z17" s="211" t="s">
        <v>476</v>
      </c>
      <c r="AA17" s="211" t="s">
        <v>4268</v>
      </c>
      <c r="AB17" s="213" t="s">
        <v>4395</v>
      </c>
      <c r="AC17" s="34" t="str">
        <f t="shared" si="2"/>
        <v>翟志翔</v>
      </c>
      <c r="AD17" s="35">
        <f t="shared" si="3"/>
        <v>16</v>
      </c>
      <c r="AE17" s="34" t="str">
        <f t="shared" si="4"/>
        <v>无</v>
      </c>
      <c r="AF17" s="24">
        <v>1</v>
      </c>
      <c r="AG17" s="39">
        <f t="shared" si="5"/>
        <v>0.1</v>
      </c>
      <c r="AH17" s="35">
        <f t="shared" si="6"/>
        <v>0</v>
      </c>
      <c r="AI17" s="35">
        <f t="shared" si="7"/>
        <v>1880</v>
      </c>
      <c r="AJ17" s="34" t="str">
        <f t="shared" si="8"/>
        <v>新生连报幼儿1期国际学员</v>
      </c>
      <c r="AK17" s="34" t="str">
        <f t="shared" si="9"/>
        <v>新生</v>
      </c>
      <c r="AL17" s="34" t="str">
        <f t="shared" si="10"/>
        <v>连报</v>
      </c>
      <c r="AM17" s="34" t="str">
        <f t="shared" si="11"/>
        <v>幼儿</v>
      </c>
      <c r="AN17" s="34" t="str">
        <f t="shared" si="12"/>
        <v>1期</v>
      </c>
      <c r="AO17" s="34" t="str">
        <f t="shared" si="13"/>
        <v>国际学员</v>
      </c>
      <c r="AP17" s="34" t="str">
        <f>IF(AJ17="","",VLOOKUP(AN17,[1]Sheet11!E:F,2,0))</f>
        <v>1年</v>
      </c>
      <c r="AQ17" s="34" t="str">
        <f>IF(AO17="拼单会员","5年",IF(AJ17="","",VLOOKUP(AM17&amp;AP17,[1]Sheet11!$J$3:$K$17,2)))</f>
        <v>1年</v>
      </c>
      <c r="AR17" s="34" t="str">
        <f t="shared" si="14"/>
        <v>国际班</v>
      </c>
      <c r="AS17" s="34" t="str">
        <f t="shared" si="15"/>
        <v>2017-07-18</v>
      </c>
      <c r="AT17" s="34" t="str">
        <f t="shared" si="16"/>
        <v>新生</v>
      </c>
      <c r="AU17" s="34" t="str">
        <f t="shared" si="17"/>
        <v>新生</v>
      </c>
      <c r="AV17" s="34" t="str">
        <f t="shared" si="18"/>
        <v>1期秒杀</v>
      </c>
      <c r="AW17" s="34" t="str">
        <f t="shared" si="19"/>
        <v>国际班</v>
      </c>
      <c r="AX17" s="34" t="str">
        <f t="shared" si="20"/>
        <v>新生国际班</v>
      </c>
      <c r="AY17" s="34" t="str">
        <f>IF(SUMIF('7-市场业绩'!F:F,AC17,'7-市场业绩'!I:I)&gt;0,"学习卡","老结算")</f>
        <v>学习卡</v>
      </c>
      <c r="AZ17" s="34" t="str">
        <f t="shared" si="21"/>
        <v>1期秒杀</v>
      </c>
      <c r="BA17" s="34" t="str">
        <f t="shared" si="22"/>
        <v>无</v>
      </c>
      <c r="BB17" s="34" t="str">
        <f t="shared" si="23"/>
        <v/>
      </c>
      <c r="BC17" s="34" t="str">
        <f t="shared" si="24"/>
        <v/>
      </c>
      <c r="BD17" s="34" t="str">
        <f t="shared" si="25"/>
        <v>无</v>
      </c>
      <c r="BE17" s="34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1期秒杀</v>
      </c>
      <c r="BH17" s="27">
        <v>42552</v>
      </c>
      <c r="BS17" t="s">
        <v>13</v>
      </c>
    </row>
    <row r="18" spans="1:71" ht="17.25" hidden="1" customHeight="1">
      <c r="A18" s="210">
        <v>42932</v>
      </c>
      <c r="B18" s="211" t="s">
        <v>4400</v>
      </c>
      <c r="C18" s="211" t="s">
        <v>13</v>
      </c>
      <c r="D18" s="211" t="s">
        <v>4401</v>
      </c>
      <c r="E18" s="211" t="s">
        <v>4402</v>
      </c>
      <c r="F18" s="211" t="s">
        <v>4403</v>
      </c>
      <c r="G18" s="211" t="s">
        <v>1714</v>
      </c>
      <c r="H18" s="211" t="s">
        <v>13</v>
      </c>
      <c r="I18" s="211" t="s">
        <v>13</v>
      </c>
      <c r="J18" s="211">
        <v>0</v>
      </c>
      <c r="K18" s="211">
        <v>0</v>
      </c>
      <c r="L18" s="212">
        <v>0</v>
      </c>
      <c r="M18" s="212">
        <v>230</v>
      </c>
      <c r="N18" s="211">
        <v>0</v>
      </c>
      <c r="O18" s="211">
        <v>230</v>
      </c>
      <c r="P18" s="211">
        <v>0</v>
      </c>
      <c r="Q18" s="211">
        <v>0</v>
      </c>
      <c r="R18" s="211">
        <v>0</v>
      </c>
      <c r="S18" s="211">
        <v>230</v>
      </c>
      <c r="T18" s="211" t="s">
        <v>1401</v>
      </c>
      <c r="U18" s="211" t="s">
        <v>4345</v>
      </c>
      <c r="V18" s="211" t="s">
        <v>1677</v>
      </c>
      <c r="W18" s="211" t="s">
        <v>4346</v>
      </c>
      <c r="X18" s="211" t="s">
        <v>4404</v>
      </c>
      <c r="Y18" s="211" t="s">
        <v>1680</v>
      </c>
      <c r="Z18" s="211" t="s">
        <v>1687</v>
      </c>
      <c r="AA18" s="211" t="s">
        <v>4263</v>
      </c>
      <c r="AB18" s="211" t="s">
        <v>4267</v>
      </c>
      <c r="AC18" s="34" t="str">
        <f t="shared" si="2"/>
        <v>王圆圆</v>
      </c>
      <c r="AD18" s="35">
        <f t="shared" si="3"/>
        <v>0</v>
      </c>
      <c r="AE18" s="34" t="str">
        <f t="shared" si="4"/>
        <v/>
      </c>
      <c r="AF18" s="24"/>
      <c r="AG18" s="39">
        <f t="shared" si="5"/>
        <v>0</v>
      </c>
      <c r="AH18" s="35">
        <f t="shared" si="6"/>
        <v>230</v>
      </c>
      <c r="AI18" s="35">
        <f t="shared" si="7"/>
        <v>0</v>
      </c>
      <c r="AJ18" s="34" t="str">
        <f t="shared" si="8"/>
        <v/>
      </c>
      <c r="AK18" s="34" t="str">
        <f t="shared" si="9"/>
        <v/>
      </c>
      <c r="AL18" s="34" t="str">
        <f t="shared" si="10"/>
        <v/>
      </c>
      <c r="AM18" s="34" t="str">
        <f t="shared" si="11"/>
        <v/>
      </c>
      <c r="AN18" s="34" t="str">
        <f t="shared" si="12"/>
        <v/>
      </c>
      <c r="AO18" s="34" t="str">
        <f t="shared" si="13"/>
        <v/>
      </c>
      <c r="AP18" s="34" t="str">
        <f>IF(AJ18="","",VLOOKUP(AN18,[1]Sheet11!E:F,2,0))</f>
        <v/>
      </c>
      <c r="AQ18" s="34" t="str">
        <f>IF(AO18="拼单会员","5年",IF(AJ18="","",VLOOKUP(AM18&amp;AP18,[1]Sheet11!$J$3:$K$17,2)))</f>
        <v/>
      </c>
      <c r="AR18" s="34" t="str">
        <f t="shared" si="14"/>
        <v/>
      </c>
      <c r="AS18" s="34" t="str">
        <f t="shared" si="15"/>
        <v/>
      </c>
      <c r="AT18" s="34" t="str">
        <f t="shared" si="16"/>
        <v/>
      </c>
      <c r="AU18" s="34" t="str">
        <f t="shared" si="17"/>
        <v/>
      </c>
      <c r="AV18" s="34" t="str">
        <f t="shared" si="18"/>
        <v/>
      </c>
      <c r="AW18" s="34" t="str">
        <f t="shared" si="19"/>
        <v/>
      </c>
      <c r="AX18" s="34" t="str">
        <f t="shared" si="20"/>
        <v/>
      </c>
      <c r="AY18" s="34" t="str">
        <f>IF(SUMIF('7-市场业绩'!F:F,AC18,'7-市场业绩'!I:I)&gt;0,"学习卡","老结算")</f>
        <v>学习卡</v>
      </c>
      <c r="AZ18" s="34" t="str">
        <f t="shared" si="21"/>
        <v/>
      </c>
      <c r="BA18" s="34" t="str">
        <f t="shared" si="22"/>
        <v>无</v>
      </c>
      <c r="BB18" s="34" t="str">
        <f t="shared" si="23"/>
        <v/>
      </c>
      <c r="BC18" s="34" t="str">
        <f t="shared" si="24"/>
        <v/>
      </c>
      <c r="BD18" s="34" t="str">
        <f t="shared" si="25"/>
        <v>无</v>
      </c>
      <c r="BE18" s="34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7.25" hidden="1" customHeight="1">
      <c r="A19" s="210">
        <v>42932</v>
      </c>
      <c r="B19" s="211" t="s">
        <v>4406</v>
      </c>
      <c r="C19" s="211" t="s">
        <v>13</v>
      </c>
      <c r="D19" s="211" t="s">
        <v>4401</v>
      </c>
      <c r="E19" s="211" t="s">
        <v>4402</v>
      </c>
      <c r="F19" s="211" t="s">
        <v>4403</v>
      </c>
      <c r="G19" s="211" t="s">
        <v>1714</v>
      </c>
      <c r="H19" s="211" t="s">
        <v>1776</v>
      </c>
      <c r="I19" s="211" t="s">
        <v>13</v>
      </c>
      <c r="J19" s="211">
        <v>0</v>
      </c>
      <c r="K19" s="211">
        <v>2738.1</v>
      </c>
      <c r="L19" s="212">
        <v>980</v>
      </c>
      <c r="M19" s="212">
        <v>980</v>
      </c>
      <c r="N19" s="211">
        <v>0</v>
      </c>
      <c r="O19" s="211">
        <v>0</v>
      </c>
      <c r="P19" s="211">
        <v>0</v>
      </c>
      <c r="Q19" s="211">
        <v>0</v>
      </c>
      <c r="R19" s="211">
        <v>0</v>
      </c>
      <c r="S19" s="211">
        <v>980</v>
      </c>
      <c r="T19" s="211" t="s">
        <v>1401</v>
      </c>
      <c r="U19" s="211" t="s">
        <v>4345</v>
      </c>
      <c r="V19" s="211" t="s">
        <v>1677</v>
      </c>
      <c r="W19" s="211" t="s">
        <v>4346</v>
      </c>
      <c r="X19" s="211" t="s">
        <v>4404</v>
      </c>
      <c r="Y19" s="211" t="s">
        <v>1680</v>
      </c>
      <c r="Z19" s="211" t="s">
        <v>476</v>
      </c>
      <c r="AA19" s="211" t="s">
        <v>4263</v>
      </c>
      <c r="AB19" s="211" t="s">
        <v>4405</v>
      </c>
      <c r="AC19" s="34" t="str">
        <f t="shared" si="2"/>
        <v>王圆圆</v>
      </c>
      <c r="AD19" s="35">
        <f t="shared" si="3"/>
        <v>16</v>
      </c>
      <c r="AE19" s="34" t="str">
        <f t="shared" si="4"/>
        <v>无</v>
      </c>
      <c r="AF19" s="24">
        <v>1</v>
      </c>
      <c r="AG19" s="39">
        <f t="shared" si="5"/>
        <v>0.1</v>
      </c>
      <c r="AH19" s="35">
        <f t="shared" si="6"/>
        <v>0</v>
      </c>
      <c r="AI19" s="35">
        <f t="shared" si="7"/>
        <v>980</v>
      </c>
      <c r="AJ19" s="34" t="str">
        <f t="shared" si="8"/>
        <v>新生连报幼儿1期国际学员</v>
      </c>
      <c r="AK19" s="34" t="str">
        <f t="shared" si="9"/>
        <v>新生</v>
      </c>
      <c r="AL19" s="34" t="str">
        <f t="shared" si="10"/>
        <v>连报</v>
      </c>
      <c r="AM19" s="34" t="str">
        <f t="shared" si="11"/>
        <v>幼儿</v>
      </c>
      <c r="AN19" s="34" t="str">
        <f t="shared" si="12"/>
        <v>1期</v>
      </c>
      <c r="AO19" s="34" t="str">
        <f t="shared" si="13"/>
        <v>国际学员</v>
      </c>
      <c r="AP19" s="34" t="str">
        <f>IF(AJ19="","",VLOOKUP(AN19,[1]Sheet11!E:F,2,0))</f>
        <v>1年</v>
      </c>
      <c r="AQ19" s="34" t="str">
        <f>IF(AO19="拼单会员","5年",IF(AJ19="","",VLOOKUP(AM19&amp;AP19,[1]Sheet11!$J$3:$K$17,2)))</f>
        <v>1年</v>
      </c>
      <c r="AR19" s="34" t="str">
        <f t="shared" si="14"/>
        <v>国际班</v>
      </c>
      <c r="AS19" s="34" t="str">
        <f t="shared" si="15"/>
        <v>2017-07-16</v>
      </c>
      <c r="AT19" s="34" t="str">
        <f t="shared" si="16"/>
        <v>新生</v>
      </c>
      <c r="AU19" s="34" t="str">
        <f t="shared" si="17"/>
        <v>新生</v>
      </c>
      <c r="AV19" s="34" t="str">
        <f t="shared" si="18"/>
        <v>1期秒杀</v>
      </c>
      <c r="AW19" s="34" t="str">
        <f t="shared" si="19"/>
        <v>国际班</v>
      </c>
      <c r="AX19" s="34" t="str">
        <f t="shared" si="20"/>
        <v>新生国际班</v>
      </c>
      <c r="AY19" s="34" t="str">
        <f>IF(SUMIF('7-市场业绩'!F:F,AC19,'7-市场业绩'!I:I)&gt;0,"学习卡","老结算")</f>
        <v>学习卡</v>
      </c>
      <c r="AZ19" s="34" t="str">
        <f t="shared" si="21"/>
        <v>1期秒杀</v>
      </c>
      <c r="BA19" s="34" t="str">
        <f t="shared" si="22"/>
        <v>无</v>
      </c>
      <c r="BB19" s="34" t="str">
        <f t="shared" si="23"/>
        <v/>
      </c>
      <c r="BC19" s="34" t="str">
        <f t="shared" si="24"/>
        <v/>
      </c>
      <c r="BD19" s="34" t="str">
        <f t="shared" si="25"/>
        <v>无</v>
      </c>
      <c r="BE19" s="34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>1期秒杀</v>
      </c>
      <c r="BH19" s="27">
        <v>42552</v>
      </c>
      <c r="BS19" t="s">
        <v>514</v>
      </c>
    </row>
    <row r="20" spans="1:71" ht="17.25" hidden="1" customHeight="1">
      <c r="A20" s="210">
        <v>42932</v>
      </c>
      <c r="B20" s="211" t="s">
        <v>4407</v>
      </c>
      <c r="C20" s="211" t="s">
        <v>13</v>
      </c>
      <c r="D20" s="211" t="s">
        <v>4408</v>
      </c>
      <c r="E20" s="211" t="s">
        <v>4409</v>
      </c>
      <c r="F20" s="211" t="s">
        <v>1686</v>
      </c>
      <c r="G20" s="211" t="s">
        <v>19</v>
      </c>
      <c r="H20" s="211" t="s">
        <v>13</v>
      </c>
      <c r="I20" s="211" t="s">
        <v>13</v>
      </c>
      <c r="J20" s="211">
        <v>0</v>
      </c>
      <c r="K20" s="211">
        <v>0</v>
      </c>
      <c r="L20" s="212">
        <v>0</v>
      </c>
      <c r="M20" s="212">
        <v>280</v>
      </c>
      <c r="N20" s="211">
        <v>0</v>
      </c>
      <c r="O20" s="211">
        <v>280</v>
      </c>
      <c r="P20" s="211">
        <v>0</v>
      </c>
      <c r="Q20" s="211">
        <v>0</v>
      </c>
      <c r="R20" s="211">
        <v>0</v>
      </c>
      <c r="S20" s="211">
        <v>280</v>
      </c>
      <c r="T20" s="211" t="s">
        <v>1401</v>
      </c>
      <c r="U20" s="211" t="s">
        <v>1676</v>
      </c>
      <c r="V20" s="211" t="s">
        <v>1677</v>
      </c>
      <c r="W20" s="211" t="s">
        <v>4346</v>
      </c>
      <c r="X20" s="211" t="s">
        <v>4410</v>
      </c>
      <c r="Y20" s="211" t="s">
        <v>1680</v>
      </c>
      <c r="Z20" s="211" t="s">
        <v>1687</v>
      </c>
      <c r="AA20" s="211" t="s">
        <v>4264</v>
      </c>
      <c r="AB20" s="211" t="s">
        <v>4265</v>
      </c>
      <c r="AC20" s="34" t="str">
        <f t="shared" si="2"/>
        <v>张松煌</v>
      </c>
      <c r="AD20" s="35">
        <f t="shared" si="3"/>
        <v>0</v>
      </c>
      <c r="AE20" s="34" t="str">
        <f t="shared" si="4"/>
        <v/>
      </c>
      <c r="AF20" s="24"/>
      <c r="AG20" s="39">
        <f t="shared" si="5"/>
        <v>0</v>
      </c>
      <c r="AH20" s="35">
        <f t="shared" si="6"/>
        <v>280</v>
      </c>
      <c r="AI20" s="35">
        <f t="shared" si="7"/>
        <v>0</v>
      </c>
      <c r="AJ20" s="34" t="str">
        <f t="shared" si="8"/>
        <v/>
      </c>
      <c r="AK20" s="34" t="str">
        <f t="shared" si="9"/>
        <v/>
      </c>
      <c r="AL20" s="34" t="str">
        <f t="shared" si="10"/>
        <v/>
      </c>
      <c r="AM20" s="34" t="str">
        <f t="shared" si="11"/>
        <v/>
      </c>
      <c r="AN20" s="34" t="str">
        <f t="shared" si="12"/>
        <v/>
      </c>
      <c r="AO20" s="34" t="str">
        <f t="shared" si="13"/>
        <v/>
      </c>
      <c r="AP20" s="34" t="str">
        <f>IF(AJ20="","",VLOOKUP(AN20,[1]Sheet11!E:F,2,0))</f>
        <v/>
      </c>
      <c r="AQ20" s="34" t="str">
        <f>IF(AO20="拼单会员","5年",IF(AJ20="","",VLOOKUP(AM20&amp;AP20,[1]Sheet11!$J$3:$K$17,2)))</f>
        <v/>
      </c>
      <c r="AR20" s="34" t="str">
        <f t="shared" si="14"/>
        <v/>
      </c>
      <c r="AS20" s="34" t="str">
        <f t="shared" si="15"/>
        <v/>
      </c>
      <c r="AT20" s="34" t="str">
        <f t="shared" si="16"/>
        <v/>
      </c>
      <c r="AU20" s="34" t="str">
        <f t="shared" si="17"/>
        <v/>
      </c>
      <c r="AV20" s="34" t="str">
        <f t="shared" si="18"/>
        <v/>
      </c>
      <c r="AW20" s="34" t="str">
        <f t="shared" si="19"/>
        <v/>
      </c>
      <c r="AX20" s="34" t="str">
        <f t="shared" si="20"/>
        <v/>
      </c>
      <c r="AY20" s="34" t="str">
        <f>IF(SUMIF('7-市场业绩'!F:F,AC20,'7-市场业绩'!I:I)&gt;0,"学习卡","老结算")</f>
        <v>学习卡</v>
      </c>
      <c r="AZ20" s="34" t="str">
        <f t="shared" si="21"/>
        <v/>
      </c>
      <c r="BA20" s="34" t="str">
        <f t="shared" si="22"/>
        <v>无</v>
      </c>
      <c r="BB20" s="34" t="str">
        <f t="shared" si="23"/>
        <v/>
      </c>
      <c r="BC20" s="34" t="str">
        <f t="shared" si="24"/>
        <v/>
      </c>
      <c r="BD20" s="34" t="str">
        <f t="shared" si="25"/>
        <v>无</v>
      </c>
      <c r="BE20" s="34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504</v>
      </c>
    </row>
    <row r="21" spans="1:71" ht="17.25" hidden="1" customHeight="1">
      <c r="A21" s="210">
        <v>42932</v>
      </c>
      <c r="B21" s="211" t="s">
        <v>4412</v>
      </c>
      <c r="C21" s="211" t="s">
        <v>13</v>
      </c>
      <c r="D21" s="211" t="s">
        <v>4408</v>
      </c>
      <c r="E21" s="211" t="s">
        <v>4409</v>
      </c>
      <c r="F21" s="211" t="s">
        <v>1686</v>
      </c>
      <c r="G21" s="211" t="s">
        <v>19</v>
      </c>
      <c r="H21" s="211" t="s">
        <v>1679</v>
      </c>
      <c r="I21" s="211" t="s">
        <v>13</v>
      </c>
      <c r="J21" s="211">
        <v>0</v>
      </c>
      <c r="K21" s="211">
        <v>5500</v>
      </c>
      <c r="L21" s="212">
        <v>1880</v>
      </c>
      <c r="M21" s="212">
        <v>1880</v>
      </c>
      <c r="N21" s="211">
        <v>0</v>
      </c>
      <c r="O21" s="211">
        <v>0</v>
      </c>
      <c r="P21" s="211">
        <v>0</v>
      </c>
      <c r="Q21" s="211">
        <v>0</v>
      </c>
      <c r="R21" s="211">
        <v>0</v>
      </c>
      <c r="S21" s="211">
        <v>1880</v>
      </c>
      <c r="T21" s="211" t="s">
        <v>1401</v>
      </c>
      <c r="U21" s="211" t="s">
        <v>1676</v>
      </c>
      <c r="V21" s="211" t="s">
        <v>1677</v>
      </c>
      <c r="W21" s="211" t="s">
        <v>4346</v>
      </c>
      <c r="X21" s="211" t="s">
        <v>4410</v>
      </c>
      <c r="Y21" s="211" t="s">
        <v>1680</v>
      </c>
      <c r="Z21" s="211" t="s">
        <v>476</v>
      </c>
      <c r="AA21" s="211" t="s">
        <v>4264</v>
      </c>
      <c r="AB21" s="211" t="s">
        <v>4411</v>
      </c>
      <c r="AC21" s="34" t="str">
        <f t="shared" si="2"/>
        <v>张松煌</v>
      </c>
      <c r="AD21" s="35">
        <f t="shared" si="3"/>
        <v>16</v>
      </c>
      <c r="AE21" s="34" t="str">
        <f t="shared" si="4"/>
        <v>无</v>
      </c>
      <c r="AF21" s="24">
        <v>1</v>
      </c>
      <c r="AG21" s="39">
        <f t="shared" si="5"/>
        <v>0.1</v>
      </c>
      <c r="AH21" s="35">
        <f t="shared" si="6"/>
        <v>0</v>
      </c>
      <c r="AI21" s="35">
        <f t="shared" si="7"/>
        <v>1880</v>
      </c>
      <c r="AJ21" s="34" t="str">
        <f t="shared" si="8"/>
        <v>新生连报小学1期国际学员</v>
      </c>
      <c r="AK21" s="34" t="str">
        <f t="shared" si="9"/>
        <v>新生</v>
      </c>
      <c r="AL21" s="34" t="str">
        <f t="shared" si="10"/>
        <v>连报</v>
      </c>
      <c r="AM21" s="34" t="str">
        <f t="shared" si="11"/>
        <v>小学</v>
      </c>
      <c r="AN21" s="34" t="str">
        <f t="shared" si="12"/>
        <v>1期</v>
      </c>
      <c r="AO21" s="34" t="str">
        <f t="shared" si="13"/>
        <v>国际学员</v>
      </c>
      <c r="AP21" s="34" t="str">
        <f>IF(AJ21="","",VLOOKUP(AN21,[1]Sheet11!E:F,2,0))</f>
        <v>1年</v>
      </c>
      <c r="AQ21" s="34" t="str">
        <f>IF(AO21="拼单会员","5年",IF(AJ21="","",VLOOKUP(AM21&amp;AP21,[1]Sheet11!$J$3:$K$17,2)))</f>
        <v>1年</v>
      </c>
      <c r="AR21" s="34" t="str">
        <f t="shared" si="14"/>
        <v>国际班</v>
      </c>
      <c r="AS21" s="34" t="str">
        <f t="shared" si="15"/>
        <v>2017-07-16</v>
      </c>
      <c r="AT21" s="34" t="str">
        <f t="shared" si="16"/>
        <v>新生</v>
      </c>
      <c r="AU21" s="34" t="str">
        <f t="shared" si="17"/>
        <v>新生</v>
      </c>
      <c r="AV21" s="34" t="str">
        <f t="shared" si="18"/>
        <v>1期秒杀</v>
      </c>
      <c r="AW21" s="34" t="str">
        <f t="shared" si="19"/>
        <v>国际班</v>
      </c>
      <c r="AX21" s="34" t="str">
        <f t="shared" si="20"/>
        <v>新生国际班</v>
      </c>
      <c r="AY21" s="34" t="str">
        <f>IF(SUMIF('7-市场业绩'!F:F,AC21,'7-市场业绩'!I:I)&gt;0,"学习卡","老结算")</f>
        <v>学习卡</v>
      </c>
      <c r="AZ21" s="34" t="str">
        <f t="shared" si="21"/>
        <v>1期秒杀</v>
      </c>
      <c r="BA21" s="34" t="str">
        <f t="shared" si="22"/>
        <v>无</v>
      </c>
      <c r="BB21" s="34" t="str">
        <f t="shared" si="23"/>
        <v/>
      </c>
      <c r="BC21" s="34" t="str">
        <f t="shared" si="24"/>
        <v/>
      </c>
      <c r="BD21" s="34" t="str">
        <f t="shared" si="25"/>
        <v>无</v>
      </c>
      <c r="BE21" s="34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>1期秒杀</v>
      </c>
      <c r="BH21" s="27">
        <v>42552</v>
      </c>
      <c r="BS21" t="s">
        <v>515</v>
      </c>
    </row>
    <row r="22" spans="1:71" ht="17.25" hidden="1" customHeight="1">
      <c r="A22" s="210">
        <v>42932</v>
      </c>
      <c r="B22" s="211" t="s">
        <v>4413</v>
      </c>
      <c r="C22" s="211" t="s">
        <v>13</v>
      </c>
      <c r="D22" s="211" t="s">
        <v>4361</v>
      </c>
      <c r="E22" s="211" t="s">
        <v>4362</v>
      </c>
      <c r="F22" s="211" t="s">
        <v>3079</v>
      </c>
      <c r="G22" s="211" t="s">
        <v>13</v>
      </c>
      <c r="H22" s="211" t="s">
        <v>4271</v>
      </c>
      <c r="I22" s="211" t="s">
        <v>13</v>
      </c>
      <c r="J22" s="211">
        <v>0</v>
      </c>
      <c r="K22" s="211">
        <v>0</v>
      </c>
      <c r="L22" s="212">
        <v>48800</v>
      </c>
      <c r="M22" s="212">
        <v>1000</v>
      </c>
      <c r="N22" s="211">
        <v>47800</v>
      </c>
      <c r="O22" s="211">
        <v>0</v>
      </c>
      <c r="P22" s="211">
        <v>0</v>
      </c>
      <c r="Q22" s="211">
        <v>0</v>
      </c>
      <c r="R22" s="211">
        <v>0</v>
      </c>
      <c r="S22" s="211">
        <v>1000</v>
      </c>
      <c r="T22" s="211" t="s">
        <v>1401</v>
      </c>
      <c r="U22" s="211" t="s">
        <v>4345</v>
      </c>
      <c r="V22" s="211" t="s">
        <v>1677</v>
      </c>
      <c r="W22" s="211" t="s">
        <v>4349</v>
      </c>
      <c r="X22" s="211" t="s">
        <v>4270</v>
      </c>
      <c r="Y22" s="211" t="s">
        <v>1680</v>
      </c>
      <c r="Z22" s="211" t="s">
        <v>476</v>
      </c>
      <c r="AA22" s="211" t="s">
        <v>4263</v>
      </c>
      <c r="AB22" s="211" t="s">
        <v>4556</v>
      </c>
      <c r="AC22" s="34" t="str">
        <f t="shared" si="2"/>
        <v>王圆圆</v>
      </c>
      <c r="AD22" s="35">
        <f t="shared" si="3"/>
        <v>1</v>
      </c>
      <c r="AE22" s="34" t="str">
        <f t="shared" si="4"/>
        <v>无</v>
      </c>
      <c r="AF22" s="24"/>
      <c r="AG22" s="39">
        <f t="shared" si="5"/>
        <v>0</v>
      </c>
      <c r="AH22" s="35">
        <f t="shared" si="6"/>
        <v>0</v>
      </c>
      <c r="AI22" s="35">
        <f t="shared" si="7"/>
        <v>1000</v>
      </c>
      <c r="AJ22" s="34" t="str">
        <f t="shared" si="8"/>
        <v>新生连报小学3年游学会员</v>
      </c>
      <c r="AK22" s="34" t="str">
        <f t="shared" si="9"/>
        <v>新生</v>
      </c>
      <c r="AL22" s="34" t="str">
        <f t="shared" si="10"/>
        <v>连报</v>
      </c>
      <c r="AM22" s="34" t="str">
        <f t="shared" si="11"/>
        <v>小学</v>
      </c>
      <c r="AN22" s="34" t="str">
        <f t="shared" si="12"/>
        <v>3年</v>
      </c>
      <c r="AO22" s="34" t="str">
        <f t="shared" si="13"/>
        <v>游学会员</v>
      </c>
      <c r="AP22" s="34" t="str">
        <f>IF(AJ22="","",VLOOKUP(AN22,[1]Sheet11!E:F,2,0))</f>
        <v>3年</v>
      </c>
      <c r="AQ22" s="34" t="str">
        <f>IF(AO22="拼单会员","5年",IF(AJ22="","",VLOOKUP(AM22&amp;AP22,[1]Sheet11!$J$3:$K$17,2)))</f>
        <v>2年</v>
      </c>
      <c r="AR22" s="34" t="str">
        <f t="shared" si="14"/>
        <v>游学会员</v>
      </c>
      <c r="AS22" s="34" t="str">
        <f t="shared" si="15"/>
        <v>2017-07-16</v>
      </c>
      <c r="AT22" s="34" t="str">
        <f t="shared" si="16"/>
        <v>新生</v>
      </c>
      <c r="AU22" s="34" t="str">
        <f t="shared" si="17"/>
        <v>新生</v>
      </c>
      <c r="AV22" s="34" t="str">
        <f t="shared" si="18"/>
        <v>新生游学会员</v>
      </c>
      <c r="AW22" s="34" t="str">
        <f t="shared" si="19"/>
        <v>国际班</v>
      </c>
      <c r="AX22" s="34" t="str">
        <f t="shared" si="20"/>
        <v>新生国际班</v>
      </c>
      <c r="AY22" s="34" t="str">
        <f>IF(SUMIF('7-市场业绩'!F:F,AC22,'7-市场业绩'!I:I)&gt;0,"学习卡","老结算")</f>
        <v>学习卡</v>
      </c>
      <c r="AZ22" s="34" t="str">
        <f t="shared" si="21"/>
        <v>新生游学会员</v>
      </c>
      <c r="BA22" s="34" t="str">
        <f t="shared" si="22"/>
        <v>无</v>
      </c>
      <c r="BB22" s="34" t="str">
        <f t="shared" si="23"/>
        <v/>
      </c>
      <c r="BC22" s="34" t="str">
        <f t="shared" si="24"/>
        <v/>
      </c>
      <c r="BD22" s="34" t="str">
        <f t="shared" si="25"/>
        <v>无</v>
      </c>
      <c r="BE22" s="34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>创始会员</v>
      </c>
      <c r="BH22" s="27">
        <v>42552</v>
      </c>
      <c r="BS22" t="s">
        <v>516</v>
      </c>
    </row>
    <row r="23" spans="1:71" ht="17.25" hidden="1" customHeight="1">
      <c r="A23" s="210">
        <v>42932</v>
      </c>
      <c r="B23" s="211" t="s">
        <v>4415</v>
      </c>
      <c r="C23" s="211" t="s">
        <v>13</v>
      </c>
      <c r="D23" s="211" t="s">
        <v>4416</v>
      </c>
      <c r="E23" s="211" t="s">
        <v>4417</v>
      </c>
      <c r="F23" s="211" t="s">
        <v>4418</v>
      </c>
      <c r="G23" s="211" t="s">
        <v>13</v>
      </c>
      <c r="H23" s="211" t="s">
        <v>4271</v>
      </c>
      <c r="I23" s="211" t="s">
        <v>13</v>
      </c>
      <c r="J23" s="211">
        <v>0</v>
      </c>
      <c r="K23" s="211">
        <v>0</v>
      </c>
      <c r="L23" s="212">
        <v>48800</v>
      </c>
      <c r="M23" s="212">
        <v>48800</v>
      </c>
      <c r="N23" s="211">
        <v>0</v>
      </c>
      <c r="O23" s="211">
        <v>0</v>
      </c>
      <c r="P23" s="211">
        <v>0</v>
      </c>
      <c r="Q23" s="211">
        <v>0</v>
      </c>
      <c r="R23" s="211">
        <v>0</v>
      </c>
      <c r="S23" s="211">
        <v>48800</v>
      </c>
      <c r="T23" s="211" t="s">
        <v>1401</v>
      </c>
      <c r="U23" s="211" t="s">
        <v>4345</v>
      </c>
      <c r="V23" s="211" t="s">
        <v>1677</v>
      </c>
      <c r="W23" s="211" t="s">
        <v>4419</v>
      </c>
      <c r="X23" s="211" t="s">
        <v>4420</v>
      </c>
      <c r="Y23" s="211" t="s">
        <v>1680</v>
      </c>
      <c r="Z23" s="211" t="s">
        <v>476</v>
      </c>
      <c r="AA23" s="295" t="s">
        <v>4680</v>
      </c>
      <c r="AB23" s="211" t="s">
        <v>4414</v>
      </c>
      <c r="AC23" s="34" t="str">
        <f t="shared" si="2"/>
        <v>王圆圆,彭永红（副签单人)</v>
      </c>
      <c r="AD23" s="35">
        <f t="shared" si="3"/>
        <v>1</v>
      </c>
      <c r="AE23" s="34" t="str">
        <f t="shared" si="4"/>
        <v>无</v>
      </c>
      <c r="AF23" s="24">
        <v>1</v>
      </c>
      <c r="AG23" s="39">
        <f t="shared" si="5"/>
        <v>1</v>
      </c>
      <c r="AH23" s="35">
        <f t="shared" si="6"/>
        <v>0</v>
      </c>
      <c r="AI23" s="35">
        <f t="shared" si="7"/>
        <v>48800</v>
      </c>
      <c r="AJ23" s="34" t="str">
        <f t="shared" si="8"/>
        <v>新生连报小学3年游学会员</v>
      </c>
      <c r="AK23" s="34" t="str">
        <f t="shared" si="9"/>
        <v>新生</v>
      </c>
      <c r="AL23" s="34" t="str">
        <f t="shared" si="10"/>
        <v>连报</v>
      </c>
      <c r="AM23" s="34" t="str">
        <f t="shared" si="11"/>
        <v>小学</v>
      </c>
      <c r="AN23" s="34" t="str">
        <f t="shared" si="12"/>
        <v>3年</v>
      </c>
      <c r="AO23" s="34" t="str">
        <f t="shared" si="13"/>
        <v>游学会员</v>
      </c>
      <c r="AP23" s="34" t="str">
        <f>IF(AJ23="","",VLOOKUP(AN23,[1]Sheet11!E:F,2,0))</f>
        <v>3年</v>
      </c>
      <c r="AQ23" s="34" t="str">
        <f>IF(AO23="拼单会员","5年",IF(AJ23="","",VLOOKUP(AM23&amp;AP23,[1]Sheet11!$J$3:$K$17,2)))</f>
        <v>2年</v>
      </c>
      <c r="AR23" s="34" t="str">
        <f t="shared" si="14"/>
        <v>游学会员</v>
      </c>
      <c r="AS23" s="34" t="str">
        <f t="shared" si="15"/>
        <v>2017-07-15</v>
      </c>
      <c r="AT23" s="34" t="str">
        <f t="shared" si="16"/>
        <v>新生</v>
      </c>
      <c r="AU23" s="34" t="str">
        <f t="shared" si="17"/>
        <v>新生</v>
      </c>
      <c r="AV23" s="34" t="str">
        <f t="shared" si="18"/>
        <v>新生游学会员</v>
      </c>
      <c r="AW23" s="34" t="str">
        <f t="shared" si="19"/>
        <v>国际班</v>
      </c>
      <c r="AX23" s="34" t="str">
        <f t="shared" si="20"/>
        <v>新生国际班</v>
      </c>
      <c r="AY23" s="34" t="str">
        <f>IF(SUMIF('7-市场业绩'!F:F,AC23,'7-市场业绩'!I:I)&gt;0,"学习卡","老结算")</f>
        <v>老结算</v>
      </c>
      <c r="AZ23" s="34" t="str">
        <f t="shared" si="21"/>
        <v>新生国际班</v>
      </c>
      <c r="BA23" s="34" t="str">
        <f t="shared" si="22"/>
        <v>无</v>
      </c>
      <c r="BB23" s="34" t="str">
        <f t="shared" si="23"/>
        <v/>
      </c>
      <c r="BC23" s="34" t="str">
        <f t="shared" si="24"/>
        <v/>
      </c>
      <c r="BD23" s="34" t="str">
        <f t="shared" si="25"/>
        <v>无</v>
      </c>
      <c r="BE23" s="34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创始会员</v>
      </c>
      <c r="BH23" s="27">
        <v>42552</v>
      </c>
      <c r="BS23" t="s">
        <v>13</v>
      </c>
    </row>
    <row r="24" spans="1:71" ht="17.25" hidden="1" customHeight="1">
      <c r="A24" s="210">
        <v>42931</v>
      </c>
      <c r="B24" s="211" t="s">
        <v>4421</v>
      </c>
      <c r="C24" s="211" t="s">
        <v>13</v>
      </c>
      <c r="D24" s="211" t="s">
        <v>4422</v>
      </c>
      <c r="E24" s="211" t="s">
        <v>4423</v>
      </c>
      <c r="F24" s="211" t="s">
        <v>1686</v>
      </c>
      <c r="G24" s="211" t="s">
        <v>1706</v>
      </c>
      <c r="H24" s="211" t="s">
        <v>13</v>
      </c>
      <c r="I24" s="211" t="s">
        <v>13</v>
      </c>
      <c r="J24" s="211">
        <v>0</v>
      </c>
      <c r="K24" s="211">
        <v>0</v>
      </c>
      <c r="L24" s="212">
        <v>0</v>
      </c>
      <c r="M24" s="212">
        <v>230</v>
      </c>
      <c r="N24" s="211">
        <v>0</v>
      </c>
      <c r="O24" s="211">
        <v>230</v>
      </c>
      <c r="P24" s="211">
        <v>0</v>
      </c>
      <c r="Q24" s="211">
        <v>0</v>
      </c>
      <c r="R24" s="211">
        <v>0</v>
      </c>
      <c r="S24" s="211">
        <v>230</v>
      </c>
      <c r="T24" s="211" t="s">
        <v>1401</v>
      </c>
      <c r="U24" s="211" t="s">
        <v>4345</v>
      </c>
      <c r="V24" s="211" t="s">
        <v>1677</v>
      </c>
      <c r="W24" s="211" t="s">
        <v>4349</v>
      </c>
      <c r="X24" s="211" t="s">
        <v>4424</v>
      </c>
      <c r="Y24" s="211" t="s">
        <v>1680</v>
      </c>
      <c r="Z24" s="211" t="s">
        <v>1687</v>
      </c>
      <c r="AA24" s="211" t="s">
        <v>4264</v>
      </c>
      <c r="AB24" s="211" t="s">
        <v>4267</v>
      </c>
      <c r="AC24" s="34" t="str">
        <f t="shared" si="2"/>
        <v>张松煌</v>
      </c>
      <c r="AD24" s="35">
        <f t="shared" si="3"/>
        <v>0</v>
      </c>
      <c r="AE24" s="34" t="str">
        <f t="shared" si="4"/>
        <v/>
      </c>
      <c r="AF24" s="24"/>
      <c r="AG24" s="39">
        <f t="shared" si="5"/>
        <v>0</v>
      </c>
      <c r="AH24" s="35">
        <f t="shared" si="6"/>
        <v>230</v>
      </c>
      <c r="AI24" s="35">
        <f t="shared" si="7"/>
        <v>0</v>
      </c>
      <c r="AJ24" s="34" t="str">
        <f t="shared" si="8"/>
        <v/>
      </c>
      <c r="AK24" s="34" t="str">
        <f t="shared" si="9"/>
        <v/>
      </c>
      <c r="AL24" s="34" t="str">
        <f t="shared" si="10"/>
        <v/>
      </c>
      <c r="AM24" s="34" t="str">
        <f t="shared" si="11"/>
        <v/>
      </c>
      <c r="AN24" s="34" t="str">
        <f t="shared" si="12"/>
        <v/>
      </c>
      <c r="AO24" s="34" t="str">
        <f t="shared" si="13"/>
        <v/>
      </c>
      <c r="AP24" s="34" t="str">
        <f>IF(AJ24="","",VLOOKUP(AN24,[1]Sheet11!E:F,2,0))</f>
        <v/>
      </c>
      <c r="AQ24" s="34" t="str">
        <f>IF(AO24="拼单会员","5年",IF(AJ24="","",VLOOKUP(AM24&amp;AP24,[1]Sheet11!$J$3:$K$17,2)))</f>
        <v/>
      </c>
      <c r="AR24" s="34" t="str">
        <f t="shared" si="14"/>
        <v/>
      </c>
      <c r="AS24" s="34" t="str">
        <f t="shared" si="15"/>
        <v/>
      </c>
      <c r="AT24" s="34" t="str">
        <f t="shared" si="16"/>
        <v/>
      </c>
      <c r="AU24" s="34" t="str">
        <f t="shared" si="17"/>
        <v/>
      </c>
      <c r="AV24" s="34" t="str">
        <f t="shared" si="18"/>
        <v/>
      </c>
      <c r="AW24" s="34" t="str">
        <f t="shared" si="19"/>
        <v/>
      </c>
      <c r="AX24" s="34" t="str">
        <f t="shared" si="20"/>
        <v/>
      </c>
      <c r="AY24" s="34" t="str">
        <f>IF(SUMIF('7-市场业绩'!F:F,AC24,'7-市场业绩'!I:I)&gt;0,"学习卡","老结算")</f>
        <v>学习卡</v>
      </c>
      <c r="AZ24" s="34" t="str">
        <f t="shared" si="21"/>
        <v/>
      </c>
      <c r="BA24" s="34" t="str">
        <f t="shared" si="22"/>
        <v>无</v>
      </c>
      <c r="BB24" s="34" t="str">
        <f t="shared" si="23"/>
        <v/>
      </c>
      <c r="BC24" s="34" t="str">
        <f t="shared" si="24"/>
        <v/>
      </c>
      <c r="BD24" s="34" t="str">
        <f t="shared" si="25"/>
        <v>无</v>
      </c>
      <c r="BE24" s="34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517</v>
      </c>
    </row>
    <row r="25" spans="1:71" ht="17.25" hidden="1" customHeight="1">
      <c r="A25" s="210">
        <v>42931</v>
      </c>
      <c r="B25" s="211" t="s">
        <v>4426</v>
      </c>
      <c r="C25" s="211" t="s">
        <v>13</v>
      </c>
      <c r="D25" s="211" t="s">
        <v>4422</v>
      </c>
      <c r="E25" s="211" t="s">
        <v>4423</v>
      </c>
      <c r="F25" s="211" t="s">
        <v>1686</v>
      </c>
      <c r="G25" s="211" t="s">
        <v>1706</v>
      </c>
      <c r="H25" s="211" t="s">
        <v>1681</v>
      </c>
      <c r="I25" s="211" t="s">
        <v>13</v>
      </c>
      <c r="J25" s="211">
        <v>14760</v>
      </c>
      <c r="K25" s="211">
        <v>0</v>
      </c>
      <c r="L25" s="212">
        <v>0</v>
      </c>
      <c r="M25" s="212">
        <v>0</v>
      </c>
      <c r="N25" s="211">
        <v>0</v>
      </c>
      <c r="O25" s="211">
        <v>0</v>
      </c>
      <c r="P25" s="211">
        <v>0</v>
      </c>
      <c r="Q25" s="211">
        <v>0</v>
      </c>
      <c r="R25" s="211">
        <v>0</v>
      </c>
      <c r="S25" s="211">
        <v>0</v>
      </c>
      <c r="T25" s="211" t="s">
        <v>1401</v>
      </c>
      <c r="U25" s="211" t="s">
        <v>4345</v>
      </c>
      <c r="V25" s="211" t="s">
        <v>1677</v>
      </c>
      <c r="W25" s="211" t="s">
        <v>13</v>
      </c>
      <c r="X25" s="211" t="s">
        <v>4424</v>
      </c>
      <c r="Y25" s="211" t="s">
        <v>1680</v>
      </c>
      <c r="Z25" s="211" t="s">
        <v>478</v>
      </c>
      <c r="AA25" s="211" t="s">
        <v>4264</v>
      </c>
      <c r="AB25" s="211" t="s">
        <v>4425</v>
      </c>
      <c r="AC25" s="34" t="str">
        <f t="shared" si="2"/>
        <v>张松煌</v>
      </c>
      <c r="AD25" s="35">
        <f t="shared" si="3"/>
        <v>32</v>
      </c>
      <c r="AE25" s="34" t="str">
        <f t="shared" si="4"/>
        <v/>
      </c>
      <c r="AF25" s="24"/>
      <c r="AG25" s="39">
        <f t="shared" si="5"/>
        <v>0</v>
      </c>
      <c r="AH25" s="35">
        <f t="shared" si="6"/>
        <v>0</v>
      </c>
      <c r="AI25" s="35">
        <f t="shared" si="7"/>
        <v>0</v>
      </c>
      <c r="AJ25" s="34" t="str">
        <f t="shared" si="8"/>
        <v/>
      </c>
      <c r="AK25" s="34" t="str">
        <f t="shared" si="9"/>
        <v/>
      </c>
      <c r="AL25" s="34" t="str">
        <f t="shared" si="10"/>
        <v/>
      </c>
      <c r="AM25" s="34" t="str">
        <f t="shared" si="11"/>
        <v/>
      </c>
      <c r="AN25" s="34" t="str">
        <f t="shared" si="12"/>
        <v/>
      </c>
      <c r="AO25" s="34" t="str">
        <f t="shared" si="13"/>
        <v/>
      </c>
      <c r="AP25" s="34" t="str">
        <f>IF(AJ25="","",VLOOKUP(AN25,[1]Sheet11!E:F,2,0))</f>
        <v/>
      </c>
      <c r="AQ25" s="34" t="str">
        <f>IF(AO25="拼单会员","5年",IF(AJ25="","",VLOOKUP(AM25&amp;AP25,[1]Sheet11!$J$3:$K$17,2)))</f>
        <v/>
      </c>
      <c r="AR25" s="34" t="str">
        <f t="shared" si="14"/>
        <v/>
      </c>
      <c r="AS25" s="34" t="str">
        <f t="shared" si="15"/>
        <v/>
      </c>
      <c r="AT25" s="34" t="str">
        <f t="shared" si="16"/>
        <v/>
      </c>
      <c r="AU25" s="34" t="str">
        <f t="shared" si="17"/>
        <v/>
      </c>
      <c r="AV25" s="34" t="str">
        <f t="shared" si="18"/>
        <v/>
      </c>
      <c r="AW25" s="34" t="str">
        <f t="shared" si="19"/>
        <v/>
      </c>
      <c r="AX25" s="34" t="str">
        <f t="shared" si="20"/>
        <v/>
      </c>
      <c r="AY25" s="34" t="str">
        <f>IF(SUMIF('7-市场业绩'!F:F,AC25,'7-市场业绩'!I:I)&gt;0,"学习卡","老结算")</f>
        <v>学习卡</v>
      </c>
      <c r="AZ25" s="34" t="str">
        <f t="shared" si="21"/>
        <v/>
      </c>
      <c r="BA25" s="34" t="str">
        <f t="shared" si="22"/>
        <v>无</v>
      </c>
      <c r="BB25" s="34" t="str">
        <f t="shared" si="23"/>
        <v/>
      </c>
      <c r="BC25" s="34" t="str">
        <f t="shared" si="24"/>
        <v/>
      </c>
      <c r="BD25" s="34" t="str">
        <f t="shared" si="25"/>
        <v>无</v>
      </c>
      <c r="BE25" s="34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518</v>
      </c>
    </row>
    <row r="26" spans="1:71" ht="17.25" hidden="1" customHeight="1">
      <c r="A26" s="210">
        <v>42931</v>
      </c>
      <c r="B26" s="211" t="s">
        <v>4428</v>
      </c>
      <c r="C26" s="211" t="s">
        <v>13</v>
      </c>
      <c r="D26" s="211" t="s">
        <v>4422</v>
      </c>
      <c r="E26" s="211" t="s">
        <v>4423</v>
      </c>
      <c r="F26" s="211" t="s">
        <v>1686</v>
      </c>
      <c r="G26" s="211" t="s">
        <v>1706</v>
      </c>
      <c r="H26" s="211" t="s">
        <v>1682</v>
      </c>
      <c r="I26" s="211" t="s">
        <v>13</v>
      </c>
      <c r="J26" s="211">
        <v>0</v>
      </c>
      <c r="K26" s="211">
        <v>5560</v>
      </c>
      <c r="L26" s="212">
        <v>16580</v>
      </c>
      <c r="M26" s="212">
        <v>16580</v>
      </c>
      <c r="N26" s="211">
        <v>0</v>
      </c>
      <c r="O26" s="211">
        <v>0</v>
      </c>
      <c r="P26" s="211">
        <v>0</v>
      </c>
      <c r="Q26" s="211">
        <v>0</v>
      </c>
      <c r="R26" s="211">
        <v>0</v>
      </c>
      <c r="S26" s="211">
        <v>16580</v>
      </c>
      <c r="T26" s="211" t="s">
        <v>1401</v>
      </c>
      <c r="U26" s="211" t="s">
        <v>4345</v>
      </c>
      <c r="V26" s="211" t="s">
        <v>1677</v>
      </c>
      <c r="W26" s="211" t="s">
        <v>4349</v>
      </c>
      <c r="X26" s="211" t="s">
        <v>4424</v>
      </c>
      <c r="Y26" s="211" t="s">
        <v>1680</v>
      </c>
      <c r="Z26" s="211" t="s">
        <v>478</v>
      </c>
      <c r="AA26" s="211" t="s">
        <v>4264</v>
      </c>
      <c r="AB26" s="211" t="s">
        <v>4427</v>
      </c>
      <c r="AC26" s="34" t="str">
        <f t="shared" si="2"/>
        <v>张松煌</v>
      </c>
      <c r="AD26" s="35">
        <f t="shared" si="3"/>
        <v>48</v>
      </c>
      <c r="AE26" s="34" t="str">
        <f t="shared" si="4"/>
        <v>无</v>
      </c>
      <c r="AF26" s="24">
        <v>1</v>
      </c>
      <c r="AG26" s="39">
        <f t="shared" si="5"/>
        <v>1</v>
      </c>
      <c r="AH26" s="35">
        <f t="shared" si="6"/>
        <v>0</v>
      </c>
      <c r="AI26" s="35">
        <f t="shared" si="7"/>
        <v>16580</v>
      </c>
      <c r="AJ26" s="34" t="str">
        <f t="shared" si="8"/>
        <v>新生连报小学1年国际会员</v>
      </c>
      <c r="AK26" s="34" t="str">
        <f t="shared" si="9"/>
        <v>新生</v>
      </c>
      <c r="AL26" s="34" t="str">
        <f t="shared" si="10"/>
        <v>连报</v>
      </c>
      <c r="AM26" s="34" t="str">
        <f t="shared" si="11"/>
        <v>小学</v>
      </c>
      <c r="AN26" s="34" t="str">
        <f t="shared" si="12"/>
        <v>1年</v>
      </c>
      <c r="AO26" s="34" t="str">
        <f t="shared" si="13"/>
        <v>国际会员</v>
      </c>
      <c r="AP26" s="34" t="str">
        <f>IF(AJ26="","",VLOOKUP(AN26,[1]Sheet11!E:F,2,0))</f>
        <v>1年</v>
      </c>
      <c r="AQ26" s="34" t="str">
        <f>IF(AO26="拼单会员","5年",IF(AJ26="","",VLOOKUP(AM26&amp;AP26,[1]Sheet11!$J$3:$K$17,2)))</f>
        <v>1年</v>
      </c>
      <c r="AR26" s="34" t="str">
        <f t="shared" si="14"/>
        <v>国际班</v>
      </c>
      <c r="AS26" s="34" t="str">
        <f t="shared" si="15"/>
        <v>2017-07-15</v>
      </c>
      <c r="AT26" s="34" t="str">
        <f t="shared" si="16"/>
        <v>新生</v>
      </c>
      <c r="AU26" s="34" t="str">
        <f t="shared" si="17"/>
        <v>新生</v>
      </c>
      <c r="AV26" s="34" t="str">
        <f t="shared" si="18"/>
        <v>买三送二</v>
      </c>
      <c r="AW26" s="34" t="str">
        <f t="shared" si="19"/>
        <v>国际班</v>
      </c>
      <c r="AX26" s="34" t="str">
        <f t="shared" si="20"/>
        <v>新生国际班</v>
      </c>
      <c r="AY26" s="34" t="str">
        <f>IF(SUMIF('7-市场业绩'!F:F,AC26,'7-市场业绩'!I:I)&gt;0,"学习卡","老结算")</f>
        <v>学习卡</v>
      </c>
      <c r="AZ26" s="34" t="str">
        <f t="shared" si="21"/>
        <v>买三送二</v>
      </c>
      <c r="BA26" s="34" t="str">
        <f t="shared" si="22"/>
        <v>无</v>
      </c>
      <c r="BB26" s="34" t="str">
        <f t="shared" si="23"/>
        <v/>
      </c>
      <c r="BC26" s="34" t="str">
        <f t="shared" si="24"/>
        <v/>
      </c>
      <c r="BD26" s="34" t="str">
        <f t="shared" si="25"/>
        <v>无</v>
      </c>
      <c r="BE26" s="34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>买三送二</v>
      </c>
      <c r="BH26" s="27">
        <v>42552</v>
      </c>
      <c r="BS26" t="s">
        <v>519</v>
      </c>
    </row>
    <row r="27" spans="1:71" ht="17.25" hidden="1" customHeight="1">
      <c r="A27" s="210">
        <v>42931</v>
      </c>
      <c r="B27" s="211" t="s">
        <v>4429</v>
      </c>
      <c r="C27" s="211" t="s">
        <v>13</v>
      </c>
      <c r="D27" s="211" t="s">
        <v>4422</v>
      </c>
      <c r="E27" s="211" t="s">
        <v>4423</v>
      </c>
      <c r="F27" s="211" t="s">
        <v>1686</v>
      </c>
      <c r="G27" s="211" t="s">
        <v>1706</v>
      </c>
      <c r="H27" s="211" t="s">
        <v>1776</v>
      </c>
      <c r="I27" s="211" t="s">
        <v>13</v>
      </c>
      <c r="J27" s="211">
        <v>0</v>
      </c>
      <c r="K27" s="211">
        <v>2738.1</v>
      </c>
      <c r="L27" s="212">
        <v>980</v>
      </c>
      <c r="M27" s="212">
        <v>980</v>
      </c>
      <c r="N27" s="211">
        <v>0</v>
      </c>
      <c r="O27" s="211">
        <v>0</v>
      </c>
      <c r="P27" s="211">
        <v>0</v>
      </c>
      <c r="Q27" s="211">
        <v>0</v>
      </c>
      <c r="R27" s="211">
        <v>0</v>
      </c>
      <c r="S27" s="211">
        <v>980</v>
      </c>
      <c r="T27" s="211" t="s">
        <v>1401</v>
      </c>
      <c r="U27" s="211" t="s">
        <v>4345</v>
      </c>
      <c r="V27" s="211" t="s">
        <v>1677</v>
      </c>
      <c r="W27" s="211" t="s">
        <v>4349</v>
      </c>
      <c r="X27" s="211" t="s">
        <v>4424</v>
      </c>
      <c r="Y27" s="211" t="s">
        <v>1680</v>
      </c>
      <c r="Z27" s="211" t="s">
        <v>476</v>
      </c>
      <c r="AA27" s="211" t="s">
        <v>4264</v>
      </c>
      <c r="AB27" s="211" t="s">
        <v>4559</v>
      </c>
      <c r="AC27" s="34" t="str">
        <f t="shared" si="2"/>
        <v>张松煌</v>
      </c>
      <c r="AD27" s="35">
        <f t="shared" si="3"/>
        <v>16</v>
      </c>
      <c r="AE27" s="34" t="str">
        <f t="shared" si="4"/>
        <v>无</v>
      </c>
      <c r="AF27" s="24"/>
      <c r="AG27" s="39">
        <f t="shared" si="5"/>
        <v>0</v>
      </c>
      <c r="AH27" s="35">
        <f t="shared" si="6"/>
        <v>0</v>
      </c>
      <c r="AI27" s="35">
        <f t="shared" si="7"/>
        <v>980</v>
      </c>
      <c r="AJ27" s="34" t="str">
        <f t="shared" si="8"/>
        <v>新生连报幼儿1期国际学员</v>
      </c>
      <c r="AK27" s="34" t="str">
        <f t="shared" si="9"/>
        <v>新生</v>
      </c>
      <c r="AL27" s="34" t="str">
        <f t="shared" si="10"/>
        <v>连报</v>
      </c>
      <c r="AM27" s="34" t="str">
        <f t="shared" si="11"/>
        <v>幼儿</v>
      </c>
      <c r="AN27" s="34" t="str">
        <f t="shared" si="12"/>
        <v>1期</v>
      </c>
      <c r="AO27" s="34" t="str">
        <f t="shared" si="13"/>
        <v>国际学员</v>
      </c>
      <c r="AP27" s="34" t="str">
        <f>IF(AJ27="","",VLOOKUP(AN27,[1]Sheet11!E:F,2,0))</f>
        <v>1年</v>
      </c>
      <c r="AQ27" s="34" t="str">
        <f>IF(AO27="拼单会员","5年",IF(AJ27="","",VLOOKUP(AM27&amp;AP27,[1]Sheet11!$J$3:$K$17,2)))</f>
        <v>1年</v>
      </c>
      <c r="AR27" s="34" t="str">
        <f t="shared" si="14"/>
        <v>国际班</v>
      </c>
      <c r="AS27" s="34" t="str">
        <f t="shared" si="15"/>
        <v>2017-07-15</v>
      </c>
      <c r="AT27" s="34" t="str">
        <f t="shared" si="16"/>
        <v>新生</v>
      </c>
      <c r="AU27" s="34" t="str">
        <f t="shared" si="17"/>
        <v>新生</v>
      </c>
      <c r="AV27" s="34" t="str">
        <f t="shared" si="18"/>
        <v>1期秒杀</v>
      </c>
      <c r="AW27" s="34" t="str">
        <f t="shared" si="19"/>
        <v>国际班</v>
      </c>
      <c r="AX27" s="34" t="str">
        <f t="shared" si="20"/>
        <v>新生国际班</v>
      </c>
      <c r="AY27" s="34" t="str">
        <f>IF(SUMIF('7-市场业绩'!F:F,AC27,'7-市场业绩'!I:I)&gt;0,"学习卡","老结算")</f>
        <v>学习卡</v>
      </c>
      <c r="AZ27" s="34" t="str">
        <f t="shared" si="21"/>
        <v>1期秒杀</v>
      </c>
      <c r="BA27" s="34" t="str">
        <f t="shared" si="22"/>
        <v>无</v>
      </c>
      <c r="BB27" s="34" t="str">
        <f t="shared" si="23"/>
        <v/>
      </c>
      <c r="BC27" s="34" t="str">
        <f t="shared" si="24"/>
        <v/>
      </c>
      <c r="BD27" s="34" t="str">
        <f t="shared" si="25"/>
        <v>无</v>
      </c>
      <c r="BE27" s="34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>1期秒杀</v>
      </c>
      <c r="BH27" s="27">
        <v>42552</v>
      </c>
      <c r="BS27" t="s">
        <v>520</v>
      </c>
    </row>
    <row r="28" spans="1:71" ht="17.25" hidden="1" customHeight="1">
      <c r="A28" s="210">
        <v>42931</v>
      </c>
      <c r="B28" s="211" t="s">
        <v>4430</v>
      </c>
      <c r="C28" s="211" t="s">
        <v>13</v>
      </c>
      <c r="D28" s="211" t="s">
        <v>4431</v>
      </c>
      <c r="E28" s="211" t="s">
        <v>4432</v>
      </c>
      <c r="F28" s="211" t="s">
        <v>1699</v>
      </c>
      <c r="G28" s="211" t="s">
        <v>1714</v>
      </c>
      <c r="H28" s="211" t="s">
        <v>13</v>
      </c>
      <c r="I28" s="211" t="s">
        <v>13</v>
      </c>
      <c r="J28" s="211">
        <v>0</v>
      </c>
      <c r="K28" s="211">
        <v>0</v>
      </c>
      <c r="L28" s="212">
        <v>0</v>
      </c>
      <c r="M28" s="212">
        <v>230</v>
      </c>
      <c r="N28" s="211">
        <v>0</v>
      </c>
      <c r="O28" s="211">
        <v>230</v>
      </c>
      <c r="P28" s="211">
        <v>0</v>
      </c>
      <c r="Q28" s="211">
        <v>0</v>
      </c>
      <c r="R28" s="211">
        <v>0</v>
      </c>
      <c r="S28" s="211">
        <v>230</v>
      </c>
      <c r="T28" s="211" t="s">
        <v>1401</v>
      </c>
      <c r="U28" s="211" t="s">
        <v>4345</v>
      </c>
      <c r="V28" s="211" t="s">
        <v>1677</v>
      </c>
      <c r="W28" s="211" t="s">
        <v>4346</v>
      </c>
      <c r="X28" s="211" t="s">
        <v>4433</v>
      </c>
      <c r="Y28" s="211" t="s">
        <v>1680</v>
      </c>
      <c r="Z28" s="211" t="s">
        <v>1687</v>
      </c>
      <c r="AA28" s="211" t="s">
        <v>4263</v>
      </c>
      <c r="AB28" s="211" t="s">
        <v>4267</v>
      </c>
      <c r="AC28" s="34" t="str">
        <f t="shared" si="2"/>
        <v>王圆圆</v>
      </c>
      <c r="AD28" s="35">
        <f t="shared" si="3"/>
        <v>0</v>
      </c>
      <c r="AE28" s="34" t="str">
        <f t="shared" si="4"/>
        <v/>
      </c>
      <c r="AF28" s="24"/>
      <c r="AG28" s="39">
        <f t="shared" si="5"/>
        <v>0</v>
      </c>
      <c r="AH28" s="35">
        <f t="shared" si="6"/>
        <v>230</v>
      </c>
      <c r="AI28" s="35">
        <f t="shared" si="7"/>
        <v>0</v>
      </c>
      <c r="AJ28" s="34" t="str">
        <f t="shared" si="8"/>
        <v/>
      </c>
      <c r="AK28" s="34" t="str">
        <f t="shared" si="9"/>
        <v/>
      </c>
      <c r="AL28" s="34" t="str">
        <f t="shared" si="10"/>
        <v/>
      </c>
      <c r="AM28" s="34" t="str">
        <f t="shared" si="11"/>
        <v/>
      </c>
      <c r="AN28" s="34" t="str">
        <f t="shared" si="12"/>
        <v/>
      </c>
      <c r="AO28" s="34" t="str">
        <f t="shared" si="13"/>
        <v/>
      </c>
      <c r="AP28" s="34" t="str">
        <f>IF(AJ28="","",VLOOKUP(AN28,[1]Sheet11!E:F,2,0))</f>
        <v/>
      </c>
      <c r="AQ28" s="34" t="str">
        <f>IF(AO28="拼单会员","5年",IF(AJ28="","",VLOOKUP(AM28&amp;AP28,[1]Sheet11!$J$3:$K$17,2)))</f>
        <v/>
      </c>
      <c r="AR28" s="34" t="str">
        <f t="shared" si="14"/>
        <v/>
      </c>
      <c r="AS28" s="34" t="str">
        <f t="shared" si="15"/>
        <v/>
      </c>
      <c r="AT28" s="34" t="str">
        <f t="shared" si="16"/>
        <v/>
      </c>
      <c r="AU28" s="34" t="str">
        <f t="shared" si="17"/>
        <v/>
      </c>
      <c r="AV28" s="34" t="str">
        <f t="shared" si="18"/>
        <v/>
      </c>
      <c r="AW28" s="34" t="str">
        <f t="shared" si="19"/>
        <v/>
      </c>
      <c r="AX28" s="34" t="str">
        <f t="shared" si="20"/>
        <v/>
      </c>
      <c r="AY28" s="34" t="str">
        <f>IF(SUMIF('7-市场业绩'!F:F,AC28,'7-市场业绩'!I:I)&gt;0,"学习卡","老结算")</f>
        <v>学习卡</v>
      </c>
      <c r="AZ28" s="34" t="str">
        <f t="shared" si="21"/>
        <v/>
      </c>
      <c r="BA28" s="34" t="str">
        <f t="shared" si="22"/>
        <v>无</v>
      </c>
      <c r="BB28" s="34" t="str">
        <f t="shared" si="23"/>
        <v/>
      </c>
      <c r="BC28" s="34" t="str">
        <f t="shared" si="24"/>
        <v/>
      </c>
      <c r="BD28" s="34" t="str">
        <f t="shared" si="25"/>
        <v>无</v>
      </c>
      <c r="BE28" s="34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521</v>
      </c>
    </row>
    <row r="29" spans="1:71" ht="17.25" hidden="1" customHeight="1">
      <c r="A29" s="210">
        <v>42931</v>
      </c>
      <c r="B29" s="211" t="s">
        <v>4435</v>
      </c>
      <c r="C29" s="211" t="s">
        <v>13</v>
      </c>
      <c r="D29" s="211" t="s">
        <v>4431</v>
      </c>
      <c r="E29" s="211" t="s">
        <v>4432</v>
      </c>
      <c r="F29" s="211" t="s">
        <v>1699</v>
      </c>
      <c r="G29" s="211" t="s">
        <v>1714</v>
      </c>
      <c r="H29" s="211" t="s">
        <v>1776</v>
      </c>
      <c r="I29" s="211" t="s">
        <v>13</v>
      </c>
      <c r="J29" s="211">
        <v>0</v>
      </c>
      <c r="K29" s="211">
        <v>2738.1</v>
      </c>
      <c r="L29" s="212">
        <v>980</v>
      </c>
      <c r="M29" s="212">
        <v>980</v>
      </c>
      <c r="N29" s="211">
        <v>0</v>
      </c>
      <c r="O29" s="211">
        <v>0</v>
      </c>
      <c r="P29" s="211">
        <v>0</v>
      </c>
      <c r="Q29" s="211">
        <v>0</v>
      </c>
      <c r="R29" s="211">
        <v>0</v>
      </c>
      <c r="S29" s="211">
        <v>980</v>
      </c>
      <c r="T29" s="211" t="s">
        <v>1401</v>
      </c>
      <c r="U29" s="211" t="s">
        <v>4345</v>
      </c>
      <c r="V29" s="211" t="s">
        <v>1677</v>
      </c>
      <c r="W29" s="211" t="s">
        <v>4346</v>
      </c>
      <c r="X29" s="211" t="s">
        <v>4433</v>
      </c>
      <c r="Y29" s="211" t="s">
        <v>1680</v>
      </c>
      <c r="Z29" s="211" t="s">
        <v>476</v>
      </c>
      <c r="AA29" s="211" t="s">
        <v>4263</v>
      </c>
      <c r="AB29" s="211" t="s">
        <v>4434</v>
      </c>
      <c r="AC29" s="34" t="str">
        <f t="shared" si="2"/>
        <v>王圆圆</v>
      </c>
      <c r="AD29" s="35">
        <f t="shared" si="3"/>
        <v>16</v>
      </c>
      <c r="AE29" s="34" t="str">
        <f t="shared" si="4"/>
        <v>无</v>
      </c>
      <c r="AF29" s="24">
        <v>1</v>
      </c>
      <c r="AG29" s="39">
        <f t="shared" si="5"/>
        <v>0.1</v>
      </c>
      <c r="AH29" s="35">
        <f t="shared" si="6"/>
        <v>0</v>
      </c>
      <c r="AI29" s="35">
        <f t="shared" si="7"/>
        <v>980</v>
      </c>
      <c r="AJ29" s="34" t="str">
        <f t="shared" si="8"/>
        <v>新生连报幼儿1期国际学员</v>
      </c>
      <c r="AK29" s="34" t="str">
        <f t="shared" si="9"/>
        <v>新生</v>
      </c>
      <c r="AL29" s="34" t="str">
        <f t="shared" si="10"/>
        <v>连报</v>
      </c>
      <c r="AM29" s="34" t="str">
        <f t="shared" si="11"/>
        <v>幼儿</v>
      </c>
      <c r="AN29" s="34" t="str">
        <f t="shared" si="12"/>
        <v>1期</v>
      </c>
      <c r="AO29" s="34" t="str">
        <f t="shared" si="13"/>
        <v>国际学员</v>
      </c>
      <c r="AP29" s="34" t="str">
        <f>IF(AJ29="","",VLOOKUP(AN29,[1]Sheet11!E:F,2,0))</f>
        <v>1年</v>
      </c>
      <c r="AQ29" s="34" t="str">
        <f>IF(AO29="拼单会员","5年",IF(AJ29="","",VLOOKUP(AM29&amp;AP29,[1]Sheet11!$J$3:$K$17,2)))</f>
        <v>1年</v>
      </c>
      <c r="AR29" s="34" t="str">
        <f t="shared" si="14"/>
        <v>国际班</v>
      </c>
      <c r="AS29" s="34" t="str">
        <f t="shared" si="15"/>
        <v>2017-07-15</v>
      </c>
      <c r="AT29" s="34" t="str">
        <f t="shared" si="16"/>
        <v>新生</v>
      </c>
      <c r="AU29" s="34" t="str">
        <f t="shared" si="17"/>
        <v>新生</v>
      </c>
      <c r="AV29" s="34" t="str">
        <f t="shared" si="18"/>
        <v>1期秒杀</v>
      </c>
      <c r="AW29" s="34" t="str">
        <f t="shared" si="19"/>
        <v>国际班</v>
      </c>
      <c r="AX29" s="34" t="str">
        <f t="shared" si="20"/>
        <v>新生国际班</v>
      </c>
      <c r="AY29" s="34" t="str">
        <f>IF(SUMIF('7-市场业绩'!F:F,AC29,'7-市场业绩'!I:I)&gt;0,"学习卡","老结算")</f>
        <v>学习卡</v>
      </c>
      <c r="AZ29" s="34" t="str">
        <f t="shared" si="21"/>
        <v>1期秒杀</v>
      </c>
      <c r="BA29" s="34" t="str">
        <f t="shared" si="22"/>
        <v>无</v>
      </c>
      <c r="BB29" s="34" t="str">
        <f t="shared" si="23"/>
        <v/>
      </c>
      <c r="BC29" s="34" t="str">
        <f t="shared" si="24"/>
        <v/>
      </c>
      <c r="BD29" s="34" t="str">
        <f t="shared" si="25"/>
        <v>无</v>
      </c>
      <c r="BE29" s="34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>1期秒杀</v>
      </c>
      <c r="BH29" s="27">
        <v>42552</v>
      </c>
      <c r="BS29" t="s">
        <v>504</v>
      </c>
    </row>
    <row r="30" spans="1:71" ht="17.25" hidden="1" customHeight="1">
      <c r="A30" s="210">
        <v>42931</v>
      </c>
      <c r="B30" s="211" t="s">
        <v>4436</v>
      </c>
      <c r="C30" s="211" t="s">
        <v>13</v>
      </c>
      <c r="D30" s="211" t="s">
        <v>4437</v>
      </c>
      <c r="E30" s="211" t="s">
        <v>4438</v>
      </c>
      <c r="F30" s="211" t="s">
        <v>1775</v>
      </c>
      <c r="G30" s="211" t="s">
        <v>12</v>
      </c>
      <c r="H30" s="211" t="s">
        <v>13</v>
      </c>
      <c r="I30" s="211" t="s">
        <v>13</v>
      </c>
      <c r="J30" s="211">
        <v>0</v>
      </c>
      <c r="K30" s="211">
        <v>0</v>
      </c>
      <c r="L30" s="212">
        <v>0</v>
      </c>
      <c r="M30" s="212">
        <v>280</v>
      </c>
      <c r="N30" s="211">
        <v>0</v>
      </c>
      <c r="O30" s="211">
        <v>280</v>
      </c>
      <c r="P30" s="211">
        <v>0</v>
      </c>
      <c r="Q30" s="211">
        <v>0</v>
      </c>
      <c r="R30" s="211">
        <v>0</v>
      </c>
      <c r="S30" s="211">
        <v>280</v>
      </c>
      <c r="T30" s="211" t="s">
        <v>1401</v>
      </c>
      <c r="U30" s="211" t="s">
        <v>4345</v>
      </c>
      <c r="V30" s="211" t="s">
        <v>1677</v>
      </c>
      <c r="W30" s="211" t="s">
        <v>4346</v>
      </c>
      <c r="X30" s="211" t="s">
        <v>4439</v>
      </c>
      <c r="Y30" s="211" t="s">
        <v>1680</v>
      </c>
      <c r="Z30" s="211" t="s">
        <v>1687</v>
      </c>
      <c r="AA30" s="211" t="s">
        <v>4264</v>
      </c>
      <c r="AB30" s="211" t="s">
        <v>4265</v>
      </c>
      <c r="AC30" s="34" t="str">
        <f t="shared" si="2"/>
        <v>张松煌</v>
      </c>
      <c r="AD30" s="35">
        <f t="shared" si="3"/>
        <v>0</v>
      </c>
      <c r="AE30" s="34" t="str">
        <f t="shared" si="4"/>
        <v/>
      </c>
      <c r="AF30" s="24"/>
      <c r="AG30" s="39">
        <f t="shared" si="5"/>
        <v>0</v>
      </c>
      <c r="AH30" s="35">
        <f t="shared" si="6"/>
        <v>280</v>
      </c>
      <c r="AI30" s="35">
        <f t="shared" si="7"/>
        <v>0</v>
      </c>
      <c r="AJ30" s="34" t="str">
        <f t="shared" si="8"/>
        <v/>
      </c>
      <c r="AK30" s="34" t="str">
        <f t="shared" si="9"/>
        <v/>
      </c>
      <c r="AL30" s="34" t="str">
        <f t="shared" si="10"/>
        <v/>
      </c>
      <c r="AM30" s="34" t="str">
        <f t="shared" si="11"/>
        <v/>
      </c>
      <c r="AN30" s="34" t="str">
        <f t="shared" si="12"/>
        <v/>
      </c>
      <c r="AO30" s="34" t="str">
        <f t="shared" si="13"/>
        <v/>
      </c>
      <c r="AP30" s="34" t="str">
        <f>IF(AJ30="","",VLOOKUP(AN30,[1]Sheet11!E:F,2,0))</f>
        <v/>
      </c>
      <c r="AQ30" s="34" t="str">
        <f>IF(AO30="拼单会员","5年",IF(AJ30="","",VLOOKUP(AM30&amp;AP30,[1]Sheet11!$J$3:$K$17,2)))</f>
        <v/>
      </c>
      <c r="AR30" s="34" t="str">
        <f t="shared" si="14"/>
        <v/>
      </c>
      <c r="AS30" s="34" t="str">
        <f t="shared" si="15"/>
        <v/>
      </c>
      <c r="AT30" s="34" t="str">
        <f t="shared" si="16"/>
        <v/>
      </c>
      <c r="AU30" s="34" t="str">
        <f t="shared" si="17"/>
        <v/>
      </c>
      <c r="AV30" s="34" t="str">
        <f t="shared" si="18"/>
        <v/>
      </c>
      <c r="AW30" s="34" t="str">
        <f t="shared" si="19"/>
        <v/>
      </c>
      <c r="AX30" s="34" t="str">
        <f t="shared" si="20"/>
        <v/>
      </c>
      <c r="AY30" s="34" t="str">
        <f>IF(SUMIF('7-市场业绩'!F:F,AC30,'7-市场业绩'!I:I)&gt;0,"学习卡","老结算")</f>
        <v>学习卡</v>
      </c>
      <c r="AZ30" s="34" t="str">
        <f t="shared" si="21"/>
        <v/>
      </c>
      <c r="BA30" s="34" t="str">
        <f t="shared" si="22"/>
        <v>无</v>
      </c>
      <c r="BB30" s="34" t="str">
        <f t="shared" si="23"/>
        <v/>
      </c>
      <c r="BC30" s="34" t="str">
        <f t="shared" si="24"/>
        <v/>
      </c>
      <c r="BD30" s="34" t="str">
        <f t="shared" si="25"/>
        <v>无</v>
      </c>
      <c r="BE30" s="34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522</v>
      </c>
    </row>
    <row r="31" spans="1:71" ht="17.25" hidden="1" customHeight="1">
      <c r="A31" s="210">
        <v>42931</v>
      </c>
      <c r="B31" s="211" t="s">
        <v>4441</v>
      </c>
      <c r="C31" s="211" t="s">
        <v>13</v>
      </c>
      <c r="D31" s="211" t="s">
        <v>4437</v>
      </c>
      <c r="E31" s="211" t="s">
        <v>4438</v>
      </c>
      <c r="F31" s="211" t="s">
        <v>1775</v>
      </c>
      <c r="G31" s="211" t="s">
        <v>12</v>
      </c>
      <c r="H31" s="211" t="s">
        <v>4266</v>
      </c>
      <c r="I31" s="211" t="s">
        <v>13</v>
      </c>
      <c r="J31" s="211">
        <v>0</v>
      </c>
      <c r="K31" s="211">
        <v>3862</v>
      </c>
      <c r="L31" s="212">
        <v>1880</v>
      </c>
      <c r="M31" s="212">
        <v>1880</v>
      </c>
      <c r="N31" s="211">
        <v>0</v>
      </c>
      <c r="O31" s="211">
        <v>0</v>
      </c>
      <c r="P31" s="211">
        <v>0</v>
      </c>
      <c r="Q31" s="211">
        <v>0</v>
      </c>
      <c r="R31" s="211">
        <v>0</v>
      </c>
      <c r="S31" s="211">
        <v>1880</v>
      </c>
      <c r="T31" s="211" t="s">
        <v>1401</v>
      </c>
      <c r="U31" s="211" t="s">
        <v>4345</v>
      </c>
      <c r="V31" s="211" t="s">
        <v>1677</v>
      </c>
      <c r="W31" s="211" t="s">
        <v>4346</v>
      </c>
      <c r="X31" s="211" t="s">
        <v>4439</v>
      </c>
      <c r="Y31" s="211" t="s">
        <v>1680</v>
      </c>
      <c r="Z31" s="211" t="s">
        <v>476</v>
      </c>
      <c r="AA31" s="211" t="s">
        <v>4264</v>
      </c>
      <c r="AB31" s="211" t="s">
        <v>4440</v>
      </c>
      <c r="AC31" s="34" t="str">
        <f t="shared" si="2"/>
        <v>张松煌</v>
      </c>
      <c r="AD31" s="35">
        <f t="shared" si="3"/>
        <v>16</v>
      </c>
      <c r="AE31" s="34" t="str">
        <f t="shared" si="4"/>
        <v>无</v>
      </c>
      <c r="AF31" s="24">
        <v>1</v>
      </c>
      <c r="AG31" s="39">
        <f t="shared" si="5"/>
        <v>0.1</v>
      </c>
      <c r="AH31" s="35">
        <f t="shared" si="6"/>
        <v>0</v>
      </c>
      <c r="AI31" s="35">
        <f t="shared" si="7"/>
        <v>1880</v>
      </c>
      <c r="AJ31" s="34" t="str">
        <f t="shared" si="8"/>
        <v>新生连报小学1期国际学员</v>
      </c>
      <c r="AK31" s="34" t="str">
        <f t="shared" si="9"/>
        <v>新生</v>
      </c>
      <c r="AL31" s="34" t="str">
        <f t="shared" si="10"/>
        <v>连报</v>
      </c>
      <c r="AM31" s="34" t="str">
        <f t="shared" si="11"/>
        <v>小学</v>
      </c>
      <c r="AN31" s="34" t="str">
        <f t="shared" si="12"/>
        <v>1期</v>
      </c>
      <c r="AO31" s="34" t="str">
        <f t="shared" si="13"/>
        <v>国际学员</v>
      </c>
      <c r="AP31" s="34" t="str">
        <f>IF(AJ31="","",VLOOKUP(AN31,[1]Sheet11!E:F,2,0))</f>
        <v>1年</v>
      </c>
      <c r="AQ31" s="34" t="str">
        <f>IF(AO31="拼单会员","5年",IF(AJ31="","",VLOOKUP(AM31&amp;AP31,[1]Sheet11!$J$3:$K$17,2)))</f>
        <v>1年</v>
      </c>
      <c r="AR31" s="34" t="str">
        <f t="shared" si="14"/>
        <v>国际班</v>
      </c>
      <c r="AS31" s="34" t="str">
        <f t="shared" si="15"/>
        <v>2017-07-15</v>
      </c>
      <c r="AT31" s="34" t="str">
        <f t="shared" si="16"/>
        <v>新生</v>
      </c>
      <c r="AU31" s="34" t="str">
        <f t="shared" si="17"/>
        <v>新生</v>
      </c>
      <c r="AV31" s="34" t="str">
        <f t="shared" si="18"/>
        <v>1期秒杀</v>
      </c>
      <c r="AW31" s="34" t="str">
        <f t="shared" si="19"/>
        <v>国际班</v>
      </c>
      <c r="AX31" s="34" t="str">
        <f t="shared" si="20"/>
        <v>新生国际班</v>
      </c>
      <c r="AY31" s="34" t="str">
        <f>IF(SUMIF('7-市场业绩'!F:F,AC31,'7-市场业绩'!I:I)&gt;0,"学习卡","老结算")</f>
        <v>学习卡</v>
      </c>
      <c r="AZ31" s="34" t="str">
        <f t="shared" si="21"/>
        <v>1期秒杀</v>
      </c>
      <c r="BA31" s="34" t="str">
        <f t="shared" si="22"/>
        <v>无</v>
      </c>
      <c r="BB31" s="34" t="str">
        <f t="shared" si="23"/>
        <v/>
      </c>
      <c r="BC31" s="34" t="str">
        <f t="shared" si="24"/>
        <v/>
      </c>
      <c r="BD31" s="34" t="str">
        <f t="shared" si="25"/>
        <v>无</v>
      </c>
      <c r="BE31" s="34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>1期秒杀</v>
      </c>
      <c r="BH31" s="27">
        <v>42552</v>
      </c>
      <c r="BS31" t="s">
        <v>523</v>
      </c>
    </row>
    <row r="32" spans="1:71" ht="17.25" hidden="1" customHeight="1">
      <c r="A32" s="210">
        <v>42931</v>
      </c>
      <c r="B32" s="211" t="s">
        <v>4442</v>
      </c>
      <c r="C32" s="211" t="s">
        <v>13</v>
      </c>
      <c r="D32" s="211" t="s">
        <v>4443</v>
      </c>
      <c r="E32" s="211" t="s">
        <v>4444</v>
      </c>
      <c r="F32" s="211" t="s">
        <v>1686</v>
      </c>
      <c r="G32" s="211" t="s">
        <v>19</v>
      </c>
      <c r="H32" s="211" t="s">
        <v>13</v>
      </c>
      <c r="I32" s="211" t="s">
        <v>13</v>
      </c>
      <c r="J32" s="211">
        <v>0</v>
      </c>
      <c r="K32" s="211">
        <v>0</v>
      </c>
      <c r="L32" s="212">
        <v>0</v>
      </c>
      <c r="M32" s="212">
        <v>280</v>
      </c>
      <c r="N32" s="211">
        <v>0</v>
      </c>
      <c r="O32" s="211">
        <v>280</v>
      </c>
      <c r="P32" s="211">
        <v>0</v>
      </c>
      <c r="Q32" s="211">
        <v>0</v>
      </c>
      <c r="R32" s="211">
        <v>0</v>
      </c>
      <c r="S32" s="211">
        <v>280</v>
      </c>
      <c r="T32" s="211" t="s">
        <v>1401</v>
      </c>
      <c r="U32" s="211" t="s">
        <v>4345</v>
      </c>
      <c r="V32" s="211" t="s">
        <v>1677</v>
      </c>
      <c r="W32" s="211" t="s">
        <v>4349</v>
      </c>
      <c r="X32" s="211" t="s">
        <v>4445</v>
      </c>
      <c r="Y32" s="211" t="s">
        <v>1680</v>
      </c>
      <c r="Z32" s="211" t="s">
        <v>1687</v>
      </c>
      <c r="AA32" s="211" t="s">
        <v>4264</v>
      </c>
      <c r="AB32" s="211" t="s">
        <v>4265</v>
      </c>
      <c r="AC32" s="34" t="str">
        <f t="shared" si="2"/>
        <v>张松煌</v>
      </c>
      <c r="AD32" s="35">
        <f t="shared" si="3"/>
        <v>0</v>
      </c>
      <c r="AE32" s="34" t="str">
        <f t="shared" si="4"/>
        <v/>
      </c>
      <c r="AF32" s="24"/>
      <c r="AG32" s="39">
        <f t="shared" si="5"/>
        <v>0</v>
      </c>
      <c r="AH32" s="35">
        <f t="shared" si="6"/>
        <v>280</v>
      </c>
      <c r="AI32" s="35">
        <f t="shared" si="7"/>
        <v>0</v>
      </c>
      <c r="AJ32" s="34" t="str">
        <f t="shared" si="8"/>
        <v/>
      </c>
      <c r="AK32" s="34" t="str">
        <f t="shared" si="9"/>
        <v/>
      </c>
      <c r="AL32" s="34" t="str">
        <f t="shared" si="10"/>
        <v/>
      </c>
      <c r="AM32" s="34" t="str">
        <f t="shared" si="11"/>
        <v/>
      </c>
      <c r="AN32" s="34" t="str">
        <f t="shared" si="12"/>
        <v/>
      </c>
      <c r="AO32" s="34" t="str">
        <f t="shared" si="13"/>
        <v/>
      </c>
      <c r="AP32" s="34" t="str">
        <f>IF(AJ32="","",VLOOKUP(AN32,[1]Sheet11!E:F,2,0))</f>
        <v/>
      </c>
      <c r="AQ32" s="34" t="str">
        <f>IF(AO32="拼单会员","5年",IF(AJ32="","",VLOOKUP(AM32&amp;AP32,[1]Sheet11!$J$3:$K$17,2)))</f>
        <v/>
      </c>
      <c r="AR32" s="34" t="str">
        <f t="shared" si="14"/>
        <v/>
      </c>
      <c r="AS32" s="34" t="str">
        <f t="shared" si="15"/>
        <v/>
      </c>
      <c r="AT32" s="34" t="str">
        <f t="shared" si="16"/>
        <v/>
      </c>
      <c r="AU32" s="34" t="str">
        <f t="shared" si="17"/>
        <v/>
      </c>
      <c r="AV32" s="34" t="str">
        <f t="shared" si="18"/>
        <v/>
      </c>
      <c r="AW32" s="34" t="str">
        <f t="shared" si="19"/>
        <v/>
      </c>
      <c r="AX32" s="34" t="str">
        <f t="shared" si="20"/>
        <v/>
      </c>
      <c r="AY32" s="34" t="str">
        <f>IF(SUMIF('7-市场业绩'!F:F,AC32,'7-市场业绩'!I:I)&gt;0,"学习卡","老结算")</f>
        <v>学习卡</v>
      </c>
      <c r="AZ32" s="34" t="str">
        <f t="shared" si="21"/>
        <v/>
      </c>
      <c r="BA32" s="34" t="str">
        <f t="shared" si="22"/>
        <v>无</v>
      </c>
      <c r="BB32" s="34" t="str">
        <f t="shared" si="23"/>
        <v/>
      </c>
      <c r="BC32" s="34" t="str">
        <f t="shared" si="24"/>
        <v/>
      </c>
      <c r="BD32" s="34" t="str">
        <f t="shared" si="25"/>
        <v>无</v>
      </c>
      <c r="BE32" s="34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524</v>
      </c>
    </row>
    <row r="33" spans="1:71" ht="17.25" hidden="1" customHeight="1">
      <c r="A33" s="210">
        <v>42931</v>
      </c>
      <c r="B33" s="211" t="s">
        <v>4446</v>
      </c>
      <c r="C33" s="211" t="s">
        <v>13</v>
      </c>
      <c r="D33" s="211" t="s">
        <v>4443</v>
      </c>
      <c r="E33" s="211" t="s">
        <v>4444</v>
      </c>
      <c r="F33" s="211" t="s">
        <v>1686</v>
      </c>
      <c r="G33" s="211" t="s">
        <v>19</v>
      </c>
      <c r="H33" s="211" t="s">
        <v>1679</v>
      </c>
      <c r="I33" s="211" t="s">
        <v>13</v>
      </c>
      <c r="J33" s="211">
        <v>0</v>
      </c>
      <c r="K33" s="211">
        <v>5500</v>
      </c>
      <c r="L33" s="212">
        <v>1880</v>
      </c>
      <c r="M33" s="212">
        <v>1880</v>
      </c>
      <c r="N33" s="211">
        <v>0</v>
      </c>
      <c r="O33" s="211">
        <v>0</v>
      </c>
      <c r="P33" s="211">
        <v>0</v>
      </c>
      <c r="Q33" s="211">
        <v>0</v>
      </c>
      <c r="R33" s="211">
        <v>0</v>
      </c>
      <c r="S33" s="211">
        <v>1880</v>
      </c>
      <c r="T33" s="211" t="s">
        <v>1401</v>
      </c>
      <c r="U33" s="211" t="s">
        <v>4345</v>
      </c>
      <c r="V33" s="211" t="s">
        <v>1677</v>
      </c>
      <c r="W33" s="211" t="s">
        <v>4349</v>
      </c>
      <c r="X33" s="211" t="s">
        <v>4445</v>
      </c>
      <c r="Y33" s="211" t="s">
        <v>1680</v>
      </c>
      <c r="Z33" s="211" t="s">
        <v>476</v>
      </c>
      <c r="AA33" s="211" t="s">
        <v>4264</v>
      </c>
      <c r="AB33" s="211" t="s">
        <v>4440</v>
      </c>
      <c r="AC33" s="34" t="str">
        <f t="shared" si="2"/>
        <v>张松煌</v>
      </c>
      <c r="AD33" s="35">
        <f t="shared" si="3"/>
        <v>16</v>
      </c>
      <c r="AE33" s="34" t="str">
        <f t="shared" si="4"/>
        <v>无</v>
      </c>
      <c r="AF33" s="24">
        <v>1</v>
      </c>
      <c r="AG33" s="39">
        <f t="shared" si="5"/>
        <v>0.1</v>
      </c>
      <c r="AH33" s="35">
        <f t="shared" si="6"/>
        <v>0</v>
      </c>
      <c r="AI33" s="35">
        <f t="shared" si="7"/>
        <v>1880</v>
      </c>
      <c r="AJ33" s="34" t="str">
        <f t="shared" si="8"/>
        <v>新生连报小学1期国际学员</v>
      </c>
      <c r="AK33" s="34" t="str">
        <f t="shared" si="9"/>
        <v>新生</v>
      </c>
      <c r="AL33" s="34" t="str">
        <f t="shared" si="10"/>
        <v>连报</v>
      </c>
      <c r="AM33" s="34" t="str">
        <f t="shared" si="11"/>
        <v>小学</v>
      </c>
      <c r="AN33" s="34" t="str">
        <f t="shared" si="12"/>
        <v>1期</v>
      </c>
      <c r="AO33" s="34" t="str">
        <f t="shared" si="13"/>
        <v>国际学员</v>
      </c>
      <c r="AP33" s="34" t="str">
        <f>IF(AJ33="","",VLOOKUP(AN33,[1]Sheet11!E:F,2,0))</f>
        <v>1年</v>
      </c>
      <c r="AQ33" s="34" t="str">
        <f>IF(AO33="拼单会员","5年",IF(AJ33="","",VLOOKUP(AM33&amp;AP33,[1]Sheet11!$J$3:$K$17,2)))</f>
        <v>1年</v>
      </c>
      <c r="AR33" s="34" t="str">
        <f t="shared" si="14"/>
        <v>国际班</v>
      </c>
      <c r="AS33" s="34" t="str">
        <f t="shared" si="15"/>
        <v>2017-07-15</v>
      </c>
      <c r="AT33" s="34" t="str">
        <f t="shared" si="16"/>
        <v>新生</v>
      </c>
      <c r="AU33" s="34" t="str">
        <f t="shared" si="17"/>
        <v>新生</v>
      </c>
      <c r="AV33" s="34" t="str">
        <f t="shared" si="18"/>
        <v>1期秒杀</v>
      </c>
      <c r="AW33" s="34" t="str">
        <f t="shared" si="19"/>
        <v>国际班</v>
      </c>
      <c r="AX33" s="34" t="str">
        <f t="shared" si="20"/>
        <v>新生国际班</v>
      </c>
      <c r="AY33" s="34" t="str">
        <f>IF(SUMIF('7-市场业绩'!F:F,AC33,'7-市场业绩'!I:I)&gt;0,"学习卡","老结算")</f>
        <v>学习卡</v>
      </c>
      <c r="AZ33" s="34" t="str">
        <f t="shared" si="21"/>
        <v>1期秒杀</v>
      </c>
      <c r="BA33" s="34" t="str">
        <f t="shared" si="22"/>
        <v>无</v>
      </c>
      <c r="BB33" s="34" t="str">
        <f t="shared" si="23"/>
        <v/>
      </c>
      <c r="BC33" s="34" t="str">
        <f t="shared" si="24"/>
        <v/>
      </c>
      <c r="BD33" s="34" t="str">
        <f t="shared" si="25"/>
        <v>无</v>
      </c>
      <c r="BE33" s="34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>1期秒杀</v>
      </c>
      <c r="BH33" s="27">
        <v>42552</v>
      </c>
      <c r="BS33" t="s">
        <v>504</v>
      </c>
    </row>
    <row r="34" spans="1:71" ht="17.25" hidden="1" customHeight="1">
      <c r="A34" s="210">
        <v>42930</v>
      </c>
      <c r="B34" s="211" t="s">
        <v>4447</v>
      </c>
      <c r="C34" s="211" t="s">
        <v>13</v>
      </c>
      <c r="D34" s="211" t="s">
        <v>4448</v>
      </c>
      <c r="E34" s="211" t="s">
        <v>4449</v>
      </c>
      <c r="F34" s="211" t="s">
        <v>1686</v>
      </c>
      <c r="G34" s="211" t="s">
        <v>19</v>
      </c>
      <c r="H34" s="211" t="s">
        <v>13</v>
      </c>
      <c r="I34" s="211" t="s">
        <v>13</v>
      </c>
      <c r="J34" s="211">
        <v>0</v>
      </c>
      <c r="K34" s="211">
        <v>0</v>
      </c>
      <c r="L34" s="212">
        <v>0</v>
      </c>
      <c r="M34" s="212">
        <v>280</v>
      </c>
      <c r="N34" s="211">
        <v>0</v>
      </c>
      <c r="O34" s="211">
        <v>280</v>
      </c>
      <c r="P34" s="211">
        <v>0</v>
      </c>
      <c r="Q34" s="211">
        <v>0</v>
      </c>
      <c r="R34" s="211">
        <v>0</v>
      </c>
      <c r="S34" s="211">
        <v>280</v>
      </c>
      <c r="T34" s="211" t="s">
        <v>1401</v>
      </c>
      <c r="U34" s="211" t="s">
        <v>4345</v>
      </c>
      <c r="V34" s="211" t="s">
        <v>1677</v>
      </c>
      <c r="W34" s="211" t="s">
        <v>4346</v>
      </c>
      <c r="X34" s="211" t="s">
        <v>4450</v>
      </c>
      <c r="Y34" s="211" t="s">
        <v>1680</v>
      </c>
      <c r="Z34" s="211" t="s">
        <v>1687</v>
      </c>
      <c r="AA34" s="211" t="s">
        <v>4264</v>
      </c>
      <c r="AB34" s="211" t="s">
        <v>4265</v>
      </c>
      <c r="AC34" s="34" t="str">
        <f t="shared" si="2"/>
        <v>张松煌</v>
      </c>
      <c r="AD34" s="35">
        <f t="shared" si="3"/>
        <v>0</v>
      </c>
      <c r="AE34" s="34" t="str">
        <f t="shared" si="4"/>
        <v/>
      </c>
      <c r="AF34" s="24"/>
      <c r="AG34" s="39">
        <f t="shared" si="5"/>
        <v>0</v>
      </c>
      <c r="AH34" s="35">
        <f t="shared" si="6"/>
        <v>280</v>
      </c>
      <c r="AI34" s="35">
        <f t="shared" si="7"/>
        <v>0</v>
      </c>
      <c r="AJ34" s="34" t="str">
        <f t="shared" si="8"/>
        <v/>
      </c>
      <c r="AK34" s="34" t="str">
        <f t="shared" si="9"/>
        <v/>
      </c>
      <c r="AL34" s="34" t="str">
        <f t="shared" si="10"/>
        <v/>
      </c>
      <c r="AM34" s="34" t="str">
        <f t="shared" si="11"/>
        <v/>
      </c>
      <c r="AN34" s="34" t="str">
        <f t="shared" si="12"/>
        <v/>
      </c>
      <c r="AO34" s="34" t="str">
        <f t="shared" si="13"/>
        <v/>
      </c>
      <c r="AP34" s="34" t="str">
        <f>IF(AJ34="","",VLOOKUP(AN34,[1]Sheet11!E:F,2,0))</f>
        <v/>
      </c>
      <c r="AQ34" s="34" t="str">
        <f>IF(AO34="拼单会员","5年",IF(AJ34="","",VLOOKUP(AM34&amp;AP34,[1]Sheet11!$J$3:$K$17,2)))</f>
        <v/>
      </c>
      <c r="AR34" s="34" t="str">
        <f t="shared" si="14"/>
        <v/>
      </c>
      <c r="AS34" s="34" t="str">
        <f t="shared" si="15"/>
        <v/>
      </c>
      <c r="AT34" s="34" t="str">
        <f t="shared" si="16"/>
        <v/>
      </c>
      <c r="AU34" s="34" t="str">
        <f t="shared" si="17"/>
        <v/>
      </c>
      <c r="AV34" s="34" t="str">
        <f t="shared" si="18"/>
        <v/>
      </c>
      <c r="AW34" s="34" t="str">
        <f t="shared" si="19"/>
        <v/>
      </c>
      <c r="AX34" s="34" t="str">
        <f t="shared" si="20"/>
        <v/>
      </c>
      <c r="AY34" s="34" t="str">
        <f>IF(SUMIF('7-市场业绩'!F:F,AC34,'7-市场业绩'!I:I)&gt;0,"学习卡","老结算")</f>
        <v>学习卡</v>
      </c>
      <c r="AZ34" s="34" t="str">
        <f t="shared" si="21"/>
        <v/>
      </c>
      <c r="BA34" s="34" t="str">
        <f t="shared" si="22"/>
        <v>无</v>
      </c>
      <c r="BB34" s="34" t="str">
        <f t="shared" si="23"/>
        <v/>
      </c>
      <c r="BC34" s="34" t="str">
        <f t="shared" si="24"/>
        <v/>
      </c>
      <c r="BD34" s="34" t="str">
        <f t="shared" si="25"/>
        <v>无</v>
      </c>
      <c r="BE34" s="34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13</v>
      </c>
    </row>
    <row r="35" spans="1:71" ht="17.25" hidden="1" customHeight="1">
      <c r="A35" s="210">
        <v>42930</v>
      </c>
      <c r="B35" s="211" t="s">
        <v>4452</v>
      </c>
      <c r="C35" s="211" t="s">
        <v>13</v>
      </c>
      <c r="D35" s="211" t="s">
        <v>4448</v>
      </c>
      <c r="E35" s="211" t="s">
        <v>4449</v>
      </c>
      <c r="F35" s="211" t="s">
        <v>1686</v>
      </c>
      <c r="G35" s="211" t="s">
        <v>19</v>
      </c>
      <c r="H35" s="211" t="s">
        <v>1679</v>
      </c>
      <c r="I35" s="211" t="s">
        <v>13</v>
      </c>
      <c r="J35" s="211">
        <v>0</v>
      </c>
      <c r="K35" s="211">
        <v>5500</v>
      </c>
      <c r="L35" s="212">
        <v>1880</v>
      </c>
      <c r="M35" s="212">
        <v>1880</v>
      </c>
      <c r="N35" s="211">
        <v>0</v>
      </c>
      <c r="O35" s="211">
        <v>0</v>
      </c>
      <c r="P35" s="211">
        <v>0</v>
      </c>
      <c r="Q35" s="211">
        <v>0</v>
      </c>
      <c r="R35" s="211">
        <v>0</v>
      </c>
      <c r="S35" s="211">
        <v>1880</v>
      </c>
      <c r="T35" s="211" t="s">
        <v>1401</v>
      </c>
      <c r="U35" s="211" t="s">
        <v>4345</v>
      </c>
      <c r="V35" s="211" t="s">
        <v>1677</v>
      </c>
      <c r="W35" s="211" t="s">
        <v>4346</v>
      </c>
      <c r="X35" s="211" t="s">
        <v>4450</v>
      </c>
      <c r="Y35" s="211" t="s">
        <v>1680</v>
      </c>
      <c r="Z35" s="211" t="s">
        <v>476</v>
      </c>
      <c r="AA35" s="211" t="s">
        <v>4264</v>
      </c>
      <c r="AB35" s="211" t="s">
        <v>4451</v>
      </c>
      <c r="AC35" s="34" t="str">
        <f t="shared" si="2"/>
        <v>张松煌</v>
      </c>
      <c r="AD35" s="35">
        <f t="shared" si="3"/>
        <v>16</v>
      </c>
      <c r="AE35" s="34" t="str">
        <f t="shared" si="4"/>
        <v>无</v>
      </c>
      <c r="AF35" s="24">
        <v>1</v>
      </c>
      <c r="AG35" s="39">
        <f t="shared" si="5"/>
        <v>0.1</v>
      </c>
      <c r="AH35" s="35">
        <f t="shared" si="6"/>
        <v>0</v>
      </c>
      <c r="AI35" s="35">
        <f t="shared" si="7"/>
        <v>1880</v>
      </c>
      <c r="AJ35" s="34" t="str">
        <f t="shared" si="8"/>
        <v>新生连报小学1期国际学员</v>
      </c>
      <c r="AK35" s="34" t="str">
        <f t="shared" si="9"/>
        <v>新生</v>
      </c>
      <c r="AL35" s="34" t="str">
        <f t="shared" si="10"/>
        <v>连报</v>
      </c>
      <c r="AM35" s="34" t="str">
        <f t="shared" si="11"/>
        <v>小学</v>
      </c>
      <c r="AN35" s="34" t="str">
        <f t="shared" si="12"/>
        <v>1期</v>
      </c>
      <c r="AO35" s="34" t="str">
        <f t="shared" si="13"/>
        <v>国际学员</v>
      </c>
      <c r="AP35" s="34" t="str">
        <f>IF(AJ35="","",VLOOKUP(AN35,[1]Sheet11!E:F,2,0))</f>
        <v>1年</v>
      </c>
      <c r="AQ35" s="34" t="str">
        <f>IF(AO35="拼单会员","5年",IF(AJ35="","",VLOOKUP(AM35&amp;AP35,[1]Sheet11!$J$3:$K$17,2)))</f>
        <v>1年</v>
      </c>
      <c r="AR35" s="34" t="str">
        <f t="shared" si="14"/>
        <v>国际班</v>
      </c>
      <c r="AS35" s="34" t="str">
        <f t="shared" si="15"/>
        <v>2017-07-14</v>
      </c>
      <c r="AT35" s="34" t="str">
        <f t="shared" si="16"/>
        <v>新生</v>
      </c>
      <c r="AU35" s="34" t="str">
        <f t="shared" si="17"/>
        <v>新生</v>
      </c>
      <c r="AV35" s="34" t="str">
        <f t="shared" si="18"/>
        <v>1期秒杀</v>
      </c>
      <c r="AW35" s="34" t="str">
        <f t="shared" si="19"/>
        <v>国际班</v>
      </c>
      <c r="AX35" s="34" t="str">
        <f t="shared" si="20"/>
        <v>新生国际班</v>
      </c>
      <c r="AY35" s="34" t="str">
        <f>IF(SUMIF('7-市场业绩'!F:F,AC35,'7-市场业绩'!I:I)&gt;0,"学习卡","老结算")</f>
        <v>学习卡</v>
      </c>
      <c r="AZ35" s="34" t="str">
        <f t="shared" si="21"/>
        <v>1期秒杀</v>
      </c>
      <c r="BA35" s="34" t="str">
        <f t="shared" si="22"/>
        <v>无</v>
      </c>
      <c r="BB35" s="34" t="str">
        <f t="shared" si="23"/>
        <v/>
      </c>
      <c r="BC35" s="34" t="str">
        <f t="shared" si="24"/>
        <v/>
      </c>
      <c r="BD35" s="34" t="str">
        <f t="shared" si="25"/>
        <v>无</v>
      </c>
      <c r="BE35" s="34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>1期秒杀</v>
      </c>
      <c r="BH35" s="27">
        <v>42552</v>
      </c>
      <c r="BS35" t="s">
        <v>483</v>
      </c>
    </row>
    <row r="36" spans="1:71" ht="17.25" hidden="1" customHeight="1">
      <c r="A36" s="210">
        <v>42930</v>
      </c>
      <c r="B36" s="211" t="s">
        <v>4453</v>
      </c>
      <c r="C36" s="211" t="s">
        <v>13</v>
      </c>
      <c r="D36" s="211" t="s">
        <v>4454</v>
      </c>
      <c r="E36" s="211" t="s">
        <v>4455</v>
      </c>
      <c r="F36" s="211" t="s">
        <v>1683</v>
      </c>
      <c r="G36" s="211" t="s">
        <v>1714</v>
      </c>
      <c r="H36" s="211" t="s">
        <v>13</v>
      </c>
      <c r="I36" s="211" t="s">
        <v>13</v>
      </c>
      <c r="J36" s="211">
        <v>0</v>
      </c>
      <c r="K36" s="211">
        <v>0</v>
      </c>
      <c r="L36" s="212">
        <v>0</v>
      </c>
      <c r="M36" s="212">
        <v>230</v>
      </c>
      <c r="N36" s="211">
        <v>0</v>
      </c>
      <c r="O36" s="211">
        <v>230</v>
      </c>
      <c r="P36" s="211">
        <v>0</v>
      </c>
      <c r="Q36" s="211">
        <v>0</v>
      </c>
      <c r="R36" s="211">
        <v>0</v>
      </c>
      <c r="S36" s="211">
        <v>230</v>
      </c>
      <c r="T36" s="211" t="s">
        <v>1401</v>
      </c>
      <c r="U36" s="211" t="s">
        <v>4345</v>
      </c>
      <c r="V36" s="211" t="s">
        <v>1677</v>
      </c>
      <c r="W36" s="211" t="s">
        <v>4349</v>
      </c>
      <c r="X36" s="211" t="s">
        <v>4456</v>
      </c>
      <c r="Y36" s="211" t="s">
        <v>1680</v>
      </c>
      <c r="Z36" s="211" t="s">
        <v>1687</v>
      </c>
      <c r="AA36" s="211" t="s">
        <v>4263</v>
      </c>
      <c r="AB36" s="211" t="s">
        <v>4267</v>
      </c>
      <c r="AC36" s="34" t="str">
        <f t="shared" si="2"/>
        <v>王圆圆</v>
      </c>
      <c r="AD36" s="35">
        <f t="shared" si="3"/>
        <v>0</v>
      </c>
      <c r="AE36" s="34" t="str">
        <f t="shared" si="4"/>
        <v/>
      </c>
      <c r="AF36" s="24"/>
      <c r="AG36" s="39">
        <f t="shared" si="5"/>
        <v>0</v>
      </c>
      <c r="AH36" s="35">
        <f t="shared" si="6"/>
        <v>230</v>
      </c>
      <c r="AI36" s="35">
        <f t="shared" si="7"/>
        <v>0</v>
      </c>
      <c r="AJ36" s="34" t="str">
        <f t="shared" si="8"/>
        <v/>
      </c>
      <c r="AK36" s="34" t="str">
        <f t="shared" si="9"/>
        <v/>
      </c>
      <c r="AL36" s="34" t="str">
        <f t="shared" si="10"/>
        <v/>
      </c>
      <c r="AM36" s="34" t="str">
        <f t="shared" si="11"/>
        <v/>
      </c>
      <c r="AN36" s="34" t="str">
        <f t="shared" si="12"/>
        <v/>
      </c>
      <c r="AO36" s="34" t="str">
        <f t="shared" si="13"/>
        <v/>
      </c>
      <c r="AP36" s="34" t="str">
        <f>IF(AJ36="","",VLOOKUP(AN36,[1]Sheet11!E:F,2,0))</f>
        <v/>
      </c>
      <c r="AQ36" s="34" t="str">
        <f>IF(AO36="拼单会员","5年",IF(AJ36="","",VLOOKUP(AM36&amp;AP36,[1]Sheet11!$J$3:$K$17,2)))</f>
        <v/>
      </c>
      <c r="AR36" s="34" t="str">
        <f t="shared" si="14"/>
        <v/>
      </c>
      <c r="AS36" s="34" t="str">
        <f t="shared" si="15"/>
        <v/>
      </c>
      <c r="AT36" s="34" t="str">
        <f t="shared" si="16"/>
        <v/>
      </c>
      <c r="AU36" s="34" t="str">
        <f t="shared" si="17"/>
        <v/>
      </c>
      <c r="AV36" s="34" t="str">
        <f t="shared" si="18"/>
        <v/>
      </c>
      <c r="AW36" s="34" t="str">
        <f t="shared" si="19"/>
        <v/>
      </c>
      <c r="AX36" s="34" t="str">
        <f t="shared" si="20"/>
        <v/>
      </c>
      <c r="AY36" s="34" t="str">
        <f>IF(SUMIF('7-市场业绩'!F:F,AC36,'7-市场业绩'!I:I)&gt;0,"学习卡","老结算")</f>
        <v>学习卡</v>
      </c>
      <c r="AZ36" s="34" t="str">
        <f t="shared" si="21"/>
        <v/>
      </c>
      <c r="BA36" s="34" t="str">
        <f t="shared" si="22"/>
        <v>无</v>
      </c>
      <c r="BB36" s="34" t="str">
        <f t="shared" si="23"/>
        <v/>
      </c>
      <c r="BC36" s="34" t="str">
        <f t="shared" si="24"/>
        <v/>
      </c>
      <c r="BD36" s="34" t="str">
        <f t="shared" si="25"/>
        <v>无</v>
      </c>
      <c r="BE36" s="34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525</v>
      </c>
    </row>
    <row r="37" spans="1:71" ht="17.25" hidden="1" customHeight="1">
      <c r="A37" s="210">
        <v>42930</v>
      </c>
      <c r="B37" s="211" t="s">
        <v>4458</v>
      </c>
      <c r="C37" s="211" t="s">
        <v>13</v>
      </c>
      <c r="D37" s="211" t="s">
        <v>4459</v>
      </c>
      <c r="E37" s="211" t="s">
        <v>4460</v>
      </c>
      <c r="F37" s="211" t="s">
        <v>1683</v>
      </c>
      <c r="G37" s="211" t="s">
        <v>1714</v>
      </c>
      <c r="H37" s="211" t="s">
        <v>1776</v>
      </c>
      <c r="I37" s="211" t="s">
        <v>13</v>
      </c>
      <c r="J37" s="211">
        <v>0</v>
      </c>
      <c r="K37" s="211">
        <v>2738.1</v>
      </c>
      <c r="L37" s="212">
        <v>980</v>
      </c>
      <c r="M37" s="212">
        <v>980</v>
      </c>
      <c r="N37" s="211">
        <v>0</v>
      </c>
      <c r="O37" s="211">
        <v>0</v>
      </c>
      <c r="P37" s="211">
        <v>0</v>
      </c>
      <c r="Q37" s="211">
        <v>0</v>
      </c>
      <c r="R37" s="211">
        <v>0</v>
      </c>
      <c r="S37" s="211">
        <v>980</v>
      </c>
      <c r="T37" s="211" t="s">
        <v>1401</v>
      </c>
      <c r="U37" s="211" t="s">
        <v>4345</v>
      </c>
      <c r="V37" s="211" t="s">
        <v>1677</v>
      </c>
      <c r="W37" s="211" t="s">
        <v>4349</v>
      </c>
      <c r="X37" s="211" t="s">
        <v>4456</v>
      </c>
      <c r="Y37" s="211" t="s">
        <v>1680</v>
      </c>
      <c r="Z37" s="211" t="s">
        <v>476</v>
      </c>
      <c r="AA37" s="211" t="s">
        <v>4263</v>
      </c>
      <c r="AB37" s="211" t="s">
        <v>4457</v>
      </c>
      <c r="AC37" s="34" t="str">
        <f t="shared" si="2"/>
        <v>王圆圆</v>
      </c>
      <c r="AD37" s="35">
        <f t="shared" si="3"/>
        <v>16</v>
      </c>
      <c r="AE37" s="34" t="str">
        <f t="shared" si="4"/>
        <v>无</v>
      </c>
      <c r="AF37" s="24">
        <v>1</v>
      </c>
      <c r="AG37" s="39">
        <f t="shared" si="5"/>
        <v>0.1</v>
      </c>
      <c r="AH37" s="35">
        <f t="shared" si="6"/>
        <v>0</v>
      </c>
      <c r="AI37" s="35">
        <f t="shared" si="7"/>
        <v>980</v>
      </c>
      <c r="AJ37" s="34" t="str">
        <f t="shared" si="8"/>
        <v>新生连报幼儿1期国际学员</v>
      </c>
      <c r="AK37" s="34" t="str">
        <f t="shared" si="9"/>
        <v>新生</v>
      </c>
      <c r="AL37" s="34" t="str">
        <f t="shared" si="10"/>
        <v>连报</v>
      </c>
      <c r="AM37" s="34" t="str">
        <f t="shared" si="11"/>
        <v>幼儿</v>
      </c>
      <c r="AN37" s="34" t="str">
        <f t="shared" si="12"/>
        <v>1期</v>
      </c>
      <c r="AO37" s="34" t="str">
        <f t="shared" si="13"/>
        <v>国际学员</v>
      </c>
      <c r="AP37" s="34" t="str">
        <f>IF(AJ37="","",VLOOKUP(AN37,[1]Sheet11!E:F,2,0))</f>
        <v>1年</v>
      </c>
      <c r="AQ37" s="34" t="str">
        <f>IF(AO37="拼单会员","5年",IF(AJ37="","",VLOOKUP(AM37&amp;AP37,[1]Sheet11!$J$3:$K$17,2)))</f>
        <v>1年</v>
      </c>
      <c r="AR37" s="34" t="str">
        <f t="shared" si="14"/>
        <v>国际班</v>
      </c>
      <c r="AS37" s="34" t="str">
        <f t="shared" si="15"/>
        <v>2017-07-13</v>
      </c>
      <c r="AT37" s="34" t="str">
        <f t="shared" si="16"/>
        <v>新生</v>
      </c>
      <c r="AU37" s="34" t="str">
        <f t="shared" si="17"/>
        <v>新生</v>
      </c>
      <c r="AV37" s="34" t="str">
        <f t="shared" si="18"/>
        <v>1期秒杀</v>
      </c>
      <c r="AW37" s="34" t="str">
        <f t="shared" si="19"/>
        <v>国际班</v>
      </c>
      <c r="AX37" s="34" t="str">
        <f t="shared" si="20"/>
        <v>新生国际班</v>
      </c>
      <c r="AY37" s="34" t="str">
        <f>IF(SUMIF('7-市场业绩'!F:F,AC37,'7-市场业绩'!I:I)&gt;0,"学习卡","老结算")</f>
        <v>学习卡</v>
      </c>
      <c r="AZ37" s="34" t="str">
        <f t="shared" si="21"/>
        <v>1期秒杀</v>
      </c>
      <c r="BA37" s="34" t="str">
        <f t="shared" si="22"/>
        <v>无</v>
      </c>
      <c r="BB37" s="34" t="str">
        <f t="shared" si="23"/>
        <v/>
      </c>
      <c r="BC37" s="34" t="str">
        <f t="shared" si="24"/>
        <v/>
      </c>
      <c r="BD37" s="34" t="str">
        <f t="shared" si="25"/>
        <v>无</v>
      </c>
      <c r="BE37" s="34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>1期秒杀</v>
      </c>
      <c r="BH37" s="27">
        <v>42552</v>
      </c>
      <c r="BS37" t="s">
        <v>526</v>
      </c>
    </row>
    <row r="38" spans="1:71" ht="17.25" hidden="1" customHeight="1">
      <c r="A38" s="210">
        <v>42930</v>
      </c>
      <c r="B38" s="211" t="s">
        <v>4461</v>
      </c>
      <c r="C38" s="211" t="s">
        <v>13</v>
      </c>
      <c r="D38" s="211" t="s">
        <v>4454</v>
      </c>
      <c r="E38" s="211" t="s">
        <v>4455</v>
      </c>
      <c r="F38" s="211" t="s">
        <v>1683</v>
      </c>
      <c r="G38" s="211" t="s">
        <v>1714</v>
      </c>
      <c r="H38" s="211" t="s">
        <v>13</v>
      </c>
      <c r="I38" s="211" t="s">
        <v>13</v>
      </c>
      <c r="J38" s="211">
        <v>0</v>
      </c>
      <c r="K38" s="211">
        <v>0</v>
      </c>
      <c r="L38" s="212">
        <v>0</v>
      </c>
      <c r="M38" s="212">
        <v>230</v>
      </c>
      <c r="N38" s="211">
        <v>0</v>
      </c>
      <c r="O38" s="211">
        <v>230</v>
      </c>
      <c r="P38" s="211">
        <v>0</v>
      </c>
      <c r="Q38" s="211">
        <v>0</v>
      </c>
      <c r="R38" s="211">
        <v>0</v>
      </c>
      <c r="S38" s="211">
        <v>230</v>
      </c>
      <c r="T38" s="211" t="s">
        <v>1401</v>
      </c>
      <c r="U38" s="211" t="s">
        <v>4345</v>
      </c>
      <c r="V38" s="211" t="s">
        <v>1677</v>
      </c>
      <c r="W38" s="211" t="s">
        <v>4349</v>
      </c>
      <c r="X38" s="211" t="s">
        <v>4456</v>
      </c>
      <c r="Y38" s="211" t="s">
        <v>1680</v>
      </c>
      <c r="Z38" s="211" t="s">
        <v>1687</v>
      </c>
      <c r="AA38" s="211" t="s">
        <v>4263</v>
      </c>
      <c r="AB38" s="211" t="s">
        <v>4267</v>
      </c>
      <c r="AC38" s="34" t="str">
        <f t="shared" si="2"/>
        <v>王圆圆</v>
      </c>
      <c r="AD38" s="35">
        <f t="shared" si="3"/>
        <v>0</v>
      </c>
      <c r="AE38" s="34" t="str">
        <f t="shared" si="4"/>
        <v/>
      </c>
      <c r="AF38" s="24"/>
      <c r="AG38" s="39">
        <f t="shared" si="5"/>
        <v>0</v>
      </c>
      <c r="AH38" s="35">
        <f t="shared" si="6"/>
        <v>230</v>
      </c>
      <c r="AI38" s="35">
        <f t="shared" si="7"/>
        <v>0</v>
      </c>
      <c r="AJ38" s="34" t="str">
        <f t="shared" si="8"/>
        <v/>
      </c>
      <c r="AK38" s="34" t="str">
        <f t="shared" si="9"/>
        <v/>
      </c>
      <c r="AL38" s="34" t="str">
        <f t="shared" si="10"/>
        <v/>
      </c>
      <c r="AM38" s="34" t="str">
        <f t="shared" si="11"/>
        <v/>
      </c>
      <c r="AN38" s="34" t="str">
        <f t="shared" si="12"/>
        <v/>
      </c>
      <c r="AO38" s="34" t="str">
        <f t="shared" si="13"/>
        <v/>
      </c>
      <c r="AP38" s="34" t="str">
        <f>IF(AJ38="","",VLOOKUP(AN38,[1]Sheet11!E:F,2,0))</f>
        <v/>
      </c>
      <c r="AQ38" s="34" t="str">
        <f>IF(AO38="拼单会员","5年",IF(AJ38="","",VLOOKUP(AM38&amp;AP38,[1]Sheet11!$J$3:$K$17,2)))</f>
        <v/>
      </c>
      <c r="AR38" s="34" t="str">
        <f t="shared" si="14"/>
        <v/>
      </c>
      <c r="AS38" s="34" t="str">
        <f t="shared" si="15"/>
        <v/>
      </c>
      <c r="AT38" s="34" t="str">
        <f t="shared" si="16"/>
        <v/>
      </c>
      <c r="AU38" s="34" t="str">
        <f t="shared" si="17"/>
        <v/>
      </c>
      <c r="AV38" s="34" t="str">
        <f t="shared" si="18"/>
        <v/>
      </c>
      <c r="AW38" s="34" t="str">
        <f t="shared" si="19"/>
        <v/>
      </c>
      <c r="AX38" s="34" t="str">
        <f t="shared" si="20"/>
        <v/>
      </c>
      <c r="AY38" s="34" t="str">
        <f>IF(SUMIF('7-市场业绩'!F:F,AC38,'7-市场业绩'!I:I)&gt;0,"学习卡","老结算")</f>
        <v>学习卡</v>
      </c>
      <c r="AZ38" s="34" t="str">
        <f t="shared" si="21"/>
        <v/>
      </c>
      <c r="BA38" s="34" t="str">
        <f t="shared" si="22"/>
        <v>无</v>
      </c>
      <c r="BB38" s="34" t="str">
        <f t="shared" si="23"/>
        <v/>
      </c>
      <c r="BC38" s="34" t="str">
        <f t="shared" si="24"/>
        <v/>
      </c>
      <c r="BD38" s="34" t="str">
        <f t="shared" si="25"/>
        <v>无</v>
      </c>
      <c r="BE38" s="34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527</v>
      </c>
    </row>
    <row r="39" spans="1:71" ht="17.25" hidden="1" customHeight="1">
      <c r="A39" s="210">
        <v>42930</v>
      </c>
      <c r="B39" s="211" t="s">
        <v>4462</v>
      </c>
      <c r="C39" s="211" t="s">
        <v>13</v>
      </c>
      <c r="D39" s="211" t="s">
        <v>4454</v>
      </c>
      <c r="E39" s="211" t="s">
        <v>4455</v>
      </c>
      <c r="F39" s="211" t="s">
        <v>1683</v>
      </c>
      <c r="G39" s="211" t="s">
        <v>1714</v>
      </c>
      <c r="H39" s="211" t="s">
        <v>1776</v>
      </c>
      <c r="I39" s="211" t="s">
        <v>13</v>
      </c>
      <c r="J39" s="211">
        <v>0</v>
      </c>
      <c r="K39" s="211">
        <v>2738.1</v>
      </c>
      <c r="L39" s="212">
        <v>980</v>
      </c>
      <c r="M39" s="212">
        <v>980</v>
      </c>
      <c r="N39" s="211">
        <v>0</v>
      </c>
      <c r="O39" s="211">
        <v>0</v>
      </c>
      <c r="P39" s="211">
        <v>0</v>
      </c>
      <c r="Q39" s="211">
        <v>0</v>
      </c>
      <c r="R39" s="211">
        <v>0</v>
      </c>
      <c r="S39" s="211">
        <v>980</v>
      </c>
      <c r="T39" s="211" t="s">
        <v>1401</v>
      </c>
      <c r="U39" s="211" t="s">
        <v>4345</v>
      </c>
      <c r="V39" s="211" t="s">
        <v>1677</v>
      </c>
      <c r="W39" s="211" t="s">
        <v>4349</v>
      </c>
      <c r="X39" s="211" t="s">
        <v>4456</v>
      </c>
      <c r="Y39" s="211" t="s">
        <v>1680</v>
      </c>
      <c r="Z39" s="211" t="s">
        <v>476</v>
      </c>
      <c r="AA39" s="211" t="s">
        <v>4263</v>
      </c>
      <c r="AB39" s="211" t="s">
        <v>4457</v>
      </c>
      <c r="AC39" s="34" t="str">
        <f t="shared" si="2"/>
        <v>王圆圆</v>
      </c>
      <c r="AD39" s="35">
        <f t="shared" si="3"/>
        <v>16</v>
      </c>
      <c r="AE39" s="34" t="str">
        <f t="shared" si="4"/>
        <v>无</v>
      </c>
      <c r="AF39" s="24">
        <v>1</v>
      </c>
      <c r="AG39" s="39">
        <f t="shared" si="5"/>
        <v>0.1</v>
      </c>
      <c r="AH39" s="35">
        <f t="shared" si="6"/>
        <v>0</v>
      </c>
      <c r="AI39" s="35">
        <f t="shared" si="7"/>
        <v>980</v>
      </c>
      <c r="AJ39" s="34" t="str">
        <f t="shared" si="8"/>
        <v>新生连报幼儿1期国际学员</v>
      </c>
      <c r="AK39" s="34" t="str">
        <f t="shared" si="9"/>
        <v>新生</v>
      </c>
      <c r="AL39" s="34" t="str">
        <f t="shared" si="10"/>
        <v>连报</v>
      </c>
      <c r="AM39" s="34" t="str">
        <f t="shared" si="11"/>
        <v>幼儿</v>
      </c>
      <c r="AN39" s="34" t="str">
        <f t="shared" si="12"/>
        <v>1期</v>
      </c>
      <c r="AO39" s="34" t="str">
        <f t="shared" si="13"/>
        <v>国际学员</v>
      </c>
      <c r="AP39" s="34" t="str">
        <f>IF(AJ39="","",VLOOKUP(AN39,[1]Sheet11!E:F,2,0))</f>
        <v>1年</v>
      </c>
      <c r="AQ39" s="34" t="str">
        <f>IF(AO39="拼单会员","5年",IF(AJ39="","",VLOOKUP(AM39&amp;AP39,[1]Sheet11!$J$3:$K$17,2)))</f>
        <v>1年</v>
      </c>
      <c r="AR39" s="34" t="str">
        <f t="shared" si="14"/>
        <v>国际班</v>
      </c>
      <c r="AS39" s="34" t="str">
        <f t="shared" si="15"/>
        <v>2017-07-13</v>
      </c>
      <c r="AT39" s="34" t="str">
        <f t="shared" si="16"/>
        <v>新生</v>
      </c>
      <c r="AU39" s="34" t="str">
        <f t="shared" si="17"/>
        <v>新生</v>
      </c>
      <c r="AV39" s="34" t="str">
        <f t="shared" si="18"/>
        <v>1期秒杀</v>
      </c>
      <c r="AW39" s="34" t="str">
        <f t="shared" si="19"/>
        <v>国际班</v>
      </c>
      <c r="AX39" s="34" t="str">
        <f t="shared" si="20"/>
        <v>新生国际班</v>
      </c>
      <c r="AY39" s="34" t="str">
        <f>IF(SUMIF('7-市场业绩'!F:F,AC39,'7-市场业绩'!I:I)&gt;0,"学习卡","老结算")</f>
        <v>学习卡</v>
      </c>
      <c r="AZ39" s="34" t="str">
        <f t="shared" si="21"/>
        <v>1期秒杀</v>
      </c>
      <c r="BA39" s="34" t="str">
        <f t="shared" si="22"/>
        <v>无</v>
      </c>
      <c r="BB39" s="34" t="str">
        <f t="shared" si="23"/>
        <v/>
      </c>
      <c r="BC39" s="34" t="str">
        <f t="shared" si="24"/>
        <v/>
      </c>
      <c r="BD39" s="34" t="str">
        <f t="shared" si="25"/>
        <v>无</v>
      </c>
      <c r="BE39" s="34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528</v>
      </c>
    </row>
    <row r="40" spans="1:71" ht="17.25" hidden="1" customHeight="1">
      <c r="A40" s="210">
        <v>42930</v>
      </c>
      <c r="B40" s="211" t="s">
        <v>4463</v>
      </c>
      <c r="C40" s="211" t="s">
        <v>13</v>
      </c>
      <c r="D40" s="211" t="s">
        <v>4464</v>
      </c>
      <c r="E40" s="211" t="s">
        <v>4465</v>
      </c>
      <c r="F40" s="211" t="s">
        <v>1699</v>
      </c>
      <c r="G40" s="211" t="s">
        <v>13</v>
      </c>
      <c r="H40" s="211" t="s">
        <v>13</v>
      </c>
      <c r="I40" s="211" t="s">
        <v>13</v>
      </c>
      <c r="J40" s="211">
        <v>0</v>
      </c>
      <c r="K40" s="211">
        <v>0</v>
      </c>
      <c r="L40" s="212">
        <v>0</v>
      </c>
      <c r="M40" s="212">
        <v>280</v>
      </c>
      <c r="N40" s="211">
        <v>0</v>
      </c>
      <c r="O40" s="211">
        <v>280</v>
      </c>
      <c r="P40" s="211">
        <v>0</v>
      </c>
      <c r="Q40" s="211">
        <v>0</v>
      </c>
      <c r="R40" s="211">
        <v>0</v>
      </c>
      <c r="S40" s="211">
        <v>280</v>
      </c>
      <c r="T40" s="211" t="s">
        <v>1401</v>
      </c>
      <c r="U40" s="211" t="s">
        <v>4345</v>
      </c>
      <c r="V40" s="211" t="s">
        <v>1677</v>
      </c>
      <c r="W40" s="211" t="s">
        <v>4349</v>
      </c>
      <c r="X40" s="211" t="s">
        <v>4466</v>
      </c>
      <c r="Y40" s="211" t="s">
        <v>1680</v>
      </c>
      <c r="Z40" s="211" t="s">
        <v>1687</v>
      </c>
      <c r="AA40" s="211" t="s">
        <v>4263</v>
      </c>
      <c r="AB40" s="211" t="s">
        <v>4265</v>
      </c>
      <c r="AC40" s="34" t="str">
        <f t="shared" si="2"/>
        <v>王圆圆</v>
      </c>
      <c r="AD40" s="35">
        <f t="shared" si="3"/>
        <v>0</v>
      </c>
      <c r="AE40" s="34" t="str">
        <f t="shared" si="4"/>
        <v/>
      </c>
      <c r="AF40" s="24"/>
      <c r="AG40" s="39">
        <f t="shared" si="5"/>
        <v>0</v>
      </c>
      <c r="AH40" s="35">
        <f t="shared" si="6"/>
        <v>280</v>
      </c>
      <c r="AI40" s="35">
        <f t="shared" si="7"/>
        <v>0</v>
      </c>
      <c r="AJ40" s="34" t="str">
        <f t="shared" si="8"/>
        <v/>
      </c>
      <c r="AK40" s="34" t="str">
        <f t="shared" si="9"/>
        <v/>
      </c>
      <c r="AL40" s="34" t="str">
        <f t="shared" si="10"/>
        <v/>
      </c>
      <c r="AM40" s="34" t="str">
        <f t="shared" si="11"/>
        <v/>
      </c>
      <c r="AN40" s="34" t="str">
        <f t="shared" si="12"/>
        <v/>
      </c>
      <c r="AO40" s="34" t="str">
        <f t="shared" si="13"/>
        <v/>
      </c>
      <c r="AP40" s="34" t="str">
        <f>IF(AJ40="","",VLOOKUP(AN40,[1]Sheet11!E:F,2,0))</f>
        <v/>
      </c>
      <c r="AQ40" s="34" t="str">
        <f>IF(AO40="拼单会员","5年",IF(AJ40="","",VLOOKUP(AM40&amp;AP40,[1]Sheet11!$J$3:$K$17,2)))</f>
        <v/>
      </c>
      <c r="AR40" s="34" t="str">
        <f t="shared" si="14"/>
        <v/>
      </c>
      <c r="AS40" s="34" t="str">
        <f t="shared" si="15"/>
        <v/>
      </c>
      <c r="AT40" s="34" t="str">
        <f t="shared" si="16"/>
        <v/>
      </c>
      <c r="AU40" s="34" t="str">
        <f t="shared" si="17"/>
        <v/>
      </c>
      <c r="AV40" s="34" t="str">
        <f t="shared" si="18"/>
        <v/>
      </c>
      <c r="AW40" s="34" t="str">
        <f t="shared" si="19"/>
        <v/>
      </c>
      <c r="AX40" s="34" t="str">
        <f t="shared" si="20"/>
        <v/>
      </c>
      <c r="AY40" s="34" t="str">
        <f>IF(SUMIF('7-市场业绩'!F:F,AC40,'7-市场业绩'!I:I)&gt;0,"学习卡","老结算")</f>
        <v>学习卡</v>
      </c>
      <c r="AZ40" s="34" t="str">
        <f t="shared" si="21"/>
        <v/>
      </c>
      <c r="BA40" s="34" t="str">
        <f t="shared" si="22"/>
        <v>无</v>
      </c>
      <c r="BB40" s="34" t="str">
        <f t="shared" si="23"/>
        <v/>
      </c>
      <c r="BC40" s="34" t="str">
        <f t="shared" si="24"/>
        <v/>
      </c>
      <c r="BD40" s="34" t="str">
        <f t="shared" si="25"/>
        <v>无</v>
      </c>
      <c r="BE40" s="34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529</v>
      </c>
    </row>
    <row r="41" spans="1:71" ht="17.25" hidden="1" customHeight="1">
      <c r="A41" s="210">
        <v>42930</v>
      </c>
      <c r="B41" s="211" t="s">
        <v>4468</v>
      </c>
      <c r="C41" s="211" t="s">
        <v>13</v>
      </c>
      <c r="D41" s="211" t="s">
        <v>4464</v>
      </c>
      <c r="E41" s="211" t="s">
        <v>4465</v>
      </c>
      <c r="F41" s="211" t="s">
        <v>1699</v>
      </c>
      <c r="G41" s="211" t="s">
        <v>13</v>
      </c>
      <c r="H41" s="211" t="s">
        <v>1679</v>
      </c>
      <c r="I41" s="211" t="s">
        <v>13</v>
      </c>
      <c r="J41" s="211">
        <v>0</v>
      </c>
      <c r="K41" s="211">
        <v>5500</v>
      </c>
      <c r="L41" s="212">
        <v>1880</v>
      </c>
      <c r="M41" s="212">
        <v>1880</v>
      </c>
      <c r="N41" s="211">
        <v>0</v>
      </c>
      <c r="O41" s="211">
        <v>0</v>
      </c>
      <c r="P41" s="211">
        <v>0</v>
      </c>
      <c r="Q41" s="211">
        <v>0</v>
      </c>
      <c r="R41" s="211">
        <v>0</v>
      </c>
      <c r="S41" s="211">
        <v>1880</v>
      </c>
      <c r="T41" s="211" t="s">
        <v>1401</v>
      </c>
      <c r="U41" s="211" t="s">
        <v>4345</v>
      </c>
      <c r="V41" s="211" t="s">
        <v>1677</v>
      </c>
      <c r="W41" s="211" t="s">
        <v>4349</v>
      </c>
      <c r="X41" s="211" t="s">
        <v>4466</v>
      </c>
      <c r="Y41" s="211" t="s">
        <v>1680</v>
      </c>
      <c r="Z41" s="211" t="s">
        <v>476</v>
      </c>
      <c r="AA41" s="211" t="s">
        <v>4263</v>
      </c>
      <c r="AB41" s="211" t="s">
        <v>4467</v>
      </c>
      <c r="AC41" s="34" t="str">
        <f t="shared" si="2"/>
        <v>王圆圆</v>
      </c>
      <c r="AD41" s="35">
        <f t="shared" si="3"/>
        <v>16</v>
      </c>
      <c r="AE41" s="34" t="str">
        <f t="shared" si="4"/>
        <v>张曌仪</v>
      </c>
      <c r="AF41" s="24">
        <v>1</v>
      </c>
      <c r="AG41" s="39">
        <f t="shared" si="5"/>
        <v>0.1</v>
      </c>
      <c r="AH41" s="35">
        <f t="shared" si="6"/>
        <v>0</v>
      </c>
      <c r="AI41" s="35">
        <f t="shared" si="7"/>
        <v>1880</v>
      </c>
      <c r="AJ41" s="34" t="str">
        <f t="shared" si="8"/>
        <v>新生连报小学1期国际学员</v>
      </c>
      <c r="AK41" s="34" t="str">
        <f t="shared" si="9"/>
        <v>新生</v>
      </c>
      <c r="AL41" s="34" t="str">
        <f t="shared" si="10"/>
        <v>连报</v>
      </c>
      <c r="AM41" s="34" t="str">
        <f t="shared" si="11"/>
        <v>小学</v>
      </c>
      <c r="AN41" s="34" t="str">
        <f t="shared" si="12"/>
        <v>1期</v>
      </c>
      <c r="AO41" s="34" t="str">
        <f t="shared" si="13"/>
        <v>国际学员</v>
      </c>
      <c r="AP41" s="34" t="str">
        <f>IF(AJ41="","",VLOOKUP(AN41,[1]Sheet11!E:F,2,0))</f>
        <v>1年</v>
      </c>
      <c r="AQ41" s="34" t="str">
        <f>IF(AO41="拼单会员","5年",IF(AJ41="","",VLOOKUP(AM41&amp;AP41,[1]Sheet11!$J$3:$K$17,2)))</f>
        <v>1年</v>
      </c>
      <c r="AR41" s="34" t="str">
        <f t="shared" si="14"/>
        <v>国际班</v>
      </c>
      <c r="AS41" s="34" t="str">
        <f t="shared" si="15"/>
        <v>2017-07-12</v>
      </c>
      <c r="AT41" s="34" t="str">
        <f t="shared" si="16"/>
        <v>新生</v>
      </c>
      <c r="AU41" s="34" t="str">
        <f t="shared" si="17"/>
        <v>新生</v>
      </c>
      <c r="AV41" s="34" t="str">
        <f t="shared" si="18"/>
        <v>1期秒杀</v>
      </c>
      <c r="AW41" s="34" t="str">
        <f t="shared" si="19"/>
        <v>国际班</v>
      </c>
      <c r="AX41" s="34" t="str">
        <f t="shared" si="20"/>
        <v>新生国际班</v>
      </c>
      <c r="AY41" s="34" t="str">
        <f>IF(SUMIF('7-市场业绩'!F:F,AC41,'7-市场业绩'!I:I)&gt;0,"学习卡","老结算")</f>
        <v>学习卡</v>
      </c>
      <c r="AZ41" s="34" t="str">
        <f t="shared" si="21"/>
        <v>1期秒杀</v>
      </c>
      <c r="BA41" s="34" t="str">
        <f t="shared" si="22"/>
        <v>无</v>
      </c>
      <c r="BB41" s="34" t="str">
        <f t="shared" si="23"/>
        <v/>
      </c>
      <c r="BC41" s="34" t="str">
        <f t="shared" si="24"/>
        <v/>
      </c>
      <c r="BD41" s="34" t="str">
        <f t="shared" si="25"/>
        <v>无</v>
      </c>
      <c r="BE41" s="34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>1期秒杀</v>
      </c>
      <c r="BH41" s="27">
        <v>42552</v>
      </c>
      <c r="BS41" t="s">
        <v>504</v>
      </c>
    </row>
    <row r="42" spans="1:71" ht="17.25" hidden="1" customHeight="1">
      <c r="A42" s="210">
        <v>42930</v>
      </c>
      <c r="B42" s="211" t="s">
        <v>4469</v>
      </c>
      <c r="C42" s="211" t="s">
        <v>13</v>
      </c>
      <c r="D42" s="211" t="s">
        <v>4470</v>
      </c>
      <c r="E42" s="211" t="s">
        <v>4471</v>
      </c>
      <c r="F42" s="211" t="s">
        <v>1686</v>
      </c>
      <c r="G42" s="211" t="s">
        <v>12</v>
      </c>
      <c r="H42" s="211" t="s">
        <v>13</v>
      </c>
      <c r="I42" s="211" t="s">
        <v>13</v>
      </c>
      <c r="J42" s="211">
        <v>0</v>
      </c>
      <c r="K42" s="211">
        <v>0</v>
      </c>
      <c r="L42" s="212">
        <v>0</v>
      </c>
      <c r="M42" s="212">
        <v>280</v>
      </c>
      <c r="N42" s="211">
        <v>0</v>
      </c>
      <c r="O42" s="211">
        <v>280</v>
      </c>
      <c r="P42" s="211">
        <v>0</v>
      </c>
      <c r="Q42" s="211">
        <v>0</v>
      </c>
      <c r="R42" s="211">
        <v>0</v>
      </c>
      <c r="S42" s="211">
        <v>280</v>
      </c>
      <c r="T42" s="211" t="s">
        <v>1401</v>
      </c>
      <c r="U42" s="211" t="s">
        <v>4345</v>
      </c>
      <c r="V42" s="211" t="s">
        <v>1677</v>
      </c>
      <c r="W42" s="211" t="s">
        <v>4349</v>
      </c>
      <c r="X42" s="211" t="s">
        <v>4445</v>
      </c>
      <c r="Y42" s="211" t="s">
        <v>1680</v>
      </c>
      <c r="Z42" s="211" t="s">
        <v>1687</v>
      </c>
      <c r="AA42" s="211" t="s">
        <v>4264</v>
      </c>
      <c r="AB42" s="211" t="s">
        <v>4265</v>
      </c>
      <c r="AC42" s="34" t="str">
        <f t="shared" si="2"/>
        <v>张松煌</v>
      </c>
      <c r="AD42" s="35">
        <f t="shared" si="3"/>
        <v>0</v>
      </c>
      <c r="AE42" s="34" t="str">
        <f t="shared" si="4"/>
        <v/>
      </c>
      <c r="AF42" s="24"/>
      <c r="AG42" s="39">
        <f t="shared" si="5"/>
        <v>0</v>
      </c>
      <c r="AH42" s="35">
        <f t="shared" si="6"/>
        <v>280</v>
      </c>
      <c r="AI42" s="35">
        <f t="shared" si="7"/>
        <v>0</v>
      </c>
      <c r="AJ42" s="34" t="str">
        <f t="shared" si="8"/>
        <v/>
      </c>
      <c r="AK42" s="34" t="str">
        <f t="shared" si="9"/>
        <v/>
      </c>
      <c r="AL42" s="34" t="str">
        <f t="shared" si="10"/>
        <v/>
      </c>
      <c r="AM42" s="34" t="str">
        <f t="shared" si="11"/>
        <v/>
      </c>
      <c r="AN42" s="34" t="str">
        <f t="shared" si="12"/>
        <v/>
      </c>
      <c r="AO42" s="34" t="str">
        <f t="shared" si="13"/>
        <v/>
      </c>
      <c r="AP42" s="34" t="str">
        <f>IF(AJ42="","",VLOOKUP(AN42,[1]Sheet11!E:F,2,0))</f>
        <v/>
      </c>
      <c r="AQ42" s="34" t="str">
        <f>IF(AO42="拼单会员","5年",IF(AJ42="","",VLOOKUP(AM42&amp;AP42,[1]Sheet11!$J$3:$K$17,2)))</f>
        <v/>
      </c>
      <c r="AR42" s="34" t="str">
        <f t="shared" si="14"/>
        <v/>
      </c>
      <c r="AS42" s="34" t="str">
        <f t="shared" si="15"/>
        <v/>
      </c>
      <c r="AT42" s="34" t="str">
        <f t="shared" si="16"/>
        <v/>
      </c>
      <c r="AU42" s="34" t="str">
        <f t="shared" si="17"/>
        <v/>
      </c>
      <c r="AV42" s="34" t="str">
        <f t="shared" si="18"/>
        <v/>
      </c>
      <c r="AW42" s="34" t="str">
        <f t="shared" si="19"/>
        <v/>
      </c>
      <c r="AX42" s="34" t="str">
        <f t="shared" si="20"/>
        <v/>
      </c>
      <c r="AY42" s="34" t="str">
        <f>IF(SUMIF('7-市场业绩'!F:F,AC42,'7-市场业绩'!I:I)&gt;0,"学习卡","老结算")</f>
        <v>学习卡</v>
      </c>
      <c r="AZ42" s="34" t="str">
        <f t="shared" si="21"/>
        <v/>
      </c>
      <c r="BA42" s="34" t="str">
        <f t="shared" si="22"/>
        <v>无</v>
      </c>
      <c r="BB42" s="34" t="str">
        <f t="shared" si="23"/>
        <v/>
      </c>
      <c r="BC42" s="34" t="str">
        <f t="shared" si="24"/>
        <v/>
      </c>
      <c r="BD42" s="34" t="str">
        <f t="shared" si="25"/>
        <v>无</v>
      </c>
      <c r="BE42" s="34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530</v>
      </c>
    </row>
    <row r="43" spans="1:71" ht="17.25" hidden="1" customHeight="1">
      <c r="A43" s="210">
        <v>42930</v>
      </c>
      <c r="B43" s="211" t="s">
        <v>4473</v>
      </c>
      <c r="C43" s="211" t="s">
        <v>13</v>
      </c>
      <c r="D43" s="211" t="s">
        <v>4470</v>
      </c>
      <c r="E43" s="211" t="s">
        <v>4471</v>
      </c>
      <c r="F43" s="211" t="s">
        <v>1686</v>
      </c>
      <c r="G43" s="211" t="s">
        <v>12</v>
      </c>
      <c r="H43" s="211" t="s">
        <v>1679</v>
      </c>
      <c r="I43" s="211" t="s">
        <v>13</v>
      </c>
      <c r="J43" s="211">
        <v>0</v>
      </c>
      <c r="K43" s="211">
        <v>5500</v>
      </c>
      <c r="L43" s="212">
        <v>1880</v>
      </c>
      <c r="M43" s="212">
        <v>1880</v>
      </c>
      <c r="N43" s="211">
        <v>0</v>
      </c>
      <c r="O43" s="211">
        <v>0</v>
      </c>
      <c r="P43" s="211">
        <v>0</v>
      </c>
      <c r="Q43" s="211">
        <v>0</v>
      </c>
      <c r="R43" s="211">
        <v>0</v>
      </c>
      <c r="S43" s="211">
        <v>1880</v>
      </c>
      <c r="T43" s="211" t="s">
        <v>1401</v>
      </c>
      <c r="U43" s="211" t="s">
        <v>4345</v>
      </c>
      <c r="V43" s="211" t="s">
        <v>1677</v>
      </c>
      <c r="W43" s="211" t="s">
        <v>4349</v>
      </c>
      <c r="X43" s="211" t="s">
        <v>4445</v>
      </c>
      <c r="Y43" s="211" t="s">
        <v>1680</v>
      </c>
      <c r="Z43" s="211" t="s">
        <v>476</v>
      </c>
      <c r="AA43" s="211" t="s">
        <v>4264</v>
      </c>
      <c r="AB43" s="211" t="s">
        <v>4472</v>
      </c>
      <c r="AC43" s="34" t="str">
        <f t="shared" si="2"/>
        <v>张松煌</v>
      </c>
      <c r="AD43" s="35">
        <f t="shared" si="3"/>
        <v>16</v>
      </c>
      <c r="AE43" s="34" t="str">
        <f t="shared" si="4"/>
        <v>无</v>
      </c>
      <c r="AF43" s="24">
        <v>1</v>
      </c>
      <c r="AG43" s="39">
        <f t="shared" si="5"/>
        <v>0.1</v>
      </c>
      <c r="AH43" s="35">
        <f t="shared" si="6"/>
        <v>0</v>
      </c>
      <c r="AI43" s="35">
        <f t="shared" si="7"/>
        <v>1880</v>
      </c>
      <c r="AJ43" s="34" t="str">
        <f t="shared" si="8"/>
        <v>新生连报小学1期国际学员</v>
      </c>
      <c r="AK43" s="34" t="str">
        <f t="shared" si="9"/>
        <v>新生</v>
      </c>
      <c r="AL43" s="34" t="str">
        <f t="shared" si="10"/>
        <v>连报</v>
      </c>
      <c r="AM43" s="34" t="str">
        <f t="shared" si="11"/>
        <v>小学</v>
      </c>
      <c r="AN43" s="34" t="str">
        <f t="shared" si="12"/>
        <v>1期</v>
      </c>
      <c r="AO43" s="34" t="str">
        <f t="shared" si="13"/>
        <v>国际学员</v>
      </c>
      <c r="AP43" s="34" t="str">
        <f>IF(AJ43="","",VLOOKUP(AN43,[1]Sheet11!E:F,2,0))</f>
        <v>1年</v>
      </c>
      <c r="AQ43" s="34" t="str">
        <f>IF(AO43="拼单会员","5年",IF(AJ43="","",VLOOKUP(AM43&amp;AP43,[1]Sheet11!$J$3:$K$17,2)))</f>
        <v>1年</v>
      </c>
      <c r="AR43" s="34" t="str">
        <f t="shared" si="14"/>
        <v>国际班</v>
      </c>
      <c r="AS43" s="34" t="str">
        <f t="shared" si="15"/>
        <v>2017-07-13</v>
      </c>
      <c r="AT43" s="34" t="str">
        <f t="shared" si="16"/>
        <v>新生</v>
      </c>
      <c r="AU43" s="34" t="str">
        <f t="shared" si="17"/>
        <v>新生</v>
      </c>
      <c r="AV43" s="34" t="str">
        <f t="shared" si="18"/>
        <v>1期秒杀</v>
      </c>
      <c r="AW43" s="34" t="str">
        <f t="shared" si="19"/>
        <v>国际班</v>
      </c>
      <c r="AX43" s="34" t="str">
        <f t="shared" si="20"/>
        <v>新生国际班</v>
      </c>
      <c r="AY43" s="34" t="str">
        <f>IF(SUMIF('7-市场业绩'!F:F,AC43,'7-市场业绩'!I:I)&gt;0,"学习卡","老结算")</f>
        <v>学习卡</v>
      </c>
      <c r="AZ43" s="34" t="str">
        <f t="shared" si="21"/>
        <v>1期秒杀</v>
      </c>
      <c r="BA43" s="34" t="str">
        <f t="shared" si="22"/>
        <v>无</v>
      </c>
      <c r="BB43" s="34" t="str">
        <f t="shared" si="23"/>
        <v/>
      </c>
      <c r="BC43" s="34" t="str">
        <f t="shared" si="24"/>
        <v/>
      </c>
      <c r="BD43" s="34" t="str">
        <f t="shared" si="25"/>
        <v>无</v>
      </c>
      <c r="BE43" s="34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>1期秒杀</v>
      </c>
      <c r="BH43" s="27">
        <v>42552</v>
      </c>
      <c r="BS43" t="s">
        <v>531</v>
      </c>
    </row>
    <row r="44" spans="1:71" ht="17.25" hidden="1" customHeight="1">
      <c r="A44" s="210">
        <v>42927</v>
      </c>
      <c r="B44" s="211" t="s">
        <v>4474</v>
      </c>
      <c r="C44" s="211" t="s">
        <v>13</v>
      </c>
      <c r="D44" s="211" t="s">
        <v>4475</v>
      </c>
      <c r="E44" s="211" t="s">
        <v>4476</v>
      </c>
      <c r="F44" s="211" t="s">
        <v>1699</v>
      </c>
      <c r="G44" s="211" t="s">
        <v>13</v>
      </c>
      <c r="H44" s="211" t="s">
        <v>13</v>
      </c>
      <c r="I44" s="211" t="s">
        <v>13</v>
      </c>
      <c r="J44" s="211">
        <v>0</v>
      </c>
      <c r="K44" s="211">
        <v>0</v>
      </c>
      <c r="L44" s="212">
        <v>0</v>
      </c>
      <c r="M44" s="212">
        <v>280</v>
      </c>
      <c r="N44" s="211">
        <v>0</v>
      </c>
      <c r="O44" s="211">
        <v>280</v>
      </c>
      <c r="P44" s="211">
        <v>0</v>
      </c>
      <c r="Q44" s="211">
        <v>0</v>
      </c>
      <c r="R44" s="211">
        <v>0</v>
      </c>
      <c r="S44" s="211">
        <v>280</v>
      </c>
      <c r="T44" s="211" t="s">
        <v>1401</v>
      </c>
      <c r="U44" s="211" t="s">
        <v>1676</v>
      </c>
      <c r="V44" s="211" t="s">
        <v>1677</v>
      </c>
      <c r="W44" s="211" t="s">
        <v>4349</v>
      </c>
      <c r="X44" s="211" t="s">
        <v>13</v>
      </c>
      <c r="Y44" s="211" t="s">
        <v>1680</v>
      </c>
      <c r="Z44" s="211" t="s">
        <v>1687</v>
      </c>
      <c r="AA44" s="211" t="s">
        <v>1689</v>
      </c>
      <c r="AB44" s="211" t="s">
        <v>4265</v>
      </c>
      <c r="AC44" s="34" t="str">
        <f t="shared" si="2"/>
        <v>陈健霞</v>
      </c>
      <c r="AD44" s="35">
        <f t="shared" si="3"/>
        <v>0</v>
      </c>
      <c r="AE44" s="34" t="str">
        <f t="shared" si="4"/>
        <v/>
      </c>
      <c r="AF44" s="24"/>
      <c r="AG44" s="39">
        <f t="shared" si="5"/>
        <v>0</v>
      </c>
      <c r="AH44" s="35">
        <f t="shared" si="6"/>
        <v>280</v>
      </c>
      <c r="AI44" s="35">
        <f t="shared" si="7"/>
        <v>0</v>
      </c>
      <c r="AJ44" s="34" t="str">
        <f t="shared" si="8"/>
        <v/>
      </c>
      <c r="AK44" s="34" t="str">
        <f t="shared" si="9"/>
        <v/>
      </c>
      <c r="AL44" s="34" t="str">
        <f t="shared" si="10"/>
        <v/>
      </c>
      <c r="AM44" s="34" t="str">
        <f t="shared" si="11"/>
        <v/>
      </c>
      <c r="AN44" s="34" t="str">
        <f t="shared" si="12"/>
        <v/>
      </c>
      <c r="AO44" s="34" t="str">
        <f t="shared" si="13"/>
        <v/>
      </c>
      <c r="AP44" s="34" t="str">
        <f>IF(AJ44="","",VLOOKUP(AN44,[1]Sheet11!E:F,2,0))</f>
        <v/>
      </c>
      <c r="AQ44" s="34" t="str">
        <f>IF(AO44="拼单会员","5年",IF(AJ44="","",VLOOKUP(AM44&amp;AP44,[1]Sheet11!$J$3:$K$17,2)))</f>
        <v/>
      </c>
      <c r="AR44" s="34" t="str">
        <f t="shared" si="14"/>
        <v/>
      </c>
      <c r="AS44" s="34" t="str">
        <f t="shared" si="15"/>
        <v/>
      </c>
      <c r="AT44" s="34" t="str">
        <f t="shared" si="16"/>
        <v/>
      </c>
      <c r="AU44" s="34" t="str">
        <f t="shared" si="17"/>
        <v/>
      </c>
      <c r="AV44" s="34" t="str">
        <f t="shared" si="18"/>
        <v/>
      </c>
      <c r="AW44" s="34" t="str">
        <f t="shared" si="19"/>
        <v/>
      </c>
      <c r="AX44" s="34" t="str">
        <f t="shared" si="20"/>
        <v/>
      </c>
      <c r="AY44" s="34" t="str">
        <f>IF(SUMIF('7-市场业绩'!F:F,AC44,'7-市场业绩'!I:I)&gt;0,"学习卡","老结算")</f>
        <v>老结算</v>
      </c>
      <c r="AZ44" s="34" t="str">
        <f t="shared" si="21"/>
        <v/>
      </c>
      <c r="BA44" s="34" t="str">
        <f t="shared" si="22"/>
        <v>无</v>
      </c>
      <c r="BB44" s="34" t="str">
        <f t="shared" si="23"/>
        <v/>
      </c>
      <c r="BC44" s="34" t="str">
        <f t="shared" si="24"/>
        <v/>
      </c>
      <c r="BD44" s="34" t="str">
        <f t="shared" si="25"/>
        <v>无</v>
      </c>
      <c r="BE44" s="34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532</v>
      </c>
    </row>
    <row r="45" spans="1:71" ht="17.25" hidden="1" customHeight="1">
      <c r="A45" s="210">
        <v>42927</v>
      </c>
      <c r="B45" s="211" t="s">
        <v>4478</v>
      </c>
      <c r="C45" s="211" t="s">
        <v>13</v>
      </c>
      <c r="D45" s="211" t="s">
        <v>4475</v>
      </c>
      <c r="E45" s="211" t="s">
        <v>4476</v>
      </c>
      <c r="F45" s="211" t="s">
        <v>1699</v>
      </c>
      <c r="G45" s="211" t="s">
        <v>13</v>
      </c>
      <c r="H45" s="211" t="s">
        <v>1679</v>
      </c>
      <c r="I45" s="211" t="s">
        <v>13</v>
      </c>
      <c r="J45" s="211">
        <v>0</v>
      </c>
      <c r="K45" s="211">
        <v>5500</v>
      </c>
      <c r="L45" s="212">
        <v>1880</v>
      </c>
      <c r="M45" s="212">
        <v>1880</v>
      </c>
      <c r="N45" s="211">
        <v>0</v>
      </c>
      <c r="O45" s="211">
        <v>0</v>
      </c>
      <c r="P45" s="211">
        <v>0</v>
      </c>
      <c r="Q45" s="211">
        <v>0</v>
      </c>
      <c r="R45" s="211">
        <v>0</v>
      </c>
      <c r="S45" s="211">
        <v>1880</v>
      </c>
      <c r="T45" s="211" t="s">
        <v>1401</v>
      </c>
      <c r="U45" s="211" t="s">
        <v>1676</v>
      </c>
      <c r="V45" s="211" t="s">
        <v>1677</v>
      </c>
      <c r="W45" s="211" t="s">
        <v>4349</v>
      </c>
      <c r="X45" s="211" t="s">
        <v>4479</v>
      </c>
      <c r="Y45" s="211" t="s">
        <v>1680</v>
      </c>
      <c r="Z45" s="211" t="s">
        <v>476</v>
      </c>
      <c r="AA45" s="211" t="s">
        <v>4558</v>
      </c>
      <c r="AB45" s="211" t="s">
        <v>4477</v>
      </c>
      <c r="AC45" s="34" t="str">
        <f t="shared" si="2"/>
        <v>王圆圆,吴彩红（副签单人)</v>
      </c>
      <c r="AD45" s="35">
        <f t="shared" si="3"/>
        <v>16</v>
      </c>
      <c r="AE45" s="34" t="str">
        <f t="shared" si="4"/>
        <v>无</v>
      </c>
      <c r="AF45" s="24">
        <v>1</v>
      </c>
      <c r="AG45" s="39">
        <f t="shared" si="5"/>
        <v>0.1</v>
      </c>
      <c r="AH45" s="35">
        <f t="shared" si="6"/>
        <v>0</v>
      </c>
      <c r="AI45" s="35">
        <f t="shared" si="7"/>
        <v>1880</v>
      </c>
      <c r="AJ45" s="34" t="str">
        <f t="shared" si="8"/>
        <v>新生连报幼儿1期国际学员</v>
      </c>
      <c r="AK45" s="34" t="str">
        <f t="shared" si="9"/>
        <v>新生</v>
      </c>
      <c r="AL45" s="34" t="str">
        <f t="shared" si="10"/>
        <v>连报</v>
      </c>
      <c r="AM45" s="34" t="str">
        <f t="shared" si="11"/>
        <v>幼儿</v>
      </c>
      <c r="AN45" s="34" t="str">
        <f t="shared" si="12"/>
        <v>1期</v>
      </c>
      <c r="AO45" s="34" t="str">
        <f t="shared" si="13"/>
        <v>国际学员</v>
      </c>
      <c r="AP45" s="34" t="str">
        <f>IF(AJ45="","",VLOOKUP(AN45,[1]Sheet11!E:F,2,0))</f>
        <v>1年</v>
      </c>
      <c r="AQ45" s="34" t="str">
        <f>IF(AO45="拼单会员","5年",IF(AJ45="","",VLOOKUP(AM45&amp;AP45,[1]Sheet11!$J$3:$K$17,2)))</f>
        <v>1年</v>
      </c>
      <c r="AR45" s="34" t="str">
        <f t="shared" si="14"/>
        <v>国际班</v>
      </c>
      <c r="AS45" s="34" t="str">
        <f t="shared" si="15"/>
        <v>2017-07-11</v>
      </c>
      <c r="AT45" s="34" t="str">
        <f t="shared" si="16"/>
        <v>新生</v>
      </c>
      <c r="AU45" s="34" t="str">
        <f t="shared" si="17"/>
        <v>新生</v>
      </c>
      <c r="AV45" s="34" t="str">
        <f t="shared" si="18"/>
        <v>1期秒杀</v>
      </c>
      <c r="AW45" s="34" t="str">
        <f t="shared" si="19"/>
        <v>国际班</v>
      </c>
      <c r="AX45" s="34" t="str">
        <f t="shared" si="20"/>
        <v>新生国际班</v>
      </c>
      <c r="AY45" s="34" t="str">
        <f>IF(SUMIF('7-市场业绩'!F:F,AC45,'7-市场业绩'!I:I)&gt;0,"学习卡","老结算")</f>
        <v>老结算</v>
      </c>
      <c r="AZ45" s="34" t="str">
        <f t="shared" si="21"/>
        <v>新生国际班</v>
      </c>
      <c r="BA45" s="34" t="str">
        <f t="shared" si="22"/>
        <v>无</v>
      </c>
      <c r="BB45" s="34" t="str">
        <f t="shared" si="23"/>
        <v/>
      </c>
      <c r="BC45" s="34" t="str">
        <f t="shared" si="24"/>
        <v/>
      </c>
      <c r="BD45" s="34" t="str">
        <f t="shared" si="25"/>
        <v>无</v>
      </c>
      <c r="BE45" s="34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533</v>
      </c>
    </row>
    <row r="46" spans="1:71" ht="17.25" hidden="1" customHeight="1">
      <c r="A46" s="210">
        <v>42926</v>
      </c>
      <c r="B46" s="211" t="s">
        <v>4481</v>
      </c>
      <c r="C46" s="211" t="s">
        <v>13</v>
      </c>
      <c r="D46" s="211" t="s">
        <v>3899</v>
      </c>
      <c r="E46" s="211" t="s">
        <v>3900</v>
      </c>
      <c r="F46" s="211" t="s">
        <v>13</v>
      </c>
      <c r="G46" s="211" t="s">
        <v>19</v>
      </c>
      <c r="H46" s="211" t="s">
        <v>13</v>
      </c>
      <c r="I46" s="211" t="s">
        <v>13</v>
      </c>
      <c r="J46" s="211">
        <v>0</v>
      </c>
      <c r="K46" s="211">
        <v>0</v>
      </c>
      <c r="L46" s="212">
        <v>0</v>
      </c>
      <c r="M46" s="212">
        <v>280</v>
      </c>
      <c r="N46" s="211">
        <v>0</v>
      </c>
      <c r="O46" s="211">
        <v>280</v>
      </c>
      <c r="P46" s="211">
        <v>0</v>
      </c>
      <c r="Q46" s="211">
        <v>0</v>
      </c>
      <c r="R46" s="211">
        <v>0</v>
      </c>
      <c r="S46" s="211">
        <v>280</v>
      </c>
      <c r="T46" s="211" t="s">
        <v>1401</v>
      </c>
      <c r="U46" s="211" t="s">
        <v>1676</v>
      </c>
      <c r="V46" s="211" t="s">
        <v>1677</v>
      </c>
      <c r="W46" s="211" t="s">
        <v>4482</v>
      </c>
      <c r="X46" s="211" t="s">
        <v>13</v>
      </c>
      <c r="Y46" s="211" t="s">
        <v>1680</v>
      </c>
      <c r="Z46" s="211" t="s">
        <v>1687</v>
      </c>
      <c r="AA46" s="211" t="s">
        <v>13</v>
      </c>
      <c r="AB46" s="211" t="s">
        <v>4480</v>
      </c>
      <c r="AC46" s="34" t="str">
        <f t="shared" si="2"/>
        <v/>
      </c>
      <c r="AD46" s="35">
        <f t="shared" si="3"/>
        <v>0</v>
      </c>
      <c r="AE46" s="34" t="str">
        <f t="shared" si="4"/>
        <v/>
      </c>
      <c r="AF46" s="24"/>
      <c r="AG46" s="39">
        <f t="shared" si="5"/>
        <v>0</v>
      </c>
      <c r="AH46" s="35">
        <f t="shared" si="6"/>
        <v>280</v>
      </c>
      <c r="AI46" s="35">
        <f t="shared" si="7"/>
        <v>0</v>
      </c>
      <c r="AJ46" s="34" t="str">
        <f t="shared" si="8"/>
        <v/>
      </c>
      <c r="AK46" s="34" t="str">
        <f t="shared" si="9"/>
        <v/>
      </c>
      <c r="AL46" s="34" t="str">
        <f t="shared" si="10"/>
        <v/>
      </c>
      <c r="AM46" s="34" t="str">
        <f t="shared" si="11"/>
        <v/>
      </c>
      <c r="AN46" s="34" t="str">
        <f t="shared" si="12"/>
        <v/>
      </c>
      <c r="AO46" s="34" t="str">
        <f t="shared" si="13"/>
        <v/>
      </c>
      <c r="AP46" s="34" t="str">
        <f>IF(AJ46="","",VLOOKUP(AN46,[1]Sheet11!E:F,2,0))</f>
        <v/>
      </c>
      <c r="AQ46" s="34" t="str">
        <f>IF(AO46="拼单会员","5年",IF(AJ46="","",VLOOKUP(AM46&amp;AP46,[1]Sheet11!$J$3:$K$17,2)))</f>
        <v/>
      </c>
      <c r="AR46" s="34" t="str">
        <f t="shared" si="14"/>
        <v/>
      </c>
      <c r="AS46" s="34" t="str">
        <f t="shared" si="15"/>
        <v/>
      </c>
      <c r="AT46" s="34" t="str">
        <f t="shared" si="16"/>
        <v/>
      </c>
      <c r="AU46" s="34" t="str">
        <f t="shared" si="17"/>
        <v/>
      </c>
      <c r="AV46" s="34" t="str">
        <f t="shared" si="18"/>
        <v/>
      </c>
      <c r="AW46" s="34" t="str">
        <f t="shared" si="19"/>
        <v/>
      </c>
      <c r="AX46" s="34" t="str">
        <f t="shared" si="20"/>
        <v/>
      </c>
      <c r="AY46" s="34" t="str">
        <f>IF(SUMIF('7-市场业绩'!F:F,AC46,'7-市场业绩'!I:I)&gt;0,"学习卡","老结算")</f>
        <v>老结算</v>
      </c>
      <c r="AZ46" s="34" t="str">
        <f t="shared" si="21"/>
        <v/>
      </c>
      <c r="BA46" s="34" t="str">
        <f t="shared" si="22"/>
        <v>无</v>
      </c>
      <c r="BB46" s="34" t="str">
        <f t="shared" si="23"/>
        <v/>
      </c>
      <c r="BC46" s="34" t="str">
        <f t="shared" si="24"/>
        <v/>
      </c>
      <c r="BD46" s="34" t="str">
        <f t="shared" si="25"/>
        <v>无</v>
      </c>
      <c r="BE46" s="34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7.25" hidden="1" customHeight="1">
      <c r="A47" s="210">
        <v>42925</v>
      </c>
      <c r="B47" s="211" t="s">
        <v>4483</v>
      </c>
      <c r="C47" s="211" t="s">
        <v>13</v>
      </c>
      <c r="D47" s="211" t="s">
        <v>4484</v>
      </c>
      <c r="E47" s="211" t="s">
        <v>4485</v>
      </c>
      <c r="F47" s="211" t="s">
        <v>1686</v>
      </c>
      <c r="G47" s="211" t="s">
        <v>12</v>
      </c>
      <c r="H47" s="211" t="s">
        <v>13</v>
      </c>
      <c r="I47" s="211" t="s">
        <v>13</v>
      </c>
      <c r="J47" s="211">
        <v>0</v>
      </c>
      <c r="K47" s="211">
        <v>0</v>
      </c>
      <c r="L47" s="212">
        <v>0</v>
      </c>
      <c r="M47" s="212">
        <v>280</v>
      </c>
      <c r="N47" s="211">
        <v>0</v>
      </c>
      <c r="O47" s="211">
        <v>280</v>
      </c>
      <c r="P47" s="211">
        <v>0</v>
      </c>
      <c r="Q47" s="211">
        <v>0</v>
      </c>
      <c r="R47" s="211">
        <v>0</v>
      </c>
      <c r="S47" s="211">
        <v>280</v>
      </c>
      <c r="T47" s="211" t="s">
        <v>1401</v>
      </c>
      <c r="U47" s="211" t="s">
        <v>1676</v>
      </c>
      <c r="V47" s="211" t="s">
        <v>1677</v>
      </c>
      <c r="W47" s="211" t="s">
        <v>4349</v>
      </c>
      <c r="X47" s="211" t="s">
        <v>4486</v>
      </c>
      <c r="Y47" s="211" t="s">
        <v>1680</v>
      </c>
      <c r="Z47" s="211" t="s">
        <v>1687</v>
      </c>
      <c r="AA47" s="211" t="s">
        <v>4264</v>
      </c>
      <c r="AB47" s="211" t="s">
        <v>4265</v>
      </c>
      <c r="AC47" s="34" t="str">
        <f t="shared" si="2"/>
        <v>张松煌</v>
      </c>
      <c r="AD47" s="35">
        <f t="shared" si="3"/>
        <v>0</v>
      </c>
      <c r="AE47" s="34" t="str">
        <f t="shared" si="4"/>
        <v/>
      </c>
      <c r="AF47" s="24"/>
      <c r="AG47" s="39">
        <f t="shared" si="5"/>
        <v>0</v>
      </c>
      <c r="AH47" s="35">
        <f t="shared" si="6"/>
        <v>280</v>
      </c>
      <c r="AI47" s="35">
        <f t="shared" si="7"/>
        <v>0</v>
      </c>
      <c r="AJ47" s="34" t="str">
        <f t="shared" si="8"/>
        <v/>
      </c>
      <c r="AK47" s="34" t="str">
        <f t="shared" si="9"/>
        <v/>
      </c>
      <c r="AL47" s="34" t="str">
        <f t="shared" si="10"/>
        <v/>
      </c>
      <c r="AM47" s="34" t="str">
        <f t="shared" si="11"/>
        <v/>
      </c>
      <c r="AN47" s="34" t="str">
        <f t="shared" si="12"/>
        <v/>
      </c>
      <c r="AO47" s="34" t="str">
        <f t="shared" si="13"/>
        <v/>
      </c>
      <c r="AP47" s="34" t="str">
        <f>IF(AJ47="","",VLOOKUP(AN47,[1]Sheet11!E:F,2,0))</f>
        <v/>
      </c>
      <c r="AQ47" s="34" t="str">
        <f>IF(AO47="拼单会员","5年",IF(AJ47="","",VLOOKUP(AM47&amp;AP47,[1]Sheet11!$J$3:$K$17,2)))</f>
        <v/>
      </c>
      <c r="AR47" s="34" t="str">
        <f t="shared" si="14"/>
        <v/>
      </c>
      <c r="AS47" s="34" t="str">
        <f t="shared" si="15"/>
        <v/>
      </c>
      <c r="AT47" s="34" t="str">
        <f t="shared" si="16"/>
        <v/>
      </c>
      <c r="AU47" s="34" t="str">
        <f t="shared" si="17"/>
        <v/>
      </c>
      <c r="AV47" s="34" t="str">
        <f t="shared" si="18"/>
        <v/>
      </c>
      <c r="AW47" s="34" t="str">
        <f t="shared" si="19"/>
        <v/>
      </c>
      <c r="AX47" s="34" t="str">
        <f t="shared" si="20"/>
        <v/>
      </c>
      <c r="AY47" s="34" t="str">
        <f>IF(SUMIF('7-市场业绩'!F:F,AC47,'7-市场业绩'!I:I)&gt;0,"学习卡","老结算")</f>
        <v>学习卡</v>
      </c>
      <c r="AZ47" s="34" t="str">
        <f t="shared" si="21"/>
        <v/>
      </c>
      <c r="BA47" s="34" t="str">
        <f t="shared" si="22"/>
        <v>无</v>
      </c>
      <c r="BB47" s="34" t="str">
        <f t="shared" si="23"/>
        <v/>
      </c>
      <c r="BC47" s="34" t="str">
        <f t="shared" si="24"/>
        <v/>
      </c>
      <c r="BD47" s="34" t="str">
        <f t="shared" si="25"/>
        <v>无</v>
      </c>
      <c r="BE47" s="34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517</v>
      </c>
    </row>
    <row r="48" spans="1:71" ht="17.25" hidden="1" customHeight="1">
      <c r="A48" s="210">
        <v>42925</v>
      </c>
      <c r="B48" s="211" t="s">
        <v>4488</v>
      </c>
      <c r="C48" s="211" t="s">
        <v>13</v>
      </c>
      <c r="D48" s="211" t="s">
        <v>4484</v>
      </c>
      <c r="E48" s="211" t="s">
        <v>4485</v>
      </c>
      <c r="F48" s="211" t="s">
        <v>1686</v>
      </c>
      <c r="G48" s="211" t="s">
        <v>12</v>
      </c>
      <c r="H48" s="211" t="s">
        <v>4266</v>
      </c>
      <c r="I48" s="211" t="s">
        <v>13</v>
      </c>
      <c r="J48" s="211">
        <v>3862</v>
      </c>
      <c r="K48" s="211">
        <v>0</v>
      </c>
      <c r="L48" s="212">
        <v>1880</v>
      </c>
      <c r="M48" s="212">
        <v>1880</v>
      </c>
      <c r="N48" s="211">
        <v>0</v>
      </c>
      <c r="O48" s="211">
        <v>0</v>
      </c>
      <c r="P48" s="211">
        <v>0</v>
      </c>
      <c r="Q48" s="211">
        <v>0</v>
      </c>
      <c r="R48" s="211">
        <v>0</v>
      </c>
      <c r="S48" s="211">
        <v>1880</v>
      </c>
      <c r="T48" s="211" t="s">
        <v>1401</v>
      </c>
      <c r="U48" s="211" t="s">
        <v>1676</v>
      </c>
      <c r="V48" s="211" t="s">
        <v>1677</v>
      </c>
      <c r="W48" s="211" t="s">
        <v>4349</v>
      </c>
      <c r="X48" s="211" t="s">
        <v>4486</v>
      </c>
      <c r="Y48" s="211" t="s">
        <v>1680</v>
      </c>
      <c r="Z48" s="211" t="s">
        <v>476</v>
      </c>
      <c r="AA48" s="211" t="s">
        <v>4264</v>
      </c>
      <c r="AB48" s="211" t="s">
        <v>4487</v>
      </c>
      <c r="AC48" s="34" t="str">
        <f t="shared" si="2"/>
        <v>张松煌</v>
      </c>
      <c r="AD48" s="35">
        <f t="shared" si="3"/>
        <v>16</v>
      </c>
      <c r="AE48" s="34" t="str">
        <f t="shared" si="4"/>
        <v>无</v>
      </c>
      <c r="AF48" s="24">
        <v>1</v>
      </c>
      <c r="AG48" s="39">
        <f t="shared" si="5"/>
        <v>0.1</v>
      </c>
      <c r="AH48" s="35">
        <f t="shared" si="6"/>
        <v>0</v>
      </c>
      <c r="AI48" s="35">
        <f t="shared" si="7"/>
        <v>1880</v>
      </c>
      <c r="AJ48" s="34" t="str">
        <f t="shared" si="8"/>
        <v>新生连报幼儿1期国际学员</v>
      </c>
      <c r="AK48" s="34" t="str">
        <f t="shared" si="9"/>
        <v>新生</v>
      </c>
      <c r="AL48" s="34" t="str">
        <f t="shared" si="10"/>
        <v>连报</v>
      </c>
      <c r="AM48" s="34" t="str">
        <f t="shared" si="11"/>
        <v>幼儿</v>
      </c>
      <c r="AN48" s="34" t="str">
        <f t="shared" si="12"/>
        <v>1期</v>
      </c>
      <c r="AO48" s="34" t="str">
        <f t="shared" si="13"/>
        <v>国际学员</v>
      </c>
      <c r="AP48" s="34" t="str">
        <f>IF(AJ48="","",VLOOKUP(AN48,[1]Sheet11!E:F,2,0))</f>
        <v>1年</v>
      </c>
      <c r="AQ48" s="34" t="str">
        <f>IF(AO48="拼单会员","5年",IF(AJ48="","",VLOOKUP(AM48&amp;AP48,[1]Sheet11!$J$3:$K$17,2)))</f>
        <v>1年</v>
      </c>
      <c r="AR48" s="34" t="str">
        <f t="shared" si="14"/>
        <v>国际班</v>
      </c>
      <c r="AS48" s="34" t="str">
        <f t="shared" si="15"/>
        <v>2017-07-09</v>
      </c>
      <c r="AT48" s="34" t="str">
        <f t="shared" si="16"/>
        <v>新生</v>
      </c>
      <c r="AU48" s="34" t="str">
        <f t="shared" si="17"/>
        <v>新生</v>
      </c>
      <c r="AV48" s="34" t="str">
        <f t="shared" si="18"/>
        <v>1期秒杀</v>
      </c>
      <c r="AW48" s="34" t="str">
        <f t="shared" si="19"/>
        <v>国际班</v>
      </c>
      <c r="AX48" s="34" t="str">
        <f t="shared" si="20"/>
        <v>新生国际班</v>
      </c>
      <c r="AY48" s="34" t="str">
        <f>IF(SUMIF('7-市场业绩'!F:F,AC48,'7-市场业绩'!I:I)&gt;0,"学习卡","老结算")</f>
        <v>学习卡</v>
      </c>
      <c r="AZ48" s="34" t="str">
        <f t="shared" si="21"/>
        <v>1期秒杀</v>
      </c>
      <c r="BA48" s="34" t="str">
        <f t="shared" si="22"/>
        <v>无</v>
      </c>
      <c r="BB48" s="34" t="str">
        <f t="shared" si="23"/>
        <v/>
      </c>
      <c r="BC48" s="34" t="str">
        <f t="shared" si="24"/>
        <v/>
      </c>
      <c r="BD48" s="34" t="str">
        <f t="shared" si="25"/>
        <v>无</v>
      </c>
      <c r="BE48" s="34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>1期秒杀</v>
      </c>
      <c r="BH48" s="27">
        <v>42552</v>
      </c>
      <c r="BS48" t="s">
        <v>534</v>
      </c>
    </row>
    <row r="49" spans="1:71" ht="17.25" hidden="1" customHeight="1">
      <c r="A49" s="210">
        <v>42925</v>
      </c>
      <c r="B49" s="211" t="s">
        <v>4489</v>
      </c>
      <c r="C49" s="211" t="s">
        <v>13</v>
      </c>
      <c r="D49" s="211" t="s">
        <v>4490</v>
      </c>
      <c r="E49" s="211" t="s">
        <v>4491</v>
      </c>
      <c r="F49" s="211" t="s">
        <v>1686</v>
      </c>
      <c r="G49" s="211" t="s">
        <v>12</v>
      </c>
      <c r="H49" s="211" t="s">
        <v>13</v>
      </c>
      <c r="I49" s="211" t="s">
        <v>13</v>
      </c>
      <c r="J49" s="211">
        <v>0</v>
      </c>
      <c r="K49" s="211">
        <v>0</v>
      </c>
      <c r="L49" s="212">
        <v>0</v>
      </c>
      <c r="M49" s="212">
        <v>280</v>
      </c>
      <c r="N49" s="211">
        <v>0</v>
      </c>
      <c r="O49" s="211">
        <v>280</v>
      </c>
      <c r="P49" s="211">
        <v>0</v>
      </c>
      <c r="Q49" s="211">
        <v>0</v>
      </c>
      <c r="R49" s="211">
        <v>0</v>
      </c>
      <c r="S49" s="211">
        <v>280</v>
      </c>
      <c r="T49" s="211" t="s">
        <v>1401</v>
      </c>
      <c r="U49" s="211" t="s">
        <v>4262</v>
      </c>
      <c r="V49" s="211" t="s">
        <v>1677</v>
      </c>
      <c r="W49" s="211" t="s">
        <v>4349</v>
      </c>
      <c r="X49" s="211" t="s">
        <v>4270</v>
      </c>
      <c r="Y49" s="211" t="s">
        <v>1680</v>
      </c>
      <c r="Z49" s="211" t="s">
        <v>1687</v>
      </c>
      <c r="AA49" s="211" t="s">
        <v>4263</v>
      </c>
      <c r="AB49" s="211" t="s">
        <v>4265</v>
      </c>
      <c r="AC49" s="34" t="str">
        <f t="shared" si="2"/>
        <v>王圆圆</v>
      </c>
      <c r="AD49" s="35">
        <f t="shared" si="3"/>
        <v>0</v>
      </c>
      <c r="AE49" s="34" t="str">
        <f t="shared" si="4"/>
        <v/>
      </c>
      <c r="AF49" s="24"/>
      <c r="AG49" s="39">
        <f t="shared" si="5"/>
        <v>0</v>
      </c>
      <c r="AH49" s="35">
        <f t="shared" si="6"/>
        <v>280</v>
      </c>
      <c r="AI49" s="35">
        <f t="shared" si="7"/>
        <v>0</v>
      </c>
      <c r="AJ49" s="34" t="str">
        <f t="shared" si="8"/>
        <v/>
      </c>
      <c r="AK49" s="34" t="str">
        <f t="shared" si="9"/>
        <v/>
      </c>
      <c r="AL49" s="34" t="str">
        <f t="shared" si="10"/>
        <v/>
      </c>
      <c r="AM49" s="34" t="str">
        <f t="shared" si="11"/>
        <v/>
      </c>
      <c r="AN49" s="34" t="str">
        <f t="shared" si="12"/>
        <v/>
      </c>
      <c r="AO49" s="34" t="str">
        <f t="shared" si="13"/>
        <v/>
      </c>
      <c r="AP49" s="34" t="str">
        <f>IF(AJ49="","",VLOOKUP(AN49,[1]Sheet11!E:F,2,0))</f>
        <v/>
      </c>
      <c r="AQ49" s="34" t="str">
        <f>IF(AO49="拼单会员","5年",IF(AJ49="","",VLOOKUP(AM49&amp;AP49,[1]Sheet11!$J$3:$K$17,2)))</f>
        <v/>
      </c>
      <c r="AR49" s="34" t="str">
        <f t="shared" si="14"/>
        <v/>
      </c>
      <c r="AS49" s="34" t="str">
        <f t="shared" si="15"/>
        <v/>
      </c>
      <c r="AT49" s="34" t="str">
        <f t="shared" si="16"/>
        <v/>
      </c>
      <c r="AU49" s="34" t="str">
        <f t="shared" si="17"/>
        <v/>
      </c>
      <c r="AV49" s="34" t="str">
        <f t="shared" si="18"/>
        <v/>
      </c>
      <c r="AW49" s="34" t="str">
        <f t="shared" si="19"/>
        <v/>
      </c>
      <c r="AX49" s="34" t="str">
        <f t="shared" si="20"/>
        <v/>
      </c>
      <c r="AY49" s="34" t="str">
        <f>IF(SUMIF('7-市场业绩'!F:F,AC49,'7-市场业绩'!I:I)&gt;0,"学习卡","老结算")</f>
        <v>学习卡</v>
      </c>
      <c r="AZ49" s="34" t="str">
        <f t="shared" si="21"/>
        <v/>
      </c>
      <c r="BA49" s="34" t="str">
        <f t="shared" si="22"/>
        <v>无</v>
      </c>
      <c r="BB49" s="34" t="str">
        <f t="shared" si="23"/>
        <v/>
      </c>
      <c r="BC49" s="34" t="str">
        <f t="shared" si="24"/>
        <v/>
      </c>
      <c r="BD49" s="34" t="str">
        <f t="shared" si="25"/>
        <v>无</v>
      </c>
      <c r="BE49" s="34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512</v>
      </c>
    </row>
    <row r="50" spans="1:71" ht="17.25" hidden="1" customHeight="1">
      <c r="A50" s="210">
        <v>42925</v>
      </c>
      <c r="B50" s="211">
        <v>60835</v>
      </c>
      <c r="C50" s="211" t="s">
        <v>13</v>
      </c>
      <c r="D50" s="211" t="s">
        <v>4490</v>
      </c>
      <c r="E50" s="211" t="s">
        <v>4491</v>
      </c>
      <c r="F50" s="211" t="s">
        <v>1686</v>
      </c>
      <c r="G50" s="211" t="s">
        <v>12</v>
      </c>
      <c r="H50" s="211" t="s">
        <v>1679</v>
      </c>
      <c r="I50" s="211" t="s">
        <v>13</v>
      </c>
      <c r="J50" s="211">
        <v>5500</v>
      </c>
      <c r="K50" s="211">
        <v>0</v>
      </c>
      <c r="L50" s="212">
        <v>1880</v>
      </c>
      <c r="M50" s="212">
        <v>1880</v>
      </c>
      <c r="N50" s="211">
        <v>0</v>
      </c>
      <c r="O50" s="211">
        <v>0</v>
      </c>
      <c r="P50" s="211">
        <v>0</v>
      </c>
      <c r="Q50" s="211">
        <v>0</v>
      </c>
      <c r="R50" s="211">
        <v>0</v>
      </c>
      <c r="S50" s="211">
        <v>1880</v>
      </c>
      <c r="T50" s="211" t="s">
        <v>1401</v>
      </c>
      <c r="U50" s="211" t="s">
        <v>4262</v>
      </c>
      <c r="V50" s="211" t="s">
        <v>1677</v>
      </c>
      <c r="W50" s="211" t="s">
        <v>4349</v>
      </c>
      <c r="X50" s="211" t="s">
        <v>4270</v>
      </c>
      <c r="Y50" s="211" t="s">
        <v>1680</v>
      </c>
      <c r="Z50" s="211" t="s">
        <v>476</v>
      </c>
      <c r="AA50" s="211" t="s">
        <v>4644</v>
      </c>
      <c r="AB50" s="211" t="s">
        <v>4492</v>
      </c>
      <c r="AC50" s="34" t="str">
        <f t="shared" si="2"/>
        <v>王圆圆,翟志翔（副签单人)</v>
      </c>
      <c r="AD50" s="35">
        <f t="shared" si="3"/>
        <v>16</v>
      </c>
      <c r="AE50" s="34" t="str">
        <f t="shared" si="4"/>
        <v>无</v>
      </c>
      <c r="AF50" s="24">
        <v>1</v>
      </c>
      <c r="AG50" s="39">
        <f t="shared" si="5"/>
        <v>0.1</v>
      </c>
      <c r="AH50" s="35">
        <f t="shared" si="6"/>
        <v>0</v>
      </c>
      <c r="AI50" s="35">
        <f t="shared" si="7"/>
        <v>1880</v>
      </c>
      <c r="AJ50" s="34" t="str">
        <f t="shared" si="8"/>
        <v>新生连报幼儿1期国际学员</v>
      </c>
      <c r="AK50" s="34" t="str">
        <f t="shared" si="9"/>
        <v>新生</v>
      </c>
      <c r="AL50" s="34" t="str">
        <f t="shared" si="10"/>
        <v>连报</v>
      </c>
      <c r="AM50" s="34" t="str">
        <f t="shared" si="11"/>
        <v>幼儿</v>
      </c>
      <c r="AN50" s="34" t="str">
        <f t="shared" si="12"/>
        <v>1期</v>
      </c>
      <c r="AO50" s="34" t="str">
        <f t="shared" si="13"/>
        <v>国际学员</v>
      </c>
      <c r="AP50" s="34" t="str">
        <f>IF(AJ50="","",VLOOKUP(AN50,[1]Sheet11!E:F,2,0))</f>
        <v>1年</v>
      </c>
      <c r="AQ50" s="34" t="str">
        <f>IF(AO50="拼单会员","5年",IF(AJ50="","",VLOOKUP(AM50&amp;AP50,[1]Sheet11!$J$3:$K$17,2)))</f>
        <v>1年</v>
      </c>
      <c r="AR50" s="34" t="str">
        <f t="shared" si="14"/>
        <v>国际班</v>
      </c>
      <c r="AS50" s="34" t="str">
        <f t="shared" si="15"/>
        <v>2017-07-09</v>
      </c>
      <c r="AT50" s="34" t="str">
        <f t="shared" si="16"/>
        <v>新生</v>
      </c>
      <c r="AU50" s="34" t="str">
        <f t="shared" si="17"/>
        <v>新生</v>
      </c>
      <c r="AV50" s="34" t="str">
        <f t="shared" si="18"/>
        <v>1期秒杀</v>
      </c>
      <c r="AW50" s="34" t="str">
        <f t="shared" si="19"/>
        <v>国际班</v>
      </c>
      <c r="AX50" s="34" t="str">
        <f t="shared" si="20"/>
        <v>新生国际班</v>
      </c>
      <c r="AY50" s="34" t="str">
        <f>IF(SUMIF('7-市场业绩'!F:F,AC50,'7-市场业绩'!I:I)&gt;0,"学习卡","老结算")</f>
        <v>老结算</v>
      </c>
      <c r="AZ50" s="34" t="str">
        <f t="shared" si="21"/>
        <v>新生国际班</v>
      </c>
      <c r="BA50" s="34" t="str">
        <f t="shared" si="22"/>
        <v>无</v>
      </c>
      <c r="BB50" s="34" t="str">
        <f t="shared" si="23"/>
        <v/>
      </c>
      <c r="BC50" s="34" t="str">
        <f t="shared" si="24"/>
        <v/>
      </c>
      <c r="BD50" s="34" t="str">
        <f t="shared" si="25"/>
        <v>无</v>
      </c>
      <c r="BE50" s="34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1期秒杀</v>
      </c>
      <c r="BH50" s="27">
        <v>42552</v>
      </c>
      <c r="BS50" t="s">
        <v>512</v>
      </c>
    </row>
    <row r="51" spans="1:71" ht="17.25" hidden="1" customHeight="1">
      <c r="A51" s="210">
        <v>42924</v>
      </c>
      <c r="B51" s="211" t="s">
        <v>4494</v>
      </c>
      <c r="C51" s="211" t="s">
        <v>13</v>
      </c>
      <c r="D51" s="211" t="s">
        <v>4495</v>
      </c>
      <c r="E51" s="214" t="s">
        <v>4496</v>
      </c>
      <c r="F51" s="211" t="s">
        <v>1775</v>
      </c>
      <c r="G51" s="211" t="s">
        <v>19</v>
      </c>
      <c r="H51" s="211" t="s">
        <v>13</v>
      </c>
      <c r="I51" s="211" t="s">
        <v>13</v>
      </c>
      <c r="J51" s="211">
        <v>0</v>
      </c>
      <c r="K51" s="211">
        <v>0</v>
      </c>
      <c r="L51" s="212">
        <v>0</v>
      </c>
      <c r="M51" s="212">
        <v>280</v>
      </c>
      <c r="N51" s="211">
        <v>0</v>
      </c>
      <c r="O51" s="211">
        <v>280</v>
      </c>
      <c r="P51" s="211">
        <v>0</v>
      </c>
      <c r="Q51" s="211">
        <v>0</v>
      </c>
      <c r="R51" s="211">
        <v>0</v>
      </c>
      <c r="S51" s="211">
        <v>280</v>
      </c>
      <c r="T51" s="211" t="s">
        <v>1401</v>
      </c>
      <c r="U51" s="211" t="s">
        <v>1676</v>
      </c>
      <c r="V51" s="211" t="s">
        <v>1677</v>
      </c>
      <c r="W51" s="211" t="s">
        <v>4346</v>
      </c>
      <c r="X51" s="211" t="s">
        <v>13</v>
      </c>
      <c r="Y51" s="211" t="s">
        <v>13</v>
      </c>
      <c r="Z51" s="211" t="s">
        <v>1687</v>
      </c>
      <c r="AA51" s="211" t="s">
        <v>4264</v>
      </c>
      <c r="AB51" s="214" t="s">
        <v>4265</v>
      </c>
      <c r="AC51" s="34" t="str">
        <f t="shared" si="2"/>
        <v>张松煌</v>
      </c>
      <c r="AD51" s="35">
        <f t="shared" si="3"/>
        <v>0</v>
      </c>
      <c r="AE51" s="34" t="str">
        <f t="shared" si="4"/>
        <v/>
      </c>
      <c r="AF51" s="24"/>
      <c r="AG51" s="39">
        <f t="shared" si="5"/>
        <v>0</v>
      </c>
      <c r="AH51" s="35">
        <f t="shared" si="6"/>
        <v>280</v>
      </c>
      <c r="AI51" s="35">
        <f t="shared" si="7"/>
        <v>0</v>
      </c>
      <c r="AJ51" s="34" t="str">
        <f t="shared" si="8"/>
        <v/>
      </c>
      <c r="AK51" s="34" t="str">
        <f t="shared" si="9"/>
        <v/>
      </c>
      <c r="AL51" s="34" t="str">
        <f t="shared" si="10"/>
        <v/>
      </c>
      <c r="AM51" s="34" t="str">
        <f t="shared" si="11"/>
        <v/>
      </c>
      <c r="AN51" s="34" t="str">
        <f t="shared" si="12"/>
        <v/>
      </c>
      <c r="AO51" s="34" t="str">
        <f t="shared" si="13"/>
        <v/>
      </c>
      <c r="AP51" s="34" t="str">
        <f>IF(AJ51="","",VLOOKUP(AN51,[1]Sheet11!E:F,2,0))</f>
        <v/>
      </c>
      <c r="AQ51" s="34" t="str">
        <f>IF(AO51="拼单会员","5年",IF(AJ51="","",VLOOKUP(AM51&amp;AP51,[1]Sheet11!$J$3:$K$17,2)))</f>
        <v/>
      </c>
      <c r="AR51" s="34" t="str">
        <f t="shared" si="14"/>
        <v/>
      </c>
      <c r="AS51" s="34" t="str">
        <f t="shared" si="15"/>
        <v/>
      </c>
      <c r="AT51" s="34" t="str">
        <f t="shared" si="16"/>
        <v/>
      </c>
      <c r="AU51" s="34" t="str">
        <f t="shared" si="17"/>
        <v/>
      </c>
      <c r="AV51" s="34" t="str">
        <f t="shared" si="18"/>
        <v/>
      </c>
      <c r="AW51" s="34" t="str">
        <f t="shared" si="19"/>
        <v/>
      </c>
      <c r="AX51" s="34" t="str">
        <f t="shared" si="20"/>
        <v/>
      </c>
      <c r="AY51" s="34" t="str">
        <f>IF(SUMIF('7-市场业绩'!F:F,AC51,'7-市场业绩'!I:I)&gt;0,"学习卡","老结算")</f>
        <v>学习卡</v>
      </c>
      <c r="AZ51" s="34" t="str">
        <f t="shared" si="21"/>
        <v/>
      </c>
      <c r="BA51" s="34" t="str">
        <f t="shared" si="22"/>
        <v>无</v>
      </c>
      <c r="BB51" s="34" t="str">
        <f t="shared" si="23"/>
        <v/>
      </c>
      <c r="BC51" s="34" t="str">
        <f t="shared" si="24"/>
        <v/>
      </c>
      <c r="BD51" s="34" t="str">
        <f t="shared" si="25"/>
        <v>无</v>
      </c>
      <c r="BE51" s="34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535</v>
      </c>
    </row>
    <row r="52" spans="1:71" ht="17.25" hidden="1" customHeight="1">
      <c r="A52" s="210">
        <v>42924</v>
      </c>
      <c r="B52" s="211" t="s">
        <v>4498</v>
      </c>
      <c r="C52" s="211" t="s">
        <v>13</v>
      </c>
      <c r="D52" s="211" t="s">
        <v>4495</v>
      </c>
      <c r="E52" s="214" t="s">
        <v>4496</v>
      </c>
      <c r="F52" s="211" t="s">
        <v>1775</v>
      </c>
      <c r="G52" s="211" t="s">
        <v>19</v>
      </c>
      <c r="H52" s="211" t="s">
        <v>1679</v>
      </c>
      <c r="I52" s="211" t="s">
        <v>13</v>
      </c>
      <c r="J52" s="211">
        <v>0</v>
      </c>
      <c r="K52" s="211">
        <v>5500</v>
      </c>
      <c r="L52" s="212">
        <v>1880</v>
      </c>
      <c r="M52" s="212">
        <v>1880</v>
      </c>
      <c r="N52" s="211">
        <v>0</v>
      </c>
      <c r="O52" s="211">
        <v>0</v>
      </c>
      <c r="P52" s="211">
        <v>0</v>
      </c>
      <c r="Q52" s="211">
        <v>0</v>
      </c>
      <c r="R52" s="211">
        <v>0</v>
      </c>
      <c r="S52" s="211">
        <v>1880</v>
      </c>
      <c r="T52" s="211" t="s">
        <v>1401</v>
      </c>
      <c r="U52" s="211" t="s">
        <v>1676</v>
      </c>
      <c r="V52" s="211" t="s">
        <v>1677</v>
      </c>
      <c r="W52" s="211" t="s">
        <v>4346</v>
      </c>
      <c r="X52" s="211" t="s">
        <v>13</v>
      </c>
      <c r="Y52" s="211" t="s">
        <v>13</v>
      </c>
      <c r="Z52" s="211" t="s">
        <v>476</v>
      </c>
      <c r="AA52" s="211" t="s">
        <v>4264</v>
      </c>
      <c r="AB52" s="214" t="s">
        <v>4497</v>
      </c>
      <c r="AC52" s="34" t="str">
        <f t="shared" si="2"/>
        <v>张松煌</v>
      </c>
      <c r="AD52" s="35">
        <f t="shared" si="3"/>
        <v>16</v>
      </c>
      <c r="AE52" s="34" t="str">
        <f t="shared" si="4"/>
        <v>无</v>
      </c>
      <c r="AF52" s="24">
        <v>1</v>
      </c>
      <c r="AG52" s="39">
        <f t="shared" si="5"/>
        <v>0.1</v>
      </c>
      <c r="AH52" s="35">
        <f t="shared" si="6"/>
        <v>0</v>
      </c>
      <c r="AI52" s="35">
        <f t="shared" si="7"/>
        <v>1880</v>
      </c>
      <c r="AJ52" s="34" t="str">
        <f t="shared" si="8"/>
        <v>新生连报幼儿1期国际学员</v>
      </c>
      <c r="AK52" s="34" t="str">
        <f t="shared" si="9"/>
        <v>新生</v>
      </c>
      <c r="AL52" s="34" t="str">
        <f t="shared" si="10"/>
        <v>连报</v>
      </c>
      <c r="AM52" s="34" t="str">
        <f t="shared" si="11"/>
        <v>幼儿</v>
      </c>
      <c r="AN52" s="34" t="str">
        <f t="shared" si="12"/>
        <v>1期</v>
      </c>
      <c r="AO52" s="34" t="str">
        <f t="shared" si="13"/>
        <v>国际学员</v>
      </c>
      <c r="AP52" s="34" t="str">
        <f>IF(AJ52="","",VLOOKUP(AN52,[1]Sheet11!E:F,2,0))</f>
        <v>1年</v>
      </c>
      <c r="AQ52" s="34" t="str">
        <f>IF(AO52="拼单会员","5年",IF(AJ52="","",VLOOKUP(AM52&amp;AP52,[1]Sheet11!$J$3:$K$17,2)))</f>
        <v>1年</v>
      </c>
      <c r="AR52" s="34" t="str">
        <f t="shared" si="14"/>
        <v>国际班</v>
      </c>
      <c r="AS52" s="34" t="str">
        <f t="shared" si="15"/>
        <v>2017-07-08</v>
      </c>
      <c r="AT52" s="34" t="str">
        <f t="shared" si="16"/>
        <v>新生</v>
      </c>
      <c r="AU52" s="34" t="str">
        <f t="shared" si="17"/>
        <v>新生</v>
      </c>
      <c r="AV52" s="34" t="str">
        <f t="shared" si="18"/>
        <v>1期秒杀</v>
      </c>
      <c r="AW52" s="34" t="str">
        <f t="shared" si="19"/>
        <v>国际班</v>
      </c>
      <c r="AX52" s="34" t="str">
        <f t="shared" si="20"/>
        <v>新生国际班</v>
      </c>
      <c r="AY52" s="34" t="str">
        <f>IF(SUMIF('7-市场业绩'!F:F,AC52,'7-市场业绩'!I:I)&gt;0,"学习卡","老结算")</f>
        <v>学习卡</v>
      </c>
      <c r="AZ52" s="34" t="str">
        <f t="shared" si="21"/>
        <v>1期秒杀</v>
      </c>
      <c r="BA52" s="34" t="str">
        <f t="shared" si="22"/>
        <v>无</v>
      </c>
      <c r="BB52" s="34" t="str">
        <f t="shared" si="23"/>
        <v/>
      </c>
      <c r="BC52" s="34" t="str">
        <f t="shared" si="24"/>
        <v/>
      </c>
      <c r="BD52" s="34" t="str">
        <f t="shared" si="25"/>
        <v>无</v>
      </c>
      <c r="BE52" s="34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>1期秒杀</v>
      </c>
      <c r="BH52" s="27">
        <v>42552</v>
      </c>
      <c r="BS52" t="s">
        <v>536</v>
      </c>
    </row>
    <row r="53" spans="1:71" ht="17.25" hidden="1" customHeight="1">
      <c r="A53" s="210">
        <v>42924</v>
      </c>
      <c r="B53" s="211" t="s">
        <v>4499</v>
      </c>
      <c r="C53" s="211" t="s">
        <v>13</v>
      </c>
      <c r="D53" s="211" t="s">
        <v>4500</v>
      </c>
      <c r="E53" s="211" t="s">
        <v>4501</v>
      </c>
      <c r="F53" s="211" t="s">
        <v>1678</v>
      </c>
      <c r="G53" s="211" t="s">
        <v>13</v>
      </c>
      <c r="H53" s="211" t="s">
        <v>13</v>
      </c>
      <c r="I53" s="211" t="s">
        <v>13</v>
      </c>
      <c r="J53" s="211">
        <v>0</v>
      </c>
      <c r="K53" s="211">
        <v>0</v>
      </c>
      <c r="L53" s="212">
        <v>0</v>
      </c>
      <c r="M53" s="212">
        <v>280</v>
      </c>
      <c r="N53" s="211">
        <v>0</v>
      </c>
      <c r="O53" s="211">
        <v>280</v>
      </c>
      <c r="P53" s="211">
        <v>0</v>
      </c>
      <c r="Q53" s="211">
        <v>0</v>
      </c>
      <c r="R53" s="211">
        <v>0</v>
      </c>
      <c r="S53" s="211">
        <v>280</v>
      </c>
      <c r="T53" s="211" t="s">
        <v>1401</v>
      </c>
      <c r="U53" s="211" t="s">
        <v>4262</v>
      </c>
      <c r="V53" s="211" t="s">
        <v>1677</v>
      </c>
      <c r="W53" s="211" t="s">
        <v>4349</v>
      </c>
      <c r="X53" s="211" t="s">
        <v>4502</v>
      </c>
      <c r="Y53" s="211" t="s">
        <v>1680</v>
      </c>
      <c r="Z53" s="211" t="s">
        <v>1687</v>
      </c>
      <c r="AA53" s="211" t="s">
        <v>4263</v>
      </c>
      <c r="AB53" s="211" t="s">
        <v>4265</v>
      </c>
      <c r="AC53" s="34" t="str">
        <f t="shared" si="2"/>
        <v>王圆圆</v>
      </c>
      <c r="AD53" s="35">
        <f t="shared" si="3"/>
        <v>0</v>
      </c>
      <c r="AE53" s="34" t="str">
        <f t="shared" si="4"/>
        <v/>
      </c>
      <c r="AF53" s="24"/>
      <c r="AG53" s="39">
        <f t="shared" si="5"/>
        <v>0</v>
      </c>
      <c r="AH53" s="35">
        <f t="shared" si="6"/>
        <v>280</v>
      </c>
      <c r="AI53" s="35">
        <f t="shared" si="7"/>
        <v>0</v>
      </c>
      <c r="AJ53" s="34" t="str">
        <f t="shared" si="8"/>
        <v/>
      </c>
      <c r="AK53" s="34" t="str">
        <f t="shared" si="9"/>
        <v/>
      </c>
      <c r="AL53" s="34" t="str">
        <f t="shared" si="10"/>
        <v/>
      </c>
      <c r="AM53" s="34" t="str">
        <f t="shared" si="11"/>
        <v/>
      </c>
      <c r="AN53" s="34" t="str">
        <f t="shared" si="12"/>
        <v/>
      </c>
      <c r="AO53" s="34" t="str">
        <f t="shared" si="13"/>
        <v/>
      </c>
      <c r="AP53" s="34" t="str">
        <f>IF(AJ53="","",VLOOKUP(AN53,[1]Sheet11!E:F,2,0))</f>
        <v/>
      </c>
      <c r="AQ53" s="34" t="str">
        <f>IF(AO53="拼单会员","5年",IF(AJ53="","",VLOOKUP(AM53&amp;AP53,[1]Sheet11!$J$3:$K$17,2)))</f>
        <v/>
      </c>
      <c r="AR53" s="34" t="str">
        <f t="shared" si="14"/>
        <v/>
      </c>
      <c r="AS53" s="34" t="str">
        <f t="shared" si="15"/>
        <v/>
      </c>
      <c r="AT53" s="34" t="str">
        <f t="shared" si="16"/>
        <v/>
      </c>
      <c r="AU53" s="34" t="str">
        <f t="shared" si="17"/>
        <v/>
      </c>
      <c r="AV53" s="34" t="str">
        <f t="shared" si="18"/>
        <v/>
      </c>
      <c r="AW53" s="34" t="str">
        <f t="shared" si="19"/>
        <v/>
      </c>
      <c r="AX53" s="34" t="str">
        <f t="shared" si="20"/>
        <v/>
      </c>
      <c r="AY53" s="34" t="str">
        <f>IF(SUMIF('7-市场业绩'!F:F,AC53,'7-市场业绩'!I:I)&gt;0,"学习卡","老结算")</f>
        <v>学习卡</v>
      </c>
      <c r="AZ53" s="34" t="str">
        <f t="shared" si="21"/>
        <v/>
      </c>
      <c r="BA53" s="34" t="str">
        <f t="shared" si="22"/>
        <v>无</v>
      </c>
      <c r="BB53" s="34" t="str">
        <f t="shared" si="23"/>
        <v/>
      </c>
      <c r="BC53" s="34" t="str">
        <f t="shared" si="24"/>
        <v/>
      </c>
      <c r="BD53" s="34" t="str">
        <f t="shared" si="25"/>
        <v>无</v>
      </c>
      <c r="BE53" s="34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537</v>
      </c>
    </row>
    <row r="54" spans="1:71" ht="17.25" hidden="1" customHeight="1">
      <c r="A54" s="210">
        <v>42924</v>
      </c>
      <c r="B54" s="211" t="s">
        <v>4504</v>
      </c>
      <c r="C54" s="211" t="s">
        <v>13</v>
      </c>
      <c r="D54" s="211" t="s">
        <v>4500</v>
      </c>
      <c r="E54" s="211" t="s">
        <v>4501</v>
      </c>
      <c r="F54" s="211" t="s">
        <v>1678</v>
      </c>
      <c r="G54" s="211" t="s">
        <v>13</v>
      </c>
      <c r="H54" s="211" t="s">
        <v>4266</v>
      </c>
      <c r="I54" s="211" t="s">
        <v>13</v>
      </c>
      <c r="J54" s="211">
        <v>3862</v>
      </c>
      <c r="K54" s="211">
        <v>0</v>
      </c>
      <c r="L54" s="212">
        <v>1880</v>
      </c>
      <c r="M54" s="212">
        <v>1880</v>
      </c>
      <c r="N54" s="211">
        <v>0</v>
      </c>
      <c r="O54" s="211">
        <v>0</v>
      </c>
      <c r="P54" s="211">
        <v>0</v>
      </c>
      <c r="Q54" s="211">
        <v>0</v>
      </c>
      <c r="R54" s="211">
        <v>0</v>
      </c>
      <c r="S54" s="211">
        <v>1880</v>
      </c>
      <c r="T54" s="211" t="s">
        <v>1401</v>
      </c>
      <c r="U54" s="211" t="s">
        <v>4262</v>
      </c>
      <c r="V54" s="211" t="s">
        <v>1677</v>
      </c>
      <c r="W54" s="211" t="s">
        <v>4349</v>
      </c>
      <c r="X54" s="211" t="s">
        <v>4502</v>
      </c>
      <c r="Y54" s="211" t="s">
        <v>1680</v>
      </c>
      <c r="Z54" s="211" t="s">
        <v>476</v>
      </c>
      <c r="AA54" s="211" t="s">
        <v>4263</v>
      </c>
      <c r="AB54" s="211" t="s">
        <v>4503</v>
      </c>
      <c r="AC54" s="34" t="str">
        <f t="shared" si="2"/>
        <v>王圆圆</v>
      </c>
      <c r="AD54" s="35">
        <f t="shared" si="3"/>
        <v>16</v>
      </c>
      <c r="AE54" s="34" t="str">
        <f t="shared" si="4"/>
        <v>无</v>
      </c>
      <c r="AF54" s="24">
        <v>1</v>
      </c>
      <c r="AG54" s="39">
        <f t="shared" si="5"/>
        <v>0.1</v>
      </c>
      <c r="AH54" s="35">
        <f t="shared" si="6"/>
        <v>0</v>
      </c>
      <c r="AI54" s="35">
        <f t="shared" si="7"/>
        <v>1880</v>
      </c>
      <c r="AJ54" s="34" t="str">
        <f t="shared" si="8"/>
        <v>新生连报幼儿1期国际学员</v>
      </c>
      <c r="AK54" s="34" t="str">
        <f t="shared" si="9"/>
        <v>新生</v>
      </c>
      <c r="AL54" s="34" t="str">
        <f t="shared" si="10"/>
        <v>连报</v>
      </c>
      <c r="AM54" s="34" t="str">
        <f t="shared" si="11"/>
        <v>幼儿</v>
      </c>
      <c r="AN54" s="34" t="str">
        <f t="shared" si="12"/>
        <v>1期</v>
      </c>
      <c r="AO54" s="34" t="str">
        <f t="shared" si="13"/>
        <v>国际学员</v>
      </c>
      <c r="AP54" s="34" t="str">
        <f>IF(AJ54="","",VLOOKUP(AN54,[1]Sheet11!E:F,2,0))</f>
        <v>1年</v>
      </c>
      <c r="AQ54" s="34" t="str">
        <f>IF(AO54="拼单会员","5年",IF(AJ54="","",VLOOKUP(AM54&amp;AP54,[1]Sheet11!$J$3:$K$17,2)))</f>
        <v>1年</v>
      </c>
      <c r="AR54" s="34" t="str">
        <f t="shared" si="14"/>
        <v>国际班</v>
      </c>
      <c r="AS54" s="34" t="str">
        <f t="shared" si="15"/>
        <v>2017-07-08</v>
      </c>
      <c r="AT54" s="34" t="str">
        <f t="shared" si="16"/>
        <v>新生</v>
      </c>
      <c r="AU54" s="34" t="str">
        <f t="shared" si="17"/>
        <v>新生</v>
      </c>
      <c r="AV54" s="34" t="str">
        <f t="shared" si="18"/>
        <v>1期秒杀</v>
      </c>
      <c r="AW54" s="34" t="str">
        <f t="shared" si="19"/>
        <v>国际班</v>
      </c>
      <c r="AX54" s="34" t="str">
        <f t="shared" si="20"/>
        <v>新生国际班</v>
      </c>
      <c r="AY54" s="34" t="str">
        <f>IF(SUMIF('7-市场业绩'!F:F,AC54,'7-市场业绩'!I:I)&gt;0,"学习卡","老结算")</f>
        <v>学习卡</v>
      </c>
      <c r="AZ54" s="34" t="str">
        <f t="shared" si="21"/>
        <v>1期秒杀</v>
      </c>
      <c r="BA54" s="34" t="str">
        <f t="shared" si="22"/>
        <v>无</v>
      </c>
      <c r="BB54" s="34" t="str">
        <f t="shared" si="23"/>
        <v/>
      </c>
      <c r="BC54" s="34" t="str">
        <f t="shared" si="24"/>
        <v/>
      </c>
      <c r="BD54" s="34" t="str">
        <f t="shared" si="25"/>
        <v>无</v>
      </c>
      <c r="BE54" s="34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>1期秒杀</v>
      </c>
      <c r="BH54" s="27">
        <v>42552</v>
      </c>
      <c r="BS54" t="s">
        <v>538</v>
      </c>
    </row>
    <row r="55" spans="1:71" ht="17.25" hidden="1" customHeight="1">
      <c r="A55" s="210">
        <v>42924</v>
      </c>
      <c r="B55" s="211" t="s">
        <v>4505</v>
      </c>
      <c r="C55" s="211" t="s">
        <v>13</v>
      </c>
      <c r="D55" s="211" t="s">
        <v>4506</v>
      </c>
      <c r="E55" s="211" t="s">
        <v>4507</v>
      </c>
      <c r="F55" s="211" t="s">
        <v>1699</v>
      </c>
      <c r="G55" s="211" t="s">
        <v>1714</v>
      </c>
      <c r="H55" s="211" t="s">
        <v>13</v>
      </c>
      <c r="I55" s="211" t="s">
        <v>13</v>
      </c>
      <c r="J55" s="211">
        <v>0</v>
      </c>
      <c r="K55" s="211">
        <v>0</v>
      </c>
      <c r="L55" s="212">
        <v>0</v>
      </c>
      <c r="M55" s="212">
        <v>230</v>
      </c>
      <c r="N55" s="211">
        <v>0</v>
      </c>
      <c r="O55" s="211">
        <v>230</v>
      </c>
      <c r="P55" s="211">
        <v>0</v>
      </c>
      <c r="Q55" s="211">
        <v>0</v>
      </c>
      <c r="R55" s="211">
        <v>0</v>
      </c>
      <c r="S55" s="211">
        <v>230</v>
      </c>
      <c r="T55" s="211" t="s">
        <v>1401</v>
      </c>
      <c r="U55" s="211" t="s">
        <v>4262</v>
      </c>
      <c r="V55" s="211" t="s">
        <v>1677</v>
      </c>
      <c r="W55" s="211" t="s">
        <v>4349</v>
      </c>
      <c r="X55" s="211" t="s">
        <v>4508</v>
      </c>
      <c r="Y55" s="211" t="s">
        <v>1680</v>
      </c>
      <c r="Z55" s="211" t="s">
        <v>1687</v>
      </c>
      <c r="AA55" s="211" t="s">
        <v>4553</v>
      </c>
      <c r="AB55" s="211" t="s">
        <v>4267</v>
      </c>
      <c r="AC55" s="34" t="str">
        <f t="shared" si="2"/>
        <v>张松煌</v>
      </c>
      <c r="AD55" s="35">
        <f t="shared" si="3"/>
        <v>0</v>
      </c>
      <c r="AE55" s="34" t="str">
        <f t="shared" si="4"/>
        <v/>
      </c>
      <c r="AF55" s="24"/>
      <c r="AG55" s="39">
        <f t="shared" si="5"/>
        <v>0</v>
      </c>
      <c r="AH55" s="35">
        <f t="shared" si="6"/>
        <v>230</v>
      </c>
      <c r="AI55" s="35">
        <f t="shared" si="7"/>
        <v>0</v>
      </c>
      <c r="AJ55" s="34" t="str">
        <f t="shared" si="8"/>
        <v/>
      </c>
      <c r="AK55" s="34" t="str">
        <f t="shared" si="9"/>
        <v/>
      </c>
      <c r="AL55" s="34" t="str">
        <f t="shared" si="10"/>
        <v/>
      </c>
      <c r="AM55" s="34" t="str">
        <f t="shared" si="11"/>
        <v/>
      </c>
      <c r="AN55" s="34" t="str">
        <f t="shared" si="12"/>
        <v/>
      </c>
      <c r="AO55" s="34" t="str">
        <f t="shared" si="13"/>
        <v/>
      </c>
      <c r="AP55" s="34" t="str">
        <f>IF(AJ55="","",VLOOKUP(AN55,[1]Sheet11!E:F,2,0))</f>
        <v/>
      </c>
      <c r="AQ55" s="34" t="str">
        <f>IF(AO55="拼单会员","5年",IF(AJ55="","",VLOOKUP(AM55&amp;AP55,[1]Sheet11!$J$3:$K$17,2)))</f>
        <v/>
      </c>
      <c r="AR55" s="34" t="str">
        <f t="shared" si="14"/>
        <v/>
      </c>
      <c r="AS55" s="34" t="str">
        <f t="shared" si="15"/>
        <v/>
      </c>
      <c r="AT55" s="34" t="str">
        <f t="shared" si="16"/>
        <v/>
      </c>
      <c r="AU55" s="34" t="str">
        <f t="shared" si="17"/>
        <v/>
      </c>
      <c r="AV55" s="34" t="str">
        <f t="shared" si="18"/>
        <v/>
      </c>
      <c r="AW55" s="34" t="str">
        <f t="shared" si="19"/>
        <v/>
      </c>
      <c r="AX55" s="34" t="str">
        <f t="shared" si="20"/>
        <v/>
      </c>
      <c r="AY55" s="34" t="str">
        <f>IF(SUMIF('7-市场业绩'!F:F,AC55,'7-市场业绩'!I:I)&gt;0,"学习卡","老结算")</f>
        <v>学习卡</v>
      </c>
      <c r="AZ55" s="34" t="str">
        <f t="shared" si="21"/>
        <v/>
      </c>
      <c r="BA55" s="34" t="str">
        <f t="shared" si="22"/>
        <v>无</v>
      </c>
      <c r="BB55" s="34" t="str">
        <f t="shared" si="23"/>
        <v/>
      </c>
      <c r="BC55" s="34" t="str">
        <f t="shared" si="24"/>
        <v/>
      </c>
      <c r="BD55" s="34" t="str">
        <f t="shared" si="25"/>
        <v>无</v>
      </c>
      <c r="BE55" s="34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539</v>
      </c>
    </row>
    <row r="56" spans="1:71" ht="17.25" hidden="1" customHeight="1">
      <c r="A56" s="210">
        <v>42924</v>
      </c>
      <c r="B56" s="211" t="s">
        <v>4510</v>
      </c>
      <c r="C56" s="211" t="s">
        <v>13</v>
      </c>
      <c r="D56" s="211" t="s">
        <v>4506</v>
      </c>
      <c r="E56" s="211" t="s">
        <v>4507</v>
      </c>
      <c r="F56" s="211" t="s">
        <v>1699</v>
      </c>
      <c r="G56" s="211" t="s">
        <v>1714</v>
      </c>
      <c r="H56" s="211" t="s">
        <v>1776</v>
      </c>
      <c r="I56" s="211" t="s">
        <v>13</v>
      </c>
      <c r="J56" s="211">
        <v>2738.1</v>
      </c>
      <c r="K56" s="211">
        <v>0</v>
      </c>
      <c r="L56" s="212">
        <v>980</v>
      </c>
      <c r="M56" s="212">
        <v>980</v>
      </c>
      <c r="N56" s="211">
        <v>0</v>
      </c>
      <c r="O56" s="211">
        <v>0</v>
      </c>
      <c r="P56" s="211">
        <v>0</v>
      </c>
      <c r="Q56" s="211">
        <v>0</v>
      </c>
      <c r="R56" s="211">
        <v>0</v>
      </c>
      <c r="S56" s="211">
        <v>980</v>
      </c>
      <c r="T56" s="211" t="s">
        <v>1401</v>
      </c>
      <c r="U56" s="211" t="s">
        <v>4262</v>
      </c>
      <c r="V56" s="211" t="s">
        <v>1677</v>
      </c>
      <c r="W56" s="211" t="s">
        <v>4349</v>
      </c>
      <c r="X56" s="211" t="s">
        <v>4508</v>
      </c>
      <c r="Y56" s="211" t="s">
        <v>1680</v>
      </c>
      <c r="Z56" s="211" t="s">
        <v>476</v>
      </c>
      <c r="AA56" s="211" t="s">
        <v>4553</v>
      </c>
      <c r="AB56" s="211" t="s">
        <v>4509</v>
      </c>
      <c r="AC56" s="34" t="str">
        <f t="shared" si="2"/>
        <v>张松煌</v>
      </c>
      <c r="AD56" s="35">
        <f t="shared" si="3"/>
        <v>16</v>
      </c>
      <c r="AE56" s="34" t="str">
        <f t="shared" si="4"/>
        <v>无</v>
      </c>
      <c r="AF56" s="24">
        <v>1</v>
      </c>
      <c r="AG56" s="39">
        <f t="shared" si="5"/>
        <v>0.1</v>
      </c>
      <c r="AH56" s="35">
        <f t="shared" si="6"/>
        <v>0</v>
      </c>
      <c r="AI56" s="35">
        <f t="shared" si="7"/>
        <v>980</v>
      </c>
      <c r="AJ56" s="34" t="str">
        <f t="shared" si="8"/>
        <v>新生连报幼儿1期国际学员</v>
      </c>
      <c r="AK56" s="34" t="str">
        <f t="shared" si="9"/>
        <v>新生</v>
      </c>
      <c r="AL56" s="34" t="str">
        <f t="shared" si="10"/>
        <v>连报</v>
      </c>
      <c r="AM56" s="34" t="str">
        <f t="shared" si="11"/>
        <v>幼儿</v>
      </c>
      <c r="AN56" s="34" t="str">
        <f t="shared" si="12"/>
        <v>1期</v>
      </c>
      <c r="AO56" s="34" t="str">
        <f t="shared" si="13"/>
        <v>国际学员</v>
      </c>
      <c r="AP56" s="34" t="str">
        <f>IF(AJ56="","",VLOOKUP(AN56,[1]Sheet11!E:F,2,0))</f>
        <v>1年</v>
      </c>
      <c r="AQ56" s="34" t="str">
        <f>IF(AO56="拼单会员","5年",IF(AJ56="","",VLOOKUP(AM56&amp;AP56,[1]Sheet11!$J$3:$K$17,2)))</f>
        <v>1年</v>
      </c>
      <c r="AR56" s="34" t="str">
        <f t="shared" si="14"/>
        <v>国际班</v>
      </c>
      <c r="AS56" s="34" t="str">
        <f t="shared" si="15"/>
        <v>2017-07-08</v>
      </c>
      <c r="AT56" s="34" t="str">
        <f t="shared" si="16"/>
        <v>新生</v>
      </c>
      <c r="AU56" s="34" t="str">
        <f t="shared" si="17"/>
        <v>新生</v>
      </c>
      <c r="AV56" s="34" t="str">
        <f t="shared" si="18"/>
        <v>1期秒杀</v>
      </c>
      <c r="AW56" s="34" t="str">
        <f t="shared" si="19"/>
        <v>国际班</v>
      </c>
      <c r="AX56" s="34" t="str">
        <f t="shared" si="20"/>
        <v>新生国际班</v>
      </c>
      <c r="AY56" s="34" t="str">
        <f>IF(SUMIF('7-市场业绩'!F:F,AC56,'7-市场业绩'!I:I)&gt;0,"学习卡","老结算")</f>
        <v>学习卡</v>
      </c>
      <c r="AZ56" s="34" t="str">
        <f t="shared" si="21"/>
        <v>1期秒杀</v>
      </c>
      <c r="BA56" s="34" t="str">
        <f t="shared" si="22"/>
        <v>无</v>
      </c>
      <c r="BB56" s="34" t="str">
        <f t="shared" si="23"/>
        <v/>
      </c>
      <c r="BC56" s="34" t="str">
        <f t="shared" si="24"/>
        <v/>
      </c>
      <c r="BD56" s="34" t="str">
        <f t="shared" si="25"/>
        <v>无</v>
      </c>
      <c r="BE56" s="34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>1期秒杀</v>
      </c>
      <c r="BH56" s="27">
        <v>42552</v>
      </c>
      <c r="BS56" t="s">
        <v>540</v>
      </c>
    </row>
    <row r="57" spans="1:71" ht="17.25" hidden="1" customHeight="1">
      <c r="A57" s="210">
        <v>42924</v>
      </c>
      <c r="B57" s="211" t="s">
        <v>4511</v>
      </c>
      <c r="C57" s="211" t="s">
        <v>13</v>
      </c>
      <c r="D57" s="211" t="s">
        <v>4512</v>
      </c>
      <c r="E57" s="211" t="s">
        <v>4513</v>
      </c>
      <c r="F57" s="211" t="s">
        <v>4514</v>
      </c>
      <c r="G57" s="211" t="s">
        <v>15</v>
      </c>
      <c r="H57" s="211" t="s">
        <v>4515</v>
      </c>
      <c r="I57" s="211" t="s">
        <v>13</v>
      </c>
      <c r="J57" s="211">
        <v>20320</v>
      </c>
      <c r="K57" s="211">
        <v>0</v>
      </c>
      <c r="L57" s="212">
        <v>16580</v>
      </c>
      <c r="M57" s="212">
        <v>16580</v>
      </c>
      <c r="N57" s="211">
        <v>0</v>
      </c>
      <c r="O57" s="211">
        <v>0</v>
      </c>
      <c r="P57" s="211">
        <v>0</v>
      </c>
      <c r="Q57" s="211">
        <v>0</v>
      </c>
      <c r="R57" s="211">
        <v>0</v>
      </c>
      <c r="S57" s="211">
        <v>16580</v>
      </c>
      <c r="T57" s="211" t="s">
        <v>1401</v>
      </c>
      <c r="U57" s="211" t="s">
        <v>4262</v>
      </c>
      <c r="V57" s="211" t="s">
        <v>1677</v>
      </c>
      <c r="W57" s="211" t="s">
        <v>4349</v>
      </c>
      <c r="X57" s="211" t="s">
        <v>4516</v>
      </c>
      <c r="Y57" s="211" t="s">
        <v>1680</v>
      </c>
      <c r="Z57" s="211" t="s">
        <v>478</v>
      </c>
      <c r="AA57" s="211" t="s">
        <v>4263</v>
      </c>
      <c r="AB57" s="211" t="s">
        <v>4552</v>
      </c>
      <c r="AC57" s="34" t="str">
        <f t="shared" si="2"/>
        <v>王圆圆</v>
      </c>
      <c r="AD57" s="35">
        <f t="shared" si="3"/>
        <v>80</v>
      </c>
      <c r="AE57" s="34" t="str">
        <f t="shared" si="4"/>
        <v>无</v>
      </c>
      <c r="AF57" s="24">
        <v>1</v>
      </c>
      <c r="AG57" s="39">
        <f t="shared" si="5"/>
        <v>1</v>
      </c>
      <c r="AH57" s="35">
        <f t="shared" si="6"/>
        <v>0</v>
      </c>
      <c r="AI57" s="35">
        <f t="shared" si="7"/>
        <v>16580</v>
      </c>
      <c r="AJ57" s="34" t="str">
        <f t="shared" si="8"/>
        <v>新生连报小学1年国际会员</v>
      </c>
      <c r="AK57" s="34" t="str">
        <f t="shared" si="9"/>
        <v>新生</v>
      </c>
      <c r="AL57" s="34" t="str">
        <f t="shared" si="10"/>
        <v>连报</v>
      </c>
      <c r="AM57" s="34" t="str">
        <f t="shared" si="11"/>
        <v>小学</v>
      </c>
      <c r="AN57" s="34" t="str">
        <f t="shared" si="12"/>
        <v>1年</v>
      </c>
      <c r="AO57" s="34" t="str">
        <f t="shared" si="13"/>
        <v>国际会员</v>
      </c>
      <c r="AP57" s="34" t="str">
        <f>IF(AJ57="","",VLOOKUP(AN57,[1]Sheet11!E:F,2,0))</f>
        <v>1年</v>
      </c>
      <c r="AQ57" s="34" t="str">
        <f>IF(AO57="拼单会员","5年",IF(AJ57="","",VLOOKUP(AM57&amp;AP57,[1]Sheet11!$J$3:$K$17,2)))</f>
        <v>1年</v>
      </c>
      <c r="AR57" s="34" t="str">
        <f t="shared" si="14"/>
        <v>国际班</v>
      </c>
      <c r="AS57" s="34" t="str">
        <f t="shared" si="15"/>
        <v>2017-07-08</v>
      </c>
      <c r="AT57" s="34" t="str">
        <f t="shared" si="16"/>
        <v>新生</v>
      </c>
      <c r="AU57" s="34" t="str">
        <f t="shared" si="17"/>
        <v>新生</v>
      </c>
      <c r="AV57" s="34" t="str">
        <f t="shared" si="18"/>
        <v>买三送二</v>
      </c>
      <c r="AW57" s="34" t="str">
        <f t="shared" si="19"/>
        <v>国际班</v>
      </c>
      <c r="AX57" s="34" t="str">
        <f t="shared" si="20"/>
        <v>新生国际班</v>
      </c>
      <c r="AY57" s="34" t="str">
        <f>IF(SUMIF('7-市场业绩'!F:F,AC57,'7-市场业绩'!I:I)&gt;0,"学习卡","老结算")</f>
        <v>学习卡</v>
      </c>
      <c r="AZ57" s="34" t="str">
        <f t="shared" si="21"/>
        <v>买三送二</v>
      </c>
      <c r="BA57" s="34" t="str">
        <f t="shared" si="22"/>
        <v>无</v>
      </c>
      <c r="BB57" s="34" t="str">
        <f t="shared" si="23"/>
        <v/>
      </c>
      <c r="BC57" s="34" t="str">
        <f t="shared" si="24"/>
        <v/>
      </c>
      <c r="BD57" s="34" t="str">
        <f t="shared" si="25"/>
        <v>无</v>
      </c>
      <c r="BE57" s="34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>买三送二</v>
      </c>
      <c r="BH57" s="27">
        <v>42552</v>
      </c>
      <c r="BS57" t="s">
        <v>541</v>
      </c>
    </row>
    <row r="58" spans="1:71" ht="17.25" hidden="1" customHeight="1">
      <c r="A58" s="210">
        <v>42924</v>
      </c>
      <c r="B58" s="211" t="s">
        <v>4517</v>
      </c>
      <c r="C58" s="211" t="s">
        <v>13</v>
      </c>
      <c r="D58" s="211" t="s">
        <v>4512</v>
      </c>
      <c r="E58" s="211" t="s">
        <v>4513</v>
      </c>
      <c r="F58" s="211" t="s">
        <v>4514</v>
      </c>
      <c r="G58" s="211" t="s">
        <v>15</v>
      </c>
      <c r="H58" s="211" t="s">
        <v>13</v>
      </c>
      <c r="I58" s="211" t="s">
        <v>13</v>
      </c>
      <c r="J58" s="211">
        <v>0</v>
      </c>
      <c r="K58" s="211">
        <v>0</v>
      </c>
      <c r="L58" s="212">
        <v>0</v>
      </c>
      <c r="M58" s="212">
        <v>280</v>
      </c>
      <c r="N58" s="211">
        <v>0</v>
      </c>
      <c r="O58" s="211">
        <v>280</v>
      </c>
      <c r="P58" s="211">
        <v>0</v>
      </c>
      <c r="Q58" s="211">
        <v>0</v>
      </c>
      <c r="R58" s="211">
        <v>0</v>
      </c>
      <c r="S58" s="211">
        <v>280</v>
      </c>
      <c r="T58" s="211" t="s">
        <v>1401</v>
      </c>
      <c r="U58" s="211" t="s">
        <v>4262</v>
      </c>
      <c r="V58" s="211" t="s">
        <v>1677</v>
      </c>
      <c r="W58" s="211" t="s">
        <v>4349</v>
      </c>
      <c r="X58" s="211" t="s">
        <v>4516</v>
      </c>
      <c r="Y58" s="211" t="s">
        <v>1680</v>
      </c>
      <c r="Z58" s="211" t="s">
        <v>1687</v>
      </c>
      <c r="AA58" s="211" t="s">
        <v>4263</v>
      </c>
      <c r="AB58" s="211" t="s">
        <v>4265</v>
      </c>
      <c r="AC58" s="34" t="str">
        <f t="shared" si="2"/>
        <v>王圆圆</v>
      </c>
      <c r="AD58" s="35">
        <f t="shared" si="3"/>
        <v>0</v>
      </c>
      <c r="AE58" s="34" t="str">
        <f t="shared" si="4"/>
        <v/>
      </c>
      <c r="AF58" s="24"/>
      <c r="AG58" s="39">
        <f t="shared" si="5"/>
        <v>0</v>
      </c>
      <c r="AH58" s="35">
        <f t="shared" si="6"/>
        <v>280</v>
      </c>
      <c r="AI58" s="35">
        <f t="shared" si="7"/>
        <v>0</v>
      </c>
      <c r="AJ58" s="34" t="str">
        <f t="shared" si="8"/>
        <v/>
      </c>
      <c r="AK58" s="34" t="str">
        <f t="shared" si="9"/>
        <v/>
      </c>
      <c r="AL58" s="34" t="str">
        <f t="shared" si="10"/>
        <v/>
      </c>
      <c r="AM58" s="34" t="str">
        <f t="shared" si="11"/>
        <v/>
      </c>
      <c r="AN58" s="34" t="str">
        <f t="shared" si="12"/>
        <v/>
      </c>
      <c r="AO58" s="34" t="str">
        <f t="shared" si="13"/>
        <v/>
      </c>
      <c r="AP58" s="34" t="str">
        <f>IF(AJ58="","",VLOOKUP(AN58,[1]Sheet11!E:F,2,0))</f>
        <v/>
      </c>
      <c r="AQ58" s="34" t="str">
        <f>IF(AO58="拼单会员","5年",IF(AJ58="","",VLOOKUP(AM58&amp;AP58,[1]Sheet11!$J$3:$K$17,2)))</f>
        <v/>
      </c>
      <c r="AR58" s="34" t="str">
        <f t="shared" si="14"/>
        <v/>
      </c>
      <c r="AS58" s="34" t="str">
        <f t="shared" si="15"/>
        <v/>
      </c>
      <c r="AT58" s="34" t="str">
        <f t="shared" si="16"/>
        <v/>
      </c>
      <c r="AU58" s="34" t="str">
        <f t="shared" si="17"/>
        <v/>
      </c>
      <c r="AV58" s="34" t="str">
        <f t="shared" si="18"/>
        <v/>
      </c>
      <c r="AW58" s="34" t="str">
        <f t="shared" si="19"/>
        <v/>
      </c>
      <c r="AX58" s="34" t="str">
        <f t="shared" si="20"/>
        <v/>
      </c>
      <c r="AY58" s="34" t="str">
        <f>IF(SUMIF('7-市场业绩'!F:F,AC58,'7-市场业绩'!I:I)&gt;0,"学习卡","老结算")</f>
        <v>学习卡</v>
      </c>
      <c r="AZ58" s="34" t="str">
        <f t="shared" si="21"/>
        <v/>
      </c>
      <c r="BA58" s="34" t="str">
        <f t="shared" si="22"/>
        <v>无</v>
      </c>
      <c r="BB58" s="34" t="str">
        <f t="shared" si="23"/>
        <v/>
      </c>
      <c r="BC58" s="34" t="str">
        <f t="shared" si="24"/>
        <v/>
      </c>
      <c r="BD58" s="34" t="str">
        <f t="shared" si="25"/>
        <v>无</v>
      </c>
      <c r="BE58" s="34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7.25" hidden="1" customHeight="1">
      <c r="A59" s="210">
        <v>42924</v>
      </c>
      <c r="B59" s="211" t="s">
        <v>4518</v>
      </c>
      <c r="C59" s="211" t="s">
        <v>13</v>
      </c>
      <c r="D59" s="211" t="s">
        <v>4512</v>
      </c>
      <c r="E59" s="211" t="s">
        <v>4513</v>
      </c>
      <c r="F59" s="211" t="s">
        <v>4514</v>
      </c>
      <c r="G59" s="211" t="s">
        <v>15</v>
      </c>
      <c r="H59" s="211" t="s">
        <v>1679</v>
      </c>
      <c r="I59" s="211" t="s">
        <v>13</v>
      </c>
      <c r="J59" s="211">
        <v>5500</v>
      </c>
      <c r="K59" s="211">
        <v>0</v>
      </c>
      <c r="L59" s="212">
        <v>1880</v>
      </c>
      <c r="M59" s="212">
        <v>1880</v>
      </c>
      <c r="N59" s="211">
        <v>0</v>
      </c>
      <c r="O59" s="211">
        <v>0</v>
      </c>
      <c r="P59" s="211">
        <v>0</v>
      </c>
      <c r="Q59" s="211">
        <v>0</v>
      </c>
      <c r="R59" s="211">
        <v>0</v>
      </c>
      <c r="S59" s="211">
        <v>1880</v>
      </c>
      <c r="T59" s="211" t="s">
        <v>1401</v>
      </c>
      <c r="U59" s="211" t="s">
        <v>4262</v>
      </c>
      <c r="V59" s="211" t="s">
        <v>1677</v>
      </c>
      <c r="W59" s="211" t="s">
        <v>4349</v>
      </c>
      <c r="X59" s="211" t="s">
        <v>4516</v>
      </c>
      <c r="Y59" s="211" t="s">
        <v>1680</v>
      </c>
      <c r="Z59" s="211" t="s">
        <v>476</v>
      </c>
      <c r="AA59" s="211" t="s">
        <v>4263</v>
      </c>
      <c r="AB59" s="211" t="s">
        <v>4557</v>
      </c>
      <c r="AC59" s="34" t="str">
        <f t="shared" si="2"/>
        <v>王圆圆</v>
      </c>
      <c r="AD59" s="35">
        <f t="shared" si="3"/>
        <v>16</v>
      </c>
      <c r="AE59" s="34" t="str">
        <f t="shared" si="4"/>
        <v>无</v>
      </c>
      <c r="AF59" s="24"/>
      <c r="AG59" s="39">
        <f t="shared" si="5"/>
        <v>0</v>
      </c>
      <c r="AH59" s="35">
        <f t="shared" si="6"/>
        <v>0</v>
      </c>
      <c r="AI59" s="35">
        <f t="shared" si="7"/>
        <v>1880</v>
      </c>
      <c r="AJ59" s="34" t="str">
        <f t="shared" si="8"/>
        <v>新生连报幼儿1期国际学员</v>
      </c>
      <c r="AK59" s="34" t="str">
        <f t="shared" si="9"/>
        <v>新生</v>
      </c>
      <c r="AL59" s="34" t="str">
        <f t="shared" si="10"/>
        <v>连报</v>
      </c>
      <c r="AM59" s="34" t="str">
        <f t="shared" si="11"/>
        <v>幼儿</v>
      </c>
      <c r="AN59" s="34" t="str">
        <f t="shared" si="12"/>
        <v>1期</v>
      </c>
      <c r="AO59" s="34" t="str">
        <f t="shared" si="13"/>
        <v>国际学员</v>
      </c>
      <c r="AP59" s="34" t="str">
        <f>IF(AJ59="","",VLOOKUP(AN59,[1]Sheet11!E:F,2,0))</f>
        <v>1年</v>
      </c>
      <c r="AQ59" s="34" t="str">
        <f>IF(AO59="拼单会员","5年",IF(AJ59="","",VLOOKUP(AM59&amp;AP59,[1]Sheet11!$J$3:$K$17,2)))</f>
        <v>1年</v>
      </c>
      <c r="AR59" s="34" t="str">
        <f t="shared" si="14"/>
        <v>国际班</v>
      </c>
      <c r="AS59" s="34" t="str">
        <f t="shared" si="15"/>
        <v>2017-07-08</v>
      </c>
      <c r="AT59" s="34" t="str">
        <f t="shared" si="16"/>
        <v>新生</v>
      </c>
      <c r="AU59" s="34" t="str">
        <f t="shared" si="17"/>
        <v>新生</v>
      </c>
      <c r="AV59" s="34" t="str">
        <f t="shared" si="18"/>
        <v>1期秒杀</v>
      </c>
      <c r="AW59" s="34" t="str">
        <f t="shared" si="19"/>
        <v>国际班</v>
      </c>
      <c r="AX59" s="34" t="str">
        <f t="shared" si="20"/>
        <v>新生国际班</v>
      </c>
      <c r="AY59" s="34" t="str">
        <f>IF(SUMIF('7-市场业绩'!F:F,AC59,'7-市场业绩'!I:I)&gt;0,"学习卡","老结算")</f>
        <v>学习卡</v>
      </c>
      <c r="AZ59" s="34" t="str">
        <f t="shared" si="21"/>
        <v>1期秒杀</v>
      </c>
      <c r="BA59" s="34" t="str">
        <f t="shared" si="22"/>
        <v>无</v>
      </c>
      <c r="BB59" s="34" t="str">
        <f t="shared" si="23"/>
        <v/>
      </c>
      <c r="BC59" s="34" t="str">
        <f t="shared" si="24"/>
        <v/>
      </c>
      <c r="BD59" s="34" t="str">
        <f t="shared" si="25"/>
        <v>无</v>
      </c>
      <c r="BE59" s="34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>1期秒杀</v>
      </c>
      <c r="BH59" s="27">
        <v>42552</v>
      </c>
      <c r="BS59" t="s">
        <v>517</v>
      </c>
    </row>
    <row r="60" spans="1:71" ht="17.25" hidden="1" customHeight="1">
      <c r="A60" s="210">
        <v>42922</v>
      </c>
      <c r="B60" s="211" t="s">
        <v>4519</v>
      </c>
      <c r="C60" s="211" t="s">
        <v>13</v>
      </c>
      <c r="D60" s="211" t="s">
        <v>4520</v>
      </c>
      <c r="E60" s="211" t="s">
        <v>4521</v>
      </c>
      <c r="F60" s="211" t="s">
        <v>1775</v>
      </c>
      <c r="G60" s="211" t="s">
        <v>1706</v>
      </c>
      <c r="H60" s="211" t="s">
        <v>1776</v>
      </c>
      <c r="I60" s="211" t="s">
        <v>13</v>
      </c>
      <c r="J60" s="211">
        <v>2738.1</v>
      </c>
      <c r="K60" s="211">
        <v>0</v>
      </c>
      <c r="L60" s="212">
        <v>980</v>
      </c>
      <c r="M60" s="212">
        <v>980</v>
      </c>
      <c r="N60" s="211">
        <v>0</v>
      </c>
      <c r="O60" s="211">
        <v>0</v>
      </c>
      <c r="P60" s="211">
        <v>0</v>
      </c>
      <c r="Q60" s="211">
        <v>0</v>
      </c>
      <c r="R60" s="211">
        <v>0</v>
      </c>
      <c r="S60" s="211">
        <v>980</v>
      </c>
      <c r="T60" s="211" t="s">
        <v>1401</v>
      </c>
      <c r="U60" s="211" t="s">
        <v>4262</v>
      </c>
      <c r="V60" s="211" t="s">
        <v>1677</v>
      </c>
      <c r="W60" s="211" t="s">
        <v>4349</v>
      </c>
      <c r="X60" s="211" t="s">
        <v>4445</v>
      </c>
      <c r="Y60" s="211" t="s">
        <v>1680</v>
      </c>
      <c r="Z60" s="211" t="s">
        <v>476</v>
      </c>
      <c r="AA60" s="211" t="s">
        <v>4264</v>
      </c>
      <c r="AB60" s="211" t="s">
        <v>4509</v>
      </c>
      <c r="AC60" s="34" t="str">
        <f t="shared" si="2"/>
        <v>张松煌</v>
      </c>
      <c r="AD60" s="35">
        <f t="shared" si="3"/>
        <v>16</v>
      </c>
      <c r="AE60" s="34" t="str">
        <f t="shared" si="4"/>
        <v>无</v>
      </c>
      <c r="AF60" s="24">
        <v>1</v>
      </c>
      <c r="AG60" s="39">
        <f t="shared" si="5"/>
        <v>0.1</v>
      </c>
      <c r="AH60" s="35">
        <f t="shared" si="6"/>
        <v>0</v>
      </c>
      <c r="AI60" s="35">
        <f t="shared" si="7"/>
        <v>980</v>
      </c>
      <c r="AJ60" s="34" t="str">
        <f t="shared" si="8"/>
        <v>新生连报幼儿1期国际学员</v>
      </c>
      <c r="AK60" s="34" t="str">
        <f t="shared" si="9"/>
        <v>新生</v>
      </c>
      <c r="AL60" s="34" t="str">
        <f t="shared" si="10"/>
        <v>连报</v>
      </c>
      <c r="AM60" s="34" t="str">
        <f t="shared" si="11"/>
        <v>幼儿</v>
      </c>
      <c r="AN60" s="34" t="str">
        <f t="shared" si="12"/>
        <v>1期</v>
      </c>
      <c r="AO60" s="34" t="str">
        <f t="shared" si="13"/>
        <v>国际学员</v>
      </c>
      <c r="AP60" s="34" t="str">
        <f>IF(AJ60="","",VLOOKUP(AN60,[1]Sheet11!E:F,2,0))</f>
        <v>1年</v>
      </c>
      <c r="AQ60" s="34" t="str">
        <f>IF(AO60="拼单会员","5年",IF(AJ60="","",VLOOKUP(AM60&amp;AP60,[1]Sheet11!$J$3:$K$17,2)))</f>
        <v>1年</v>
      </c>
      <c r="AR60" s="34" t="str">
        <f t="shared" si="14"/>
        <v>国际班</v>
      </c>
      <c r="AS60" s="34" t="str">
        <f t="shared" si="15"/>
        <v>2017-07-08</v>
      </c>
      <c r="AT60" s="34" t="str">
        <f t="shared" si="16"/>
        <v>新生</v>
      </c>
      <c r="AU60" s="34" t="str">
        <f t="shared" si="17"/>
        <v>新生</v>
      </c>
      <c r="AV60" s="34" t="str">
        <f t="shared" si="18"/>
        <v>1期秒杀</v>
      </c>
      <c r="AW60" s="34" t="str">
        <f t="shared" si="19"/>
        <v>国际班</v>
      </c>
      <c r="AX60" s="34" t="str">
        <f t="shared" si="20"/>
        <v>新生国际班</v>
      </c>
      <c r="AY60" s="34" t="str">
        <f>IF(SUMIF('7-市场业绩'!F:F,AC60,'7-市场业绩'!I:I)&gt;0,"学习卡","老结算")</f>
        <v>学习卡</v>
      </c>
      <c r="AZ60" s="34" t="str">
        <f t="shared" si="21"/>
        <v>1期秒杀</v>
      </c>
      <c r="BA60" s="34" t="str">
        <f t="shared" si="22"/>
        <v>无</v>
      </c>
      <c r="BB60" s="34" t="str">
        <f t="shared" si="23"/>
        <v/>
      </c>
      <c r="BC60" s="34" t="str">
        <f t="shared" si="24"/>
        <v/>
      </c>
      <c r="BD60" s="34" t="str">
        <f t="shared" si="25"/>
        <v>无</v>
      </c>
      <c r="BE60" s="34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>1期秒杀</v>
      </c>
      <c r="BH60" s="27">
        <v>42552</v>
      </c>
      <c r="BS60" t="s">
        <v>542</v>
      </c>
    </row>
    <row r="61" spans="1:71" ht="17.25" hidden="1" customHeight="1">
      <c r="A61" s="210">
        <v>42921</v>
      </c>
      <c r="B61" s="211" t="s">
        <v>4522</v>
      </c>
      <c r="C61" s="211" t="s">
        <v>13</v>
      </c>
      <c r="D61" s="211" t="s">
        <v>4523</v>
      </c>
      <c r="E61" s="211" t="s">
        <v>4524</v>
      </c>
      <c r="F61" s="211" t="s">
        <v>1686</v>
      </c>
      <c r="G61" s="211" t="s">
        <v>12</v>
      </c>
      <c r="H61" s="211" t="s">
        <v>13</v>
      </c>
      <c r="I61" s="211" t="s">
        <v>13</v>
      </c>
      <c r="J61" s="211">
        <v>0</v>
      </c>
      <c r="K61" s="211">
        <v>0</v>
      </c>
      <c r="L61" s="212">
        <v>0</v>
      </c>
      <c r="M61" s="212">
        <v>280</v>
      </c>
      <c r="N61" s="211">
        <v>0</v>
      </c>
      <c r="O61" s="211">
        <v>280</v>
      </c>
      <c r="P61" s="211">
        <v>0</v>
      </c>
      <c r="Q61" s="211">
        <v>0</v>
      </c>
      <c r="R61" s="211">
        <v>0</v>
      </c>
      <c r="S61" s="211">
        <v>280</v>
      </c>
      <c r="T61" s="211" t="s">
        <v>1401</v>
      </c>
      <c r="U61" s="211" t="s">
        <v>4262</v>
      </c>
      <c r="V61" s="211" t="s">
        <v>1677</v>
      </c>
      <c r="W61" s="211" t="s">
        <v>4349</v>
      </c>
      <c r="X61" s="211" t="s">
        <v>4270</v>
      </c>
      <c r="Y61" s="211" t="s">
        <v>1680</v>
      </c>
      <c r="Z61" s="211" t="s">
        <v>1687</v>
      </c>
      <c r="AA61" s="211" t="s">
        <v>4263</v>
      </c>
      <c r="AB61" s="211" t="s">
        <v>4265</v>
      </c>
      <c r="AC61" s="34" t="str">
        <f t="shared" si="2"/>
        <v>王圆圆</v>
      </c>
      <c r="AD61" s="35">
        <f t="shared" si="3"/>
        <v>0</v>
      </c>
      <c r="AE61" s="34" t="str">
        <f t="shared" si="4"/>
        <v/>
      </c>
      <c r="AF61" s="24"/>
      <c r="AG61" s="39">
        <f t="shared" si="5"/>
        <v>0</v>
      </c>
      <c r="AH61" s="35">
        <f t="shared" si="6"/>
        <v>280</v>
      </c>
      <c r="AI61" s="35">
        <f t="shared" si="7"/>
        <v>0</v>
      </c>
      <c r="AJ61" s="34" t="str">
        <f t="shared" si="8"/>
        <v/>
      </c>
      <c r="AK61" s="34" t="str">
        <f t="shared" si="9"/>
        <v/>
      </c>
      <c r="AL61" s="34" t="str">
        <f t="shared" si="10"/>
        <v/>
      </c>
      <c r="AM61" s="34" t="str">
        <f t="shared" si="11"/>
        <v/>
      </c>
      <c r="AN61" s="34" t="str">
        <f t="shared" si="12"/>
        <v/>
      </c>
      <c r="AO61" s="34" t="str">
        <f t="shared" si="13"/>
        <v/>
      </c>
      <c r="AP61" s="34" t="str">
        <f>IF(AJ61="","",VLOOKUP(AN61,[1]Sheet11!E:F,2,0))</f>
        <v/>
      </c>
      <c r="AQ61" s="34" t="str">
        <f>IF(AO61="拼单会员","5年",IF(AJ61="","",VLOOKUP(AM61&amp;AP61,[1]Sheet11!$J$3:$K$17,2)))</f>
        <v/>
      </c>
      <c r="AR61" s="34" t="str">
        <f t="shared" si="14"/>
        <v/>
      </c>
      <c r="AS61" s="34" t="str">
        <f t="shared" si="15"/>
        <v/>
      </c>
      <c r="AT61" s="34" t="str">
        <f t="shared" si="16"/>
        <v/>
      </c>
      <c r="AU61" s="34" t="str">
        <f t="shared" si="17"/>
        <v/>
      </c>
      <c r="AV61" s="34" t="str">
        <f t="shared" si="18"/>
        <v/>
      </c>
      <c r="AW61" s="34" t="str">
        <f t="shared" si="19"/>
        <v/>
      </c>
      <c r="AX61" s="34" t="str">
        <f t="shared" si="20"/>
        <v/>
      </c>
      <c r="AY61" s="34" t="str">
        <f>IF(SUMIF('7-市场业绩'!F:F,AC61,'7-市场业绩'!I:I)&gt;0,"学习卡","老结算")</f>
        <v>学习卡</v>
      </c>
      <c r="AZ61" s="34" t="str">
        <f t="shared" si="21"/>
        <v/>
      </c>
      <c r="BA61" s="34" t="str">
        <f t="shared" si="22"/>
        <v>无</v>
      </c>
      <c r="BB61" s="34" t="str">
        <f t="shared" si="23"/>
        <v/>
      </c>
      <c r="BC61" s="34" t="str">
        <f t="shared" si="24"/>
        <v/>
      </c>
      <c r="BD61" s="34" t="str">
        <f t="shared" si="25"/>
        <v>无</v>
      </c>
      <c r="BE61" s="34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13</v>
      </c>
    </row>
    <row r="62" spans="1:71" ht="17.25" hidden="1" customHeight="1">
      <c r="A62" s="210">
        <v>42921</v>
      </c>
      <c r="B62" s="211" t="s">
        <v>4525</v>
      </c>
      <c r="C62" s="211" t="s">
        <v>13</v>
      </c>
      <c r="D62" s="211" t="s">
        <v>4523</v>
      </c>
      <c r="E62" s="211" t="s">
        <v>4524</v>
      </c>
      <c r="F62" s="211" t="s">
        <v>1686</v>
      </c>
      <c r="G62" s="211" t="s">
        <v>12</v>
      </c>
      <c r="H62" s="211" t="s">
        <v>1679</v>
      </c>
      <c r="I62" s="211" t="s">
        <v>13</v>
      </c>
      <c r="J62" s="211">
        <v>5500</v>
      </c>
      <c r="K62" s="211">
        <v>0</v>
      </c>
      <c r="L62" s="212">
        <v>1880</v>
      </c>
      <c r="M62" s="212">
        <v>1880</v>
      </c>
      <c r="N62" s="211">
        <v>0</v>
      </c>
      <c r="O62" s="211">
        <v>0</v>
      </c>
      <c r="P62" s="211">
        <v>0</v>
      </c>
      <c r="Q62" s="211">
        <v>0</v>
      </c>
      <c r="R62" s="211">
        <v>0</v>
      </c>
      <c r="S62" s="211">
        <v>1880</v>
      </c>
      <c r="T62" s="211" t="s">
        <v>1401</v>
      </c>
      <c r="U62" s="211" t="s">
        <v>4262</v>
      </c>
      <c r="V62" s="211" t="s">
        <v>1677</v>
      </c>
      <c r="W62" s="211" t="s">
        <v>4349</v>
      </c>
      <c r="X62" s="211" t="s">
        <v>4270</v>
      </c>
      <c r="Y62" s="211" t="s">
        <v>1680</v>
      </c>
      <c r="Z62" s="211" t="s">
        <v>476</v>
      </c>
      <c r="AA62" s="211" t="s">
        <v>4558</v>
      </c>
      <c r="AB62" s="211" t="s">
        <v>4555</v>
      </c>
      <c r="AC62" s="34" t="str">
        <f t="shared" si="2"/>
        <v>王圆圆,吴彩红（副签单人)</v>
      </c>
      <c r="AD62" s="35">
        <f t="shared" si="3"/>
        <v>16</v>
      </c>
      <c r="AE62" s="34" t="str">
        <f t="shared" si="4"/>
        <v>无</v>
      </c>
      <c r="AF62" s="24">
        <v>1</v>
      </c>
      <c r="AG62" s="39">
        <f t="shared" si="5"/>
        <v>0.1</v>
      </c>
      <c r="AH62" s="35">
        <f t="shared" si="6"/>
        <v>0</v>
      </c>
      <c r="AI62" s="35">
        <f t="shared" si="7"/>
        <v>1880</v>
      </c>
      <c r="AJ62" s="34" t="str">
        <f t="shared" si="8"/>
        <v>新生连报小学1期国际会员</v>
      </c>
      <c r="AK62" s="34" t="str">
        <f t="shared" si="9"/>
        <v>新生</v>
      </c>
      <c r="AL62" s="34" t="str">
        <f t="shared" si="10"/>
        <v>连报</v>
      </c>
      <c r="AM62" s="34" t="str">
        <f t="shared" si="11"/>
        <v>小学</v>
      </c>
      <c r="AN62" s="34" t="str">
        <f t="shared" si="12"/>
        <v>1期</v>
      </c>
      <c r="AO62" s="34" t="str">
        <f t="shared" si="13"/>
        <v>国际会员</v>
      </c>
      <c r="AP62" s="34" t="str">
        <f>IF(AJ62="","",VLOOKUP(AN62,[1]Sheet11!E:F,2,0))</f>
        <v>1年</v>
      </c>
      <c r="AQ62" s="34" t="str">
        <f>IF(AO62="拼单会员","5年",IF(AJ62="","",VLOOKUP(AM62&amp;AP62,[1]Sheet11!$J$3:$K$17,2)))</f>
        <v>1年</v>
      </c>
      <c r="AR62" s="34" t="str">
        <f t="shared" si="14"/>
        <v>国际班</v>
      </c>
      <c r="AS62" s="34" t="str">
        <f t="shared" si="15"/>
        <v>2017-07-05</v>
      </c>
      <c r="AT62" s="34" t="str">
        <f t="shared" si="16"/>
        <v>新生</v>
      </c>
      <c r="AU62" s="34" t="str">
        <f t="shared" si="17"/>
        <v>新生</v>
      </c>
      <c r="AV62" s="34" t="str">
        <f t="shared" si="18"/>
        <v>1期秒杀</v>
      </c>
      <c r="AW62" s="34" t="str">
        <f t="shared" si="19"/>
        <v>国际班</v>
      </c>
      <c r="AX62" s="34" t="str">
        <f t="shared" si="20"/>
        <v>新生国际班</v>
      </c>
      <c r="AY62" s="34" t="str">
        <f>IF(SUMIF('7-市场业绩'!F:F,AC62,'7-市场业绩'!I:I)&gt;0,"学习卡","老结算")</f>
        <v>老结算</v>
      </c>
      <c r="AZ62" s="34" t="str">
        <f t="shared" si="21"/>
        <v>新生国际班</v>
      </c>
      <c r="BA62" s="34" t="str">
        <f t="shared" si="22"/>
        <v>无</v>
      </c>
      <c r="BB62" s="34" t="str">
        <f t="shared" si="23"/>
        <v/>
      </c>
      <c r="BC62" s="34" t="str">
        <f t="shared" si="24"/>
        <v/>
      </c>
      <c r="BD62" s="34" t="str">
        <f t="shared" si="25"/>
        <v>无</v>
      </c>
      <c r="BE62" s="34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1期秒杀</v>
      </c>
      <c r="BH62" s="27">
        <v>42552</v>
      </c>
      <c r="BS62" t="s">
        <v>543</v>
      </c>
    </row>
    <row r="63" spans="1:71" ht="17.25" hidden="1" customHeight="1">
      <c r="A63" s="210">
        <v>42921</v>
      </c>
      <c r="B63" s="211" t="s">
        <v>4526</v>
      </c>
      <c r="C63" s="211" t="s">
        <v>13</v>
      </c>
      <c r="D63" s="211" t="s">
        <v>4527</v>
      </c>
      <c r="E63" s="211" t="s">
        <v>4528</v>
      </c>
      <c r="F63" s="211" t="s">
        <v>1686</v>
      </c>
      <c r="G63" s="211" t="s">
        <v>12</v>
      </c>
      <c r="H63" s="211" t="s">
        <v>13</v>
      </c>
      <c r="I63" s="211" t="s">
        <v>13</v>
      </c>
      <c r="J63" s="211">
        <v>0</v>
      </c>
      <c r="K63" s="211">
        <v>0</v>
      </c>
      <c r="L63" s="212">
        <v>0</v>
      </c>
      <c r="M63" s="212">
        <v>280</v>
      </c>
      <c r="N63" s="211">
        <v>0</v>
      </c>
      <c r="O63" s="211">
        <v>280</v>
      </c>
      <c r="P63" s="211">
        <v>0</v>
      </c>
      <c r="Q63" s="211">
        <v>0</v>
      </c>
      <c r="R63" s="211">
        <v>0</v>
      </c>
      <c r="S63" s="211">
        <v>280</v>
      </c>
      <c r="T63" s="211" t="s">
        <v>1401</v>
      </c>
      <c r="U63" s="211" t="s">
        <v>4262</v>
      </c>
      <c r="V63" s="211" t="s">
        <v>1677</v>
      </c>
      <c r="W63" s="211" t="s">
        <v>4349</v>
      </c>
      <c r="X63" s="211" t="s">
        <v>4529</v>
      </c>
      <c r="Y63" s="211" t="s">
        <v>1680</v>
      </c>
      <c r="Z63" s="211" t="s">
        <v>1687</v>
      </c>
      <c r="AA63" s="211" t="s">
        <v>4263</v>
      </c>
      <c r="AB63" s="211" t="s">
        <v>4265</v>
      </c>
      <c r="AC63" s="34" t="str">
        <f t="shared" si="2"/>
        <v>王圆圆</v>
      </c>
      <c r="AD63" s="35">
        <f t="shared" si="3"/>
        <v>0</v>
      </c>
      <c r="AE63" s="34" t="str">
        <f t="shared" si="4"/>
        <v/>
      </c>
      <c r="AF63" s="24"/>
      <c r="AG63" s="39">
        <f t="shared" si="5"/>
        <v>0</v>
      </c>
      <c r="AH63" s="35">
        <f t="shared" si="6"/>
        <v>280</v>
      </c>
      <c r="AI63" s="35">
        <f t="shared" si="7"/>
        <v>0</v>
      </c>
      <c r="AJ63" s="34" t="str">
        <f t="shared" si="8"/>
        <v/>
      </c>
      <c r="AK63" s="34" t="str">
        <f t="shared" si="9"/>
        <v/>
      </c>
      <c r="AL63" s="34" t="str">
        <f t="shared" si="10"/>
        <v/>
      </c>
      <c r="AM63" s="34" t="str">
        <f t="shared" si="11"/>
        <v/>
      </c>
      <c r="AN63" s="34" t="str">
        <f t="shared" si="12"/>
        <v/>
      </c>
      <c r="AO63" s="34" t="str">
        <f t="shared" si="13"/>
        <v/>
      </c>
      <c r="AP63" s="34" t="str">
        <f>IF(AJ63="","",VLOOKUP(AN63,[1]Sheet11!E:F,2,0))</f>
        <v/>
      </c>
      <c r="AQ63" s="34" t="str">
        <f>IF(AO63="拼单会员","5年",IF(AJ63="","",VLOOKUP(AM63&amp;AP63,[1]Sheet11!$J$3:$K$17,2)))</f>
        <v/>
      </c>
      <c r="AR63" s="34" t="str">
        <f t="shared" si="14"/>
        <v/>
      </c>
      <c r="AS63" s="34" t="str">
        <f t="shared" si="15"/>
        <v/>
      </c>
      <c r="AT63" s="34" t="str">
        <f t="shared" si="16"/>
        <v/>
      </c>
      <c r="AU63" s="34" t="str">
        <f t="shared" si="17"/>
        <v/>
      </c>
      <c r="AV63" s="34" t="str">
        <f t="shared" si="18"/>
        <v/>
      </c>
      <c r="AW63" s="34" t="str">
        <f t="shared" si="19"/>
        <v/>
      </c>
      <c r="AX63" s="34" t="str">
        <f t="shared" si="20"/>
        <v/>
      </c>
      <c r="AY63" s="34" t="str">
        <f>IF(SUMIF('7-市场业绩'!F:F,AC63,'7-市场业绩'!I:I)&gt;0,"学习卡","老结算")</f>
        <v>学习卡</v>
      </c>
      <c r="AZ63" s="34" t="str">
        <f t="shared" si="21"/>
        <v/>
      </c>
      <c r="BA63" s="34" t="str">
        <f t="shared" si="22"/>
        <v>无</v>
      </c>
      <c r="BB63" s="34" t="str">
        <f t="shared" si="23"/>
        <v/>
      </c>
      <c r="BC63" s="34" t="str">
        <f t="shared" si="24"/>
        <v/>
      </c>
      <c r="BD63" s="34" t="str">
        <f t="shared" si="25"/>
        <v>无</v>
      </c>
      <c r="BE63" s="34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544</v>
      </c>
    </row>
    <row r="64" spans="1:71" ht="17.25" hidden="1" customHeight="1">
      <c r="A64" s="210">
        <v>42921</v>
      </c>
      <c r="B64" s="211" t="s">
        <v>4530</v>
      </c>
      <c r="C64" s="211" t="s">
        <v>13</v>
      </c>
      <c r="D64" s="211" t="s">
        <v>4527</v>
      </c>
      <c r="E64" s="211" t="s">
        <v>4528</v>
      </c>
      <c r="F64" s="211" t="s">
        <v>1686</v>
      </c>
      <c r="G64" s="211" t="s">
        <v>12</v>
      </c>
      <c r="H64" s="211" t="s">
        <v>1679</v>
      </c>
      <c r="I64" s="211" t="s">
        <v>13</v>
      </c>
      <c r="J64" s="211">
        <v>5500</v>
      </c>
      <c r="K64" s="211">
        <v>0</v>
      </c>
      <c r="L64" s="212">
        <v>1880</v>
      </c>
      <c r="M64" s="212">
        <v>1880</v>
      </c>
      <c r="N64" s="211">
        <v>0</v>
      </c>
      <c r="O64" s="211">
        <v>0</v>
      </c>
      <c r="P64" s="211">
        <v>0</v>
      </c>
      <c r="Q64" s="211">
        <v>0</v>
      </c>
      <c r="R64" s="211">
        <v>0</v>
      </c>
      <c r="S64" s="211">
        <v>1880</v>
      </c>
      <c r="T64" s="211" t="s">
        <v>1401</v>
      </c>
      <c r="U64" s="211" t="s">
        <v>4262</v>
      </c>
      <c r="V64" s="211" t="s">
        <v>1677</v>
      </c>
      <c r="W64" s="211" t="s">
        <v>4349</v>
      </c>
      <c r="X64" s="211" t="s">
        <v>4529</v>
      </c>
      <c r="Y64" s="211" t="s">
        <v>1680</v>
      </c>
      <c r="Z64" s="211" t="s">
        <v>476</v>
      </c>
      <c r="AA64" s="211" t="s">
        <v>4263</v>
      </c>
      <c r="AB64" s="211" t="s">
        <v>4555</v>
      </c>
      <c r="AC64" s="34" t="str">
        <f t="shared" si="2"/>
        <v>王圆圆</v>
      </c>
      <c r="AD64" s="35">
        <f t="shared" si="3"/>
        <v>16</v>
      </c>
      <c r="AE64" s="34" t="str">
        <f t="shared" si="4"/>
        <v>无</v>
      </c>
      <c r="AF64" s="24">
        <v>1</v>
      </c>
      <c r="AG64" s="39">
        <f t="shared" si="5"/>
        <v>0.1</v>
      </c>
      <c r="AH64" s="35">
        <f t="shared" si="6"/>
        <v>0</v>
      </c>
      <c r="AI64" s="35">
        <f t="shared" si="7"/>
        <v>1880</v>
      </c>
      <c r="AJ64" s="34" t="str">
        <f t="shared" si="8"/>
        <v>新生连报小学1期国际会员</v>
      </c>
      <c r="AK64" s="34" t="str">
        <f t="shared" si="9"/>
        <v>新生</v>
      </c>
      <c r="AL64" s="34" t="str">
        <f t="shared" si="10"/>
        <v>连报</v>
      </c>
      <c r="AM64" s="34" t="str">
        <f t="shared" si="11"/>
        <v>小学</v>
      </c>
      <c r="AN64" s="34" t="str">
        <f t="shared" si="12"/>
        <v>1期</v>
      </c>
      <c r="AO64" s="34" t="str">
        <f t="shared" si="13"/>
        <v>国际会员</v>
      </c>
      <c r="AP64" s="34" t="str">
        <f>IF(AJ64="","",VLOOKUP(AN64,[1]Sheet11!E:F,2,0))</f>
        <v>1年</v>
      </c>
      <c r="AQ64" s="34" t="str">
        <f>IF(AO64="拼单会员","5年",IF(AJ64="","",VLOOKUP(AM64&amp;AP64,[1]Sheet11!$J$3:$K$17,2)))</f>
        <v>1年</v>
      </c>
      <c r="AR64" s="34" t="str">
        <f t="shared" si="14"/>
        <v>国际班</v>
      </c>
      <c r="AS64" s="34" t="str">
        <f t="shared" si="15"/>
        <v>2017-07-05</v>
      </c>
      <c r="AT64" s="34" t="str">
        <f t="shared" si="16"/>
        <v>新生</v>
      </c>
      <c r="AU64" s="34" t="str">
        <f t="shared" si="17"/>
        <v>新生</v>
      </c>
      <c r="AV64" s="34" t="str">
        <f t="shared" si="18"/>
        <v>1期秒杀</v>
      </c>
      <c r="AW64" s="34" t="str">
        <f t="shared" si="19"/>
        <v>国际班</v>
      </c>
      <c r="AX64" s="34" t="str">
        <f t="shared" si="20"/>
        <v>新生国际班</v>
      </c>
      <c r="AY64" s="34" t="str">
        <f>IF(SUMIF('7-市场业绩'!F:F,AC64,'7-市场业绩'!I:I)&gt;0,"学习卡","老结算")</f>
        <v>学习卡</v>
      </c>
      <c r="AZ64" s="34" t="str">
        <f t="shared" si="21"/>
        <v>1期秒杀</v>
      </c>
      <c r="BA64" s="34" t="str">
        <f t="shared" si="22"/>
        <v>无</v>
      </c>
      <c r="BB64" s="34" t="str">
        <f t="shared" si="23"/>
        <v/>
      </c>
      <c r="BC64" s="34" t="str">
        <f t="shared" si="24"/>
        <v/>
      </c>
      <c r="BD64" s="34" t="str">
        <f t="shared" si="25"/>
        <v>无</v>
      </c>
      <c r="BE64" s="34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1期秒杀</v>
      </c>
      <c r="BH64" s="27">
        <v>42552</v>
      </c>
      <c r="BS64" t="s">
        <v>534</v>
      </c>
    </row>
    <row r="65" spans="1:71" ht="17.25" hidden="1" customHeight="1">
      <c r="A65" s="210">
        <v>42921</v>
      </c>
      <c r="B65" s="211" t="s">
        <v>4531</v>
      </c>
      <c r="C65" s="211" t="s">
        <v>13</v>
      </c>
      <c r="D65" s="211" t="s">
        <v>4532</v>
      </c>
      <c r="E65" s="211" t="s">
        <v>4533</v>
      </c>
      <c r="F65" s="211" t="s">
        <v>1686</v>
      </c>
      <c r="G65" s="211" t="s">
        <v>12</v>
      </c>
      <c r="H65" s="211" t="s">
        <v>13</v>
      </c>
      <c r="I65" s="211" t="s">
        <v>13</v>
      </c>
      <c r="J65" s="211">
        <v>0</v>
      </c>
      <c r="K65" s="211">
        <v>0</v>
      </c>
      <c r="L65" s="212">
        <v>0</v>
      </c>
      <c r="M65" s="212">
        <v>280</v>
      </c>
      <c r="N65" s="211">
        <v>0</v>
      </c>
      <c r="O65" s="211">
        <v>280</v>
      </c>
      <c r="P65" s="211">
        <v>0</v>
      </c>
      <c r="Q65" s="211">
        <v>0</v>
      </c>
      <c r="R65" s="211">
        <v>0</v>
      </c>
      <c r="S65" s="211">
        <v>280</v>
      </c>
      <c r="T65" s="211" t="s">
        <v>1401</v>
      </c>
      <c r="U65" s="211" t="s">
        <v>4262</v>
      </c>
      <c r="V65" s="211" t="s">
        <v>1677</v>
      </c>
      <c r="W65" s="211" t="s">
        <v>4349</v>
      </c>
      <c r="X65" s="211" t="s">
        <v>4534</v>
      </c>
      <c r="Y65" s="211" t="s">
        <v>1680</v>
      </c>
      <c r="Z65" s="211" t="s">
        <v>1687</v>
      </c>
      <c r="AA65" s="211" t="s">
        <v>4263</v>
      </c>
      <c r="AB65" s="211" t="s">
        <v>4265</v>
      </c>
      <c r="AC65" s="34" t="str">
        <f t="shared" si="2"/>
        <v>王圆圆</v>
      </c>
      <c r="AD65" s="35">
        <f t="shared" si="3"/>
        <v>0</v>
      </c>
      <c r="AE65" s="34" t="str">
        <f t="shared" si="4"/>
        <v/>
      </c>
      <c r="AF65" s="24"/>
      <c r="AG65" s="39">
        <f t="shared" si="5"/>
        <v>0</v>
      </c>
      <c r="AH65" s="35">
        <f t="shared" si="6"/>
        <v>280</v>
      </c>
      <c r="AI65" s="35">
        <f t="shared" si="7"/>
        <v>0</v>
      </c>
      <c r="AJ65" s="34" t="str">
        <f t="shared" si="8"/>
        <v/>
      </c>
      <c r="AK65" s="34" t="str">
        <f t="shared" si="9"/>
        <v/>
      </c>
      <c r="AL65" s="34" t="str">
        <f t="shared" si="10"/>
        <v/>
      </c>
      <c r="AM65" s="34" t="str">
        <f t="shared" si="11"/>
        <v/>
      </c>
      <c r="AN65" s="34" t="str">
        <f t="shared" si="12"/>
        <v/>
      </c>
      <c r="AO65" s="34" t="str">
        <f t="shared" si="13"/>
        <v/>
      </c>
      <c r="AP65" s="34" t="str">
        <f>IF(AJ65="","",VLOOKUP(AN65,[1]Sheet11!E:F,2,0))</f>
        <v/>
      </c>
      <c r="AQ65" s="34" t="str">
        <f>IF(AO65="拼单会员","5年",IF(AJ65="","",VLOOKUP(AM65&amp;AP65,[1]Sheet11!$J$3:$K$17,2)))</f>
        <v/>
      </c>
      <c r="AR65" s="34" t="str">
        <f t="shared" si="14"/>
        <v/>
      </c>
      <c r="AS65" s="34" t="str">
        <f t="shared" si="15"/>
        <v/>
      </c>
      <c r="AT65" s="34" t="str">
        <f t="shared" si="16"/>
        <v/>
      </c>
      <c r="AU65" s="34" t="str">
        <f t="shared" si="17"/>
        <v/>
      </c>
      <c r="AV65" s="34" t="str">
        <f t="shared" si="18"/>
        <v/>
      </c>
      <c r="AW65" s="34" t="str">
        <f t="shared" si="19"/>
        <v/>
      </c>
      <c r="AX65" s="34" t="str">
        <f t="shared" si="20"/>
        <v/>
      </c>
      <c r="AY65" s="34" t="str">
        <f>IF(SUMIF('7-市场业绩'!F:F,AC65,'7-市场业绩'!I:I)&gt;0,"学习卡","老结算")</f>
        <v>学习卡</v>
      </c>
      <c r="AZ65" s="34" t="str">
        <f t="shared" si="21"/>
        <v/>
      </c>
      <c r="BA65" s="34" t="str">
        <f t="shared" si="22"/>
        <v>无</v>
      </c>
      <c r="BB65" s="34" t="str">
        <f t="shared" si="23"/>
        <v/>
      </c>
      <c r="BC65" s="34" t="str">
        <f t="shared" si="24"/>
        <v/>
      </c>
      <c r="BD65" s="34" t="str">
        <f t="shared" si="25"/>
        <v>无</v>
      </c>
      <c r="BE65" s="34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545</v>
      </c>
    </row>
    <row r="66" spans="1:71" ht="17.25" hidden="1" customHeight="1">
      <c r="A66" s="210">
        <v>42921</v>
      </c>
      <c r="B66" s="211" t="s">
        <v>4535</v>
      </c>
      <c r="C66" s="211" t="s">
        <v>13</v>
      </c>
      <c r="D66" s="211" t="s">
        <v>4532</v>
      </c>
      <c r="E66" s="211" t="s">
        <v>4533</v>
      </c>
      <c r="F66" s="211" t="s">
        <v>1686</v>
      </c>
      <c r="G66" s="211" t="s">
        <v>12</v>
      </c>
      <c r="H66" s="211" t="s">
        <v>1679</v>
      </c>
      <c r="I66" s="211" t="s">
        <v>13</v>
      </c>
      <c r="J66" s="211">
        <v>5500</v>
      </c>
      <c r="K66" s="211">
        <v>0</v>
      </c>
      <c r="L66" s="212">
        <v>1880</v>
      </c>
      <c r="M66" s="212">
        <v>1880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1880</v>
      </c>
      <c r="T66" s="211" t="s">
        <v>1401</v>
      </c>
      <c r="U66" s="211" t="s">
        <v>4262</v>
      </c>
      <c r="V66" s="211" t="s">
        <v>1677</v>
      </c>
      <c r="W66" s="211" t="s">
        <v>4349</v>
      </c>
      <c r="X66" s="211" t="s">
        <v>4534</v>
      </c>
      <c r="Y66" s="211" t="s">
        <v>1680</v>
      </c>
      <c r="Z66" s="211" t="s">
        <v>476</v>
      </c>
      <c r="AA66" s="211" t="s">
        <v>4558</v>
      </c>
      <c r="AB66" s="211" t="s">
        <v>4555</v>
      </c>
      <c r="AC66" s="34" t="str">
        <f t="shared" si="2"/>
        <v>王圆圆,吴彩红（副签单人)</v>
      </c>
      <c r="AD66" s="35">
        <f t="shared" si="3"/>
        <v>16</v>
      </c>
      <c r="AE66" s="34" t="str">
        <f t="shared" si="4"/>
        <v>无</v>
      </c>
      <c r="AF66" s="24">
        <v>1</v>
      </c>
      <c r="AG66" s="39">
        <f t="shared" si="5"/>
        <v>0.1</v>
      </c>
      <c r="AH66" s="35">
        <f t="shared" si="6"/>
        <v>0</v>
      </c>
      <c r="AI66" s="35">
        <f t="shared" si="7"/>
        <v>1880</v>
      </c>
      <c r="AJ66" s="34" t="str">
        <f t="shared" si="8"/>
        <v>新生连报小学1期国际会员</v>
      </c>
      <c r="AK66" s="34" t="str">
        <f t="shared" si="9"/>
        <v>新生</v>
      </c>
      <c r="AL66" s="34" t="str">
        <f t="shared" si="10"/>
        <v>连报</v>
      </c>
      <c r="AM66" s="34" t="str">
        <f t="shared" si="11"/>
        <v>小学</v>
      </c>
      <c r="AN66" s="34" t="str">
        <f t="shared" si="12"/>
        <v>1期</v>
      </c>
      <c r="AO66" s="34" t="str">
        <f t="shared" si="13"/>
        <v>国际会员</v>
      </c>
      <c r="AP66" s="34" t="str">
        <f>IF(AJ66="","",VLOOKUP(AN66,[1]Sheet11!E:F,2,0))</f>
        <v>1年</v>
      </c>
      <c r="AQ66" s="34" t="str">
        <f>IF(AO66="拼单会员","5年",IF(AJ66="","",VLOOKUP(AM66&amp;AP66,[1]Sheet11!$J$3:$K$17,2)))</f>
        <v>1年</v>
      </c>
      <c r="AR66" s="34" t="str">
        <f t="shared" si="14"/>
        <v>国际班</v>
      </c>
      <c r="AS66" s="34" t="str">
        <f t="shared" si="15"/>
        <v>2017-07-05</v>
      </c>
      <c r="AT66" s="34" t="str">
        <f t="shared" si="16"/>
        <v>新生</v>
      </c>
      <c r="AU66" s="34" t="str">
        <f t="shared" si="17"/>
        <v>新生</v>
      </c>
      <c r="AV66" s="34" t="str">
        <f t="shared" si="18"/>
        <v>1期秒杀</v>
      </c>
      <c r="AW66" s="34" t="str">
        <f t="shared" si="19"/>
        <v>国际班</v>
      </c>
      <c r="AX66" s="34" t="str">
        <f t="shared" si="20"/>
        <v>新生国际班</v>
      </c>
      <c r="AY66" s="34" t="str">
        <f>IF(SUMIF('7-市场业绩'!F:F,AC66,'7-市场业绩'!I:I)&gt;0,"学习卡","老结算")</f>
        <v>老结算</v>
      </c>
      <c r="AZ66" s="34" t="str">
        <f t="shared" si="21"/>
        <v>新生国际班</v>
      </c>
      <c r="BA66" s="34" t="str">
        <f t="shared" si="22"/>
        <v>无</v>
      </c>
      <c r="BB66" s="34" t="str">
        <f t="shared" si="23"/>
        <v/>
      </c>
      <c r="BC66" s="34" t="str">
        <f t="shared" si="24"/>
        <v/>
      </c>
      <c r="BD66" s="34" t="str">
        <f t="shared" si="25"/>
        <v>无</v>
      </c>
      <c r="BE66" s="34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1期秒杀</v>
      </c>
      <c r="BH66" s="27">
        <v>42552</v>
      </c>
      <c r="BS66" t="s">
        <v>501</v>
      </c>
    </row>
    <row r="67" spans="1:71" ht="17.25" hidden="1" customHeight="1">
      <c r="A67" s="210">
        <v>42920</v>
      </c>
      <c r="B67" s="211" t="s">
        <v>4536</v>
      </c>
      <c r="C67" s="211" t="s">
        <v>13</v>
      </c>
      <c r="D67" s="211" t="s">
        <v>4537</v>
      </c>
      <c r="E67" s="211" t="s">
        <v>4538</v>
      </c>
      <c r="F67" s="211" t="s">
        <v>1775</v>
      </c>
      <c r="G67" s="211" t="s">
        <v>1714</v>
      </c>
      <c r="H67" s="211" t="s">
        <v>1776</v>
      </c>
      <c r="I67" s="211" t="s">
        <v>13</v>
      </c>
      <c r="J67" s="211">
        <v>2738.1</v>
      </c>
      <c r="K67" s="211">
        <v>0</v>
      </c>
      <c r="L67" s="212">
        <v>980</v>
      </c>
      <c r="M67" s="212">
        <v>980</v>
      </c>
      <c r="N67" s="211">
        <v>0</v>
      </c>
      <c r="O67" s="211">
        <v>0</v>
      </c>
      <c r="P67" s="211">
        <v>0</v>
      </c>
      <c r="Q67" s="211">
        <v>0</v>
      </c>
      <c r="R67" s="211">
        <v>0</v>
      </c>
      <c r="S67" s="211">
        <v>980</v>
      </c>
      <c r="T67" s="211" t="s">
        <v>1401</v>
      </c>
      <c r="U67" s="211" t="s">
        <v>4262</v>
      </c>
      <c r="V67" s="211" t="s">
        <v>1677</v>
      </c>
      <c r="W67" s="211" t="s">
        <v>4349</v>
      </c>
      <c r="X67" s="211" t="s">
        <v>4272</v>
      </c>
      <c r="Y67" s="211" t="s">
        <v>13</v>
      </c>
      <c r="Z67" s="211" t="s">
        <v>476</v>
      </c>
      <c r="AA67" s="211" t="s">
        <v>4264</v>
      </c>
      <c r="AB67" s="211" t="s">
        <v>4560</v>
      </c>
      <c r="AC67" s="34" t="str">
        <f t="shared" ref="AC67:AC130" si="26">SUBSTITUTE(SUBSTITUTE(SUBSTITUTE(SUBSTITUTE(SUBSTITUTE(SUBSTITUTE(AA67,"(主签单人)",""),"(03-客户接待员)",""),"（金牌）",""),"（会员学员）",""),"金牌",""),"金牌学员","")</f>
        <v>张松煌</v>
      </c>
      <c r="AD67" s="35">
        <f t="shared" ref="AD67:AD130" si="27">IFERROR(VALUE(MID(H67,FIND("(",H67)+1,FIND(")",H67)-FIND("(",H67)-2)),0)</f>
        <v>16</v>
      </c>
      <c r="AE67" s="34" t="str">
        <f t="shared" ref="AE67:AE130" si="28">IF(AJ67="","",MID(AB67,FIND("@",SUBSTITUTE(AB67,"／","@",6))+5,FIND("@",SUBSTITUTE(AB67,"／","@",7))-FIND("@",SUBSTITUTE(AB67,"／","@",6))-5))</f>
        <v>无</v>
      </c>
      <c r="AF67" s="24">
        <v>1</v>
      </c>
      <c r="AG67" s="39">
        <f t="shared" ref="AG67:AG130" si="29">IFERROR(VALUE(MID(AB67,FIND("@",SUBSTITUTE(AB67,"：","@",1))+1,FIND("@",SUBSTITUTE(AB67,"）","@",1))-FIND("@",SUBSTITUTE(AB67,"：","@",1))-1)),0)</f>
        <v>0.1</v>
      </c>
      <c r="AH67" s="35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5">
        <f t="shared" ref="AI67:AI130" si="31">M67-AH67</f>
        <v>980</v>
      </c>
      <c r="AJ67" s="34" t="str">
        <f t="shared" ref="AJ67:AJ130" si="32">IF(OR(V67="退费",V67="结转",W67="",W67="结转学费",W67="老带新返现"),"",IF(OR(AI67&lt;=0,AND(IFERROR(FIND("预缴定金",AB67),0)=0,H67="")),"",LEFT(AB67,FIND("／",AB67)-1)))</f>
        <v>新生连报幼儿1期国际会员</v>
      </c>
      <c r="AK67" s="34" t="str">
        <f t="shared" ref="AK67:AK130" si="33">IF(AJ67="","",LEFT(AB67,2))</f>
        <v>新生</v>
      </c>
      <c r="AL67" s="34" t="str">
        <f t="shared" ref="AL67:AL130" si="34">IF(AJ67="","",MID(AB67,3,2))</f>
        <v>连报</v>
      </c>
      <c r="AM67" s="34" t="str">
        <f t="shared" ref="AM67:AM130" si="35">IF(AJ67="","",MID(AB67,5,2))</f>
        <v>幼儿</v>
      </c>
      <c r="AN67" s="34" t="str">
        <f t="shared" ref="AN67:AN130" si="36">IF(AJ67="","",MIDB(AJ67,SEARCHB("?",AJ67),2*LEN(AJ67)-LENB(AJ67)+2))</f>
        <v>1期</v>
      </c>
      <c r="AO67" s="34" t="str">
        <f t="shared" ref="AO67:AO130" si="37">IF(AJ67="","",RIGHT(MIDB(AJ67,SEARCHB("?",AJ67),20),LENB(MIDB(AJ67,SEARCHB("?",AJ67),20))-LEN(MIDB(AJ67,SEARCHB("?",AJ67),20))-1))</f>
        <v>国际会员</v>
      </c>
      <c r="AP67" s="34" t="str">
        <f>IF(AJ67="","",VLOOKUP(AN67,[1]Sheet11!E:F,2,0))</f>
        <v>1年</v>
      </c>
      <c r="AQ67" s="34" t="str">
        <f>IF(AO67="拼单会员","5年",IF(AJ67="","",VLOOKUP(AM67&amp;AP67,[1]Sheet11!$J$3:$K$17,2)))</f>
        <v>1年</v>
      </c>
      <c r="AR67" s="34" t="str">
        <f t="shared" ref="AR67:AR130" si="38">IF(AJ67="","",VLOOKUP(AO67,BP:BQ,2,0))</f>
        <v>国际班</v>
      </c>
      <c r="AS67" s="34" t="str">
        <f t="shared" ref="AS67:AS130" si="39">IF(AJ67="","",MID(AB67,FIND("@",SUBSTITUTE(AB67,"／","@",5))+8,10))</f>
        <v>2017-07-04</v>
      </c>
      <c r="AT67" s="34" t="str">
        <f t="shared" ref="AT67:AT130" si="40">IF(AJ67="","",IF(AK67="新生","新生",IF((AS67-$BH$2)&gt;0,"1年追补","老生")))</f>
        <v>新生</v>
      </c>
      <c r="AU67" s="34" t="str">
        <f t="shared" ref="AU67:AU130" si="41">IF(AJ67="","",IF(OR(AT67="新生",AT67="1年追补"),"新生","老生"))</f>
        <v>新生</v>
      </c>
      <c r="AV67" s="34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1期秒杀</v>
      </c>
      <c r="AW67" s="34" t="str">
        <f t="shared" ref="AW67:AW130" si="43">IF(AJ67="","",VLOOKUP(AO67,BP:BR,3,0))</f>
        <v>国际班</v>
      </c>
      <c r="AX67" s="34" t="str">
        <f t="shared" ref="AX67:AX130" si="44">AT67&amp;AW67</f>
        <v>新生国际班</v>
      </c>
      <c r="AY67" s="34" t="str">
        <f>IF(SUMIF('7-市场业绩'!F:F,AC67,'7-市场业绩'!I:I)&gt;0,"学习卡","老结算")</f>
        <v>学习卡</v>
      </c>
      <c r="AZ67" s="34" t="str">
        <f t="shared" ref="AZ67:AZ130" si="45">IF(AY67="学习卡",AV67,AX67)</f>
        <v>1期秒杀</v>
      </c>
      <c r="BA67" s="34" t="str">
        <f t="shared" ref="BA67:BA130" si="46">IFERROR(MID(AB67,FIND("@",SUBSTITUTE(AB67,"／","@",3))+6,FIND("@",SUBSTITUTE(AB67,"／","@",4))-FIND("@",SUBSTITUTE(AB67,"／","@",3))-6),"无")</f>
        <v>无</v>
      </c>
      <c r="BB67" s="34" t="str">
        <f t="shared" ref="BB67:BB130" si="47">IFERROR(MID(AB67,FIND("@",SUBSTITUTE(AB67,"：","@",6))+1,FIND("@",SUBSTITUTE(AB67,"-","@",8))-FIND("@",SUBSTITUTE(AB67,"：","@",6))-1),"")</f>
        <v/>
      </c>
      <c r="BC67" s="34" t="str">
        <f t="shared" ref="BC67:BC130" si="48">IFERROR(MID(AB67,FIND("@",SUBSTITUTE(AB67,"：","@",6))+1,FIND("@",SUBSTITUTE(AB67,"-","@",8))-FIND("@",SUBSTITUTE(AB67,"：","@",6))-1),"")</f>
        <v/>
      </c>
      <c r="BD67" s="34" t="str">
        <f t="shared" ref="BD67:BD130" si="49">IFERROR(MID(AB67,FIND("@",SUBSTITUTE(AB67,"：","@",4))+1,FIND("@",SUBSTITUTE(AB67,"）","@",6))-FIND("@",SUBSTITUTE(AB67,"：","@",4))-1),"无")</f>
        <v>无</v>
      </c>
      <c r="BE67" s="34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1期秒杀</v>
      </c>
      <c r="BH67" s="27">
        <v>42552</v>
      </c>
      <c r="BS67" t="s">
        <v>546</v>
      </c>
    </row>
    <row r="68" spans="1:71" ht="17.25" hidden="1" customHeight="1">
      <c r="A68" s="210">
        <v>42920</v>
      </c>
      <c r="B68" s="211" t="s">
        <v>4539</v>
      </c>
      <c r="C68" s="211" t="s">
        <v>13</v>
      </c>
      <c r="D68" s="211" t="s">
        <v>4540</v>
      </c>
      <c r="E68" s="211" t="s">
        <v>4541</v>
      </c>
      <c r="F68" s="211" t="s">
        <v>1686</v>
      </c>
      <c r="G68" s="211" t="s">
        <v>12</v>
      </c>
      <c r="H68" s="211" t="s">
        <v>1679</v>
      </c>
      <c r="I68" s="211" t="s">
        <v>13</v>
      </c>
      <c r="J68" s="211">
        <v>5500</v>
      </c>
      <c r="K68" s="211">
        <v>0</v>
      </c>
      <c r="L68" s="212">
        <v>1880</v>
      </c>
      <c r="M68" s="212">
        <v>1880</v>
      </c>
      <c r="N68" s="211">
        <v>0</v>
      </c>
      <c r="O68" s="211">
        <v>0</v>
      </c>
      <c r="P68" s="211">
        <v>0</v>
      </c>
      <c r="Q68" s="211">
        <v>0</v>
      </c>
      <c r="R68" s="211">
        <v>0</v>
      </c>
      <c r="S68" s="211">
        <v>1880</v>
      </c>
      <c r="T68" s="211" t="s">
        <v>1401</v>
      </c>
      <c r="U68" s="211" t="s">
        <v>4262</v>
      </c>
      <c r="V68" s="211" t="s">
        <v>1677</v>
      </c>
      <c r="W68" s="211" t="s">
        <v>4346</v>
      </c>
      <c r="X68" s="211" t="s">
        <v>13</v>
      </c>
      <c r="Y68" s="211" t="s">
        <v>1680</v>
      </c>
      <c r="Z68" s="214" t="s">
        <v>4562</v>
      </c>
      <c r="AA68" s="211" t="s">
        <v>4263</v>
      </c>
      <c r="AB68" s="211" t="s">
        <v>4554</v>
      </c>
      <c r="AC68" s="34" t="str">
        <f t="shared" si="26"/>
        <v>王圆圆</v>
      </c>
      <c r="AD68" s="35">
        <f t="shared" si="27"/>
        <v>16</v>
      </c>
      <c r="AE68" s="34" t="str">
        <f t="shared" si="28"/>
        <v>无</v>
      </c>
      <c r="AF68" s="24">
        <v>1</v>
      </c>
      <c r="AG68" s="39">
        <f t="shared" si="29"/>
        <v>0.1</v>
      </c>
      <c r="AH68" s="35">
        <f t="shared" si="30"/>
        <v>0</v>
      </c>
      <c r="AI68" s="35">
        <f t="shared" si="31"/>
        <v>1880</v>
      </c>
      <c r="AJ68" s="34" t="str">
        <f t="shared" si="32"/>
        <v>新生连报小学1期国际会员</v>
      </c>
      <c r="AK68" s="34" t="str">
        <f t="shared" si="33"/>
        <v>新生</v>
      </c>
      <c r="AL68" s="34" t="str">
        <f t="shared" si="34"/>
        <v>连报</v>
      </c>
      <c r="AM68" s="34" t="str">
        <f t="shared" si="35"/>
        <v>小学</v>
      </c>
      <c r="AN68" s="34" t="str">
        <f t="shared" si="36"/>
        <v>1期</v>
      </c>
      <c r="AO68" s="34" t="str">
        <f t="shared" si="37"/>
        <v>国际会员</v>
      </c>
      <c r="AP68" s="34" t="str">
        <f>IF(AJ68="","",VLOOKUP(AN68,[1]Sheet11!E:F,2,0))</f>
        <v>1年</v>
      </c>
      <c r="AQ68" s="34" t="str">
        <f>IF(AO68="拼单会员","5年",IF(AJ68="","",VLOOKUP(AM68&amp;AP68,[1]Sheet11!$J$3:$K$17,2)))</f>
        <v>1年</v>
      </c>
      <c r="AR68" s="34" t="str">
        <f t="shared" si="38"/>
        <v>国际班</v>
      </c>
      <c r="AS68" s="34" t="str">
        <f t="shared" si="39"/>
        <v>2017-07-04</v>
      </c>
      <c r="AT68" s="34" t="str">
        <f t="shared" si="40"/>
        <v>新生</v>
      </c>
      <c r="AU68" s="34" t="str">
        <f t="shared" si="41"/>
        <v>新生</v>
      </c>
      <c r="AV68" s="34" t="str">
        <f t="shared" si="42"/>
        <v>1期秒杀</v>
      </c>
      <c r="AW68" s="34" t="str">
        <f t="shared" si="43"/>
        <v>国际班</v>
      </c>
      <c r="AX68" s="34" t="str">
        <f t="shared" si="44"/>
        <v>新生国际班</v>
      </c>
      <c r="AY68" s="34" t="str">
        <f>IF(SUMIF('7-市场业绩'!F:F,AC68,'7-市场业绩'!I:I)&gt;0,"学习卡","老结算")</f>
        <v>学习卡</v>
      </c>
      <c r="AZ68" s="34" t="str">
        <f t="shared" si="45"/>
        <v>1期秒杀</v>
      </c>
      <c r="BA68" s="34" t="str">
        <f t="shared" si="46"/>
        <v>无</v>
      </c>
      <c r="BB68" s="34" t="str">
        <f t="shared" si="47"/>
        <v/>
      </c>
      <c r="BC68" s="34" t="str">
        <f t="shared" si="48"/>
        <v/>
      </c>
      <c r="BD68" s="34" t="str">
        <f t="shared" si="49"/>
        <v>无</v>
      </c>
      <c r="BE68" s="34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>1期秒杀</v>
      </c>
      <c r="BH68" s="27">
        <v>42552</v>
      </c>
      <c r="BS68" t="s">
        <v>547</v>
      </c>
    </row>
    <row r="69" spans="1:71" ht="17.25" hidden="1" customHeight="1">
      <c r="A69" s="210">
        <v>42920</v>
      </c>
      <c r="B69" s="211" t="s">
        <v>4542</v>
      </c>
      <c r="C69" s="211" t="s">
        <v>13</v>
      </c>
      <c r="D69" s="211" t="s">
        <v>4540</v>
      </c>
      <c r="E69" s="211" t="s">
        <v>4541</v>
      </c>
      <c r="F69" s="211" t="s">
        <v>1686</v>
      </c>
      <c r="G69" s="211" t="s">
        <v>12</v>
      </c>
      <c r="H69" s="211" t="s">
        <v>13</v>
      </c>
      <c r="I69" s="211" t="s">
        <v>13</v>
      </c>
      <c r="J69" s="211">
        <v>0</v>
      </c>
      <c r="K69" s="211">
        <v>0</v>
      </c>
      <c r="L69" s="212">
        <v>0</v>
      </c>
      <c r="M69" s="212">
        <v>280</v>
      </c>
      <c r="N69" s="211">
        <v>0</v>
      </c>
      <c r="O69" s="211">
        <v>280</v>
      </c>
      <c r="P69" s="211">
        <v>0</v>
      </c>
      <c r="Q69" s="211">
        <v>0</v>
      </c>
      <c r="R69" s="211">
        <v>0</v>
      </c>
      <c r="S69" s="211">
        <v>280</v>
      </c>
      <c r="T69" s="211" t="s">
        <v>1401</v>
      </c>
      <c r="U69" s="211" t="s">
        <v>4262</v>
      </c>
      <c r="V69" s="211" t="s">
        <v>1677</v>
      </c>
      <c r="W69" s="211" t="s">
        <v>4346</v>
      </c>
      <c r="X69" s="211" t="s">
        <v>13</v>
      </c>
      <c r="Y69" s="211" t="s">
        <v>1680</v>
      </c>
      <c r="Z69" s="211" t="s">
        <v>1687</v>
      </c>
      <c r="AA69" s="211" t="s">
        <v>4263</v>
      </c>
      <c r="AB69" s="211" t="s">
        <v>4265</v>
      </c>
      <c r="AC69" s="34" t="str">
        <f t="shared" si="26"/>
        <v>王圆圆</v>
      </c>
      <c r="AD69" s="35">
        <f t="shared" si="27"/>
        <v>0</v>
      </c>
      <c r="AE69" s="34" t="str">
        <f t="shared" si="28"/>
        <v/>
      </c>
      <c r="AF69" s="24"/>
      <c r="AG69" s="39">
        <f t="shared" si="29"/>
        <v>0</v>
      </c>
      <c r="AH69" s="35">
        <f t="shared" si="30"/>
        <v>280</v>
      </c>
      <c r="AI69" s="35">
        <f t="shared" si="31"/>
        <v>0</v>
      </c>
      <c r="AJ69" s="34" t="str">
        <f t="shared" si="32"/>
        <v/>
      </c>
      <c r="AK69" s="34" t="str">
        <f t="shared" si="33"/>
        <v/>
      </c>
      <c r="AL69" s="34" t="str">
        <f t="shared" si="34"/>
        <v/>
      </c>
      <c r="AM69" s="34" t="str">
        <f t="shared" si="35"/>
        <v/>
      </c>
      <c r="AN69" s="34" t="str">
        <f t="shared" si="36"/>
        <v/>
      </c>
      <c r="AO69" s="34" t="str">
        <f t="shared" si="37"/>
        <v/>
      </c>
      <c r="AP69" s="34" t="str">
        <f>IF(AJ69="","",VLOOKUP(AN69,[1]Sheet11!E:F,2,0))</f>
        <v/>
      </c>
      <c r="AQ69" s="34" t="str">
        <f>IF(AO69="拼单会员","5年",IF(AJ69="","",VLOOKUP(AM69&amp;AP69,[1]Sheet11!$J$3:$K$17,2)))</f>
        <v/>
      </c>
      <c r="AR69" s="34" t="str">
        <f t="shared" si="38"/>
        <v/>
      </c>
      <c r="AS69" s="34" t="str">
        <f t="shared" si="39"/>
        <v/>
      </c>
      <c r="AT69" s="34" t="str">
        <f t="shared" si="40"/>
        <v/>
      </c>
      <c r="AU69" s="34" t="str">
        <f t="shared" si="41"/>
        <v/>
      </c>
      <c r="AV69" s="34" t="str">
        <f t="shared" si="42"/>
        <v/>
      </c>
      <c r="AW69" s="34" t="str">
        <f t="shared" si="43"/>
        <v/>
      </c>
      <c r="AX69" s="34" t="str">
        <f t="shared" si="44"/>
        <v/>
      </c>
      <c r="AY69" s="34" t="str">
        <f>IF(SUMIF('7-市场业绩'!F:F,AC69,'7-市场业绩'!I:I)&gt;0,"学习卡","老结算")</f>
        <v>学习卡</v>
      </c>
      <c r="AZ69" s="34" t="str">
        <f t="shared" si="45"/>
        <v/>
      </c>
      <c r="BA69" s="34" t="str">
        <f t="shared" si="46"/>
        <v>无</v>
      </c>
      <c r="BB69" s="34" t="str">
        <f t="shared" si="47"/>
        <v/>
      </c>
      <c r="BC69" s="34" t="str">
        <f t="shared" si="48"/>
        <v/>
      </c>
      <c r="BD69" s="34" t="str">
        <f t="shared" si="49"/>
        <v>无</v>
      </c>
      <c r="BE69" s="34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548</v>
      </c>
    </row>
    <row r="70" spans="1:71" ht="17.25" hidden="1" customHeight="1">
      <c r="A70" s="210">
        <v>42919</v>
      </c>
      <c r="B70" s="211" t="s">
        <v>4543</v>
      </c>
      <c r="C70" s="211" t="s">
        <v>13</v>
      </c>
      <c r="D70" s="211" t="s">
        <v>4544</v>
      </c>
      <c r="E70" s="211" t="s">
        <v>4545</v>
      </c>
      <c r="F70" s="211" t="s">
        <v>1775</v>
      </c>
      <c r="G70" s="211" t="s">
        <v>12</v>
      </c>
      <c r="H70" s="211" t="s">
        <v>1679</v>
      </c>
      <c r="I70" s="211" t="s">
        <v>13</v>
      </c>
      <c r="J70" s="211">
        <v>5500</v>
      </c>
      <c r="K70" s="211">
        <v>0</v>
      </c>
      <c r="L70" s="212">
        <v>1880</v>
      </c>
      <c r="M70" s="212">
        <v>1880</v>
      </c>
      <c r="N70" s="211">
        <v>0</v>
      </c>
      <c r="O70" s="211">
        <v>0</v>
      </c>
      <c r="P70" s="211">
        <v>0</v>
      </c>
      <c r="Q70" s="211">
        <v>0</v>
      </c>
      <c r="R70" s="211">
        <v>0</v>
      </c>
      <c r="S70" s="211">
        <v>1880</v>
      </c>
      <c r="T70" s="211" t="s">
        <v>1401</v>
      </c>
      <c r="U70" s="211" t="s">
        <v>4262</v>
      </c>
      <c r="V70" s="211" t="s">
        <v>1677</v>
      </c>
      <c r="W70" s="211" t="s">
        <v>4349</v>
      </c>
      <c r="X70" s="211" t="s">
        <v>4272</v>
      </c>
      <c r="Y70" s="211" t="s">
        <v>1680</v>
      </c>
      <c r="Z70" s="211" t="s">
        <v>476</v>
      </c>
      <c r="AA70" s="211" t="s">
        <v>4264</v>
      </c>
      <c r="AB70" s="211" t="s">
        <v>4561</v>
      </c>
      <c r="AC70" s="34" t="str">
        <f t="shared" si="26"/>
        <v>张松煌</v>
      </c>
      <c r="AD70" s="35">
        <f t="shared" si="27"/>
        <v>16</v>
      </c>
      <c r="AE70" s="34" t="str">
        <f t="shared" si="28"/>
        <v>无</v>
      </c>
      <c r="AF70" s="24">
        <v>1</v>
      </c>
      <c r="AG70" s="39">
        <f t="shared" si="29"/>
        <v>0.1</v>
      </c>
      <c r="AH70" s="35">
        <f t="shared" si="30"/>
        <v>0</v>
      </c>
      <c r="AI70" s="35">
        <f t="shared" si="31"/>
        <v>1880</v>
      </c>
      <c r="AJ70" s="34" t="str">
        <f t="shared" si="32"/>
        <v>新生连报小学1期国际会员</v>
      </c>
      <c r="AK70" s="34" t="str">
        <f t="shared" si="33"/>
        <v>新生</v>
      </c>
      <c r="AL70" s="34" t="str">
        <f t="shared" si="34"/>
        <v>连报</v>
      </c>
      <c r="AM70" s="34" t="str">
        <f t="shared" si="35"/>
        <v>小学</v>
      </c>
      <c r="AN70" s="34" t="str">
        <f t="shared" si="36"/>
        <v>1期</v>
      </c>
      <c r="AO70" s="34" t="str">
        <f t="shared" si="37"/>
        <v>国际会员</v>
      </c>
      <c r="AP70" s="34" t="str">
        <f>IF(AJ70="","",VLOOKUP(AN70,[1]Sheet11!E:F,2,0))</f>
        <v>1年</v>
      </c>
      <c r="AQ70" s="34" t="str">
        <f>IF(AO70="拼单会员","5年",IF(AJ70="","",VLOOKUP(AM70&amp;AP70,[1]Sheet11!$J$3:$K$17,2)))</f>
        <v>1年</v>
      </c>
      <c r="AR70" s="34" t="str">
        <f t="shared" si="38"/>
        <v>国际班</v>
      </c>
      <c r="AS70" s="34" t="str">
        <f t="shared" si="39"/>
        <v>2017-07-03</v>
      </c>
      <c r="AT70" s="34" t="str">
        <f t="shared" si="40"/>
        <v>新生</v>
      </c>
      <c r="AU70" s="34" t="str">
        <f t="shared" si="41"/>
        <v>新生</v>
      </c>
      <c r="AV70" s="34" t="str">
        <f t="shared" si="42"/>
        <v>1期秒杀</v>
      </c>
      <c r="AW70" s="34" t="str">
        <f t="shared" si="43"/>
        <v>国际班</v>
      </c>
      <c r="AX70" s="34" t="str">
        <f t="shared" si="44"/>
        <v>新生国际班</v>
      </c>
      <c r="AY70" s="34" t="str">
        <f>IF(SUMIF('7-市场业绩'!F:F,AC70,'7-市场业绩'!I:I)&gt;0,"学习卡","老结算")</f>
        <v>学习卡</v>
      </c>
      <c r="AZ70" s="34" t="str">
        <f t="shared" si="45"/>
        <v>1期秒杀</v>
      </c>
      <c r="BA70" s="34" t="str">
        <f t="shared" si="46"/>
        <v>无</v>
      </c>
      <c r="BB70" s="34" t="str">
        <f t="shared" si="47"/>
        <v/>
      </c>
      <c r="BC70" s="34" t="str">
        <f t="shared" si="48"/>
        <v/>
      </c>
      <c r="BD70" s="34" t="str">
        <f t="shared" si="49"/>
        <v>无</v>
      </c>
      <c r="BE70" s="34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1期秒杀</v>
      </c>
      <c r="BH70" s="27">
        <v>42552</v>
      </c>
      <c r="BS70" t="s">
        <v>549</v>
      </c>
    </row>
    <row r="71" spans="1:71" ht="17.25" hidden="1" customHeight="1">
      <c r="A71" s="210">
        <v>42919</v>
      </c>
      <c r="B71" s="211" t="s">
        <v>4546</v>
      </c>
      <c r="C71" s="211" t="s">
        <v>13</v>
      </c>
      <c r="D71" s="211" t="s">
        <v>4547</v>
      </c>
      <c r="E71" s="211" t="s">
        <v>4548</v>
      </c>
      <c r="F71" s="211" t="s">
        <v>1775</v>
      </c>
      <c r="G71" s="211" t="s">
        <v>19</v>
      </c>
      <c r="H71" s="211" t="s">
        <v>13</v>
      </c>
      <c r="I71" s="211" t="s">
        <v>13</v>
      </c>
      <c r="J71" s="211">
        <v>0</v>
      </c>
      <c r="K71" s="211">
        <v>0</v>
      </c>
      <c r="L71" s="212">
        <v>0</v>
      </c>
      <c r="M71" s="212">
        <v>280</v>
      </c>
      <c r="N71" s="211">
        <v>0</v>
      </c>
      <c r="O71" s="211">
        <v>280</v>
      </c>
      <c r="P71" s="211">
        <v>0</v>
      </c>
      <c r="Q71" s="211">
        <v>0</v>
      </c>
      <c r="R71" s="211">
        <v>0</v>
      </c>
      <c r="S71" s="211">
        <v>280</v>
      </c>
      <c r="T71" s="211" t="s">
        <v>1401</v>
      </c>
      <c r="U71" s="211" t="s">
        <v>4262</v>
      </c>
      <c r="V71" s="211" t="s">
        <v>1677</v>
      </c>
      <c r="W71" s="211" t="s">
        <v>4346</v>
      </c>
      <c r="X71" s="211" t="s">
        <v>13</v>
      </c>
      <c r="Y71" s="211" t="s">
        <v>1680</v>
      </c>
      <c r="Z71" s="211" t="s">
        <v>1687</v>
      </c>
      <c r="AA71" s="211" t="s">
        <v>4263</v>
      </c>
      <c r="AB71" s="211" t="s">
        <v>4265</v>
      </c>
      <c r="AC71" s="34" t="str">
        <f t="shared" si="26"/>
        <v>王圆圆</v>
      </c>
      <c r="AD71" s="35">
        <f t="shared" si="27"/>
        <v>0</v>
      </c>
      <c r="AE71" s="34" t="str">
        <f t="shared" si="28"/>
        <v/>
      </c>
      <c r="AF71" s="24"/>
      <c r="AG71" s="39">
        <f t="shared" si="29"/>
        <v>0</v>
      </c>
      <c r="AH71" s="35">
        <f t="shared" si="30"/>
        <v>280</v>
      </c>
      <c r="AI71" s="35">
        <f t="shared" si="31"/>
        <v>0</v>
      </c>
      <c r="AJ71" s="34" t="str">
        <f t="shared" si="32"/>
        <v/>
      </c>
      <c r="AK71" s="34" t="str">
        <f t="shared" si="33"/>
        <v/>
      </c>
      <c r="AL71" s="34" t="str">
        <f t="shared" si="34"/>
        <v/>
      </c>
      <c r="AM71" s="34" t="str">
        <f t="shared" si="35"/>
        <v/>
      </c>
      <c r="AN71" s="34" t="str">
        <f t="shared" si="36"/>
        <v/>
      </c>
      <c r="AO71" s="34" t="str">
        <f t="shared" si="37"/>
        <v/>
      </c>
      <c r="AP71" s="34" t="str">
        <f>IF(AJ71="","",VLOOKUP(AN71,[1]Sheet11!E:F,2,0))</f>
        <v/>
      </c>
      <c r="AQ71" s="34" t="str">
        <f>IF(AO71="拼单会员","5年",IF(AJ71="","",VLOOKUP(AM71&amp;AP71,[1]Sheet11!$J$3:$K$17,2)))</f>
        <v/>
      </c>
      <c r="AR71" s="34" t="str">
        <f t="shared" si="38"/>
        <v/>
      </c>
      <c r="AS71" s="34" t="str">
        <f t="shared" si="39"/>
        <v/>
      </c>
      <c r="AT71" s="34" t="str">
        <f t="shared" si="40"/>
        <v/>
      </c>
      <c r="AU71" s="34" t="str">
        <f t="shared" si="41"/>
        <v/>
      </c>
      <c r="AV71" s="34" t="str">
        <f t="shared" si="42"/>
        <v/>
      </c>
      <c r="AW71" s="34" t="str">
        <f t="shared" si="43"/>
        <v/>
      </c>
      <c r="AX71" s="34" t="str">
        <f t="shared" si="44"/>
        <v/>
      </c>
      <c r="AY71" s="34" t="str">
        <f>IF(SUMIF('7-市场业绩'!F:F,AC71,'7-市场业绩'!I:I)&gt;0,"学习卡","老结算")</f>
        <v>学习卡</v>
      </c>
      <c r="AZ71" s="34" t="str">
        <f t="shared" si="45"/>
        <v/>
      </c>
      <c r="BA71" s="34" t="str">
        <f t="shared" si="46"/>
        <v>无</v>
      </c>
      <c r="BB71" s="34" t="str">
        <f t="shared" si="47"/>
        <v/>
      </c>
      <c r="BC71" s="34" t="str">
        <f t="shared" si="48"/>
        <v/>
      </c>
      <c r="BD71" s="34" t="str">
        <f t="shared" si="49"/>
        <v>无</v>
      </c>
      <c r="BE71" s="34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550</v>
      </c>
    </row>
    <row r="72" spans="1:71" ht="17.25" hidden="1" customHeight="1">
      <c r="A72" s="210">
        <v>42919</v>
      </c>
      <c r="B72" s="211" t="s">
        <v>4550</v>
      </c>
      <c r="C72" s="211" t="s">
        <v>13</v>
      </c>
      <c r="D72" s="211" t="s">
        <v>4547</v>
      </c>
      <c r="E72" s="211" t="s">
        <v>4548</v>
      </c>
      <c r="F72" s="211" t="s">
        <v>1775</v>
      </c>
      <c r="G72" s="211" t="s">
        <v>19</v>
      </c>
      <c r="H72" s="211" t="s">
        <v>1679</v>
      </c>
      <c r="I72" s="211" t="s">
        <v>13</v>
      </c>
      <c r="J72" s="211">
        <v>5500</v>
      </c>
      <c r="K72" s="211">
        <v>0</v>
      </c>
      <c r="L72" s="212">
        <v>1880</v>
      </c>
      <c r="M72" s="212">
        <v>1880</v>
      </c>
      <c r="N72" s="211">
        <v>0</v>
      </c>
      <c r="O72" s="211">
        <v>0</v>
      </c>
      <c r="P72" s="211">
        <v>0</v>
      </c>
      <c r="Q72" s="211">
        <v>0</v>
      </c>
      <c r="R72" s="211">
        <v>0</v>
      </c>
      <c r="S72" s="211">
        <v>1880</v>
      </c>
      <c r="T72" s="211" t="s">
        <v>1401</v>
      </c>
      <c r="U72" s="211" t="s">
        <v>4262</v>
      </c>
      <c r="V72" s="211" t="s">
        <v>1677</v>
      </c>
      <c r="W72" s="211" t="s">
        <v>4346</v>
      </c>
      <c r="X72" s="211" t="s">
        <v>13</v>
      </c>
      <c r="Y72" s="211" t="s">
        <v>1680</v>
      </c>
      <c r="Z72" s="211" t="s">
        <v>476</v>
      </c>
      <c r="AA72" s="211" t="s">
        <v>4263</v>
      </c>
      <c r="AB72" s="211" t="s">
        <v>4549</v>
      </c>
      <c r="AC72" s="34" t="str">
        <f t="shared" si="26"/>
        <v>王圆圆</v>
      </c>
      <c r="AD72" s="35">
        <f t="shared" si="27"/>
        <v>16</v>
      </c>
      <c r="AE72" s="34" t="str">
        <f t="shared" si="28"/>
        <v>无</v>
      </c>
      <c r="AF72" s="24">
        <v>1</v>
      </c>
      <c r="AG72" s="39">
        <f t="shared" si="29"/>
        <v>0.1</v>
      </c>
      <c r="AH72" s="35">
        <f t="shared" si="30"/>
        <v>0</v>
      </c>
      <c r="AI72" s="35">
        <f t="shared" si="31"/>
        <v>1880</v>
      </c>
      <c r="AJ72" s="34" t="str">
        <f t="shared" si="32"/>
        <v>新生连报幼儿1期国际学员</v>
      </c>
      <c r="AK72" s="34" t="str">
        <f t="shared" si="33"/>
        <v>新生</v>
      </c>
      <c r="AL72" s="34" t="str">
        <f t="shared" si="34"/>
        <v>连报</v>
      </c>
      <c r="AM72" s="34" t="str">
        <f t="shared" si="35"/>
        <v>幼儿</v>
      </c>
      <c r="AN72" s="34" t="str">
        <f t="shared" si="36"/>
        <v>1期</v>
      </c>
      <c r="AO72" s="34" t="str">
        <f t="shared" si="37"/>
        <v>国际学员</v>
      </c>
      <c r="AP72" s="34" t="str">
        <f>IF(AJ72="","",VLOOKUP(AN72,[1]Sheet11!E:F,2,0))</f>
        <v>1年</v>
      </c>
      <c r="AQ72" s="34" t="str">
        <f>IF(AO72="拼单会员","5年",IF(AJ72="","",VLOOKUP(AM72&amp;AP72,[1]Sheet11!$J$3:$K$17,2)))</f>
        <v>1年</v>
      </c>
      <c r="AR72" s="34" t="str">
        <f t="shared" si="38"/>
        <v>国际班</v>
      </c>
      <c r="AS72" s="34" t="str">
        <f t="shared" si="39"/>
        <v>2017-07-03</v>
      </c>
      <c r="AT72" s="34" t="str">
        <f t="shared" si="40"/>
        <v>新生</v>
      </c>
      <c r="AU72" s="34" t="str">
        <f t="shared" si="41"/>
        <v>新生</v>
      </c>
      <c r="AV72" s="34" t="str">
        <f t="shared" si="42"/>
        <v>1期秒杀</v>
      </c>
      <c r="AW72" s="34" t="str">
        <f t="shared" si="43"/>
        <v>国际班</v>
      </c>
      <c r="AX72" s="34" t="str">
        <f t="shared" si="44"/>
        <v>新生国际班</v>
      </c>
      <c r="AY72" s="34" t="str">
        <f>IF(SUMIF('7-市场业绩'!F:F,AC72,'7-市场业绩'!I:I)&gt;0,"学习卡","老结算")</f>
        <v>学习卡</v>
      </c>
      <c r="AZ72" s="34" t="str">
        <f t="shared" si="45"/>
        <v>1期秒杀</v>
      </c>
      <c r="BA72" s="34" t="str">
        <f t="shared" si="46"/>
        <v>无</v>
      </c>
      <c r="BB72" s="34" t="str">
        <f t="shared" si="47"/>
        <v/>
      </c>
      <c r="BC72" s="34" t="str">
        <f t="shared" si="48"/>
        <v/>
      </c>
      <c r="BD72" s="34" t="str">
        <f t="shared" si="49"/>
        <v>无</v>
      </c>
      <c r="BE72" s="34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>1期秒杀</v>
      </c>
      <c r="BH72" s="27">
        <v>42552</v>
      </c>
      <c r="BS72" t="s">
        <v>504</v>
      </c>
    </row>
    <row r="73" spans="1:71" ht="17.25" hidden="1" customHeight="1">
      <c r="A73" s="210">
        <v>42948</v>
      </c>
      <c r="B73" s="211" t="s">
        <v>4664</v>
      </c>
      <c r="C73" s="211" t="s">
        <v>13</v>
      </c>
      <c r="D73" s="211" t="s">
        <v>4665</v>
      </c>
      <c r="E73" s="211" t="s">
        <v>1104</v>
      </c>
      <c r="F73" s="211" t="s">
        <v>1699</v>
      </c>
      <c r="G73" s="211" t="s">
        <v>17</v>
      </c>
      <c r="H73" s="211" t="s">
        <v>1682</v>
      </c>
      <c r="I73" s="211" t="s">
        <v>13</v>
      </c>
      <c r="J73" s="211">
        <v>18824</v>
      </c>
      <c r="K73" s="211">
        <v>0</v>
      </c>
      <c r="L73" s="212">
        <v>3316</v>
      </c>
      <c r="M73" s="212">
        <v>0</v>
      </c>
      <c r="N73" s="211">
        <v>0</v>
      </c>
      <c r="O73" s="211">
        <v>-3316</v>
      </c>
      <c r="P73" s="211">
        <v>0</v>
      </c>
      <c r="Q73" s="211">
        <v>0</v>
      </c>
      <c r="R73" s="211">
        <v>0</v>
      </c>
      <c r="S73" s="211">
        <v>0</v>
      </c>
      <c r="T73" s="211" t="s">
        <v>1401</v>
      </c>
      <c r="U73" s="211" t="s">
        <v>1676</v>
      </c>
      <c r="V73" s="211" t="s">
        <v>1677</v>
      </c>
      <c r="W73" s="211" t="s">
        <v>13</v>
      </c>
      <c r="X73" s="211" t="s">
        <v>13</v>
      </c>
      <c r="Y73" s="211" t="s">
        <v>13</v>
      </c>
      <c r="Z73" s="211" t="s">
        <v>1216</v>
      </c>
      <c r="AA73" s="211" t="s">
        <v>4666</v>
      </c>
      <c r="AB73" s="211" t="s">
        <v>13</v>
      </c>
      <c r="AC73" s="34" t="str">
        <f t="shared" si="26"/>
        <v>梁彩红</v>
      </c>
      <c r="AD73" s="35">
        <f t="shared" si="27"/>
        <v>48</v>
      </c>
      <c r="AE73" s="34" t="str">
        <f t="shared" si="28"/>
        <v/>
      </c>
      <c r="AF73" s="24">
        <v>1</v>
      </c>
      <c r="AG73" s="39">
        <f t="shared" si="29"/>
        <v>0</v>
      </c>
      <c r="AH73" s="35">
        <f t="shared" si="30"/>
        <v>0</v>
      </c>
      <c r="AI73" s="35">
        <f t="shared" si="31"/>
        <v>0</v>
      </c>
      <c r="AJ73" s="34" t="str">
        <f t="shared" si="32"/>
        <v/>
      </c>
      <c r="AK73" s="34" t="str">
        <f t="shared" si="33"/>
        <v/>
      </c>
      <c r="AL73" s="34" t="str">
        <f t="shared" si="34"/>
        <v/>
      </c>
      <c r="AM73" s="34" t="str">
        <f t="shared" si="35"/>
        <v/>
      </c>
      <c r="AN73" s="34" t="str">
        <f t="shared" si="36"/>
        <v/>
      </c>
      <c r="AO73" s="34" t="str">
        <f t="shared" si="37"/>
        <v/>
      </c>
      <c r="AP73" s="34" t="str">
        <f>IF(AJ73="","",VLOOKUP(AN73,[1]Sheet11!E:F,2,0))</f>
        <v/>
      </c>
      <c r="AQ73" s="34" t="str">
        <f>IF(AO73="拼单会员","5年",IF(AJ73="","",VLOOKUP(AM73&amp;AP73,[1]Sheet11!$J$3:$K$17,2)))</f>
        <v/>
      </c>
      <c r="AR73" s="34" t="str">
        <f t="shared" si="38"/>
        <v/>
      </c>
      <c r="AS73" s="34" t="str">
        <f t="shared" si="39"/>
        <v/>
      </c>
      <c r="AT73" s="34" t="str">
        <f t="shared" si="40"/>
        <v/>
      </c>
      <c r="AU73" s="34" t="str">
        <f t="shared" si="41"/>
        <v/>
      </c>
      <c r="AV73" s="34" t="str">
        <f t="shared" si="42"/>
        <v/>
      </c>
      <c r="AW73" s="34" t="str">
        <f t="shared" si="43"/>
        <v/>
      </c>
      <c r="AX73" s="34" t="str">
        <f t="shared" si="44"/>
        <v/>
      </c>
      <c r="AY73" s="34" t="str">
        <f>IF(SUMIF('7-市场业绩'!F:F,AC73,'7-市场业绩'!I:I)&gt;0,"学习卡","老结算")</f>
        <v>老结算</v>
      </c>
      <c r="AZ73" s="34" t="str">
        <f t="shared" si="45"/>
        <v/>
      </c>
      <c r="BA73" s="34" t="str">
        <f t="shared" si="46"/>
        <v>无</v>
      </c>
      <c r="BB73" s="34" t="str">
        <f t="shared" si="47"/>
        <v/>
      </c>
      <c r="BC73" s="34" t="str">
        <f t="shared" si="48"/>
        <v/>
      </c>
      <c r="BD73" s="34" t="str">
        <f t="shared" si="49"/>
        <v>无</v>
      </c>
      <c r="BE73" s="34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551</v>
      </c>
    </row>
    <row r="74" spans="1:71" ht="17.25" hidden="1" customHeight="1">
      <c r="A74" s="210">
        <v>42948</v>
      </c>
      <c r="B74" s="211" t="s">
        <v>4667</v>
      </c>
      <c r="C74" s="211" t="s">
        <v>13</v>
      </c>
      <c r="D74" s="211" t="s">
        <v>4665</v>
      </c>
      <c r="E74" s="211" t="s">
        <v>1104</v>
      </c>
      <c r="F74" s="211" t="s">
        <v>1699</v>
      </c>
      <c r="G74" s="211" t="s">
        <v>17</v>
      </c>
      <c r="H74" s="211" t="s">
        <v>4668</v>
      </c>
      <c r="I74" s="211" t="s">
        <v>13</v>
      </c>
      <c r="J74" s="211">
        <v>0</v>
      </c>
      <c r="K74" s="211">
        <v>0</v>
      </c>
      <c r="L74" s="212">
        <v>-3316</v>
      </c>
      <c r="M74" s="212">
        <v>0</v>
      </c>
      <c r="N74" s="211">
        <v>0</v>
      </c>
      <c r="O74" s="211">
        <v>3316</v>
      </c>
      <c r="P74" s="211">
        <v>0</v>
      </c>
      <c r="Q74" s="211">
        <v>0</v>
      </c>
      <c r="R74" s="211">
        <v>0</v>
      </c>
      <c r="S74" s="211">
        <v>0</v>
      </c>
      <c r="T74" s="211" t="s">
        <v>1401</v>
      </c>
      <c r="U74" s="211" t="s">
        <v>1676</v>
      </c>
      <c r="V74" s="211" t="s">
        <v>483</v>
      </c>
      <c r="W74" s="211" t="s">
        <v>13</v>
      </c>
      <c r="X74" s="211" t="s">
        <v>13</v>
      </c>
      <c r="Y74" s="211" t="s">
        <v>13</v>
      </c>
      <c r="Z74" s="211" t="s">
        <v>476</v>
      </c>
      <c r="AA74" s="211" t="s">
        <v>4666</v>
      </c>
      <c r="AB74" s="211" t="s">
        <v>13</v>
      </c>
      <c r="AC74" s="34" t="str">
        <f t="shared" si="26"/>
        <v>梁彩红</v>
      </c>
      <c r="AD74" s="35">
        <f t="shared" si="27"/>
        <v>-48</v>
      </c>
      <c r="AE74" s="34" t="str">
        <f t="shared" si="28"/>
        <v/>
      </c>
      <c r="AF74" s="24"/>
      <c r="AG74" s="39">
        <f t="shared" si="29"/>
        <v>0</v>
      </c>
      <c r="AH74" s="35">
        <f t="shared" si="30"/>
        <v>0</v>
      </c>
      <c r="AI74" s="35">
        <f t="shared" si="31"/>
        <v>0</v>
      </c>
      <c r="AJ74" s="34" t="str">
        <f t="shared" si="32"/>
        <v/>
      </c>
      <c r="AK74" s="34" t="str">
        <f t="shared" si="33"/>
        <v/>
      </c>
      <c r="AL74" s="34" t="str">
        <f t="shared" si="34"/>
        <v/>
      </c>
      <c r="AM74" s="34" t="str">
        <f t="shared" si="35"/>
        <v/>
      </c>
      <c r="AN74" s="34" t="str">
        <f t="shared" si="36"/>
        <v/>
      </c>
      <c r="AO74" s="34" t="str">
        <f t="shared" si="37"/>
        <v/>
      </c>
      <c r="AP74" s="34" t="str">
        <f>IF(AJ74="","",VLOOKUP(AN74,[1]Sheet11!E:F,2,0))</f>
        <v/>
      </c>
      <c r="AQ74" s="34" t="str">
        <f>IF(AO74="拼单会员","5年",IF(AJ74="","",VLOOKUP(AM74&amp;AP74,[1]Sheet11!$J$3:$K$17,2)))</f>
        <v/>
      </c>
      <c r="AR74" s="34" t="str">
        <f t="shared" si="38"/>
        <v/>
      </c>
      <c r="AS74" s="34" t="str">
        <f t="shared" si="39"/>
        <v/>
      </c>
      <c r="AT74" s="34" t="str">
        <f t="shared" si="40"/>
        <v/>
      </c>
      <c r="AU74" s="34" t="str">
        <f t="shared" si="41"/>
        <v/>
      </c>
      <c r="AV74" s="34" t="str">
        <f t="shared" si="42"/>
        <v/>
      </c>
      <c r="AW74" s="34" t="str">
        <f t="shared" si="43"/>
        <v/>
      </c>
      <c r="AX74" s="34" t="str">
        <f t="shared" si="44"/>
        <v/>
      </c>
      <c r="AY74" s="34" t="str">
        <f>IF(SUMIF('7-市场业绩'!F:F,AC74,'7-市场业绩'!I:I)&gt;0,"学习卡","老结算")</f>
        <v>老结算</v>
      </c>
      <c r="AZ74" s="34" t="str">
        <f t="shared" si="45"/>
        <v/>
      </c>
      <c r="BA74" s="34" t="str">
        <f t="shared" si="46"/>
        <v>无</v>
      </c>
      <c r="BB74" s="34" t="str">
        <f t="shared" si="47"/>
        <v/>
      </c>
      <c r="BC74" s="34" t="str">
        <f t="shared" si="48"/>
        <v/>
      </c>
      <c r="BD74" s="34" t="str">
        <f t="shared" si="49"/>
        <v>无</v>
      </c>
      <c r="BE74" s="34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552</v>
      </c>
    </row>
    <row r="75" spans="1:71" ht="17.25" hidden="1" customHeight="1">
      <c r="A75" s="210">
        <v>42948</v>
      </c>
      <c r="B75" s="211" t="s">
        <v>4669</v>
      </c>
      <c r="C75" s="211" t="s">
        <v>13</v>
      </c>
      <c r="D75" s="211" t="s">
        <v>4143</v>
      </c>
      <c r="E75" s="211" t="s">
        <v>1204</v>
      </c>
      <c r="F75" s="211" t="s">
        <v>1699</v>
      </c>
      <c r="G75" s="211" t="s">
        <v>19</v>
      </c>
      <c r="H75" s="211" t="s">
        <v>1682</v>
      </c>
      <c r="I75" s="211" t="s">
        <v>13</v>
      </c>
      <c r="J75" s="211">
        <v>18824</v>
      </c>
      <c r="K75" s="211">
        <v>0</v>
      </c>
      <c r="L75" s="212">
        <v>3316</v>
      </c>
      <c r="M75" s="212">
        <v>0</v>
      </c>
      <c r="N75" s="211">
        <v>0</v>
      </c>
      <c r="O75" s="211">
        <v>-3316</v>
      </c>
      <c r="P75" s="211">
        <v>0</v>
      </c>
      <c r="Q75" s="211">
        <v>0</v>
      </c>
      <c r="R75" s="211">
        <v>0</v>
      </c>
      <c r="S75" s="211">
        <v>0</v>
      </c>
      <c r="T75" s="211" t="s">
        <v>1401</v>
      </c>
      <c r="U75" s="211" t="s">
        <v>1676</v>
      </c>
      <c r="V75" s="211" t="s">
        <v>1677</v>
      </c>
      <c r="W75" s="211" t="s">
        <v>13</v>
      </c>
      <c r="X75" s="211" t="s">
        <v>13</v>
      </c>
      <c r="Y75" s="211" t="s">
        <v>13</v>
      </c>
      <c r="Z75" s="211" t="s">
        <v>1216</v>
      </c>
      <c r="AA75" s="211" t="s">
        <v>4666</v>
      </c>
      <c r="AB75" s="211" t="s">
        <v>13</v>
      </c>
      <c r="AC75" s="34" t="str">
        <f t="shared" si="26"/>
        <v>梁彩红</v>
      </c>
      <c r="AD75" s="35">
        <f t="shared" si="27"/>
        <v>48</v>
      </c>
      <c r="AE75" s="34" t="str">
        <f t="shared" si="28"/>
        <v/>
      </c>
      <c r="AF75" s="24">
        <v>1</v>
      </c>
      <c r="AG75" s="39">
        <f t="shared" si="29"/>
        <v>0</v>
      </c>
      <c r="AH75" s="35">
        <f t="shared" si="30"/>
        <v>0</v>
      </c>
      <c r="AI75" s="35">
        <f t="shared" si="31"/>
        <v>0</v>
      </c>
      <c r="AJ75" s="34" t="str">
        <f t="shared" si="32"/>
        <v/>
      </c>
      <c r="AK75" s="34" t="str">
        <f t="shared" si="33"/>
        <v/>
      </c>
      <c r="AL75" s="34" t="str">
        <f t="shared" si="34"/>
        <v/>
      </c>
      <c r="AM75" s="34" t="str">
        <f t="shared" si="35"/>
        <v/>
      </c>
      <c r="AN75" s="34" t="str">
        <f t="shared" si="36"/>
        <v/>
      </c>
      <c r="AO75" s="34" t="str">
        <f t="shared" si="37"/>
        <v/>
      </c>
      <c r="AP75" s="34" t="str">
        <f>IF(AJ75="","",VLOOKUP(AN75,[1]Sheet11!E:F,2,0))</f>
        <v/>
      </c>
      <c r="AQ75" s="34" t="str">
        <f>IF(AO75="拼单会员","5年",IF(AJ75="","",VLOOKUP(AM75&amp;AP75,[1]Sheet11!$J$3:$K$17,2)))</f>
        <v/>
      </c>
      <c r="AR75" s="34" t="str">
        <f t="shared" si="38"/>
        <v/>
      </c>
      <c r="AS75" s="34" t="str">
        <f t="shared" si="39"/>
        <v/>
      </c>
      <c r="AT75" s="34" t="str">
        <f t="shared" si="40"/>
        <v/>
      </c>
      <c r="AU75" s="34" t="str">
        <f t="shared" si="41"/>
        <v/>
      </c>
      <c r="AV75" s="34" t="str">
        <f t="shared" si="42"/>
        <v/>
      </c>
      <c r="AW75" s="34" t="str">
        <f t="shared" si="43"/>
        <v/>
      </c>
      <c r="AX75" s="34" t="str">
        <f t="shared" si="44"/>
        <v/>
      </c>
      <c r="AY75" s="34" t="str">
        <f>IF(SUMIF('7-市场业绩'!F:F,AC75,'7-市场业绩'!I:I)&gt;0,"学习卡","老结算")</f>
        <v>老结算</v>
      </c>
      <c r="AZ75" s="34" t="str">
        <f t="shared" si="45"/>
        <v/>
      </c>
      <c r="BA75" s="34" t="str">
        <f t="shared" si="46"/>
        <v>无</v>
      </c>
      <c r="BB75" s="34" t="str">
        <f t="shared" si="47"/>
        <v/>
      </c>
      <c r="BC75" s="34" t="str">
        <f t="shared" si="48"/>
        <v/>
      </c>
      <c r="BD75" s="34" t="str">
        <f t="shared" si="49"/>
        <v>无</v>
      </c>
      <c r="BE75" s="34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553</v>
      </c>
    </row>
    <row r="76" spans="1:71" ht="17.25" hidden="1" customHeight="1">
      <c r="A76" s="210">
        <v>42948</v>
      </c>
      <c r="B76" s="211" t="s">
        <v>4670</v>
      </c>
      <c r="C76" s="211" t="s">
        <v>13</v>
      </c>
      <c r="D76" s="211" t="s">
        <v>4143</v>
      </c>
      <c r="E76" s="211" t="s">
        <v>1204</v>
      </c>
      <c r="F76" s="211" t="s">
        <v>1699</v>
      </c>
      <c r="G76" s="211" t="s">
        <v>19</v>
      </c>
      <c r="H76" s="211" t="s">
        <v>4668</v>
      </c>
      <c r="I76" s="211" t="s">
        <v>13</v>
      </c>
      <c r="J76" s="211">
        <v>0</v>
      </c>
      <c r="K76" s="211">
        <v>0</v>
      </c>
      <c r="L76" s="212">
        <v>-3316</v>
      </c>
      <c r="M76" s="212">
        <v>0</v>
      </c>
      <c r="N76" s="211">
        <v>0</v>
      </c>
      <c r="O76" s="211">
        <v>3316</v>
      </c>
      <c r="P76" s="211">
        <v>0</v>
      </c>
      <c r="Q76" s="211">
        <v>0</v>
      </c>
      <c r="R76" s="211">
        <v>0</v>
      </c>
      <c r="S76" s="211">
        <v>0</v>
      </c>
      <c r="T76" s="211" t="s">
        <v>1401</v>
      </c>
      <c r="U76" s="211" t="s">
        <v>1676</v>
      </c>
      <c r="V76" s="211" t="s">
        <v>483</v>
      </c>
      <c r="W76" s="211" t="s">
        <v>13</v>
      </c>
      <c r="X76" s="211" t="s">
        <v>13</v>
      </c>
      <c r="Y76" s="211" t="s">
        <v>13</v>
      </c>
      <c r="Z76" s="211" t="s">
        <v>476</v>
      </c>
      <c r="AA76" s="295" t="s">
        <v>4682</v>
      </c>
      <c r="AB76" s="211" t="s">
        <v>13</v>
      </c>
      <c r="AC76" s="34" t="str">
        <f t="shared" si="26"/>
        <v>梁彩红</v>
      </c>
      <c r="AD76" s="35">
        <f t="shared" si="27"/>
        <v>-48</v>
      </c>
      <c r="AE76" s="34" t="str">
        <f t="shared" si="28"/>
        <v/>
      </c>
      <c r="AF76" s="24"/>
      <c r="AG76" s="39">
        <f t="shared" si="29"/>
        <v>0</v>
      </c>
      <c r="AH76" s="35">
        <f t="shared" si="30"/>
        <v>0</v>
      </c>
      <c r="AI76" s="35">
        <f t="shared" si="31"/>
        <v>0</v>
      </c>
      <c r="AJ76" s="34" t="str">
        <f t="shared" si="32"/>
        <v/>
      </c>
      <c r="AK76" s="34" t="str">
        <f t="shared" si="33"/>
        <v/>
      </c>
      <c r="AL76" s="34" t="str">
        <f t="shared" si="34"/>
        <v/>
      </c>
      <c r="AM76" s="34" t="str">
        <f t="shared" si="35"/>
        <v/>
      </c>
      <c r="AN76" s="34" t="str">
        <f t="shared" si="36"/>
        <v/>
      </c>
      <c r="AO76" s="34" t="str">
        <f t="shared" si="37"/>
        <v/>
      </c>
      <c r="AP76" s="34" t="str">
        <f>IF(AJ76="","",VLOOKUP(AN76,[1]Sheet11!E:F,2,0))</f>
        <v/>
      </c>
      <c r="AQ76" s="34" t="str">
        <f>IF(AO76="拼单会员","5年",IF(AJ76="","",VLOOKUP(AM76&amp;AP76,[1]Sheet11!$J$3:$K$17,2)))</f>
        <v/>
      </c>
      <c r="AR76" s="34" t="str">
        <f t="shared" si="38"/>
        <v/>
      </c>
      <c r="AS76" s="34" t="str">
        <f t="shared" si="39"/>
        <v/>
      </c>
      <c r="AT76" s="34" t="str">
        <f t="shared" si="40"/>
        <v/>
      </c>
      <c r="AU76" s="34" t="str">
        <f t="shared" si="41"/>
        <v/>
      </c>
      <c r="AV76" s="34" t="str">
        <f t="shared" si="42"/>
        <v/>
      </c>
      <c r="AW76" s="34" t="str">
        <f t="shared" si="43"/>
        <v/>
      </c>
      <c r="AX76" s="34" t="str">
        <f t="shared" si="44"/>
        <v/>
      </c>
      <c r="AY76" s="34" t="str">
        <f>IF(SUMIF('7-市场业绩'!F:F,AC76,'7-市场业绩'!I:I)&gt;0,"学习卡","老结算")</f>
        <v>老结算</v>
      </c>
      <c r="AZ76" s="34" t="str">
        <f t="shared" si="45"/>
        <v/>
      </c>
      <c r="BA76" s="34" t="str">
        <f t="shared" si="46"/>
        <v>无</v>
      </c>
      <c r="BB76" s="34" t="str">
        <f t="shared" si="47"/>
        <v/>
      </c>
      <c r="BC76" s="34" t="str">
        <f t="shared" si="48"/>
        <v/>
      </c>
      <c r="BD76" s="34" t="str">
        <f t="shared" si="49"/>
        <v>无</v>
      </c>
      <c r="BE76" s="34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554</v>
      </c>
    </row>
    <row r="77" spans="1:71" ht="17.25" hidden="1" customHeight="1">
      <c r="A77" s="210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2"/>
      <c r="M77" s="212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34" t="str">
        <f t="shared" si="26"/>
        <v/>
      </c>
      <c r="AD77" s="35">
        <f t="shared" si="27"/>
        <v>0</v>
      </c>
      <c r="AE77" s="34" t="str">
        <f t="shared" si="28"/>
        <v/>
      </c>
      <c r="AF77" s="24"/>
      <c r="AG77" s="39">
        <f t="shared" si="29"/>
        <v>0</v>
      </c>
      <c r="AH77" s="35">
        <f t="shared" si="30"/>
        <v>0</v>
      </c>
      <c r="AI77" s="35">
        <f t="shared" si="31"/>
        <v>0</v>
      </c>
      <c r="AJ77" s="34" t="str">
        <f t="shared" si="32"/>
        <v/>
      </c>
      <c r="AK77" s="34" t="str">
        <f t="shared" si="33"/>
        <v/>
      </c>
      <c r="AL77" s="34" t="str">
        <f t="shared" si="34"/>
        <v/>
      </c>
      <c r="AM77" s="34" t="str">
        <f t="shared" si="35"/>
        <v/>
      </c>
      <c r="AN77" s="34" t="str">
        <f t="shared" si="36"/>
        <v/>
      </c>
      <c r="AO77" s="34" t="str">
        <f t="shared" si="37"/>
        <v/>
      </c>
      <c r="AP77" s="34" t="str">
        <f>IF(AJ77="","",VLOOKUP(AN77,[1]Sheet11!E:F,2,0))</f>
        <v/>
      </c>
      <c r="AQ77" s="34" t="str">
        <f>IF(AO77="拼单会员","5年",IF(AJ77="","",VLOOKUP(AM77&amp;AP77,[1]Sheet11!$J$3:$K$17,2)))</f>
        <v/>
      </c>
      <c r="AR77" s="34" t="str">
        <f t="shared" si="38"/>
        <v/>
      </c>
      <c r="AS77" s="34" t="str">
        <f t="shared" si="39"/>
        <v/>
      </c>
      <c r="AT77" s="34" t="str">
        <f t="shared" si="40"/>
        <v/>
      </c>
      <c r="AU77" s="34" t="str">
        <f t="shared" si="41"/>
        <v/>
      </c>
      <c r="AV77" s="34" t="str">
        <f t="shared" si="42"/>
        <v/>
      </c>
      <c r="AW77" s="34" t="str">
        <f t="shared" si="43"/>
        <v/>
      </c>
      <c r="AX77" s="34" t="str">
        <f t="shared" si="44"/>
        <v/>
      </c>
      <c r="AY77" s="34" t="str">
        <f>IF(SUMIF('7-市场业绩'!F:F,AC77,'7-市场业绩'!I:I)&gt;0,"学习卡","老结算")</f>
        <v>老结算</v>
      </c>
      <c r="AZ77" s="34" t="str">
        <f t="shared" si="45"/>
        <v/>
      </c>
      <c r="BA77" s="34" t="str">
        <f t="shared" si="46"/>
        <v>无</v>
      </c>
      <c r="BB77" s="34" t="str">
        <f t="shared" si="47"/>
        <v/>
      </c>
      <c r="BC77" s="34" t="str">
        <f t="shared" si="48"/>
        <v/>
      </c>
      <c r="BD77" s="34" t="str">
        <f t="shared" si="49"/>
        <v>无</v>
      </c>
      <c r="BE77" s="34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555</v>
      </c>
    </row>
    <row r="78" spans="1:71" ht="17.25" hidden="1" customHeight="1">
      <c r="A78" s="210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2"/>
      <c r="M78" s="212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34" t="str">
        <f t="shared" si="26"/>
        <v/>
      </c>
      <c r="AD78" s="35">
        <f t="shared" si="27"/>
        <v>0</v>
      </c>
      <c r="AE78" s="34" t="str">
        <f t="shared" si="28"/>
        <v/>
      </c>
      <c r="AF78" s="24"/>
      <c r="AG78" s="39">
        <f t="shared" si="29"/>
        <v>0</v>
      </c>
      <c r="AH78" s="35">
        <f t="shared" si="30"/>
        <v>0</v>
      </c>
      <c r="AI78" s="35">
        <f t="shared" si="31"/>
        <v>0</v>
      </c>
      <c r="AJ78" s="34" t="str">
        <f t="shared" si="32"/>
        <v/>
      </c>
      <c r="AK78" s="34" t="str">
        <f t="shared" si="33"/>
        <v/>
      </c>
      <c r="AL78" s="34" t="str">
        <f t="shared" si="34"/>
        <v/>
      </c>
      <c r="AM78" s="34" t="str">
        <f t="shared" si="35"/>
        <v/>
      </c>
      <c r="AN78" s="34" t="str">
        <f t="shared" si="36"/>
        <v/>
      </c>
      <c r="AO78" s="34" t="str">
        <f t="shared" si="37"/>
        <v/>
      </c>
      <c r="AP78" s="34" t="str">
        <f>IF(AJ78="","",VLOOKUP(AN78,[1]Sheet11!E:F,2,0))</f>
        <v/>
      </c>
      <c r="AQ78" s="34" t="str">
        <f>IF(AO78="拼单会员","5年",IF(AJ78="","",VLOOKUP(AM78&amp;AP78,[1]Sheet11!$J$3:$K$17,2)))</f>
        <v/>
      </c>
      <c r="AR78" s="34" t="str">
        <f t="shared" si="38"/>
        <v/>
      </c>
      <c r="AS78" s="34" t="str">
        <f t="shared" si="39"/>
        <v/>
      </c>
      <c r="AT78" s="34" t="str">
        <f t="shared" si="40"/>
        <v/>
      </c>
      <c r="AU78" s="34" t="str">
        <f t="shared" si="41"/>
        <v/>
      </c>
      <c r="AV78" s="34" t="str">
        <f t="shared" si="42"/>
        <v/>
      </c>
      <c r="AW78" s="34" t="str">
        <f t="shared" si="43"/>
        <v/>
      </c>
      <c r="AX78" s="34" t="str">
        <f t="shared" si="44"/>
        <v/>
      </c>
      <c r="AY78" s="34" t="str">
        <f>IF(SUMIF('7-市场业绩'!F:F,AC78,'7-市场业绩'!I:I)&gt;0,"学习卡","老结算")</f>
        <v>老结算</v>
      </c>
      <c r="AZ78" s="34" t="str">
        <f t="shared" si="45"/>
        <v/>
      </c>
      <c r="BA78" s="34" t="str">
        <f t="shared" si="46"/>
        <v>无</v>
      </c>
      <c r="BB78" s="34" t="str">
        <f t="shared" si="47"/>
        <v/>
      </c>
      <c r="BC78" s="34" t="str">
        <f t="shared" si="48"/>
        <v/>
      </c>
      <c r="BD78" s="34" t="str">
        <f t="shared" si="49"/>
        <v>无</v>
      </c>
      <c r="BE78" s="34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556</v>
      </c>
    </row>
    <row r="79" spans="1:71" ht="17.25" hidden="1" customHeight="1">
      <c r="A79" s="210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212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34" t="str">
        <f t="shared" si="26"/>
        <v/>
      </c>
      <c r="AD79" s="35">
        <f t="shared" si="27"/>
        <v>0</v>
      </c>
      <c r="AE79" s="34" t="str">
        <f t="shared" si="28"/>
        <v/>
      </c>
      <c r="AF79" s="24"/>
      <c r="AG79" s="39">
        <f t="shared" si="29"/>
        <v>0</v>
      </c>
      <c r="AH79" s="35">
        <f t="shared" si="30"/>
        <v>0</v>
      </c>
      <c r="AI79" s="35">
        <f t="shared" si="31"/>
        <v>0</v>
      </c>
      <c r="AJ79" s="34" t="str">
        <f t="shared" si="32"/>
        <v/>
      </c>
      <c r="AK79" s="34" t="str">
        <f t="shared" si="33"/>
        <v/>
      </c>
      <c r="AL79" s="34" t="str">
        <f t="shared" si="34"/>
        <v/>
      </c>
      <c r="AM79" s="34" t="str">
        <f t="shared" si="35"/>
        <v/>
      </c>
      <c r="AN79" s="34" t="str">
        <f t="shared" si="36"/>
        <v/>
      </c>
      <c r="AO79" s="34" t="str">
        <f t="shared" si="37"/>
        <v/>
      </c>
      <c r="AP79" s="34" t="str">
        <f>IF(AJ79="","",VLOOKUP(AN79,[1]Sheet11!E:F,2,0))</f>
        <v/>
      </c>
      <c r="AQ79" s="34" t="str">
        <f>IF(AO79="拼单会员","5年",IF(AJ79="","",VLOOKUP(AM79&amp;AP79,[1]Sheet11!$J$3:$K$17,2)))</f>
        <v/>
      </c>
      <c r="AR79" s="34" t="str">
        <f t="shared" si="38"/>
        <v/>
      </c>
      <c r="AS79" s="34" t="str">
        <f t="shared" si="39"/>
        <v/>
      </c>
      <c r="AT79" s="34" t="str">
        <f t="shared" si="40"/>
        <v/>
      </c>
      <c r="AU79" s="34" t="str">
        <f t="shared" si="41"/>
        <v/>
      </c>
      <c r="AV79" s="34" t="str">
        <f t="shared" si="42"/>
        <v/>
      </c>
      <c r="AW79" s="34" t="str">
        <f t="shared" si="43"/>
        <v/>
      </c>
      <c r="AX79" s="34" t="str">
        <f t="shared" si="44"/>
        <v/>
      </c>
      <c r="AY79" s="34" t="str">
        <f>IF(SUMIF('7-市场业绩'!F:F,AC79,'7-市场业绩'!I:I)&gt;0,"学习卡","老结算")</f>
        <v>老结算</v>
      </c>
      <c r="AZ79" s="34" t="str">
        <f t="shared" si="45"/>
        <v/>
      </c>
      <c r="BA79" s="34" t="str">
        <f t="shared" si="46"/>
        <v>无</v>
      </c>
      <c r="BB79" s="34" t="str">
        <f t="shared" si="47"/>
        <v/>
      </c>
      <c r="BC79" s="34" t="str">
        <f t="shared" si="48"/>
        <v/>
      </c>
      <c r="BD79" s="34" t="str">
        <f t="shared" si="49"/>
        <v>无</v>
      </c>
      <c r="BE79" s="34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557</v>
      </c>
    </row>
    <row r="80" spans="1:71" ht="17.25" hidden="1" customHeight="1">
      <c r="A80" s="210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2"/>
      <c r="M80" s="212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34" t="str">
        <f t="shared" si="26"/>
        <v/>
      </c>
      <c r="AD80" s="35">
        <f t="shared" si="27"/>
        <v>0</v>
      </c>
      <c r="AE80" s="34" t="str">
        <f t="shared" si="28"/>
        <v/>
      </c>
      <c r="AF80" s="24"/>
      <c r="AG80" s="39">
        <f t="shared" si="29"/>
        <v>0</v>
      </c>
      <c r="AH80" s="35">
        <f t="shared" si="30"/>
        <v>0</v>
      </c>
      <c r="AI80" s="35">
        <f t="shared" si="31"/>
        <v>0</v>
      </c>
      <c r="AJ80" s="34" t="str">
        <f t="shared" si="32"/>
        <v/>
      </c>
      <c r="AK80" s="34" t="str">
        <f t="shared" si="33"/>
        <v/>
      </c>
      <c r="AL80" s="34" t="str">
        <f t="shared" si="34"/>
        <v/>
      </c>
      <c r="AM80" s="34" t="str">
        <f t="shared" si="35"/>
        <v/>
      </c>
      <c r="AN80" s="34" t="str">
        <f t="shared" si="36"/>
        <v/>
      </c>
      <c r="AO80" s="34" t="str">
        <f t="shared" si="37"/>
        <v/>
      </c>
      <c r="AP80" s="34" t="str">
        <f>IF(AJ80="","",VLOOKUP(AN80,[1]Sheet11!E:F,2,0))</f>
        <v/>
      </c>
      <c r="AQ80" s="34" t="str">
        <f>IF(AO80="拼单会员","5年",IF(AJ80="","",VLOOKUP(AM80&amp;AP80,[1]Sheet11!$J$3:$K$17,2)))</f>
        <v/>
      </c>
      <c r="AR80" s="34" t="str">
        <f t="shared" si="38"/>
        <v/>
      </c>
      <c r="AS80" s="34" t="str">
        <f t="shared" si="39"/>
        <v/>
      </c>
      <c r="AT80" s="34" t="str">
        <f t="shared" si="40"/>
        <v/>
      </c>
      <c r="AU80" s="34" t="str">
        <f t="shared" si="41"/>
        <v/>
      </c>
      <c r="AV80" s="34" t="str">
        <f t="shared" si="42"/>
        <v/>
      </c>
      <c r="AW80" s="34" t="str">
        <f t="shared" si="43"/>
        <v/>
      </c>
      <c r="AX80" s="34" t="str">
        <f t="shared" si="44"/>
        <v/>
      </c>
      <c r="AY80" s="34" t="str">
        <f>IF(SUMIF('7-市场业绩'!F:F,AC80,'7-市场业绩'!I:I)&gt;0,"学习卡","老结算")</f>
        <v>老结算</v>
      </c>
      <c r="AZ80" s="34" t="str">
        <f t="shared" si="45"/>
        <v/>
      </c>
      <c r="BA80" s="34" t="str">
        <f t="shared" si="46"/>
        <v>无</v>
      </c>
      <c r="BB80" s="34" t="str">
        <f t="shared" si="47"/>
        <v/>
      </c>
      <c r="BC80" s="34" t="str">
        <f t="shared" si="48"/>
        <v/>
      </c>
      <c r="BD80" s="34" t="str">
        <f t="shared" si="49"/>
        <v>无</v>
      </c>
      <c r="BE80" s="34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558</v>
      </c>
    </row>
    <row r="81" spans="1:71" ht="17.25" hidden="1" customHeight="1">
      <c r="A81" s="210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2"/>
      <c r="M81" s="212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34" t="str">
        <f t="shared" si="26"/>
        <v/>
      </c>
      <c r="AD81" s="35">
        <f t="shared" si="27"/>
        <v>0</v>
      </c>
      <c r="AE81" s="34" t="str">
        <f t="shared" si="28"/>
        <v/>
      </c>
      <c r="AF81" s="24"/>
      <c r="AG81" s="39">
        <f t="shared" si="29"/>
        <v>0</v>
      </c>
      <c r="AH81" s="35">
        <f t="shared" si="30"/>
        <v>0</v>
      </c>
      <c r="AI81" s="35">
        <f t="shared" si="31"/>
        <v>0</v>
      </c>
      <c r="AJ81" s="34" t="str">
        <f t="shared" si="32"/>
        <v/>
      </c>
      <c r="AK81" s="34" t="str">
        <f t="shared" si="33"/>
        <v/>
      </c>
      <c r="AL81" s="34" t="str">
        <f t="shared" si="34"/>
        <v/>
      </c>
      <c r="AM81" s="34" t="str">
        <f t="shared" si="35"/>
        <v/>
      </c>
      <c r="AN81" s="34" t="str">
        <f t="shared" si="36"/>
        <v/>
      </c>
      <c r="AO81" s="34" t="str">
        <f t="shared" si="37"/>
        <v/>
      </c>
      <c r="AP81" s="34" t="str">
        <f>IF(AJ81="","",VLOOKUP(AN81,[1]Sheet11!E:F,2,0))</f>
        <v/>
      </c>
      <c r="AQ81" s="34" t="str">
        <f>IF(AO81="拼单会员","5年",IF(AJ81="","",VLOOKUP(AM81&amp;AP81,[1]Sheet11!$J$3:$K$17,2)))</f>
        <v/>
      </c>
      <c r="AR81" s="34" t="str">
        <f t="shared" si="38"/>
        <v/>
      </c>
      <c r="AS81" s="34" t="str">
        <f t="shared" si="39"/>
        <v/>
      </c>
      <c r="AT81" s="34" t="str">
        <f t="shared" si="40"/>
        <v/>
      </c>
      <c r="AU81" s="34" t="str">
        <f t="shared" si="41"/>
        <v/>
      </c>
      <c r="AV81" s="34" t="str">
        <f t="shared" si="42"/>
        <v/>
      </c>
      <c r="AW81" s="34" t="str">
        <f t="shared" si="43"/>
        <v/>
      </c>
      <c r="AX81" s="34" t="str">
        <f t="shared" si="44"/>
        <v/>
      </c>
      <c r="AY81" s="34" t="str">
        <f>IF(SUMIF('7-市场业绩'!F:F,AC81,'7-市场业绩'!I:I)&gt;0,"学习卡","老结算")</f>
        <v>老结算</v>
      </c>
      <c r="AZ81" s="34" t="str">
        <f t="shared" si="45"/>
        <v/>
      </c>
      <c r="BA81" s="34" t="str">
        <f t="shared" si="46"/>
        <v>无</v>
      </c>
      <c r="BB81" s="34" t="str">
        <f t="shared" si="47"/>
        <v/>
      </c>
      <c r="BC81" s="34" t="str">
        <f t="shared" si="48"/>
        <v/>
      </c>
      <c r="BD81" s="34" t="str">
        <f t="shared" si="49"/>
        <v>无</v>
      </c>
      <c r="BE81" s="34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559</v>
      </c>
    </row>
    <row r="82" spans="1:71" ht="17.25" hidden="1" customHeight="1">
      <c r="A82" s="210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2"/>
      <c r="M82" s="212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34" t="str">
        <f t="shared" si="26"/>
        <v/>
      </c>
      <c r="AD82" s="35">
        <f t="shared" si="27"/>
        <v>0</v>
      </c>
      <c r="AE82" s="34" t="str">
        <f t="shared" si="28"/>
        <v/>
      </c>
      <c r="AF82" s="24"/>
      <c r="AG82" s="39">
        <f t="shared" si="29"/>
        <v>0</v>
      </c>
      <c r="AH82" s="35">
        <f t="shared" si="30"/>
        <v>0</v>
      </c>
      <c r="AI82" s="35">
        <f t="shared" si="31"/>
        <v>0</v>
      </c>
      <c r="AJ82" s="34" t="str">
        <f t="shared" si="32"/>
        <v/>
      </c>
      <c r="AK82" s="34" t="str">
        <f t="shared" si="33"/>
        <v/>
      </c>
      <c r="AL82" s="34" t="str">
        <f t="shared" si="34"/>
        <v/>
      </c>
      <c r="AM82" s="34" t="str">
        <f t="shared" si="35"/>
        <v/>
      </c>
      <c r="AN82" s="34" t="str">
        <f t="shared" si="36"/>
        <v/>
      </c>
      <c r="AO82" s="34" t="str">
        <f t="shared" si="37"/>
        <v/>
      </c>
      <c r="AP82" s="34" t="str">
        <f>IF(AJ82="","",VLOOKUP(AN82,[1]Sheet11!E:F,2,0))</f>
        <v/>
      </c>
      <c r="AQ82" s="34" t="str">
        <f>IF(AO82="拼单会员","5年",IF(AJ82="","",VLOOKUP(AM82&amp;AP82,[1]Sheet11!$J$3:$K$17,2)))</f>
        <v/>
      </c>
      <c r="AR82" s="34" t="str">
        <f t="shared" si="38"/>
        <v/>
      </c>
      <c r="AS82" s="34" t="str">
        <f t="shared" si="39"/>
        <v/>
      </c>
      <c r="AT82" s="34" t="str">
        <f t="shared" si="40"/>
        <v/>
      </c>
      <c r="AU82" s="34" t="str">
        <f t="shared" si="41"/>
        <v/>
      </c>
      <c r="AV82" s="34" t="str">
        <f t="shared" si="42"/>
        <v/>
      </c>
      <c r="AW82" s="34" t="str">
        <f t="shared" si="43"/>
        <v/>
      </c>
      <c r="AX82" s="34" t="str">
        <f t="shared" si="44"/>
        <v/>
      </c>
      <c r="AY82" s="34" t="str">
        <f>IF(SUMIF('7-市场业绩'!F:F,AC82,'7-市场业绩'!I:I)&gt;0,"学习卡","老结算")</f>
        <v>老结算</v>
      </c>
      <c r="AZ82" s="34" t="str">
        <f t="shared" si="45"/>
        <v/>
      </c>
      <c r="BA82" s="34" t="str">
        <f t="shared" si="46"/>
        <v>无</v>
      </c>
      <c r="BB82" s="34" t="str">
        <f t="shared" si="47"/>
        <v/>
      </c>
      <c r="BC82" s="34" t="str">
        <f t="shared" si="48"/>
        <v/>
      </c>
      <c r="BD82" s="34" t="str">
        <f t="shared" si="49"/>
        <v>无</v>
      </c>
      <c r="BE82" s="34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560</v>
      </c>
    </row>
    <row r="83" spans="1:71" ht="17.25" hidden="1" customHeight="1">
      <c r="A83" s="210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2"/>
      <c r="M83" s="212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34" t="str">
        <f t="shared" si="26"/>
        <v/>
      </c>
      <c r="AD83" s="35">
        <f t="shared" si="27"/>
        <v>0</v>
      </c>
      <c r="AE83" s="34" t="str">
        <f t="shared" si="28"/>
        <v/>
      </c>
      <c r="AF83" s="24"/>
      <c r="AG83" s="39">
        <f t="shared" si="29"/>
        <v>0</v>
      </c>
      <c r="AH83" s="35">
        <f t="shared" si="30"/>
        <v>0</v>
      </c>
      <c r="AI83" s="35">
        <f t="shared" si="31"/>
        <v>0</v>
      </c>
      <c r="AJ83" s="34" t="str">
        <f t="shared" si="32"/>
        <v/>
      </c>
      <c r="AK83" s="34" t="str">
        <f t="shared" si="33"/>
        <v/>
      </c>
      <c r="AL83" s="34" t="str">
        <f t="shared" si="34"/>
        <v/>
      </c>
      <c r="AM83" s="34" t="str">
        <f t="shared" si="35"/>
        <v/>
      </c>
      <c r="AN83" s="34" t="str">
        <f t="shared" si="36"/>
        <v/>
      </c>
      <c r="AO83" s="34" t="str">
        <f t="shared" si="37"/>
        <v/>
      </c>
      <c r="AP83" s="34" t="str">
        <f>IF(AJ83="","",VLOOKUP(AN83,[1]Sheet11!E:F,2,0))</f>
        <v/>
      </c>
      <c r="AQ83" s="34" t="str">
        <f>IF(AO83="拼单会员","5年",IF(AJ83="","",VLOOKUP(AM83&amp;AP83,[1]Sheet11!$J$3:$K$17,2)))</f>
        <v/>
      </c>
      <c r="AR83" s="34" t="str">
        <f t="shared" si="38"/>
        <v/>
      </c>
      <c r="AS83" s="34" t="str">
        <f t="shared" si="39"/>
        <v/>
      </c>
      <c r="AT83" s="34" t="str">
        <f t="shared" si="40"/>
        <v/>
      </c>
      <c r="AU83" s="34" t="str">
        <f t="shared" si="41"/>
        <v/>
      </c>
      <c r="AV83" s="34" t="str">
        <f t="shared" si="42"/>
        <v/>
      </c>
      <c r="AW83" s="34" t="str">
        <f t="shared" si="43"/>
        <v/>
      </c>
      <c r="AX83" s="34" t="str">
        <f t="shared" si="44"/>
        <v/>
      </c>
      <c r="AY83" s="34" t="str">
        <f>IF(SUMIF('7-市场业绩'!F:F,AC83,'7-市场业绩'!I:I)&gt;0,"学习卡","老结算")</f>
        <v>老结算</v>
      </c>
      <c r="AZ83" s="34" t="str">
        <f t="shared" si="45"/>
        <v/>
      </c>
      <c r="BA83" s="34" t="str">
        <f t="shared" si="46"/>
        <v>无</v>
      </c>
      <c r="BB83" s="34" t="str">
        <f t="shared" si="47"/>
        <v/>
      </c>
      <c r="BC83" s="34" t="str">
        <f t="shared" si="48"/>
        <v/>
      </c>
      <c r="BD83" s="34" t="str">
        <f t="shared" si="49"/>
        <v>无</v>
      </c>
      <c r="BE83" s="34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561</v>
      </c>
    </row>
    <row r="84" spans="1:71" ht="17.25" hidden="1" customHeight="1">
      <c r="A84" s="210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2"/>
      <c r="M84" s="212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34" t="str">
        <f t="shared" si="26"/>
        <v/>
      </c>
      <c r="AD84" s="35">
        <f t="shared" si="27"/>
        <v>0</v>
      </c>
      <c r="AE84" s="34" t="str">
        <f t="shared" si="28"/>
        <v/>
      </c>
      <c r="AF84" s="24"/>
      <c r="AG84" s="39">
        <f t="shared" si="29"/>
        <v>0</v>
      </c>
      <c r="AH84" s="35">
        <f t="shared" si="30"/>
        <v>0</v>
      </c>
      <c r="AI84" s="35">
        <f t="shared" si="31"/>
        <v>0</v>
      </c>
      <c r="AJ84" s="34" t="str">
        <f t="shared" si="32"/>
        <v/>
      </c>
      <c r="AK84" s="34" t="str">
        <f t="shared" si="33"/>
        <v/>
      </c>
      <c r="AL84" s="34" t="str">
        <f t="shared" si="34"/>
        <v/>
      </c>
      <c r="AM84" s="34" t="str">
        <f t="shared" si="35"/>
        <v/>
      </c>
      <c r="AN84" s="34" t="str">
        <f t="shared" si="36"/>
        <v/>
      </c>
      <c r="AO84" s="34" t="str">
        <f t="shared" si="37"/>
        <v/>
      </c>
      <c r="AP84" s="34" t="str">
        <f>IF(AJ84="","",VLOOKUP(AN84,[1]Sheet11!E:F,2,0))</f>
        <v/>
      </c>
      <c r="AQ84" s="34" t="str">
        <f>IF(AO84="拼单会员","5年",IF(AJ84="","",VLOOKUP(AM84&amp;AP84,[1]Sheet11!$J$3:$K$17,2)))</f>
        <v/>
      </c>
      <c r="AR84" s="34" t="str">
        <f t="shared" si="38"/>
        <v/>
      </c>
      <c r="AS84" s="34" t="str">
        <f t="shared" si="39"/>
        <v/>
      </c>
      <c r="AT84" s="34" t="str">
        <f t="shared" si="40"/>
        <v/>
      </c>
      <c r="AU84" s="34" t="str">
        <f t="shared" si="41"/>
        <v/>
      </c>
      <c r="AV84" s="34" t="str">
        <f t="shared" si="42"/>
        <v/>
      </c>
      <c r="AW84" s="34" t="str">
        <f t="shared" si="43"/>
        <v/>
      </c>
      <c r="AX84" s="34" t="str">
        <f t="shared" si="44"/>
        <v/>
      </c>
      <c r="AY84" s="34" t="str">
        <f>IF(SUMIF('7-市场业绩'!F:F,AC84,'7-市场业绩'!I:I)&gt;0,"学习卡","老结算")</f>
        <v>老结算</v>
      </c>
      <c r="AZ84" s="34" t="str">
        <f t="shared" si="45"/>
        <v/>
      </c>
      <c r="BA84" s="34" t="str">
        <f t="shared" si="46"/>
        <v>无</v>
      </c>
      <c r="BB84" s="34" t="str">
        <f t="shared" si="47"/>
        <v/>
      </c>
      <c r="BC84" s="34" t="str">
        <f t="shared" si="48"/>
        <v/>
      </c>
      <c r="BD84" s="34" t="str">
        <f t="shared" si="49"/>
        <v>无</v>
      </c>
      <c r="BE84" s="34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562</v>
      </c>
    </row>
    <row r="85" spans="1:71" ht="17.25" hidden="1" customHeight="1">
      <c r="A85" s="210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2"/>
      <c r="M85" s="212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34" t="str">
        <f t="shared" si="26"/>
        <v/>
      </c>
      <c r="AD85" s="35">
        <f t="shared" si="27"/>
        <v>0</v>
      </c>
      <c r="AE85" s="34" t="str">
        <f t="shared" si="28"/>
        <v/>
      </c>
      <c r="AF85" s="24"/>
      <c r="AG85" s="39">
        <f t="shared" si="29"/>
        <v>0</v>
      </c>
      <c r="AH85" s="35">
        <f t="shared" si="30"/>
        <v>0</v>
      </c>
      <c r="AI85" s="35">
        <f t="shared" si="31"/>
        <v>0</v>
      </c>
      <c r="AJ85" s="34" t="str">
        <f t="shared" si="32"/>
        <v/>
      </c>
      <c r="AK85" s="34" t="str">
        <f t="shared" si="33"/>
        <v/>
      </c>
      <c r="AL85" s="34" t="str">
        <f t="shared" si="34"/>
        <v/>
      </c>
      <c r="AM85" s="34" t="str">
        <f t="shared" si="35"/>
        <v/>
      </c>
      <c r="AN85" s="34" t="str">
        <f t="shared" si="36"/>
        <v/>
      </c>
      <c r="AO85" s="34" t="str">
        <f t="shared" si="37"/>
        <v/>
      </c>
      <c r="AP85" s="34" t="str">
        <f>IF(AJ85="","",VLOOKUP(AN85,[1]Sheet11!E:F,2,0))</f>
        <v/>
      </c>
      <c r="AQ85" s="34" t="str">
        <f>IF(AO85="拼单会员","5年",IF(AJ85="","",VLOOKUP(AM85&amp;AP85,[1]Sheet11!$J$3:$K$17,2)))</f>
        <v/>
      </c>
      <c r="AR85" s="34" t="str">
        <f t="shared" si="38"/>
        <v/>
      </c>
      <c r="AS85" s="34" t="str">
        <f t="shared" si="39"/>
        <v/>
      </c>
      <c r="AT85" s="34" t="str">
        <f t="shared" si="40"/>
        <v/>
      </c>
      <c r="AU85" s="34" t="str">
        <f t="shared" si="41"/>
        <v/>
      </c>
      <c r="AV85" s="34" t="str">
        <f t="shared" si="42"/>
        <v/>
      </c>
      <c r="AW85" s="34" t="str">
        <f t="shared" si="43"/>
        <v/>
      </c>
      <c r="AX85" s="34" t="str">
        <f t="shared" si="44"/>
        <v/>
      </c>
      <c r="AY85" s="34" t="str">
        <f>IF(SUMIF('7-市场业绩'!F:F,AC85,'7-市场业绩'!I:I)&gt;0,"学习卡","老结算")</f>
        <v>老结算</v>
      </c>
      <c r="AZ85" s="34" t="str">
        <f t="shared" si="45"/>
        <v/>
      </c>
      <c r="BA85" s="34" t="str">
        <f t="shared" si="46"/>
        <v>无</v>
      </c>
      <c r="BB85" s="34" t="str">
        <f t="shared" si="47"/>
        <v/>
      </c>
      <c r="BC85" s="34" t="str">
        <f t="shared" si="48"/>
        <v/>
      </c>
      <c r="BD85" s="34" t="str">
        <f t="shared" si="49"/>
        <v>无</v>
      </c>
      <c r="BE85" s="34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563</v>
      </c>
    </row>
    <row r="86" spans="1:71" ht="17.25" hidden="1" customHeight="1">
      <c r="A86" s="210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2"/>
      <c r="M86" s="212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34" t="str">
        <f t="shared" si="26"/>
        <v/>
      </c>
      <c r="AD86" s="35">
        <f t="shared" si="27"/>
        <v>0</v>
      </c>
      <c r="AE86" s="34" t="str">
        <f t="shared" si="28"/>
        <v/>
      </c>
      <c r="AF86" s="24"/>
      <c r="AG86" s="39">
        <f t="shared" si="29"/>
        <v>0</v>
      </c>
      <c r="AH86" s="35">
        <f t="shared" si="30"/>
        <v>0</v>
      </c>
      <c r="AI86" s="35">
        <f t="shared" si="31"/>
        <v>0</v>
      </c>
      <c r="AJ86" s="34" t="str">
        <f t="shared" si="32"/>
        <v/>
      </c>
      <c r="AK86" s="34" t="str">
        <f t="shared" si="33"/>
        <v/>
      </c>
      <c r="AL86" s="34" t="str">
        <f t="shared" si="34"/>
        <v/>
      </c>
      <c r="AM86" s="34" t="str">
        <f t="shared" si="35"/>
        <v/>
      </c>
      <c r="AN86" s="34" t="str">
        <f t="shared" si="36"/>
        <v/>
      </c>
      <c r="AO86" s="34" t="str">
        <f t="shared" si="37"/>
        <v/>
      </c>
      <c r="AP86" s="34" t="str">
        <f>IF(AJ86="","",VLOOKUP(AN86,[1]Sheet11!E:F,2,0))</f>
        <v/>
      </c>
      <c r="AQ86" s="34" t="str">
        <f>IF(AO86="拼单会员","5年",IF(AJ86="","",VLOOKUP(AM86&amp;AP86,[1]Sheet11!$J$3:$K$17,2)))</f>
        <v/>
      </c>
      <c r="AR86" s="34" t="str">
        <f t="shared" si="38"/>
        <v/>
      </c>
      <c r="AS86" s="34" t="str">
        <f t="shared" si="39"/>
        <v/>
      </c>
      <c r="AT86" s="34" t="str">
        <f t="shared" si="40"/>
        <v/>
      </c>
      <c r="AU86" s="34" t="str">
        <f t="shared" si="41"/>
        <v/>
      </c>
      <c r="AV86" s="34" t="str">
        <f t="shared" si="42"/>
        <v/>
      </c>
      <c r="AW86" s="34" t="str">
        <f t="shared" si="43"/>
        <v/>
      </c>
      <c r="AX86" s="34" t="str">
        <f t="shared" si="44"/>
        <v/>
      </c>
      <c r="AY86" s="34" t="str">
        <f>IF(SUMIF('7-市场业绩'!F:F,AC86,'7-市场业绩'!I:I)&gt;0,"学习卡","老结算")</f>
        <v>老结算</v>
      </c>
      <c r="AZ86" s="34" t="str">
        <f t="shared" si="45"/>
        <v/>
      </c>
      <c r="BA86" s="34" t="str">
        <f t="shared" si="46"/>
        <v>无</v>
      </c>
      <c r="BB86" s="34" t="str">
        <f t="shared" si="47"/>
        <v/>
      </c>
      <c r="BC86" s="34" t="str">
        <f t="shared" si="48"/>
        <v/>
      </c>
      <c r="BD86" s="34" t="str">
        <f t="shared" si="49"/>
        <v>无</v>
      </c>
      <c r="BE86" s="34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564</v>
      </c>
    </row>
    <row r="87" spans="1:71" ht="17.25" hidden="1" customHeight="1">
      <c r="A87" s="210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2"/>
      <c r="M87" s="212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34" t="str">
        <f t="shared" si="26"/>
        <v/>
      </c>
      <c r="AD87" s="35">
        <f t="shared" si="27"/>
        <v>0</v>
      </c>
      <c r="AE87" s="34" t="str">
        <f t="shared" si="28"/>
        <v/>
      </c>
      <c r="AF87" s="24"/>
      <c r="AG87" s="39">
        <f t="shared" si="29"/>
        <v>0</v>
      </c>
      <c r="AH87" s="35">
        <f t="shared" si="30"/>
        <v>0</v>
      </c>
      <c r="AI87" s="35">
        <f t="shared" si="31"/>
        <v>0</v>
      </c>
      <c r="AJ87" s="34" t="str">
        <f t="shared" si="32"/>
        <v/>
      </c>
      <c r="AK87" s="34" t="str">
        <f t="shared" si="33"/>
        <v/>
      </c>
      <c r="AL87" s="34" t="str">
        <f t="shared" si="34"/>
        <v/>
      </c>
      <c r="AM87" s="34" t="str">
        <f t="shared" si="35"/>
        <v/>
      </c>
      <c r="AN87" s="34" t="str">
        <f t="shared" si="36"/>
        <v/>
      </c>
      <c r="AO87" s="34" t="str">
        <f t="shared" si="37"/>
        <v/>
      </c>
      <c r="AP87" s="34" t="str">
        <f>IF(AJ87="","",VLOOKUP(AN87,[1]Sheet11!E:F,2,0))</f>
        <v/>
      </c>
      <c r="AQ87" s="34" t="str">
        <f>IF(AO87="拼单会员","5年",IF(AJ87="","",VLOOKUP(AM87&amp;AP87,[1]Sheet11!$J$3:$K$17,2)))</f>
        <v/>
      </c>
      <c r="AR87" s="34" t="str">
        <f t="shared" si="38"/>
        <v/>
      </c>
      <c r="AS87" s="34" t="str">
        <f t="shared" si="39"/>
        <v/>
      </c>
      <c r="AT87" s="34" t="str">
        <f t="shared" si="40"/>
        <v/>
      </c>
      <c r="AU87" s="34" t="str">
        <f t="shared" si="41"/>
        <v/>
      </c>
      <c r="AV87" s="34" t="str">
        <f t="shared" si="42"/>
        <v/>
      </c>
      <c r="AW87" s="34" t="str">
        <f t="shared" si="43"/>
        <v/>
      </c>
      <c r="AX87" s="34" t="str">
        <f t="shared" si="44"/>
        <v/>
      </c>
      <c r="AY87" s="34" t="str">
        <f>IF(SUMIF('7-市场业绩'!F:F,AC87,'7-市场业绩'!I:I)&gt;0,"学习卡","老结算")</f>
        <v>老结算</v>
      </c>
      <c r="AZ87" s="34" t="str">
        <f t="shared" si="45"/>
        <v/>
      </c>
      <c r="BA87" s="34" t="str">
        <f t="shared" si="46"/>
        <v>无</v>
      </c>
      <c r="BB87" s="34" t="str">
        <f t="shared" si="47"/>
        <v/>
      </c>
      <c r="BC87" s="34" t="str">
        <f t="shared" si="48"/>
        <v/>
      </c>
      <c r="BD87" s="34" t="str">
        <f t="shared" si="49"/>
        <v>无</v>
      </c>
      <c r="BE87" s="34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13</v>
      </c>
    </row>
    <row r="88" spans="1:71" ht="17.25" hidden="1" customHeight="1">
      <c r="A88" s="210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2"/>
      <c r="M88" s="212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34" t="str">
        <f t="shared" si="26"/>
        <v/>
      </c>
      <c r="AD88" s="35">
        <f t="shared" si="27"/>
        <v>0</v>
      </c>
      <c r="AE88" s="34" t="str">
        <f t="shared" si="28"/>
        <v/>
      </c>
      <c r="AF88" s="24"/>
      <c r="AG88" s="39">
        <f t="shared" si="29"/>
        <v>0</v>
      </c>
      <c r="AH88" s="35">
        <f t="shared" si="30"/>
        <v>0</v>
      </c>
      <c r="AI88" s="35">
        <f t="shared" si="31"/>
        <v>0</v>
      </c>
      <c r="AJ88" s="34" t="str">
        <f t="shared" si="32"/>
        <v/>
      </c>
      <c r="AK88" s="34" t="str">
        <f t="shared" si="33"/>
        <v/>
      </c>
      <c r="AL88" s="34" t="str">
        <f t="shared" si="34"/>
        <v/>
      </c>
      <c r="AM88" s="34" t="str">
        <f t="shared" si="35"/>
        <v/>
      </c>
      <c r="AN88" s="34" t="str">
        <f t="shared" si="36"/>
        <v/>
      </c>
      <c r="AO88" s="34" t="str">
        <f t="shared" si="37"/>
        <v/>
      </c>
      <c r="AP88" s="34" t="str">
        <f>IF(AJ88="","",VLOOKUP(AN88,[1]Sheet11!E:F,2,0))</f>
        <v/>
      </c>
      <c r="AQ88" s="34" t="str">
        <f>IF(AO88="拼单会员","5年",IF(AJ88="","",VLOOKUP(AM88&amp;AP88,[1]Sheet11!$J$3:$K$17,2)))</f>
        <v/>
      </c>
      <c r="AR88" s="34" t="str">
        <f t="shared" si="38"/>
        <v/>
      </c>
      <c r="AS88" s="34" t="str">
        <f t="shared" si="39"/>
        <v/>
      </c>
      <c r="AT88" s="34" t="str">
        <f t="shared" si="40"/>
        <v/>
      </c>
      <c r="AU88" s="34" t="str">
        <f t="shared" si="41"/>
        <v/>
      </c>
      <c r="AV88" s="34" t="str">
        <f t="shared" si="42"/>
        <v/>
      </c>
      <c r="AW88" s="34" t="str">
        <f t="shared" si="43"/>
        <v/>
      </c>
      <c r="AX88" s="34" t="str">
        <f t="shared" si="44"/>
        <v/>
      </c>
      <c r="AY88" s="34" t="str">
        <f>IF(SUMIF('7-市场业绩'!F:F,AC88,'7-市场业绩'!I:I)&gt;0,"学习卡","老结算")</f>
        <v>老结算</v>
      </c>
      <c r="AZ88" s="34" t="str">
        <f t="shared" si="45"/>
        <v/>
      </c>
      <c r="BA88" s="34" t="str">
        <f t="shared" si="46"/>
        <v>无</v>
      </c>
      <c r="BB88" s="34" t="str">
        <f t="shared" si="47"/>
        <v/>
      </c>
      <c r="BC88" s="34" t="str">
        <f t="shared" si="48"/>
        <v/>
      </c>
      <c r="BD88" s="34" t="str">
        <f t="shared" si="49"/>
        <v>无</v>
      </c>
      <c r="BE88" s="34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483</v>
      </c>
    </row>
    <row r="89" spans="1:71" ht="17.25" hidden="1" customHeight="1">
      <c r="A89" s="210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2"/>
      <c r="M89" s="212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34" t="str">
        <f t="shared" si="26"/>
        <v/>
      </c>
      <c r="AD89" s="35">
        <f t="shared" si="27"/>
        <v>0</v>
      </c>
      <c r="AE89" s="34" t="str">
        <f t="shared" si="28"/>
        <v/>
      </c>
      <c r="AF89" s="24"/>
      <c r="AG89" s="39">
        <f t="shared" si="29"/>
        <v>0</v>
      </c>
      <c r="AH89" s="35">
        <f t="shared" si="30"/>
        <v>0</v>
      </c>
      <c r="AI89" s="35">
        <f t="shared" si="31"/>
        <v>0</v>
      </c>
      <c r="AJ89" s="34" t="str">
        <f t="shared" si="32"/>
        <v/>
      </c>
      <c r="AK89" s="34" t="str">
        <f t="shared" si="33"/>
        <v/>
      </c>
      <c r="AL89" s="34" t="str">
        <f t="shared" si="34"/>
        <v/>
      </c>
      <c r="AM89" s="34" t="str">
        <f t="shared" si="35"/>
        <v/>
      </c>
      <c r="AN89" s="34" t="str">
        <f t="shared" si="36"/>
        <v/>
      </c>
      <c r="AO89" s="34" t="str">
        <f t="shared" si="37"/>
        <v/>
      </c>
      <c r="AP89" s="34" t="str">
        <f>IF(AJ89="","",VLOOKUP(AN89,[1]Sheet11!E:F,2,0))</f>
        <v/>
      </c>
      <c r="AQ89" s="34" t="str">
        <f>IF(AO89="拼单会员","5年",IF(AJ89="","",VLOOKUP(AM89&amp;AP89,[1]Sheet11!$J$3:$K$17,2)))</f>
        <v/>
      </c>
      <c r="AR89" s="34" t="str">
        <f t="shared" si="38"/>
        <v/>
      </c>
      <c r="AS89" s="34" t="str">
        <f t="shared" si="39"/>
        <v/>
      </c>
      <c r="AT89" s="34" t="str">
        <f t="shared" si="40"/>
        <v/>
      </c>
      <c r="AU89" s="34" t="str">
        <f t="shared" si="41"/>
        <v/>
      </c>
      <c r="AV89" s="34" t="str">
        <f t="shared" si="42"/>
        <v/>
      </c>
      <c r="AW89" s="34" t="str">
        <f t="shared" si="43"/>
        <v/>
      </c>
      <c r="AX89" s="34" t="str">
        <f t="shared" si="44"/>
        <v/>
      </c>
      <c r="AY89" s="34" t="str">
        <f>IF(SUMIF('7-市场业绩'!F:F,AC89,'7-市场业绩'!I:I)&gt;0,"学习卡","老结算")</f>
        <v>老结算</v>
      </c>
      <c r="AZ89" s="34" t="str">
        <f t="shared" si="45"/>
        <v/>
      </c>
      <c r="BA89" s="34" t="str">
        <f t="shared" si="46"/>
        <v>无</v>
      </c>
      <c r="BB89" s="34" t="str">
        <f t="shared" si="47"/>
        <v/>
      </c>
      <c r="BC89" s="34" t="str">
        <f t="shared" si="48"/>
        <v/>
      </c>
      <c r="BD89" s="34" t="str">
        <f t="shared" si="49"/>
        <v>无</v>
      </c>
      <c r="BE89" s="34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565</v>
      </c>
    </row>
    <row r="90" spans="1:71" ht="17.25" hidden="1" customHeight="1">
      <c r="A90" s="210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2"/>
      <c r="M90" s="212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34" t="str">
        <f t="shared" si="26"/>
        <v/>
      </c>
      <c r="AD90" s="35">
        <f t="shared" si="27"/>
        <v>0</v>
      </c>
      <c r="AE90" s="34" t="str">
        <f t="shared" si="28"/>
        <v/>
      </c>
      <c r="AF90" s="24"/>
      <c r="AG90" s="39">
        <f t="shared" si="29"/>
        <v>0</v>
      </c>
      <c r="AH90" s="35">
        <f t="shared" si="30"/>
        <v>0</v>
      </c>
      <c r="AI90" s="35">
        <f t="shared" si="31"/>
        <v>0</v>
      </c>
      <c r="AJ90" s="34" t="str">
        <f t="shared" si="32"/>
        <v/>
      </c>
      <c r="AK90" s="34" t="str">
        <f t="shared" si="33"/>
        <v/>
      </c>
      <c r="AL90" s="34" t="str">
        <f t="shared" si="34"/>
        <v/>
      </c>
      <c r="AM90" s="34" t="str">
        <f t="shared" si="35"/>
        <v/>
      </c>
      <c r="AN90" s="34" t="str">
        <f t="shared" si="36"/>
        <v/>
      </c>
      <c r="AO90" s="34" t="str">
        <f t="shared" si="37"/>
        <v/>
      </c>
      <c r="AP90" s="34" t="str">
        <f>IF(AJ90="","",VLOOKUP(AN90,[1]Sheet11!E:F,2,0))</f>
        <v/>
      </c>
      <c r="AQ90" s="34" t="str">
        <f>IF(AO90="拼单会员","5年",IF(AJ90="","",VLOOKUP(AM90&amp;AP90,[1]Sheet11!$J$3:$K$17,2)))</f>
        <v/>
      </c>
      <c r="AR90" s="34" t="str">
        <f t="shared" si="38"/>
        <v/>
      </c>
      <c r="AS90" s="34" t="str">
        <f t="shared" si="39"/>
        <v/>
      </c>
      <c r="AT90" s="34" t="str">
        <f t="shared" si="40"/>
        <v/>
      </c>
      <c r="AU90" s="34" t="str">
        <f t="shared" si="41"/>
        <v/>
      </c>
      <c r="AV90" s="34" t="str">
        <f t="shared" si="42"/>
        <v/>
      </c>
      <c r="AW90" s="34" t="str">
        <f t="shared" si="43"/>
        <v/>
      </c>
      <c r="AX90" s="34" t="str">
        <f t="shared" si="44"/>
        <v/>
      </c>
      <c r="AY90" s="34" t="str">
        <f>IF(SUMIF('7-市场业绩'!F:F,AC90,'7-市场业绩'!I:I)&gt;0,"学习卡","老结算")</f>
        <v>老结算</v>
      </c>
      <c r="AZ90" s="34" t="str">
        <f t="shared" si="45"/>
        <v/>
      </c>
      <c r="BA90" s="34" t="str">
        <f t="shared" si="46"/>
        <v>无</v>
      </c>
      <c r="BB90" s="34" t="str">
        <f t="shared" si="47"/>
        <v/>
      </c>
      <c r="BC90" s="34" t="str">
        <f t="shared" si="48"/>
        <v/>
      </c>
      <c r="BD90" s="34" t="str">
        <f t="shared" si="49"/>
        <v>无</v>
      </c>
      <c r="BE90" s="34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566</v>
      </c>
    </row>
    <row r="91" spans="1:71" ht="17.25" hidden="1" customHeight="1">
      <c r="A91" s="210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2"/>
      <c r="M91" s="212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34" t="str">
        <f t="shared" si="26"/>
        <v/>
      </c>
      <c r="AD91" s="35">
        <f t="shared" si="27"/>
        <v>0</v>
      </c>
      <c r="AE91" s="34" t="str">
        <f t="shared" si="28"/>
        <v/>
      </c>
      <c r="AF91" s="24"/>
      <c r="AG91" s="39">
        <f t="shared" si="29"/>
        <v>0</v>
      </c>
      <c r="AH91" s="35">
        <f t="shared" si="30"/>
        <v>0</v>
      </c>
      <c r="AI91" s="35">
        <f t="shared" si="31"/>
        <v>0</v>
      </c>
      <c r="AJ91" s="34" t="str">
        <f t="shared" si="32"/>
        <v/>
      </c>
      <c r="AK91" s="34" t="str">
        <f t="shared" si="33"/>
        <v/>
      </c>
      <c r="AL91" s="34" t="str">
        <f t="shared" si="34"/>
        <v/>
      </c>
      <c r="AM91" s="34" t="str">
        <f t="shared" si="35"/>
        <v/>
      </c>
      <c r="AN91" s="34" t="str">
        <f t="shared" si="36"/>
        <v/>
      </c>
      <c r="AO91" s="34" t="str">
        <f t="shared" si="37"/>
        <v/>
      </c>
      <c r="AP91" s="34" t="str">
        <f>IF(AJ91="","",VLOOKUP(AN91,[1]Sheet11!E:F,2,0))</f>
        <v/>
      </c>
      <c r="AQ91" s="34" t="str">
        <f>IF(AO91="拼单会员","5年",IF(AJ91="","",VLOOKUP(AM91&amp;AP91,[1]Sheet11!$J$3:$K$17,2)))</f>
        <v/>
      </c>
      <c r="AR91" s="34" t="str">
        <f t="shared" si="38"/>
        <v/>
      </c>
      <c r="AS91" s="34" t="str">
        <f t="shared" si="39"/>
        <v/>
      </c>
      <c r="AT91" s="34" t="str">
        <f t="shared" si="40"/>
        <v/>
      </c>
      <c r="AU91" s="34" t="str">
        <f t="shared" si="41"/>
        <v/>
      </c>
      <c r="AV91" s="34" t="str">
        <f t="shared" si="42"/>
        <v/>
      </c>
      <c r="AW91" s="34" t="str">
        <f t="shared" si="43"/>
        <v/>
      </c>
      <c r="AX91" s="34" t="str">
        <f t="shared" si="44"/>
        <v/>
      </c>
      <c r="AY91" s="34" t="str">
        <f>IF(SUMIF('7-市场业绩'!F:F,AC91,'7-市场业绩'!I:I)&gt;0,"学习卡","老结算")</f>
        <v>老结算</v>
      </c>
      <c r="AZ91" s="34" t="str">
        <f t="shared" si="45"/>
        <v/>
      </c>
      <c r="BA91" s="34" t="str">
        <f t="shared" si="46"/>
        <v>无</v>
      </c>
      <c r="BB91" s="34" t="str">
        <f t="shared" si="47"/>
        <v/>
      </c>
      <c r="BC91" s="34" t="str">
        <f t="shared" si="48"/>
        <v/>
      </c>
      <c r="BD91" s="34" t="str">
        <f t="shared" si="49"/>
        <v>无</v>
      </c>
      <c r="BE91" s="34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13</v>
      </c>
    </row>
    <row r="92" spans="1:71" ht="17.25" hidden="1" customHeight="1">
      <c r="A92" s="210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2"/>
      <c r="M92" s="212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34" t="str">
        <f t="shared" si="26"/>
        <v/>
      </c>
      <c r="AD92" s="35">
        <f t="shared" si="27"/>
        <v>0</v>
      </c>
      <c r="AE92" s="34" t="str">
        <f t="shared" si="28"/>
        <v/>
      </c>
      <c r="AF92" s="24"/>
      <c r="AG92" s="39">
        <f t="shared" si="29"/>
        <v>0</v>
      </c>
      <c r="AH92" s="35">
        <f t="shared" si="30"/>
        <v>0</v>
      </c>
      <c r="AI92" s="35">
        <f t="shared" si="31"/>
        <v>0</v>
      </c>
      <c r="AJ92" s="34" t="str">
        <f t="shared" si="32"/>
        <v/>
      </c>
      <c r="AK92" s="34" t="str">
        <f t="shared" si="33"/>
        <v/>
      </c>
      <c r="AL92" s="34" t="str">
        <f t="shared" si="34"/>
        <v/>
      </c>
      <c r="AM92" s="34" t="str">
        <f t="shared" si="35"/>
        <v/>
      </c>
      <c r="AN92" s="34" t="str">
        <f t="shared" si="36"/>
        <v/>
      </c>
      <c r="AO92" s="34" t="str">
        <f t="shared" si="37"/>
        <v/>
      </c>
      <c r="AP92" s="34" t="str">
        <f>IF(AJ92="","",VLOOKUP(AN92,[1]Sheet11!E:F,2,0))</f>
        <v/>
      </c>
      <c r="AQ92" s="34" t="str">
        <f>IF(AO92="拼单会员","5年",IF(AJ92="","",VLOOKUP(AM92&amp;AP92,[1]Sheet11!$J$3:$K$17,2)))</f>
        <v/>
      </c>
      <c r="AR92" s="34" t="str">
        <f t="shared" si="38"/>
        <v/>
      </c>
      <c r="AS92" s="34" t="str">
        <f t="shared" si="39"/>
        <v/>
      </c>
      <c r="AT92" s="34" t="str">
        <f t="shared" si="40"/>
        <v/>
      </c>
      <c r="AU92" s="34" t="str">
        <f t="shared" si="41"/>
        <v/>
      </c>
      <c r="AV92" s="34" t="str">
        <f t="shared" si="42"/>
        <v/>
      </c>
      <c r="AW92" s="34" t="str">
        <f t="shared" si="43"/>
        <v/>
      </c>
      <c r="AX92" s="34" t="str">
        <f t="shared" si="44"/>
        <v/>
      </c>
      <c r="AY92" s="34" t="str">
        <f>IF(SUMIF('7-市场业绩'!F:F,AC92,'7-市场业绩'!I:I)&gt;0,"学习卡","老结算")</f>
        <v>老结算</v>
      </c>
      <c r="AZ92" s="34" t="str">
        <f t="shared" si="45"/>
        <v/>
      </c>
      <c r="BA92" s="34" t="str">
        <f t="shared" si="46"/>
        <v>无</v>
      </c>
      <c r="BB92" s="34" t="str">
        <f t="shared" si="47"/>
        <v/>
      </c>
      <c r="BC92" s="34" t="str">
        <f t="shared" si="48"/>
        <v/>
      </c>
      <c r="BD92" s="34" t="str">
        <f t="shared" si="49"/>
        <v>无</v>
      </c>
      <c r="BE92" s="34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483</v>
      </c>
    </row>
    <row r="93" spans="1:71" ht="17.25" hidden="1" customHeight="1">
      <c r="A93" s="210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2"/>
      <c r="M93" s="212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34" t="str">
        <f t="shared" si="26"/>
        <v/>
      </c>
      <c r="AD93" s="35">
        <f t="shared" si="27"/>
        <v>0</v>
      </c>
      <c r="AE93" s="34" t="str">
        <f t="shared" si="28"/>
        <v/>
      </c>
      <c r="AF93" s="24"/>
      <c r="AG93" s="39">
        <f t="shared" si="29"/>
        <v>0</v>
      </c>
      <c r="AH93" s="35">
        <f t="shared" si="30"/>
        <v>0</v>
      </c>
      <c r="AI93" s="35">
        <f t="shared" si="31"/>
        <v>0</v>
      </c>
      <c r="AJ93" s="34" t="str">
        <f t="shared" si="32"/>
        <v/>
      </c>
      <c r="AK93" s="34" t="str">
        <f t="shared" si="33"/>
        <v/>
      </c>
      <c r="AL93" s="34" t="str">
        <f t="shared" si="34"/>
        <v/>
      </c>
      <c r="AM93" s="34" t="str">
        <f t="shared" si="35"/>
        <v/>
      </c>
      <c r="AN93" s="34" t="str">
        <f t="shared" si="36"/>
        <v/>
      </c>
      <c r="AO93" s="34" t="str">
        <f t="shared" si="37"/>
        <v/>
      </c>
      <c r="AP93" s="34" t="str">
        <f>IF(AJ93="","",VLOOKUP(AN93,[1]Sheet11!E:F,2,0))</f>
        <v/>
      </c>
      <c r="AQ93" s="34" t="str">
        <f>IF(AO93="拼单会员","5年",IF(AJ93="","",VLOOKUP(AM93&amp;AP93,[1]Sheet11!$J$3:$K$17,2)))</f>
        <v/>
      </c>
      <c r="AR93" s="34" t="str">
        <f t="shared" si="38"/>
        <v/>
      </c>
      <c r="AS93" s="34" t="str">
        <f t="shared" si="39"/>
        <v/>
      </c>
      <c r="AT93" s="34" t="str">
        <f t="shared" si="40"/>
        <v/>
      </c>
      <c r="AU93" s="34" t="str">
        <f t="shared" si="41"/>
        <v/>
      </c>
      <c r="AV93" s="34" t="str">
        <f t="shared" si="42"/>
        <v/>
      </c>
      <c r="AW93" s="34" t="str">
        <f t="shared" si="43"/>
        <v/>
      </c>
      <c r="AX93" s="34" t="str">
        <f t="shared" si="44"/>
        <v/>
      </c>
      <c r="AY93" s="34" t="str">
        <f>IF(SUMIF('7-市场业绩'!F:F,AC93,'7-市场业绩'!I:I)&gt;0,"学习卡","老结算")</f>
        <v>老结算</v>
      </c>
      <c r="AZ93" s="34" t="str">
        <f t="shared" si="45"/>
        <v/>
      </c>
      <c r="BA93" s="34" t="str">
        <f t="shared" si="46"/>
        <v>无</v>
      </c>
      <c r="BB93" s="34" t="str">
        <f t="shared" si="47"/>
        <v/>
      </c>
      <c r="BC93" s="34" t="str">
        <f t="shared" si="48"/>
        <v/>
      </c>
      <c r="BD93" s="34" t="str">
        <f t="shared" si="49"/>
        <v>无</v>
      </c>
      <c r="BE93" s="34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567</v>
      </c>
    </row>
    <row r="94" spans="1:71" ht="17.25" hidden="1" customHeight="1">
      <c r="A94" s="210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2"/>
      <c r="M94" s="212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34" t="str">
        <f t="shared" si="26"/>
        <v/>
      </c>
      <c r="AD94" s="35">
        <f t="shared" si="27"/>
        <v>0</v>
      </c>
      <c r="AE94" s="34" t="str">
        <f t="shared" si="28"/>
        <v/>
      </c>
      <c r="AF94" s="24"/>
      <c r="AG94" s="39">
        <f t="shared" si="29"/>
        <v>0</v>
      </c>
      <c r="AH94" s="35">
        <f t="shared" si="30"/>
        <v>0</v>
      </c>
      <c r="AI94" s="35">
        <f t="shared" si="31"/>
        <v>0</v>
      </c>
      <c r="AJ94" s="34" t="str">
        <f t="shared" si="32"/>
        <v/>
      </c>
      <c r="AK94" s="34" t="str">
        <f t="shared" si="33"/>
        <v/>
      </c>
      <c r="AL94" s="34" t="str">
        <f t="shared" si="34"/>
        <v/>
      </c>
      <c r="AM94" s="34" t="str">
        <f t="shared" si="35"/>
        <v/>
      </c>
      <c r="AN94" s="34" t="str">
        <f t="shared" si="36"/>
        <v/>
      </c>
      <c r="AO94" s="34" t="str">
        <f t="shared" si="37"/>
        <v/>
      </c>
      <c r="AP94" s="34" t="str">
        <f>IF(AJ94="","",VLOOKUP(AN94,[1]Sheet11!E:F,2,0))</f>
        <v/>
      </c>
      <c r="AQ94" s="34" t="str">
        <f>IF(AO94="拼单会员","5年",IF(AJ94="","",VLOOKUP(AM94&amp;AP94,[1]Sheet11!$J$3:$K$17,2)))</f>
        <v/>
      </c>
      <c r="AR94" s="34" t="str">
        <f t="shared" si="38"/>
        <v/>
      </c>
      <c r="AS94" s="34" t="str">
        <f t="shared" si="39"/>
        <v/>
      </c>
      <c r="AT94" s="34" t="str">
        <f t="shared" si="40"/>
        <v/>
      </c>
      <c r="AU94" s="34" t="str">
        <f t="shared" si="41"/>
        <v/>
      </c>
      <c r="AV94" s="34" t="str">
        <f t="shared" si="42"/>
        <v/>
      </c>
      <c r="AW94" s="34" t="str">
        <f t="shared" si="43"/>
        <v/>
      </c>
      <c r="AX94" s="34" t="str">
        <f t="shared" si="44"/>
        <v/>
      </c>
      <c r="AY94" s="34" t="str">
        <f>IF(SUMIF('7-市场业绩'!F:F,AC94,'7-市场业绩'!I:I)&gt;0,"学习卡","老结算")</f>
        <v>老结算</v>
      </c>
      <c r="AZ94" s="34" t="str">
        <f t="shared" si="45"/>
        <v/>
      </c>
      <c r="BA94" s="34" t="str">
        <f t="shared" si="46"/>
        <v>无</v>
      </c>
      <c r="BB94" s="34" t="str">
        <f t="shared" si="47"/>
        <v/>
      </c>
      <c r="BC94" s="34" t="str">
        <f t="shared" si="48"/>
        <v/>
      </c>
      <c r="BD94" s="34" t="str">
        <f t="shared" si="49"/>
        <v>无</v>
      </c>
      <c r="BE94" s="34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504</v>
      </c>
    </row>
    <row r="95" spans="1:71" ht="17.25" hidden="1" customHeight="1">
      <c r="A95" s="210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2"/>
      <c r="M95" s="212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34" t="str">
        <f t="shared" si="26"/>
        <v/>
      </c>
      <c r="AD95" s="35">
        <f t="shared" si="27"/>
        <v>0</v>
      </c>
      <c r="AE95" s="34" t="str">
        <f t="shared" si="28"/>
        <v/>
      </c>
      <c r="AF95" s="24"/>
      <c r="AG95" s="39">
        <f t="shared" si="29"/>
        <v>0</v>
      </c>
      <c r="AH95" s="35">
        <f t="shared" si="30"/>
        <v>0</v>
      </c>
      <c r="AI95" s="35">
        <f t="shared" si="31"/>
        <v>0</v>
      </c>
      <c r="AJ95" s="34" t="str">
        <f t="shared" si="32"/>
        <v/>
      </c>
      <c r="AK95" s="34" t="str">
        <f t="shared" si="33"/>
        <v/>
      </c>
      <c r="AL95" s="34" t="str">
        <f t="shared" si="34"/>
        <v/>
      </c>
      <c r="AM95" s="34" t="str">
        <f t="shared" si="35"/>
        <v/>
      </c>
      <c r="AN95" s="34" t="str">
        <f t="shared" si="36"/>
        <v/>
      </c>
      <c r="AO95" s="34" t="str">
        <f t="shared" si="37"/>
        <v/>
      </c>
      <c r="AP95" s="34" t="str">
        <f>IF(AJ95="","",VLOOKUP(AN95,[1]Sheet11!E:F,2,0))</f>
        <v/>
      </c>
      <c r="AQ95" s="34" t="str">
        <f>IF(AO95="拼单会员","5年",IF(AJ95="","",VLOOKUP(AM95&amp;AP95,[1]Sheet11!$J$3:$K$17,2)))</f>
        <v/>
      </c>
      <c r="AR95" s="34" t="str">
        <f t="shared" si="38"/>
        <v/>
      </c>
      <c r="AS95" s="34" t="str">
        <f t="shared" si="39"/>
        <v/>
      </c>
      <c r="AT95" s="34" t="str">
        <f t="shared" si="40"/>
        <v/>
      </c>
      <c r="AU95" s="34" t="str">
        <f t="shared" si="41"/>
        <v/>
      </c>
      <c r="AV95" s="34" t="str">
        <f t="shared" si="42"/>
        <v/>
      </c>
      <c r="AW95" s="34" t="str">
        <f t="shared" si="43"/>
        <v/>
      </c>
      <c r="AX95" s="34" t="str">
        <f t="shared" si="44"/>
        <v/>
      </c>
      <c r="AY95" s="34" t="str">
        <f>IF(SUMIF('7-市场业绩'!F:F,AC95,'7-市场业绩'!I:I)&gt;0,"学习卡","老结算")</f>
        <v>老结算</v>
      </c>
      <c r="AZ95" s="34" t="str">
        <f t="shared" si="45"/>
        <v/>
      </c>
      <c r="BA95" s="34" t="str">
        <f t="shared" si="46"/>
        <v>无</v>
      </c>
      <c r="BB95" s="34" t="str">
        <f t="shared" si="47"/>
        <v/>
      </c>
      <c r="BC95" s="34" t="str">
        <f t="shared" si="48"/>
        <v/>
      </c>
      <c r="BD95" s="34" t="str">
        <f t="shared" si="49"/>
        <v>无</v>
      </c>
      <c r="BE95" s="34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568</v>
      </c>
    </row>
    <row r="96" spans="1:71" ht="17.25" hidden="1" customHeight="1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2"/>
      <c r="M96" s="212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34" t="str">
        <f t="shared" si="26"/>
        <v/>
      </c>
      <c r="AD96" s="35">
        <f t="shared" si="27"/>
        <v>0</v>
      </c>
      <c r="AE96" s="34" t="str">
        <f t="shared" si="28"/>
        <v/>
      </c>
      <c r="AF96" s="24"/>
      <c r="AG96" s="39">
        <f t="shared" si="29"/>
        <v>0</v>
      </c>
      <c r="AH96" s="35">
        <f t="shared" si="30"/>
        <v>0</v>
      </c>
      <c r="AI96" s="35">
        <f t="shared" si="31"/>
        <v>0</v>
      </c>
      <c r="AJ96" s="34" t="str">
        <f t="shared" si="32"/>
        <v/>
      </c>
      <c r="AK96" s="34" t="str">
        <f t="shared" si="33"/>
        <v/>
      </c>
      <c r="AL96" s="34" t="str">
        <f t="shared" si="34"/>
        <v/>
      </c>
      <c r="AM96" s="34" t="str">
        <f t="shared" si="35"/>
        <v/>
      </c>
      <c r="AN96" s="34" t="str">
        <f t="shared" si="36"/>
        <v/>
      </c>
      <c r="AO96" s="34" t="str">
        <f t="shared" si="37"/>
        <v/>
      </c>
      <c r="AP96" s="34" t="str">
        <f>IF(AJ96="","",VLOOKUP(AN96,[1]Sheet11!E:F,2,0))</f>
        <v/>
      </c>
      <c r="AQ96" s="34" t="str">
        <f>IF(AO96="拼单会员","5年",IF(AJ96="","",VLOOKUP(AM96&amp;AP96,[1]Sheet11!$J$3:$K$17,2)))</f>
        <v/>
      </c>
      <c r="AR96" s="34" t="str">
        <f t="shared" si="38"/>
        <v/>
      </c>
      <c r="AS96" s="34" t="str">
        <f t="shared" si="39"/>
        <v/>
      </c>
      <c r="AT96" s="34" t="str">
        <f t="shared" si="40"/>
        <v/>
      </c>
      <c r="AU96" s="34" t="str">
        <f t="shared" si="41"/>
        <v/>
      </c>
      <c r="AV96" s="34" t="str">
        <f t="shared" si="42"/>
        <v/>
      </c>
      <c r="AW96" s="34" t="str">
        <f t="shared" si="43"/>
        <v/>
      </c>
      <c r="AX96" s="34" t="str">
        <f t="shared" si="44"/>
        <v/>
      </c>
      <c r="AY96" s="34" t="str">
        <f>IF(SUMIF('7-市场业绩'!F:F,AC96,'7-市场业绩'!I:I)&gt;0,"学习卡","老结算")</f>
        <v>老结算</v>
      </c>
      <c r="AZ96" s="34" t="str">
        <f t="shared" si="45"/>
        <v/>
      </c>
      <c r="BA96" s="34" t="str">
        <f t="shared" si="46"/>
        <v>无</v>
      </c>
      <c r="BB96" s="34" t="str">
        <f t="shared" si="47"/>
        <v/>
      </c>
      <c r="BC96" s="34" t="str">
        <f t="shared" si="48"/>
        <v/>
      </c>
      <c r="BD96" s="34" t="str">
        <f t="shared" si="49"/>
        <v>无</v>
      </c>
      <c r="BE96" s="34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504</v>
      </c>
    </row>
    <row r="97" spans="1:71" ht="17.25" hidden="1" customHeight="1">
      <c r="A97" s="210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2"/>
      <c r="M97" s="212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34" t="str">
        <f t="shared" si="26"/>
        <v/>
      </c>
      <c r="AD97" s="35">
        <f t="shared" si="27"/>
        <v>0</v>
      </c>
      <c r="AE97" s="34" t="str">
        <f t="shared" si="28"/>
        <v/>
      </c>
      <c r="AF97" s="24"/>
      <c r="AG97" s="39">
        <f t="shared" si="29"/>
        <v>0</v>
      </c>
      <c r="AH97" s="35">
        <f t="shared" si="30"/>
        <v>0</v>
      </c>
      <c r="AI97" s="35">
        <f t="shared" si="31"/>
        <v>0</v>
      </c>
      <c r="AJ97" s="34" t="str">
        <f t="shared" si="32"/>
        <v/>
      </c>
      <c r="AK97" s="34" t="str">
        <f t="shared" si="33"/>
        <v/>
      </c>
      <c r="AL97" s="34" t="str">
        <f t="shared" si="34"/>
        <v/>
      </c>
      <c r="AM97" s="34" t="str">
        <f t="shared" si="35"/>
        <v/>
      </c>
      <c r="AN97" s="34" t="str">
        <f t="shared" si="36"/>
        <v/>
      </c>
      <c r="AO97" s="34" t="str">
        <f t="shared" si="37"/>
        <v/>
      </c>
      <c r="AP97" s="34" t="str">
        <f>IF(AJ97="","",VLOOKUP(AN97,[1]Sheet11!E:F,2,0))</f>
        <v/>
      </c>
      <c r="AQ97" s="34" t="str">
        <f>IF(AO97="拼单会员","5年",IF(AJ97="","",VLOOKUP(AM97&amp;AP97,[1]Sheet11!$J$3:$K$17,2)))</f>
        <v/>
      </c>
      <c r="AR97" s="34" t="str">
        <f t="shared" si="38"/>
        <v/>
      </c>
      <c r="AS97" s="34" t="str">
        <f t="shared" si="39"/>
        <v/>
      </c>
      <c r="AT97" s="34" t="str">
        <f t="shared" si="40"/>
        <v/>
      </c>
      <c r="AU97" s="34" t="str">
        <f t="shared" si="41"/>
        <v/>
      </c>
      <c r="AV97" s="34" t="str">
        <f t="shared" si="42"/>
        <v/>
      </c>
      <c r="AW97" s="34" t="str">
        <f t="shared" si="43"/>
        <v/>
      </c>
      <c r="AX97" s="34" t="str">
        <f t="shared" si="44"/>
        <v/>
      </c>
      <c r="AY97" s="34" t="str">
        <f>IF(SUMIF('7-市场业绩'!F:F,AC97,'7-市场业绩'!I:I)&gt;0,"学习卡","老结算")</f>
        <v>老结算</v>
      </c>
      <c r="AZ97" s="34" t="str">
        <f t="shared" si="45"/>
        <v/>
      </c>
      <c r="BA97" s="34" t="str">
        <f t="shared" si="46"/>
        <v>无</v>
      </c>
      <c r="BB97" s="34" t="str">
        <f t="shared" si="47"/>
        <v/>
      </c>
      <c r="BC97" s="34" t="str">
        <f t="shared" si="48"/>
        <v/>
      </c>
      <c r="BD97" s="34" t="str">
        <f t="shared" si="49"/>
        <v>无</v>
      </c>
      <c r="BE97" s="34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569</v>
      </c>
    </row>
    <row r="98" spans="1:71" ht="17.25" hidden="1" customHeight="1">
      <c r="A98" s="210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2"/>
      <c r="M98" s="212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34" t="str">
        <f t="shared" si="26"/>
        <v/>
      </c>
      <c r="AD98" s="35">
        <f t="shared" si="27"/>
        <v>0</v>
      </c>
      <c r="AE98" s="34" t="str">
        <f t="shared" si="28"/>
        <v/>
      </c>
      <c r="AF98" s="24"/>
      <c r="AG98" s="39">
        <f t="shared" si="29"/>
        <v>0</v>
      </c>
      <c r="AH98" s="35">
        <f t="shared" si="30"/>
        <v>0</v>
      </c>
      <c r="AI98" s="35">
        <f t="shared" si="31"/>
        <v>0</v>
      </c>
      <c r="AJ98" s="34" t="str">
        <f t="shared" si="32"/>
        <v/>
      </c>
      <c r="AK98" s="34" t="str">
        <f t="shared" si="33"/>
        <v/>
      </c>
      <c r="AL98" s="34" t="str">
        <f t="shared" si="34"/>
        <v/>
      </c>
      <c r="AM98" s="34" t="str">
        <f t="shared" si="35"/>
        <v/>
      </c>
      <c r="AN98" s="34" t="str">
        <f t="shared" si="36"/>
        <v/>
      </c>
      <c r="AO98" s="34" t="str">
        <f t="shared" si="37"/>
        <v/>
      </c>
      <c r="AP98" s="34" t="str">
        <f>IF(AJ98="","",VLOOKUP(AN98,[1]Sheet11!E:F,2,0))</f>
        <v/>
      </c>
      <c r="AQ98" s="34" t="str">
        <f>IF(AO98="拼单会员","5年",IF(AJ98="","",VLOOKUP(AM98&amp;AP98,[1]Sheet11!$J$3:$K$17,2)))</f>
        <v/>
      </c>
      <c r="AR98" s="34" t="str">
        <f t="shared" si="38"/>
        <v/>
      </c>
      <c r="AS98" s="34" t="str">
        <f t="shared" si="39"/>
        <v/>
      </c>
      <c r="AT98" s="34" t="str">
        <f t="shared" si="40"/>
        <v/>
      </c>
      <c r="AU98" s="34" t="str">
        <f t="shared" si="41"/>
        <v/>
      </c>
      <c r="AV98" s="34" t="str">
        <f t="shared" si="42"/>
        <v/>
      </c>
      <c r="AW98" s="34" t="str">
        <f t="shared" si="43"/>
        <v/>
      </c>
      <c r="AX98" s="34" t="str">
        <f t="shared" si="44"/>
        <v/>
      </c>
      <c r="AY98" s="34" t="str">
        <f>IF(SUMIF('7-市场业绩'!F:F,AC98,'7-市场业绩'!I:I)&gt;0,"学习卡","老结算")</f>
        <v>老结算</v>
      </c>
      <c r="AZ98" s="34" t="str">
        <f t="shared" si="45"/>
        <v/>
      </c>
      <c r="BA98" s="34" t="str">
        <f t="shared" si="46"/>
        <v>无</v>
      </c>
      <c r="BB98" s="34" t="str">
        <f t="shared" si="47"/>
        <v/>
      </c>
      <c r="BC98" s="34" t="str">
        <f t="shared" si="48"/>
        <v/>
      </c>
      <c r="BD98" s="34" t="str">
        <f t="shared" si="49"/>
        <v>无</v>
      </c>
      <c r="BE98" s="34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570</v>
      </c>
    </row>
    <row r="99" spans="1:71" ht="17.25" hidden="1" customHeight="1">
      <c r="A99" s="210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2"/>
      <c r="M99" s="212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34" t="str">
        <f t="shared" si="26"/>
        <v/>
      </c>
      <c r="AD99" s="35">
        <f t="shared" si="27"/>
        <v>0</v>
      </c>
      <c r="AE99" s="34" t="str">
        <f t="shared" si="28"/>
        <v/>
      </c>
      <c r="AF99" s="24"/>
      <c r="AG99" s="39">
        <f t="shared" si="29"/>
        <v>0</v>
      </c>
      <c r="AH99" s="35">
        <f t="shared" si="30"/>
        <v>0</v>
      </c>
      <c r="AI99" s="35">
        <f t="shared" si="31"/>
        <v>0</v>
      </c>
      <c r="AJ99" s="34" t="str">
        <f t="shared" si="32"/>
        <v/>
      </c>
      <c r="AK99" s="34" t="str">
        <f t="shared" si="33"/>
        <v/>
      </c>
      <c r="AL99" s="34" t="str">
        <f t="shared" si="34"/>
        <v/>
      </c>
      <c r="AM99" s="34" t="str">
        <f t="shared" si="35"/>
        <v/>
      </c>
      <c r="AN99" s="34" t="str">
        <f t="shared" si="36"/>
        <v/>
      </c>
      <c r="AO99" s="34" t="str">
        <f t="shared" si="37"/>
        <v/>
      </c>
      <c r="AP99" s="34" t="str">
        <f>IF(AJ99="","",VLOOKUP(AN99,[1]Sheet11!E:F,2,0))</f>
        <v/>
      </c>
      <c r="AQ99" s="34" t="str">
        <f>IF(AO99="拼单会员","5年",IF(AJ99="","",VLOOKUP(AM99&amp;AP99,[1]Sheet11!$J$3:$K$17,2)))</f>
        <v/>
      </c>
      <c r="AR99" s="34" t="str">
        <f t="shared" si="38"/>
        <v/>
      </c>
      <c r="AS99" s="34" t="str">
        <f t="shared" si="39"/>
        <v/>
      </c>
      <c r="AT99" s="34" t="str">
        <f t="shared" si="40"/>
        <v/>
      </c>
      <c r="AU99" s="34" t="str">
        <f t="shared" si="41"/>
        <v/>
      </c>
      <c r="AV99" s="34" t="str">
        <f t="shared" si="42"/>
        <v/>
      </c>
      <c r="AW99" s="34" t="str">
        <f t="shared" si="43"/>
        <v/>
      </c>
      <c r="AX99" s="34" t="str">
        <f t="shared" si="44"/>
        <v/>
      </c>
      <c r="AY99" s="34" t="str">
        <f>IF(SUMIF('7-市场业绩'!F:F,AC99,'7-市场业绩'!I:I)&gt;0,"学习卡","老结算")</f>
        <v>老结算</v>
      </c>
      <c r="AZ99" s="34" t="str">
        <f t="shared" si="45"/>
        <v/>
      </c>
      <c r="BA99" s="34" t="str">
        <f t="shared" si="46"/>
        <v>无</v>
      </c>
      <c r="BB99" s="34" t="str">
        <f t="shared" si="47"/>
        <v/>
      </c>
      <c r="BC99" s="34" t="str">
        <f t="shared" si="48"/>
        <v/>
      </c>
      <c r="BD99" s="34" t="str">
        <f t="shared" si="49"/>
        <v>无</v>
      </c>
      <c r="BE99" s="34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571</v>
      </c>
    </row>
    <row r="100" spans="1:71" ht="17.25" hidden="1" customHeight="1">
      <c r="A100" s="210"/>
      <c r="B100" s="211"/>
      <c r="C100" s="211"/>
      <c r="D100" s="211"/>
      <c r="E100" s="214"/>
      <c r="F100" s="211"/>
      <c r="G100" s="211"/>
      <c r="H100" s="211"/>
      <c r="I100" s="211"/>
      <c r="J100" s="211"/>
      <c r="K100" s="211"/>
      <c r="L100" s="212"/>
      <c r="M100" s="212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4"/>
      <c r="AC100" s="34" t="str">
        <f t="shared" si="26"/>
        <v/>
      </c>
      <c r="AD100" s="35">
        <f t="shared" si="27"/>
        <v>0</v>
      </c>
      <c r="AE100" s="34" t="str">
        <f t="shared" si="28"/>
        <v/>
      </c>
      <c r="AF100" s="24"/>
      <c r="AG100" s="39">
        <f t="shared" si="29"/>
        <v>0</v>
      </c>
      <c r="AH100" s="35">
        <f t="shared" si="30"/>
        <v>0</v>
      </c>
      <c r="AI100" s="35">
        <f t="shared" si="31"/>
        <v>0</v>
      </c>
      <c r="AJ100" s="34" t="str">
        <f t="shared" si="32"/>
        <v/>
      </c>
      <c r="AK100" s="34" t="str">
        <f t="shared" si="33"/>
        <v/>
      </c>
      <c r="AL100" s="34" t="str">
        <f t="shared" si="34"/>
        <v/>
      </c>
      <c r="AM100" s="34" t="str">
        <f t="shared" si="35"/>
        <v/>
      </c>
      <c r="AN100" s="34" t="str">
        <f t="shared" si="36"/>
        <v/>
      </c>
      <c r="AO100" s="34" t="str">
        <f t="shared" si="37"/>
        <v/>
      </c>
      <c r="AP100" s="34" t="str">
        <f>IF(AJ100="","",VLOOKUP(AN100,[1]Sheet11!E:F,2,0))</f>
        <v/>
      </c>
      <c r="AQ100" s="34" t="str">
        <f>IF(AO100="拼单会员","5年",IF(AJ100="","",VLOOKUP(AM100&amp;AP100,[1]Sheet11!$J$3:$K$17,2)))</f>
        <v/>
      </c>
      <c r="AR100" s="34" t="str">
        <f t="shared" si="38"/>
        <v/>
      </c>
      <c r="AS100" s="34" t="str">
        <f t="shared" si="39"/>
        <v/>
      </c>
      <c r="AT100" s="34" t="str">
        <f t="shared" si="40"/>
        <v/>
      </c>
      <c r="AU100" s="34" t="str">
        <f t="shared" si="41"/>
        <v/>
      </c>
      <c r="AV100" s="34" t="str">
        <f t="shared" si="42"/>
        <v/>
      </c>
      <c r="AW100" s="34" t="str">
        <f t="shared" si="43"/>
        <v/>
      </c>
      <c r="AX100" s="34" t="str">
        <f t="shared" si="44"/>
        <v/>
      </c>
      <c r="AY100" s="34" t="str">
        <f>IF(SUMIF('7-市场业绩'!F:F,AC100,'7-市场业绩'!I:I)&gt;0,"学习卡","老结算")</f>
        <v>老结算</v>
      </c>
      <c r="AZ100" s="34" t="str">
        <f t="shared" si="45"/>
        <v/>
      </c>
      <c r="BA100" s="34" t="str">
        <f t="shared" si="46"/>
        <v>无</v>
      </c>
      <c r="BB100" s="34" t="str">
        <f t="shared" si="47"/>
        <v/>
      </c>
      <c r="BC100" s="34" t="str">
        <f t="shared" si="48"/>
        <v/>
      </c>
      <c r="BD100" s="34" t="str">
        <f t="shared" si="49"/>
        <v>无</v>
      </c>
      <c r="BE100" s="34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572</v>
      </c>
    </row>
    <row r="101" spans="1:71" ht="17.25" hidden="1" customHeight="1">
      <c r="A101" s="210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2"/>
      <c r="M101" s="212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34" t="str">
        <f t="shared" si="26"/>
        <v/>
      </c>
      <c r="AD101" s="35">
        <f t="shared" si="27"/>
        <v>0</v>
      </c>
      <c r="AE101" s="34" t="str">
        <f t="shared" si="28"/>
        <v/>
      </c>
      <c r="AF101" s="24"/>
      <c r="AG101" s="39">
        <f t="shared" si="29"/>
        <v>0</v>
      </c>
      <c r="AH101" s="35">
        <f t="shared" si="30"/>
        <v>0</v>
      </c>
      <c r="AI101" s="35">
        <f t="shared" si="31"/>
        <v>0</v>
      </c>
      <c r="AJ101" s="34" t="str">
        <f t="shared" si="32"/>
        <v/>
      </c>
      <c r="AK101" s="34" t="str">
        <f t="shared" si="33"/>
        <v/>
      </c>
      <c r="AL101" s="34" t="str">
        <f t="shared" si="34"/>
        <v/>
      </c>
      <c r="AM101" s="34" t="str">
        <f t="shared" si="35"/>
        <v/>
      </c>
      <c r="AN101" s="34" t="str">
        <f t="shared" si="36"/>
        <v/>
      </c>
      <c r="AO101" s="34" t="str">
        <f t="shared" si="37"/>
        <v/>
      </c>
      <c r="AP101" s="34" t="str">
        <f>IF(AJ101="","",VLOOKUP(AN101,[1]Sheet11!E:F,2,0))</f>
        <v/>
      </c>
      <c r="AQ101" s="34" t="str">
        <f>IF(AO101="拼单会员","5年",IF(AJ101="","",VLOOKUP(AM101&amp;AP101,[1]Sheet11!$J$3:$K$17,2)))</f>
        <v/>
      </c>
      <c r="AR101" s="34" t="str">
        <f t="shared" si="38"/>
        <v/>
      </c>
      <c r="AS101" s="34" t="str">
        <f t="shared" si="39"/>
        <v/>
      </c>
      <c r="AT101" s="34" t="str">
        <f t="shared" si="40"/>
        <v/>
      </c>
      <c r="AU101" s="34" t="str">
        <f t="shared" si="41"/>
        <v/>
      </c>
      <c r="AV101" s="34" t="str">
        <f t="shared" si="42"/>
        <v/>
      </c>
      <c r="AW101" s="34" t="str">
        <f t="shared" si="43"/>
        <v/>
      </c>
      <c r="AX101" s="34" t="str">
        <f t="shared" si="44"/>
        <v/>
      </c>
      <c r="AY101" s="34" t="str">
        <f>IF(SUMIF('7-市场业绩'!F:F,AC101,'7-市场业绩'!I:I)&gt;0,"学习卡","老结算")</f>
        <v>老结算</v>
      </c>
      <c r="AZ101" s="34" t="str">
        <f t="shared" si="45"/>
        <v/>
      </c>
      <c r="BA101" s="34" t="str">
        <f t="shared" si="46"/>
        <v>无</v>
      </c>
      <c r="BB101" s="34" t="str">
        <f t="shared" si="47"/>
        <v/>
      </c>
      <c r="BC101" s="34" t="str">
        <f t="shared" si="48"/>
        <v/>
      </c>
      <c r="BD101" s="34" t="str">
        <f t="shared" si="49"/>
        <v>无</v>
      </c>
      <c r="BE101" s="34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573</v>
      </c>
    </row>
    <row r="102" spans="1:71" ht="17.25" hidden="1" customHeight="1">
      <c r="A102" s="210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2"/>
      <c r="M102" s="212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34" t="str">
        <f t="shared" si="26"/>
        <v/>
      </c>
      <c r="AD102" s="35">
        <f t="shared" si="27"/>
        <v>0</v>
      </c>
      <c r="AE102" s="34" t="str">
        <f t="shared" si="28"/>
        <v/>
      </c>
      <c r="AF102" s="24"/>
      <c r="AG102" s="39">
        <f t="shared" si="29"/>
        <v>0</v>
      </c>
      <c r="AH102" s="35">
        <f t="shared" si="30"/>
        <v>0</v>
      </c>
      <c r="AI102" s="35">
        <f t="shared" si="31"/>
        <v>0</v>
      </c>
      <c r="AJ102" s="34" t="str">
        <f t="shared" si="32"/>
        <v/>
      </c>
      <c r="AK102" s="34" t="str">
        <f t="shared" si="33"/>
        <v/>
      </c>
      <c r="AL102" s="34" t="str">
        <f t="shared" si="34"/>
        <v/>
      </c>
      <c r="AM102" s="34" t="str">
        <f t="shared" si="35"/>
        <v/>
      </c>
      <c r="AN102" s="34" t="str">
        <f t="shared" si="36"/>
        <v/>
      </c>
      <c r="AO102" s="34" t="str">
        <f t="shared" si="37"/>
        <v/>
      </c>
      <c r="AP102" s="34" t="str">
        <f>IF(AJ102="","",VLOOKUP(AN102,[1]Sheet11!E:F,2,0))</f>
        <v/>
      </c>
      <c r="AQ102" s="34" t="str">
        <f>IF(AO102="拼单会员","5年",IF(AJ102="","",VLOOKUP(AM102&amp;AP102,[1]Sheet11!$J$3:$K$17,2)))</f>
        <v/>
      </c>
      <c r="AR102" s="34" t="str">
        <f t="shared" si="38"/>
        <v/>
      </c>
      <c r="AS102" s="34" t="str">
        <f t="shared" si="39"/>
        <v/>
      </c>
      <c r="AT102" s="34" t="str">
        <f t="shared" si="40"/>
        <v/>
      </c>
      <c r="AU102" s="34" t="str">
        <f t="shared" si="41"/>
        <v/>
      </c>
      <c r="AV102" s="34" t="str">
        <f t="shared" si="42"/>
        <v/>
      </c>
      <c r="AW102" s="34" t="str">
        <f t="shared" si="43"/>
        <v/>
      </c>
      <c r="AX102" s="34" t="str">
        <f t="shared" si="44"/>
        <v/>
      </c>
      <c r="AY102" s="34" t="str">
        <f>IF(SUMIF('7-市场业绩'!F:F,AC102,'7-市场业绩'!I:I)&gt;0,"学习卡","老结算")</f>
        <v>老结算</v>
      </c>
      <c r="AZ102" s="34" t="str">
        <f t="shared" si="45"/>
        <v/>
      </c>
      <c r="BA102" s="34" t="str">
        <f t="shared" si="46"/>
        <v>无</v>
      </c>
      <c r="BB102" s="34" t="str">
        <f t="shared" si="47"/>
        <v/>
      </c>
      <c r="BC102" s="34" t="str">
        <f t="shared" si="48"/>
        <v/>
      </c>
      <c r="BD102" s="34" t="str">
        <f t="shared" si="49"/>
        <v>无</v>
      </c>
      <c r="BE102" s="34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574</v>
      </c>
    </row>
    <row r="103" spans="1:71" ht="17.25" hidden="1" customHeight="1">
      <c r="A103" s="210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2"/>
      <c r="M103" s="212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34" t="str">
        <f t="shared" si="26"/>
        <v/>
      </c>
      <c r="AD103" s="35">
        <f t="shared" si="27"/>
        <v>0</v>
      </c>
      <c r="AE103" s="34" t="str">
        <f t="shared" si="28"/>
        <v/>
      </c>
      <c r="AF103" s="24"/>
      <c r="AG103" s="39">
        <f t="shared" si="29"/>
        <v>0</v>
      </c>
      <c r="AH103" s="35">
        <f t="shared" si="30"/>
        <v>0</v>
      </c>
      <c r="AI103" s="35">
        <f t="shared" si="31"/>
        <v>0</v>
      </c>
      <c r="AJ103" s="34" t="str">
        <f t="shared" si="32"/>
        <v/>
      </c>
      <c r="AK103" s="34" t="str">
        <f t="shared" si="33"/>
        <v/>
      </c>
      <c r="AL103" s="34" t="str">
        <f t="shared" si="34"/>
        <v/>
      </c>
      <c r="AM103" s="34" t="str">
        <f t="shared" si="35"/>
        <v/>
      </c>
      <c r="AN103" s="34" t="str">
        <f t="shared" si="36"/>
        <v/>
      </c>
      <c r="AO103" s="34" t="str">
        <f t="shared" si="37"/>
        <v/>
      </c>
      <c r="AP103" s="34" t="str">
        <f>IF(AJ103="","",VLOOKUP(AN103,[1]Sheet11!E:F,2,0))</f>
        <v/>
      </c>
      <c r="AQ103" s="34" t="str">
        <f>IF(AO103="拼单会员","5年",IF(AJ103="","",VLOOKUP(AM103&amp;AP103,[1]Sheet11!$J$3:$K$17,2)))</f>
        <v/>
      </c>
      <c r="AR103" s="34" t="str">
        <f t="shared" si="38"/>
        <v/>
      </c>
      <c r="AS103" s="34" t="str">
        <f t="shared" si="39"/>
        <v/>
      </c>
      <c r="AT103" s="34" t="str">
        <f t="shared" si="40"/>
        <v/>
      </c>
      <c r="AU103" s="34" t="str">
        <f t="shared" si="41"/>
        <v/>
      </c>
      <c r="AV103" s="34" t="str">
        <f t="shared" si="42"/>
        <v/>
      </c>
      <c r="AW103" s="34" t="str">
        <f t="shared" si="43"/>
        <v/>
      </c>
      <c r="AX103" s="34" t="str">
        <f t="shared" si="44"/>
        <v/>
      </c>
      <c r="AY103" s="34" t="str">
        <f>IF(SUMIF('7-市场业绩'!F:F,AC103,'7-市场业绩'!I:I)&gt;0,"学习卡","老结算")</f>
        <v>老结算</v>
      </c>
      <c r="AZ103" s="34" t="str">
        <f t="shared" si="45"/>
        <v/>
      </c>
      <c r="BA103" s="34" t="str">
        <f t="shared" si="46"/>
        <v>无</v>
      </c>
      <c r="BB103" s="34" t="str">
        <f t="shared" si="47"/>
        <v/>
      </c>
      <c r="BC103" s="34" t="str">
        <f t="shared" si="48"/>
        <v/>
      </c>
      <c r="BD103" s="34" t="str">
        <f t="shared" si="49"/>
        <v>无</v>
      </c>
      <c r="BE103" s="34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575</v>
      </c>
    </row>
    <row r="104" spans="1:71" ht="17.25" hidden="1" customHeight="1">
      <c r="A104" s="210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2"/>
      <c r="M104" s="212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34" t="str">
        <f t="shared" si="26"/>
        <v/>
      </c>
      <c r="AD104" s="35">
        <f t="shared" si="27"/>
        <v>0</v>
      </c>
      <c r="AE104" s="34" t="str">
        <f t="shared" si="28"/>
        <v/>
      </c>
      <c r="AF104" s="24"/>
      <c r="AG104" s="39">
        <f t="shared" si="29"/>
        <v>0</v>
      </c>
      <c r="AH104" s="35">
        <f t="shared" si="30"/>
        <v>0</v>
      </c>
      <c r="AI104" s="35">
        <f t="shared" si="31"/>
        <v>0</v>
      </c>
      <c r="AJ104" s="34" t="str">
        <f t="shared" si="32"/>
        <v/>
      </c>
      <c r="AK104" s="34" t="str">
        <f t="shared" si="33"/>
        <v/>
      </c>
      <c r="AL104" s="34" t="str">
        <f t="shared" si="34"/>
        <v/>
      </c>
      <c r="AM104" s="34" t="str">
        <f t="shared" si="35"/>
        <v/>
      </c>
      <c r="AN104" s="34" t="str">
        <f t="shared" si="36"/>
        <v/>
      </c>
      <c r="AO104" s="34" t="str">
        <f t="shared" si="37"/>
        <v/>
      </c>
      <c r="AP104" s="34" t="str">
        <f>IF(AJ104="","",VLOOKUP(AN104,[1]Sheet11!E:F,2,0))</f>
        <v/>
      </c>
      <c r="AQ104" s="34" t="str">
        <f>IF(AO104="拼单会员","5年",IF(AJ104="","",VLOOKUP(AM104&amp;AP104,[1]Sheet11!$J$3:$K$17,2)))</f>
        <v/>
      </c>
      <c r="AR104" s="34" t="str">
        <f t="shared" si="38"/>
        <v/>
      </c>
      <c r="AS104" s="34" t="str">
        <f t="shared" si="39"/>
        <v/>
      </c>
      <c r="AT104" s="34" t="str">
        <f t="shared" si="40"/>
        <v/>
      </c>
      <c r="AU104" s="34" t="str">
        <f t="shared" si="41"/>
        <v/>
      </c>
      <c r="AV104" s="34" t="str">
        <f t="shared" si="42"/>
        <v/>
      </c>
      <c r="AW104" s="34" t="str">
        <f t="shared" si="43"/>
        <v/>
      </c>
      <c r="AX104" s="34" t="str">
        <f t="shared" si="44"/>
        <v/>
      </c>
      <c r="AY104" s="34" t="str">
        <f>IF(SUMIF('7-市场业绩'!F:F,AC104,'7-市场业绩'!I:I)&gt;0,"学习卡","老结算")</f>
        <v>老结算</v>
      </c>
      <c r="AZ104" s="34" t="str">
        <f t="shared" si="45"/>
        <v/>
      </c>
      <c r="BA104" s="34" t="str">
        <f t="shared" si="46"/>
        <v>无</v>
      </c>
      <c r="BB104" s="34" t="str">
        <f t="shared" si="47"/>
        <v/>
      </c>
      <c r="BC104" s="34" t="str">
        <f t="shared" si="48"/>
        <v/>
      </c>
      <c r="BD104" s="34" t="str">
        <f t="shared" si="49"/>
        <v>无</v>
      </c>
      <c r="BE104" s="34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576</v>
      </c>
    </row>
    <row r="105" spans="1:71" ht="17.25" hidden="1" customHeight="1">
      <c r="A105" s="210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2"/>
      <c r="M105" s="212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34" t="str">
        <f t="shared" si="26"/>
        <v/>
      </c>
      <c r="AD105" s="35">
        <f t="shared" si="27"/>
        <v>0</v>
      </c>
      <c r="AE105" s="34" t="str">
        <f t="shared" si="28"/>
        <v/>
      </c>
      <c r="AF105" s="24"/>
      <c r="AG105" s="39">
        <f t="shared" si="29"/>
        <v>0</v>
      </c>
      <c r="AH105" s="35">
        <f t="shared" si="30"/>
        <v>0</v>
      </c>
      <c r="AI105" s="35">
        <f t="shared" si="31"/>
        <v>0</v>
      </c>
      <c r="AJ105" s="34" t="str">
        <f t="shared" si="32"/>
        <v/>
      </c>
      <c r="AK105" s="34" t="str">
        <f t="shared" si="33"/>
        <v/>
      </c>
      <c r="AL105" s="34" t="str">
        <f t="shared" si="34"/>
        <v/>
      </c>
      <c r="AM105" s="34" t="str">
        <f t="shared" si="35"/>
        <v/>
      </c>
      <c r="AN105" s="34" t="str">
        <f t="shared" si="36"/>
        <v/>
      </c>
      <c r="AO105" s="34" t="str">
        <f t="shared" si="37"/>
        <v/>
      </c>
      <c r="AP105" s="34" t="str">
        <f>IF(AJ105="","",VLOOKUP(AN105,[1]Sheet11!E:F,2,0))</f>
        <v/>
      </c>
      <c r="AQ105" s="34" t="str">
        <f>IF(AO105="拼单会员","5年",IF(AJ105="","",VLOOKUP(AM105&amp;AP105,[1]Sheet11!$J$3:$K$17,2)))</f>
        <v/>
      </c>
      <c r="AR105" s="34" t="str">
        <f t="shared" si="38"/>
        <v/>
      </c>
      <c r="AS105" s="34" t="str">
        <f t="shared" si="39"/>
        <v/>
      </c>
      <c r="AT105" s="34" t="str">
        <f t="shared" si="40"/>
        <v/>
      </c>
      <c r="AU105" s="34" t="str">
        <f t="shared" si="41"/>
        <v/>
      </c>
      <c r="AV105" s="34" t="str">
        <f t="shared" si="42"/>
        <v/>
      </c>
      <c r="AW105" s="34" t="str">
        <f t="shared" si="43"/>
        <v/>
      </c>
      <c r="AX105" s="34" t="str">
        <f t="shared" si="44"/>
        <v/>
      </c>
      <c r="AY105" s="34" t="str">
        <f>IF(SUMIF('7-市场业绩'!F:F,AC105,'7-市场业绩'!I:I)&gt;0,"学习卡","老结算")</f>
        <v>老结算</v>
      </c>
      <c r="AZ105" s="34" t="str">
        <f t="shared" si="45"/>
        <v/>
      </c>
      <c r="BA105" s="34" t="str">
        <f t="shared" si="46"/>
        <v>无</v>
      </c>
      <c r="BB105" s="34" t="str">
        <f t="shared" si="47"/>
        <v/>
      </c>
      <c r="BC105" s="34" t="str">
        <f t="shared" si="48"/>
        <v/>
      </c>
      <c r="BD105" s="34" t="str">
        <f t="shared" si="49"/>
        <v>无</v>
      </c>
      <c r="BE105" s="34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577</v>
      </c>
    </row>
    <row r="106" spans="1:71" ht="17.25" hidden="1" customHeight="1">
      <c r="A106" s="210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2"/>
      <c r="M106" s="212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34" t="str">
        <f t="shared" si="26"/>
        <v/>
      </c>
      <c r="AD106" s="35">
        <f t="shared" si="27"/>
        <v>0</v>
      </c>
      <c r="AE106" s="34" t="str">
        <f t="shared" si="28"/>
        <v/>
      </c>
      <c r="AF106" s="24"/>
      <c r="AG106" s="39">
        <f t="shared" si="29"/>
        <v>0</v>
      </c>
      <c r="AH106" s="35">
        <f t="shared" si="30"/>
        <v>0</v>
      </c>
      <c r="AI106" s="35">
        <f t="shared" si="31"/>
        <v>0</v>
      </c>
      <c r="AJ106" s="34" t="str">
        <f t="shared" si="32"/>
        <v/>
      </c>
      <c r="AK106" s="34" t="str">
        <f t="shared" si="33"/>
        <v/>
      </c>
      <c r="AL106" s="34" t="str">
        <f t="shared" si="34"/>
        <v/>
      </c>
      <c r="AM106" s="34" t="str">
        <f t="shared" si="35"/>
        <v/>
      </c>
      <c r="AN106" s="34" t="str">
        <f t="shared" si="36"/>
        <v/>
      </c>
      <c r="AO106" s="34" t="str">
        <f t="shared" si="37"/>
        <v/>
      </c>
      <c r="AP106" s="34" t="str">
        <f>IF(AJ106="","",VLOOKUP(AN106,[1]Sheet11!E:F,2,0))</f>
        <v/>
      </c>
      <c r="AQ106" s="34" t="str">
        <f>IF(AO106="拼单会员","5年",IF(AJ106="","",VLOOKUP(AM106&amp;AP106,[1]Sheet11!$J$3:$K$17,2)))</f>
        <v/>
      </c>
      <c r="AR106" s="34" t="str">
        <f t="shared" si="38"/>
        <v/>
      </c>
      <c r="AS106" s="34" t="str">
        <f t="shared" si="39"/>
        <v/>
      </c>
      <c r="AT106" s="34" t="str">
        <f t="shared" si="40"/>
        <v/>
      </c>
      <c r="AU106" s="34" t="str">
        <f t="shared" si="41"/>
        <v/>
      </c>
      <c r="AV106" s="34" t="str">
        <f t="shared" si="42"/>
        <v/>
      </c>
      <c r="AW106" s="34" t="str">
        <f t="shared" si="43"/>
        <v/>
      </c>
      <c r="AX106" s="34" t="str">
        <f t="shared" si="44"/>
        <v/>
      </c>
      <c r="AY106" s="34" t="str">
        <f>IF(SUMIF('7-市场业绩'!F:F,AC106,'7-市场业绩'!I:I)&gt;0,"学习卡","老结算")</f>
        <v>老结算</v>
      </c>
      <c r="AZ106" s="34" t="str">
        <f t="shared" si="45"/>
        <v/>
      </c>
      <c r="BA106" s="34" t="str">
        <f t="shared" si="46"/>
        <v>无</v>
      </c>
      <c r="BB106" s="34" t="str">
        <f t="shared" si="47"/>
        <v/>
      </c>
      <c r="BC106" s="34" t="str">
        <f t="shared" si="48"/>
        <v/>
      </c>
      <c r="BD106" s="34" t="str">
        <f t="shared" si="49"/>
        <v>无</v>
      </c>
      <c r="BE106" s="34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578</v>
      </c>
    </row>
    <row r="107" spans="1:71" ht="17.25" hidden="1" customHeight="1">
      <c r="A107" s="210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2"/>
      <c r="M107" s="212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34" t="str">
        <f t="shared" si="26"/>
        <v/>
      </c>
      <c r="AD107" s="35">
        <f t="shared" si="27"/>
        <v>0</v>
      </c>
      <c r="AE107" s="34" t="str">
        <f t="shared" si="28"/>
        <v/>
      </c>
      <c r="AF107" s="24"/>
      <c r="AG107" s="39">
        <f t="shared" si="29"/>
        <v>0</v>
      </c>
      <c r="AH107" s="35">
        <f t="shared" si="30"/>
        <v>0</v>
      </c>
      <c r="AI107" s="35">
        <f t="shared" si="31"/>
        <v>0</v>
      </c>
      <c r="AJ107" s="34" t="str">
        <f t="shared" si="32"/>
        <v/>
      </c>
      <c r="AK107" s="34" t="str">
        <f t="shared" si="33"/>
        <v/>
      </c>
      <c r="AL107" s="34" t="str">
        <f t="shared" si="34"/>
        <v/>
      </c>
      <c r="AM107" s="34" t="str">
        <f t="shared" si="35"/>
        <v/>
      </c>
      <c r="AN107" s="34" t="str">
        <f t="shared" si="36"/>
        <v/>
      </c>
      <c r="AO107" s="34" t="str">
        <f t="shared" si="37"/>
        <v/>
      </c>
      <c r="AP107" s="34" t="str">
        <f>IF(AJ107="","",VLOOKUP(AN107,[1]Sheet11!E:F,2,0))</f>
        <v/>
      </c>
      <c r="AQ107" s="34" t="str">
        <f>IF(AO107="拼单会员","5年",IF(AJ107="","",VLOOKUP(AM107&amp;AP107,[1]Sheet11!$J$3:$K$17,2)))</f>
        <v/>
      </c>
      <c r="AR107" s="34" t="str">
        <f t="shared" si="38"/>
        <v/>
      </c>
      <c r="AS107" s="34" t="str">
        <f t="shared" si="39"/>
        <v/>
      </c>
      <c r="AT107" s="34" t="str">
        <f t="shared" si="40"/>
        <v/>
      </c>
      <c r="AU107" s="34" t="str">
        <f t="shared" si="41"/>
        <v/>
      </c>
      <c r="AV107" s="34" t="str">
        <f t="shared" si="42"/>
        <v/>
      </c>
      <c r="AW107" s="34" t="str">
        <f t="shared" si="43"/>
        <v/>
      </c>
      <c r="AX107" s="34" t="str">
        <f t="shared" si="44"/>
        <v/>
      </c>
      <c r="AY107" s="34" t="str">
        <f>IF(SUMIF('7-市场业绩'!F:F,AC107,'7-市场业绩'!I:I)&gt;0,"学习卡","老结算")</f>
        <v>老结算</v>
      </c>
      <c r="AZ107" s="34" t="str">
        <f t="shared" si="45"/>
        <v/>
      </c>
      <c r="BA107" s="34" t="str">
        <f t="shared" si="46"/>
        <v>无</v>
      </c>
      <c r="BB107" s="34" t="str">
        <f t="shared" si="47"/>
        <v/>
      </c>
      <c r="BC107" s="34" t="str">
        <f t="shared" si="48"/>
        <v/>
      </c>
      <c r="BD107" s="34" t="str">
        <f t="shared" si="49"/>
        <v>无</v>
      </c>
      <c r="BE107" s="34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579</v>
      </c>
    </row>
    <row r="108" spans="1:71" ht="17.25" hidden="1" customHeight="1">
      <c r="A108" s="210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2"/>
      <c r="M108" s="212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34" t="str">
        <f t="shared" si="26"/>
        <v/>
      </c>
      <c r="AD108" s="35">
        <f t="shared" si="27"/>
        <v>0</v>
      </c>
      <c r="AE108" s="34" t="str">
        <f t="shared" si="28"/>
        <v/>
      </c>
      <c r="AF108" s="24"/>
      <c r="AG108" s="39">
        <f t="shared" si="29"/>
        <v>0</v>
      </c>
      <c r="AH108" s="35">
        <f t="shared" si="30"/>
        <v>0</v>
      </c>
      <c r="AI108" s="35">
        <f t="shared" si="31"/>
        <v>0</v>
      </c>
      <c r="AJ108" s="34" t="str">
        <f t="shared" si="32"/>
        <v/>
      </c>
      <c r="AK108" s="34" t="str">
        <f t="shared" si="33"/>
        <v/>
      </c>
      <c r="AL108" s="34" t="str">
        <f t="shared" si="34"/>
        <v/>
      </c>
      <c r="AM108" s="34" t="str">
        <f t="shared" si="35"/>
        <v/>
      </c>
      <c r="AN108" s="34" t="str">
        <f t="shared" si="36"/>
        <v/>
      </c>
      <c r="AO108" s="34" t="str">
        <f t="shared" si="37"/>
        <v/>
      </c>
      <c r="AP108" s="34" t="str">
        <f>IF(AJ108="","",VLOOKUP(AN108,[1]Sheet11!E:F,2,0))</f>
        <v/>
      </c>
      <c r="AQ108" s="34" t="str">
        <f>IF(AO108="拼单会员","5年",IF(AJ108="","",VLOOKUP(AM108&amp;AP108,[1]Sheet11!$J$3:$K$17,2)))</f>
        <v/>
      </c>
      <c r="AR108" s="34" t="str">
        <f t="shared" si="38"/>
        <v/>
      </c>
      <c r="AS108" s="34" t="str">
        <f t="shared" si="39"/>
        <v/>
      </c>
      <c r="AT108" s="34" t="str">
        <f t="shared" si="40"/>
        <v/>
      </c>
      <c r="AU108" s="34" t="str">
        <f t="shared" si="41"/>
        <v/>
      </c>
      <c r="AV108" s="34" t="str">
        <f t="shared" si="42"/>
        <v/>
      </c>
      <c r="AW108" s="34" t="str">
        <f t="shared" si="43"/>
        <v/>
      </c>
      <c r="AX108" s="34" t="str">
        <f t="shared" si="44"/>
        <v/>
      </c>
      <c r="AY108" s="34" t="str">
        <f>IF(SUMIF('7-市场业绩'!F:F,AC108,'7-市场业绩'!I:I)&gt;0,"学习卡","老结算")</f>
        <v>老结算</v>
      </c>
      <c r="AZ108" s="34" t="str">
        <f t="shared" si="45"/>
        <v/>
      </c>
      <c r="BA108" s="34" t="str">
        <f t="shared" si="46"/>
        <v>无</v>
      </c>
      <c r="BB108" s="34" t="str">
        <f t="shared" si="47"/>
        <v/>
      </c>
      <c r="BC108" s="34" t="str">
        <f t="shared" si="48"/>
        <v/>
      </c>
      <c r="BD108" s="34" t="str">
        <f t="shared" si="49"/>
        <v>无</v>
      </c>
      <c r="BE108" s="34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580</v>
      </c>
    </row>
    <row r="109" spans="1:71" ht="17.25" hidden="1" customHeight="1">
      <c r="A109" s="210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2"/>
      <c r="M109" s="212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34" t="str">
        <f t="shared" si="26"/>
        <v/>
      </c>
      <c r="AD109" s="35">
        <f t="shared" si="27"/>
        <v>0</v>
      </c>
      <c r="AE109" s="34" t="str">
        <f t="shared" si="28"/>
        <v/>
      </c>
      <c r="AF109" s="24"/>
      <c r="AG109" s="39">
        <f t="shared" si="29"/>
        <v>0</v>
      </c>
      <c r="AH109" s="35">
        <f t="shared" si="30"/>
        <v>0</v>
      </c>
      <c r="AI109" s="35">
        <f t="shared" si="31"/>
        <v>0</v>
      </c>
      <c r="AJ109" s="34" t="str">
        <f t="shared" si="32"/>
        <v/>
      </c>
      <c r="AK109" s="34" t="str">
        <f t="shared" si="33"/>
        <v/>
      </c>
      <c r="AL109" s="34" t="str">
        <f t="shared" si="34"/>
        <v/>
      </c>
      <c r="AM109" s="34" t="str">
        <f t="shared" si="35"/>
        <v/>
      </c>
      <c r="AN109" s="34" t="str">
        <f t="shared" si="36"/>
        <v/>
      </c>
      <c r="AO109" s="34" t="str">
        <f t="shared" si="37"/>
        <v/>
      </c>
      <c r="AP109" s="34" t="str">
        <f>IF(AJ109="","",VLOOKUP(AN109,[1]Sheet11!E:F,2,0))</f>
        <v/>
      </c>
      <c r="AQ109" s="34" t="str">
        <f>IF(AO109="拼单会员","5年",IF(AJ109="","",VLOOKUP(AM109&amp;AP109,[1]Sheet11!$J$3:$K$17,2)))</f>
        <v/>
      </c>
      <c r="AR109" s="34" t="str">
        <f t="shared" si="38"/>
        <v/>
      </c>
      <c r="AS109" s="34" t="str">
        <f t="shared" si="39"/>
        <v/>
      </c>
      <c r="AT109" s="34" t="str">
        <f t="shared" si="40"/>
        <v/>
      </c>
      <c r="AU109" s="34" t="str">
        <f t="shared" si="41"/>
        <v/>
      </c>
      <c r="AV109" s="34" t="str">
        <f t="shared" si="42"/>
        <v/>
      </c>
      <c r="AW109" s="34" t="str">
        <f t="shared" si="43"/>
        <v/>
      </c>
      <c r="AX109" s="34" t="str">
        <f t="shared" si="44"/>
        <v/>
      </c>
      <c r="AY109" s="34" t="str">
        <f>IF(SUMIF('7-市场业绩'!F:F,AC109,'7-市场业绩'!I:I)&gt;0,"学习卡","老结算")</f>
        <v>老结算</v>
      </c>
      <c r="AZ109" s="34" t="str">
        <f t="shared" si="45"/>
        <v/>
      </c>
      <c r="BA109" s="34" t="str">
        <f t="shared" si="46"/>
        <v>无</v>
      </c>
      <c r="BB109" s="34" t="str">
        <f t="shared" si="47"/>
        <v/>
      </c>
      <c r="BC109" s="34" t="str">
        <f t="shared" si="48"/>
        <v/>
      </c>
      <c r="BD109" s="34" t="str">
        <f t="shared" si="49"/>
        <v>无</v>
      </c>
      <c r="BE109" s="34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504</v>
      </c>
    </row>
    <row r="110" spans="1:71" ht="17.25" hidden="1" customHeight="1">
      <c r="A110" s="210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2"/>
      <c r="M110" s="212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34" t="str">
        <f t="shared" si="26"/>
        <v/>
      </c>
      <c r="AD110" s="35">
        <f t="shared" si="27"/>
        <v>0</v>
      </c>
      <c r="AE110" s="34" t="str">
        <f t="shared" si="28"/>
        <v/>
      </c>
      <c r="AF110" s="24"/>
      <c r="AG110" s="39">
        <f t="shared" si="29"/>
        <v>0</v>
      </c>
      <c r="AH110" s="35">
        <f t="shared" si="30"/>
        <v>0</v>
      </c>
      <c r="AI110" s="35">
        <f t="shared" si="31"/>
        <v>0</v>
      </c>
      <c r="AJ110" s="34" t="str">
        <f t="shared" si="32"/>
        <v/>
      </c>
      <c r="AK110" s="34" t="str">
        <f t="shared" si="33"/>
        <v/>
      </c>
      <c r="AL110" s="34" t="str">
        <f t="shared" si="34"/>
        <v/>
      </c>
      <c r="AM110" s="34" t="str">
        <f t="shared" si="35"/>
        <v/>
      </c>
      <c r="AN110" s="34" t="str">
        <f t="shared" si="36"/>
        <v/>
      </c>
      <c r="AO110" s="34" t="str">
        <f t="shared" si="37"/>
        <v/>
      </c>
      <c r="AP110" s="34" t="str">
        <f>IF(AJ110="","",VLOOKUP(AN110,[1]Sheet11!E:F,2,0))</f>
        <v/>
      </c>
      <c r="AQ110" s="34" t="str">
        <f>IF(AO110="拼单会员","5年",IF(AJ110="","",VLOOKUP(AM110&amp;AP110,[1]Sheet11!$J$3:$K$17,2)))</f>
        <v/>
      </c>
      <c r="AR110" s="34" t="str">
        <f t="shared" si="38"/>
        <v/>
      </c>
      <c r="AS110" s="34" t="str">
        <f t="shared" si="39"/>
        <v/>
      </c>
      <c r="AT110" s="34" t="str">
        <f t="shared" si="40"/>
        <v/>
      </c>
      <c r="AU110" s="34" t="str">
        <f t="shared" si="41"/>
        <v/>
      </c>
      <c r="AV110" s="34" t="str">
        <f t="shared" si="42"/>
        <v/>
      </c>
      <c r="AW110" s="34" t="str">
        <f t="shared" si="43"/>
        <v/>
      </c>
      <c r="AX110" s="34" t="str">
        <f t="shared" si="44"/>
        <v/>
      </c>
      <c r="AY110" s="34" t="str">
        <f>IF(SUMIF('7-市场业绩'!F:F,AC110,'7-市场业绩'!I:I)&gt;0,"学习卡","老结算")</f>
        <v>老结算</v>
      </c>
      <c r="AZ110" s="34" t="str">
        <f t="shared" si="45"/>
        <v/>
      </c>
      <c r="BA110" s="34" t="str">
        <f t="shared" si="46"/>
        <v>无</v>
      </c>
      <c r="BB110" s="34" t="str">
        <f t="shared" si="47"/>
        <v/>
      </c>
      <c r="BC110" s="34" t="str">
        <f t="shared" si="48"/>
        <v/>
      </c>
      <c r="BD110" s="34" t="str">
        <f t="shared" si="49"/>
        <v>无</v>
      </c>
      <c r="BE110" s="34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581</v>
      </c>
    </row>
    <row r="111" spans="1:71" ht="17.25" hidden="1" customHeight="1">
      <c r="A111" s="210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2"/>
      <c r="M111" s="212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34" t="str">
        <f t="shared" si="26"/>
        <v/>
      </c>
      <c r="AD111" s="35">
        <f t="shared" si="27"/>
        <v>0</v>
      </c>
      <c r="AE111" s="34" t="str">
        <f t="shared" si="28"/>
        <v/>
      </c>
      <c r="AF111" s="24"/>
      <c r="AG111" s="39">
        <f t="shared" si="29"/>
        <v>0</v>
      </c>
      <c r="AH111" s="35">
        <f t="shared" si="30"/>
        <v>0</v>
      </c>
      <c r="AI111" s="35">
        <f t="shared" si="31"/>
        <v>0</v>
      </c>
      <c r="AJ111" s="34" t="str">
        <f t="shared" si="32"/>
        <v/>
      </c>
      <c r="AK111" s="34" t="str">
        <f t="shared" si="33"/>
        <v/>
      </c>
      <c r="AL111" s="34" t="str">
        <f t="shared" si="34"/>
        <v/>
      </c>
      <c r="AM111" s="34" t="str">
        <f t="shared" si="35"/>
        <v/>
      </c>
      <c r="AN111" s="34" t="str">
        <f t="shared" si="36"/>
        <v/>
      </c>
      <c r="AO111" s="34" t="str">
        <f t="shared" si="37"/>
        <v/>
      </c>
      <c r="AP111" s="34" t="str">
        <f>IF(AJ111="","",VLOOKUP(AN111,[1]Sheet11!E:F,2,0))</f>
        <v/>
      </c>
      <c r="AQ111" s="34" t="str">
        <f>IF(AO111="拼单会员","5年",IF(AJ111="","",VLOOKUP(AM111&amp;AP111,[1]Sheet11!$J$3:$K$17,2)))</f>
        <v/>
      </c>
      <c r="AR111" s="34" t="str">
        <f t="shared" si="38"/>
        <v/>
      </c>
      <c r="AS111" s="34" t="str">
        <f t="shared" si="39"/>
        <v/>
      </c>
      <c r="AT111" s="34" t="str">
        <f t="shared" si="40"/>
        <v/>
      </c>
      <c r="AU111" s="34" t="str">
        <f t="shared" si="41"/>
        <v/>
      </c>
      <c r="AV111" s="34" t="str">
        <f t="shared" si="42"/>
        <v/>
      </c>
      <c r="AW111" s="34" t="str">
        <f t="shared" si="43"/>
        <v/>
      </c>
      <c r="AX111" s="34" t="str">
        <f t="shared" si="44"/>
        <v/>
      </c>
      <c r="AY111" s="34" t="str">
        <f>IF(SUMIF('7-市场业绩'!F:F,AC111,'7-市场业绩'!I:I)&gt;0,"学习卡","老结算")</f>
        <v>老结算</v>
      </c>
      <c r="AZ111" s="34" t="str">
        <f t="shared" si="45"/>
        <v/>
      </c>
      <c r="BA111" s="34" t="str">
        <f t="shared" si="46"/>
        <v>无</v>
      </c>
      <c r="BB111" s="34" t="str">
        <f t="shared" si="47"/>
        <v/>
      </c>
      <c r="BC111" s="34" t="str">
        <f t="shared" si="48"/>
        <v/>
      </c>
      <c r="BD111" s="34" t="str">
        <f t="shared" si="49"/>
        <v>无</v>
      </c>
      <c r="BE111" s="34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582</v>
      </c>
    </row>
    <row r="112" spans="1:71" ht="17.25" hidden="1" customHeight="1">
      <c r="A112" s="210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2"/>
      <c r="M112" s="212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34" t="str">
        <f t="shared" si="26"/>
        <v/>
      </c>
      <c r="AD112" s="35">
        <f t="shared" si="27"/>
        <v>0</v>
      </c>
      <c r="AE112" s="34" t="str">
        <f t="shared" si="28"/>
        <v/>
      </c>
      <c r="AF112" s="24"/>
      <c r="AG112" s="39">
        <f t="shared" si="29"/>
        <v>0</v>
      </c>
      <c r="AH112" s="35">
        <f t="shared" si="30"/>
        <v>0</v>
      </c>
      <c r="AI112" s="35">
        <f t="shared" si="31"/>
        <v>0</v>
      </c>
      <c r="AJ112" s="34" t="str">
        <f t="shared" si="32"/>
        <v/>
      </c>
      <c r="AK112" s="34" t="str">
        <f t="shared" si="33"/>
        <v/>
      </c>
      <c r="AL112" s="34" t="str">
        <f t="shared" si="34"/>
        <v/>
      </c>
      <c r="AM112" s="34" t="str">
        <f t="shared" si="35"/>
        <v/>
      </c>
      <c r="AN112" s="34" t="str">
        <f t="shared" si="36"/>
        <v/>
      </c>
      <c r="AO112" s="34" t="str">
        <f t="shared" si="37"/>
        <v/>
      </c>
      <c r="AP112" s="34" t="str">
        <f>IF(AJ112="","",VLOOKUP(AN112,[1]Sheet11!E:F,2,0))</f>
        <v/>
      </c>
      <c r="AQ112" s="34" t="str">
        <f>IF(AO112="拼单会员","5年",IF(AJ112="","",VLOOKUP(AM112&amp;AP112,[1]Sheet11!$J$3:$K$17,2)))</f>
        <v/>
      </c>
      <c r="AR112" s="34" t="str">
        <f t="shared" si="38"/>
        <v/>
      </c>
      <c r="AS112" s="34" t="str">
        <f t="shared" si="39"/>
        <v/>
      </c>
      <c r="AT112" s="34" t="str">
        <f t="shared" si="40"/>
        <v/>
      </c>
      <c r="AU112" s="34" t="str">
        <f t="shared" si="41"/>
        <v/>
      </c>
      <c r="AV112" s="34" t="str">
        <f t="shared" si="42"/>
        <v/>
      </c>
      <c r="AW112" s="34" t="str">
        <f t="shared" si="43"/>
        <v/>
      </c>
      <c r="AX112" s="34" t="str">
        <f t="shared" si="44"/>
        <v/>
      </c>
      <c r="AY112" s="34" t="str">
        <f>IF(SUMIF('7-市场业绩'!F:F,AC112,'7-市场业绩'!I:I)&gt;0,"学习卡","老结算")</f>
        <v>老结算</v>
      </c>
      <c r="AZ112" s="34" t="str">
        <f t="shared" si="45"/>
        <v/>
      </c>
      <c r="BA112" s="34" t="str">
        <f t="shared" si="46"/>
        <v>无</v>
      </c>
      <c r="BB112" s="34" t="str">
        <f t="shared" si="47"/>
        <v/>
      </c>
      <c r="BC112" s="34" t="str">
        <f t="shared" si="48"/>
        <v/>
      </c>
      <c r="BD112" s="34" t="str">
        <f t="shared" si="49"/>
        <v>无</v>
      </c>
      <c r="BE112" s="34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583</v>
      </c>
    </row>
    <row r="113" spans="1:71" ht="17.25" hidden="1" customHeight="1">
      <c r="A113" s="210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2"/>
      <c r="M113" s="212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34" t="str">
        <f t="shared" si="26"/>
        <v/>
      </c>
      <c r="AD113" s="35">
        <f t="shared" si="27"/>
        <v>0</v>
      </c>
      <c r="AE113" s="34" t="str">
        <f t="shared" si="28"/>
        <v/>
      </c>
      <c r="AF113" s="24"/>
      <c r="AG113" s="39">
        <f t="shared" si="29"/>
        <v>0</v>
      </c>
      <c r="AH113" s="35">
        <f t="shared" si="30"/>
        <v>0</v>
      </c>
      <c r="AI113" s="35">
        <f t="shared" si="31"/>
        <v>0</v>
      </c>
      <c r="AJ113" s="34" t="str">
        <f t="shared" si="32"/>
        <v/>
      </c>
      <c r="AK113" s="34" t="str">
        <f t="shared" si="33"/>
        <v/>
      </c>
      <c r="AL113" s="34" t="str">
        <f t="shared" si="34"/>
        <v/>
      </c>
      <c r="AM113" s="34" t="str">
        <f t="shared" si="35"/>
        <v/>
      </c>
      <c r="AN113" s="34" t="str">
        <f t="shared" si="36"/>
        <v/>
      </c>
      <c r="AO113" s="34" t="str">
        <f t="shared" si="37"/>
        <v/>
      </c>
      <c r="AP113" s="34" t="str">
        <f>IF(AJ113="","",VLOOKUP(AN113,[1]Sheet11!E:F,2,0))</f>
        <v/>
      </c>
      <c r="AQ113" s="34" t="str">
        <f>IF(AO113="拼单会员","5年",IF(AJ113="","",VLOOKUP(AM113&amp;AP113,[1]Sheet11!$J$3:$K$17,2)))</f>
        <v/>
      </c>
      <c r="AR113" s="34" t="str">
        <f t="shared" si="38"/>
        <v/>
      </c>
      <c r="AS113" s="34" t="str">
        <f t="shared" si="39"/>
        <v/>
      </c>
      <c r="AT113" s="34" t="str">
        <f t="shared" si="40"/>
        <v/>
      </c>
      <c r="AU113" s="34" t="str">
        <f t="shared" si="41"/>
        <v/>
      </c>
      <c r="AV113" s="34" t="str">
        <f t="shared" si="42"/>
        <v/>
      </c>
      <c r="AW113" s="34" t="str">
        <f t="shared" si="43"/>
        <v/>
      </c>
      <c r="AX113" s="34" t="str">
        <f t="shared" si="44"/>
        <v/>
      </c>
      <c r="AY113" s="34" t="str">
        <f>IF(SUMIF('7-市场业绩'!F:F,AC113,'7-市场业绩'!I:I)&gt;0,"学习卡","老结算")</f>
        <v>老结算</v>
      </c>
      <c r="AZ113" s="34" t="str">
        <f t="shared" si="45"/>
        <v/>
      </c>
      <c r="BA113" s="34" t="str">
        <f t="shared" si="46"/>
        <v>无</v>
      </c>
      <c r="BB113" s="34" t="str">
        <f t="shared" si="47"/>
        <v/>
      </c>
      <c r="BC113" s="34" t="str">
        <f t="shared" si="48"/>
        <v/>
      </c>
      <c r="BD113" s="34" t="str">
        <f t="shared" si="49"/>
        <v>无</v>
      </c>
      <c r="BE113" s="34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584</v>
      </c>
    </row>
    <row r="114" spans="1:71" ht="17.25" hidden="1" customHeight="1">
      <c r="A114" s="210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2"/>
      <c r="M114" s="212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34" t="str">
        <f t="shared" si="26"/>
        <v/>
      </c>
      <c r="AD114" s="35">
        <f t="shared" si="27"/>
        <v>0</v>
      </c>
      <c r="AE114" s="34" t="str">
        <f t="shared" si="28"/>
        <v/>
      </c>
      <c r="AF114" s="24"/>
      <c r="AG114" s="39">
        <f t="shared" si="29"/>
        <v>0</v>
      </c>
      <c r="AH114" s="35">
        <f t="shared" si="30"/>
        <v>0</v>
      </c>
      <c r="AI114" s="35">
        <f t="shared" si="31"/>
        <v>0</v>
      </c>
      <c r="AJ114" s="34" t="str">
        <f t="shared" si="32"/>
        <v/>
      </c>
      <c r="AK114" s="34" t="str">
        <f t="shared" si="33"/>
        <v/>
      </c>
      <c r="AL114" s="34" t="str">
        <f t="shared" si="34"/>
        <v/>
      </c>
      <c r="AM114" s="34" t="str">
        <f t="shared" si="35"/>
        <v/>
      </c>
      <c r="AN114" s="34" t="str">
        <f t="shared" si="36"/>
        <v/>
      </c>
      <c r="AO114" s="34" t="str">
        <f t="shared" si="37"/>
        <v/>
      </c>
      <c r="AP114" s="34" t="str">
        <f>IF(AJ114="","",VLOOKUP(AN114,[1]Sheet11!E:F,2,0))</f>
        <v/>
      </c>
      <c r="AQ114" s="34" t="str">
        <f>IF(AO114="拼单会员","5年",IF(AJ114="","",VLOOKUP(AM114&amp;AP114,[1]Sheet11!$J$3:$K$17,2)))</f>
        <v/>
      </c>
      <c r="AR114" s="34" t="str">
        <f t="shared" si="38"/>
        <v/>
      </c>
      <c r="AS114" s="34" t="str">
        <f t="shared" si="39"/>
        <v/>
      </c>
      <c r="AT114" s="34" t="str">
        <f t="shared" si="40"/>
        <v/>
      </c>
      <c r="AU114" s="34" t="str">
        <f t="shared" si="41"/>
        <v/>
      </c>
      <c r="AV114" s="34" t="str">
        <f t="shared" si="42"/>
        <v/>
      </c>
      <c r="AW114" s="34" t="str">
        <f t="shared" si="43"/>
        <v/>
      </c>
      <c r="AX114" s="34" t="str">
        <f t="shared" si="44"/>
        <v/>
      </c>
      <c r="AY114" s="34" t="str">
        <f>IF(SUMIF('7-市场业绩'!F:F,AC114,'7-市场业绩'!I:I)&gt;0,"学习卡","老结算")</f>
        <v>老结算</v>
      </c>
      <c r="AZ114" s="34" t="str">
        <f t="shared" si="45"/>
        <v/>
      </c>
      <c r="BA114" s="34" t="str">
        <f t="shared" si="46"/>
        <v>无</v>
      </c>
      <c r="BB114" s="34" t="str">
        <f t="shared" si="47"/>
        <v/>
      </c>
      <c r="BC114" s="34" t="str">
        <f t="shared" si="48"/>
        <v/>
      </c>
      <c r="BD114" s="34" t="str">
        <f t="shared" si="49"/>
        <v>无</v>
      </c>
      <c r="BE114" s="34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585</v>
      </c>
    </row>
    <row r="115" spans="1:71" ht="17.25" hidden="1" customHeight="1">
      <c r="A115" s="210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2"/>
      <c r="M115" s="212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34" t="str">
        <f t="shared" si="26"/>
        <v/>
      </c>
      <c r="AD115" s="35">
        <f t="shared" si="27"/>
        <v>0</v>
      </c>
      <c r="AE115" s="34" t="str">
        <f t="shared" si="28"/>
        <v/>
      </c>
      <c r="AF115" s="24"/>
      <c r="AG115" s="39">
        <f t="shared" si="29"/>
        <v>0</v>
      </c>
      <c r="AH115" s="35">
        <f t="shared" si="30"/>
        <v>0</v>
      </c>
      <c r="AI115" s="35">
        <f t="shared" si="31"/>
        <v>0</v>
      </c>
      <c r="AJ115" s="34" t="str">
        <f t="shared" si="32"/>
        <v/>
      </c>
      <c r="AK115" s="34" t="str">
        <f t="shared" si="33"/>
        <v/>
      </c>
      <c r="AL115" s="34" t="str">
        <f t="shared" si="34"/>
        <v/>
      </c>
      <c r="AM115" s="34" t="str">
        <f t="shared" si="35"/>
        <v/>
      </c>
      <c r="AN115" s="34" t="str">
        <f t="shared" si="36"/>
        <v/>
      </c>
      <c r="AO115" s="34" t="str">
        <f t="shared" si="37"/>
        <v/>
      </c>
      <c r="AP115" s="34" t="str">
        <f>IF(AJ115="","",VLOOKUP(AN115,[1]Sheet11!E:F,2,0))</f>
        <v/>
      </c>
      <c r="AQ115" s="34" t="str">
        <f>IF(AO115="拼单会员","5年",IF(AJ115="","",VLOOKUP(AM115&amp;AP115,[1]Sheet11!$J$3:$K$17,2)))</f>
        <v/>
      </c>
      <c r="AR115" s="34" t="str">
        <f t="shared" si="38"/>
        <v/>
      </c>
      <c r="AS115" s="34" t="str">
        <f t="shared" si="39"/>
        <v/>
      </c>
      <c r="AT115" s="34" t="str">
        <f t="shared" si="40"/>
        <v/>
      </c>
      <c r="AU115" s="34" t="str">
        <f t="shared" si="41"/>
        <v/>
      </c>
      <c r="AV115" s="34" t="str">
        <f t="shared" si="42"/>
        <v/>
      </c>
      <c r="AW115" s="34" t="str">
        <f t="shared" si="43"/>
        <v/>
      </c>
      <c r="AX115" s="34" t="str">
        <f t="shared" si="44"/>
        <v/>
      </c>
      <c r="AY115" s="34" t="str">
        <f>IF(SUMIF('7-市场业绩'!F:F,AC115,'7-市场业绩'!I:I)&gt;0,"学习卡","老结算")</f>
        <v>老结算</v>
      </c>
      <c r="AZ115" s="34" t="str">
        <f t="shared" si="45"/>
        <v/>
      </c>
      <c r="BA115" s="34" t="str">
        <f t="shared" si="46"/>
        <v>无</v>
      </c>
      <c r="BB115" s="34" t="str">
        <f t="shared" si="47"/>
        <v/>
      </c>
      <c r="BC115" s="34" t="str">
        <f t="shared" si="48"/>
        <v/>
      </c>
      <c r="BD115" s="34" t="str">
        <f t="shared" si="49"/>
        <v>无</v>
      </c>
      <c r="BE115" s="34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534</v>
      </c>
    </row>
    <row r="116" spans="1:71" ht="17.25" hidden="1" customHeight="1">
      <c r="A116" s="210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2"/>
      <c r="M116" s="212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34" t="str">
        <f t="shared" si="26"/>
        <v/>
      </c>
      <c r="AD116" s="35">
        <f t="shared" si="27"/>
        <v>0</v>
      </c>
      <c r="AE116" s="34" t="str">
        <f t="shared" si="28"/>
        <v/>
      </c>
      <c r="AF116" s="24"/>
      <c r="AG116" s="39">
        <f t="shared" si="29"/>
        <v>0</v>
      </c>
      <c r="AH116" s="35">
        <f t="shared" si="30"/>
        <v>0</v>
      </c>
      <c r="AI116" s="35">
        <f t="shared" si="31"/>
        <v>0</v>
      </c>
      <c r="AJ116" s="34" t="str">
        <f t="shared" si="32"/>
        <v/>
      </c>
      <c r="AK116" s="34" t="str">
        <f t="shared" si="33"/>
        <v/>
      </c>
      <c r="AL116" s="34" t="str">
        <f t="shared" si="34"/>
        <v/>
      </c>
      <c r="AM116" s="34" t="str">
        <f t="shared" si="35"/>
        <v/>
      </c>
      <c r="AN116" s="34" t="str">
        <f t="shared" si="36"/>
        <v/>
      </c>
      <c r="AO116" s="34" t="str">
        <f t="shared" si="37"/>
        <v/>
      </c>
      <c r="AP116" s="34" t="str">
        <f>IF(AJ116="","",VLOOKUP(AN116,[1]Sheet11!E:F,2,0))</f>
        <v/>
      </c>
      <c r="AQ116" s="34" t="str">
        <f>IF(AO116="拼单会员","5年",IF(AJ116="","",VLOOKUP(AM116&amp;AP116,[1]Sheet11!$J$3:$K$17,2)))</f>
        <v/>
      </c>
      <c r="AR116" s="34" t="str">
        <f t="shared" si="38"/>
        <v/>
      </c>
      <c r="AS116" s="34" t="str">
        <f t="shared" si="39"/>
        <v/>
      </c>
      <c r="AT116" s="34" t="str">
        <f t="shared" si="40"/>
        <v/>
      </c>
      <c r="AU116" s="34" t="str">
        <f t="shared" si="41"/>
        <v/>
      </c>
      <c r="AV116" s="34" t="str">
        <f t="shared" si="42"/>
        <v/>
      </c>
      <c r="AW116" s="34" t="str">
        <f t="shared" si="43"/>
        <v/>
      </c>
      <c r="AX116" s="34" t="str">
        <f t="shared" si="44"/>
        <v/>
      </c>
      <c r="AY116" s="34" t="str">
        <f>IF(SUMIF('7-市场业绩'!F:F,AC116,'7-市场业绩'!I:I)&gt;0,"学习卡","老结算")</f>
        <v>老结算</v>
      </c>
      <c r="AZ116" s="34" t="str">
        <f t="shared" si="45"/>
        <v/>
      </c>
      <c r="BA116" s="34" t="str">
        <f t="shared" si="46"/>
        <v>无</v>
      </c>
      <c r="BB116" s="34" t="str">
        <f t="shared" si="47"/>
        <v/>
      </c>
      <c r="BC116" s="34" t="str">
        <f t="shared" si="48"/>
        <v/>
      </c>
      <c r="BD116" s="34" t="str">
        <f t="shared" si="49"/>
        <v>无</v>
      </c>
      <c r="BE116" s="34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586</v>
      </c>
    </row>
    <row r="117" spans="1:71" ht="17.25" hidden="1" customHeight="1">
      <c r="A117" s="210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2"/>
      <c r="M117" s="212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34" t="str">
        <f t="shared" si="26"/>
        <v/>
      </c>
      <c r="AD117" s="35">
        <f t="shared" si="27"/>
        <v>0</v>
      </c>
      <c r="AE117" s="34" t="str">
        <f t="shared" si="28"/>
        <v/>
      </c>
      <c r="AF117" s="24"/>
      <c r="AG117" s="39">
        <f t="shared" si="29"/>
        <v>0</v>
      </c>
      <c r="AH117" s="35">
        <f t="shared" si="30"/>
        <v>0</v>
      </c>
      <c r="AI117" s="35">
        <f t="shared" si="31"/>
        <v>0</v>
      </c>
      <c r="AJ117" s="34" t="str">
        <f t="shared" si="32"/>
        <v/>
      </c>
      <c r="AK117" s="34" t="str">
        <f t="shared" si="33"/>
        <v/>
      </c>
      <c r="AL117" s="34" t="str">
        <f t="shared" si="34"/>
        <v/>
      </c>
      <c r="AM117" s="34" t="str">
        <f t="shared" si="35"/>
        <v/>
      </c>
      <c r="AN117" s="34" t="str">
        <f t="shared" si="36"/>
        <v/>
      </c>
      <c r="AO117" s="34" t="str">
        <f t="shared" si="37"/>
        <v/>
      </c>
      <c r="AP117" s="34" t="str">
        <f>IF(AJ117="","",VLOOKUP(AN117,[1]Sheet11!E:F,2,0))</f>
        <v/>
      </c>
      <c r="AQ117" s="34" t="str">
        <f>IF(AO117="拼单会员","5年",IF(AJ117="","",VLOOKUP(AM117&amp;AP117,[1]Sheet11!$J$3:$K$17,2)))</f>
        <v/>
      </c>
      <c r="AR117" s="34" t="str">
        <f t="shared" si="38"/>
        <v/>
      </c>
      <c r="AS117" s="34" t="str">
        <f t="shared" si="39"/>
        <v/>
      </c>
      <c r="AT117" s="34" t="str">
        <f t="shared" si="40"/>
        <v/>
      </c>
      <c r="AU117" s="34" t="str">
        <f t="shared" si="41"/>
        <v/>
      </c>
      <c r="AV117" s="34" t="str">
        <f t="shared" si="42"/>
        <v/>
      </c>
      <c r="AW117" s="34" t="str">
        <f t="shared" si="43"/>
        <v/>
      </c>
      <c r="AX117" s="34" t="str">
        <f t="shared" si="44"/>
        <v/>
      </c>
      <c r="AY117" s="34" t="str">
        <f>IF(SUMIF('7-市场业绩'!F:F,AC117,'7-市场业绩'!I:I)&gt;0,"学习卡","老结算")</f>
        <v>老结算</v>
      </c>
      <c r="AZ117" s="34" t="str">
        <f t="shared" si="45"/>
        <v/>
      </c>
      <c r="BA117" s="34" t="str">
        <f t="shared" si="46"/>
        <v>无</v>
      </c>
      <c r="BB117" s="34" t="str">
        <f t="shared" si="47"/>
        <v/>
      </c>
      <c r="BC117" s="34" t="str">
        <f t="shared" si="48"/>
        <v/>
      </c>
      <c r="BD117" s="34" t="str">
        <f t="shared" si="49"/>
        <v>无</v>
      </c>
      <c r="BE117" s="34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587</v>
      </c>
    </row>
    <row r="118" spans="1:71" ht="17.25" hidden="1" customHeight="1">
      <c r="A118" s="210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2"/>
      <c r="M118" s="212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34" t="str">
        <f t="shared" si="26"/>
        <v/>
      </c>
      <c r="AD118" s="35">
        <f t="shared" si="27"/>
        <v>0</v>
      </c>
      <c r="AE118" s="34" t="str">
        <f t="shared" si="28"/>
        <v/>
      </c>
      <c r="AF118" s="24"/>
      <c r="AG118" s="39">
        <f t="shared" si="29"/>
        <v>0</v>
      </c>
      <c r="AH118" s="35">
        <f t="shared" si="30"/>
        <v>0</v>
      </c>
      <c r="AI118" s="35">
        <f t="shared" si="31"/>
        <v>0</v>
      </c>
      <c r="AJ118" s="34" t="str">
        <f t="shared" si="32"/>
        <v/>
      </c>
      <c r="AK118" s="34" t="str">
        <f t="shared" si="33"/>
        <v/>
      </c>
      <c r="AL118" s="34" t="str">
        <f t="shared" si="34"/>
        <v/>
      </c>
      <c r="AM118" s="34" t="str">
        <f t="shared" si="35"/>
        <v/>
      </c>
      <c r="AN118" s="34" t="str">
        <f t="shared" si="36"/>
        <v/>
      </c>
      <c r="AO118" s="34" t="str">
        <f t="shared" si="37"/>
        <v/>
      </c>
      <c r="AP118" s="34" t="str">
        <f>IF(AJ118="","",VLOOKUP(AN118,[1]Sheet11!E:F,2,0))</f>
        <v/>
      </c>
      <c r="AQ118" s="34" t="str">
        <f>IF(AO118="拼单会员","5年",IF(AJ118="","",VLOOKUP(AM118&amp;AP118,[1]Sheet11!$J$3:$K$17,2)))</f>
        <v/>
      </c>
      <c r="AR118" s="34" t="str">
        <f t="shared" si="38"/>
        <v/>
      </c>
      <c r="AS118" s="34" t="str">
        <f t="shared" si="39"/>
        <v/>
      </c>
      <c r="AT118" s="34" t="str">
        <f t="shared" si="40"/>
        <v/>
      </c>
      <c r="AU118" s="34" t="str">
        <f t="shared" si="41"/>
        <v/>
      </c>
      <c r="AV118" s="34" t="str">
        <f t="shared" si="42"/>
        <v/>
      </c>
      <c r="AW118" s="34" t="str">
        <f t="shared" si="43"/>
        <v/>
      </c>
      <c r="AX118" s="34" t="str">
        <f t="shared" si="44"/>
        <v/>
      </c>
      <c r="AY118" s="34" t="str">
        <f>IF(SUMIF('7-市场业绩'!F:F,AC118,'7-市场业绩'!I:I)&gt;0,"学习卡","老结算")</f>
        <v>老结算</v>
      </c>
      <c r="AZ118" s="34" t="str">
        <f t="shared" si="45"/>
        <v/>
      </c>
      <c r="BA118" s="34" t="str">
        <f t="shared" si="46"/>
        <v>无</v>
      </c>
      <c r="BB118" s="34" t="str">
        <f t="shared" si="47"/>
        <v/>
      </c>
      <c r="BC118" s="34" t="str">
        <f t="shared" si="48"/>
        <v/>
      </c>
      <c r="BD118" s="34" t="str">
        <f t="shared" si="49"/>
        <v>无</v>
      </c>
      <c r="BE118" s="34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576</v>
      </c>
    </row>
    <row r="119" spans="1:71" ht="17.25" hidden="1" customHeight="1">
      <c r="A119" s="210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2"/>
      <c r="M119" s="212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34" t="str">
        <f t="shared" si="26"/>
        <v/>
      </c>
      <c r="AD119" s="35">
        <f t="shared" si="27"/>
        <v>0</v>
      </c>
      <c r="AE119" s="34" t="str">
        <f t="shared" si="28"/>
        <v/>
      </c>
      <c r="AF119" s="24"/>
      <c r="AG119" s="39">
        <f t="shared" si="29"/>
        <v>0</v>
      </c>
      <c r="AH119" s="35">
        <f t="shared" si="30"/>
        <v>0</v>
      </c>
      <c r="AI119" s="35">
        <f t="shared" si="31"/>
        <v>0</v>
      </c>
      <c r="AJ119" s="34" t="str">
        <f t="shared" si="32"/>
        <v/>
      </c>
      <c r="AK119" s="34" t="str">
        <f t="shared" si="33"/>
        <v/>
      </c>
      <c r="AL119" s="34" t="str">
        <f t="shared" si="34"/>
        <v/>
      </c>
      <c r="AM119" s="34" t="str">
        <f t="shared" si="35"/>
        <v/>
      </c>
      <c r="AN119" s="34" t="str">
        <f t="shared" si="36"/>
        <v/>
      </c>
      <c r="AO119" s="34" t="str">
        <f t="shared" si="37"/>
        <v/>
      </c>
      <c r="AP119" s="34" t="str">
        <f>IF(AJ119="","",VLOOKUP(AN119,[1]Sheet11!E:F,2,0))</f>
        <v/>
      </c>
      <c r="AQ119" s="34" t="str">
        <f>IF(AO119="拼单会员","5年",IF(AJ119="","",VLOOKUP(AM119&amp;AP119,[1]Sheet11!$J$3:$K$17,2)))</f>
        <v/>
      </c>
      <c r="AR119" s="34" t="str">
        <f t="shared" si="38"/>
        <v/>
      </c>
      <c r="AS119" s="34" t="str">
        <f t="shared" si="39"/>
        <v/>
      </c>
      <c r="AT119" s="34" t="str">
        <f t="shared" si="40"/>
        <v/>
      </c>
      <c r="AU119" s="34" t="str">
        <f t="shared" si="41"/>
        <v/>
      </c>
      <c r="AV119" s="34" t="str">
        <f t="shared" si="42"/>
        <v/>
      </c>
      <c r="AW119" s="34" t="str">
        <f t="shared" si="43"/>
        <v/>
      </c>
      <c r="AX119" s="34" t="str">
        <f t="shared" si="44"/>
        <v/>
      </c>
      <c r="AY119" s="34" t="str">
        <f>IF(SUMIF('7-市场业绩'!F:F,AC119,'7-市场业绩'!I:I)&gt;0,"学习卡","老结算")</f>
        <v>老结算</v>
      </c>
      <c r="AZ119" s="34" t="str">
        <f t="shared" si="45"/>
        <v/>
      </c>
      <c r="BA119" s="34" t="str">
        <f t="shared" si="46"/>
        <v>无</v>
      </c>
      <c r="BB119" s="34" t="str">
        <f t="shared" si="47"/>
        <v/>
      </c>
      <c r="BC119" s="34" t="str">
        <f t="shared" si="48"/>
        <v/>
      </c>
      <c r="BD119" s="34" t="str">
        <f t="shared" si="49"/>
        <v>无</v>
      </c>
      <c r="BE119" s="34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588</v>
      </c>
    </row>
    <row r="120" spans="1:71" ht="17.25" hidden="1" customHeight="1">
      <c r="A120" s="210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2"/>
      <c r="M120" s="212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34" t="str">
        <f t="shared" si="26"/>
        <v/>
      </c>
      <c r="AD120" s="35">
        <f t="shared" si="27"/>
        <v>0</v>
      </c>
      <c r="AE120" s="34" t="str">
        <f t="shared" si="28"/>
        <v/>
      </c>
      <c r="AF120" s="24"/>
      <c r="AG120" s="39">
        <f t="shared" si="29"/>
        <v>0</v>
      </c>
      <c r="AH120" s="35">
        <f t="shared" si="30"/>
        <v>0</v>
      </c>
      <c r="AI120" s="35">
        <f t="shared" si="31"/>
        <v>0</v>
      </c>
      <c r="AJ120" s="34" t="str">
        <f t="shared" si="32"/>
        <v/>
      </c>
      <c r="AK120" s="34" t="str">
        <f t="shared" si="33"/>
        <v/>
      </c>
      <c r="AL120" s="34" t="str">
        <f t="shared" si="34"/>
        <v/>
      </c>
      <c r="AM120" s="34" t="str">
        <f t="shared" si="35"/>
        <v/>
      </c>
      <c r="AN120" s="34" t="str">
        <f t="shared" si="36"/>
        <v/>
      </c>
      <c r="AO120" s="34" t="str">
        <f t="shared" si="37"/>
        <v/>
      </c>
      <c r="AP120" s="34" t="str">
        <f>IF(AJ120="","",VLOOKUP(AN120,[1]Sheet11!E:F,2,0))</f>
        <v/>
      </c>
      <c r="AQ120" s="34" t="str">
        <f>IF(AO120="拼单会员","5年",IF(AJ120="","",VLOOKUP(AM120&amp;AP120,[1]Sheet11!$J$3:$K$17,2)))</f>
        <v/>
      </c>
      <c r="AR120" s="34" t="str">
        <f t="shared" si="38"/>
        <v/>
      </c>
      <c r="AS120" s="34" t="str">
        <f t="shared" si="39"/>
        <v/>
      </c>
      <c r="AT120" s="34" t="str">
        <f t="shared" si="40"/>
        <v/>
      </c>
      <c r="AU120" s="34" t="str">
        <f t="shared" si="41"/>
        <v/>
      </c>
      <c r="AV120" s="34" t="str">
        <f t="shared" si="42"/>
        <v/>
      </c>
      <c r="AW120" s="34" t="str">
        <f t="shared" si="43"/>
        <v/>
      </c>
      <c r="AX120" s="34" t="str">
        <f t="shared" si="44"/>
        <v/>
      </c>
      <c r="AY120" s="34" t="str">
        <f>IF(SUMIF('7-市场业绩'!F:F,AC120,'7-市场业绩'!I:I)&gt;0,"学习卡","老结算")</f>
        <v>老结算</v>
      </c>
      <c r="AZ120" s="34" t="str">
        <f t="shared" si="45"/>
        <v/>
      </c>
      <c r="BA120" s="34" t="str">
        <f t="shared" si="46"/>
        <v>无</v>
      </c>
      <c r="BB120" s="34" t="str">
        <f t="shared" si="47"/>
        <v/>
      </c>
      <c r="BC120" s="34" t="str">
        <f t="shared" si="48"/>
        <v/>
      </c>
      <c r="BD120" s="34" t="str">
        <f t="shared" si="49"/>
        <v>无</v>
      </c>
      <c r="BE120" s="34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589</v>
      </c>
    </row>
    <row r="121" spans="1:71" ht="17.25" hidden="1" customHeight="1">
      <c r="A121" s="210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2"/>
      <c r="M121" s="212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34" t="str">
        <f t="shared" si="26"/>
        <v/>
      </c>
      <c r="AD121" s="35">
        <f t="shared" si="27"/>
        <v>0</v>
      </c>
      <c r="AE121" s="34" t="str">
        <f t="shared" si="28"/>
        <v/>
      </c>
      <c r="AF121" s="24"/>
      <c r="AG121" s="39">
        <f t="shared" si="29"/>
        <v>0</v>
      </c>
      <c r="AH121" s="35">
        <f t="shared" si="30"/>
        <v>0</v>
      </c>
      <c r="AI121" s="35">
        <f t="shared" si="31"/>
        <v>0</v>
      </c>
      <c r="AJ121" s="34" t="str">
        <f t="shared" si="32"/>
        <v/>
      </c>
      <c r="AK121" s="34" t="str">
        <f t="shared" si="33"/>
        <v/>
      </c>
      <c r="AL121" s="34" t="str">
        <f t="shared" si="34"/>
        <v/>
      </c>
      <c r="AM121" s="34" t="str">
        <f t="shared" si="35"/>
        <v/>
      </c>
      <c r="AN121" s="34" t="str">
        <f t="shared" si="36"/>
        <v/>
      </c>
      <c r="AO121" s="34" t="str">
        <f t="shared" si="37"/>
        <v/>
      </c>
      <c r="AP121" s="34" t="str">
        <f>IF(AJ121="","",VLOOKUP(AN121,[1]Sheet11!E:F,2,0))</f>
        <v/>
      </c>
      <c r="AQ121" s="34" t="str">
        <f>IF(AO121="拼单会员","5年",IF(AJ121="","",VLOOKUP(AM121&amp;AP121,[1]Sheet11!$J$3:$K$17,2)))</f>
        <v/>
      </c>
      <c r="AR121" s="34" t="str">
        <f t="shared" si="38"/>
        <v/>
      </c>
      <c r="AS121" s="34" t="str">
        <f t="shared" si="39"/>
        <v/>
      </c>
      <c r="AT121" s="34" t="str">
        <f t="shared" si="40"/>
        <v/>
      </c>
      <c r="AU121" s="34" t="str">
        <f t="shared" si="41"/>
        <v/>
      </c>
      <c r="AV121" s="34" t="str">
        <f t="shared" si="42"/>
        <v/>
      </c>
      <c r="AW121" s="34" t="str">
        <f t="shared" si="43"/>
        <v/>
      </c>
      <c r="AX121" s="34" t="str">
        <f t="shared" si="44"/>
        <v/>
      </c>
      <c r="AY121" s="34" t="str">
        <f>IF(SUMIF('7-市场业绩'!F:F,AC121,'7-市场业绩'!I:I)&gt;0,"学习卡","老结算")</f>
        <v>老结算</v>
      </c>
      <c r="AZ121" s="34" t="str">
        <f t="shared" si="45"/>
        <v/>
      </c>
      <c r="BA121" s="34" t="str">
        <f t="shared" si="46"/>
        <v>无</v>
      </c>
      <c r="BB121" s="34" t="str">
        <f t="shared" si="47"/>
        <v/>
      </c>
      <c r="BC121" s="34" t="str">
        <f t="shared" si="48"/>
        <v/>
      </c>
      <c r="BD121" s="34" t="str">
        <f t="shared" si="49"/>
        <v>无</v>
      </c>
      <c r="BE121" s="34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590</v>
      </c>
    </row>
    <row r="122" spans="1:71" ht="17.25" hidden="1" customHeight="1">
      <c r="A122" s="210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2"/>
      <c r="M122" s="212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34" t="str">
        <f t="shared" si="26"/>
        <v/>
      </c>
      <c r="AD122" s="35">
        <f t="shared" si="27"/>
        <v>0</v>
      </c>
      <c r="AE122" s="34" t="str">
        <f t="shared" si="28"/>
        <v/>
      </c>
      <c r="AF122" s="24"/>
      <c r="AG122" s="39">
        <f t="shared" si="29"/>
        <v>0</v>
      </c>
      <c r="AH122" s="35">
        <f t="shared" si="30"/>
        <v>0</v>
      </c>
      <c r="AI122" s="35">
        <f t="shared" si="31"/>
        <v>0</v>
      </c>
      <c r="AJ122" s="34" t="str">
        <f t="shared" si="32"/>
        <v/>
      </c>
      <c r="AK122" s="34" t="str">
        <f t="shared" si="33"/>
        <v/>
      </c>
      <c r="AL122" s="34" t="str">
        <f t="shared" si="34"/>
        <v/>
      </c>
      <c r="AM122" s="34" t="str">
        <f t="shared" si="35"/>
        <v/>
      </c>
      <c r="AN122" s="34" t="str">
        <f t="shared" si="36"/>
        <v/>
      </c>
      <c r="AO122" s="34" t="str">
        <f t="shared" si="37"/>
        <v/>
      </c>
      <c r="AP122" s="34" t="str">
        <f>IF(AJ122="","",VLOOKUP(AN122,[1]Sheet11!E:F,2,0))</f>
        <v/>
      </c>
      <c r="AQ122" s="34" t="str">
        <f>IF(AO122="拼单会员","5年",IF(AJ122="","",VLOOKUP(AM122&amp;AP122,[1]Sheet11!$J$3:$K$17,2)))</f>
        <v/>
      </c>
      <c r="AR122" s="34" t="str">
        <f t="shared" si="38"/>
        <v/>
      </c>
      <c r="AS122" s="34" t="str">
        <f t="shared" si="39"/>
        <v/>
      </c>
      <c r="AT122" s="34" t="str">
        <f t="shared" si="40"/>
        <v/>
      </c>
      <c r="AU122" s="34" t="str">
        <f t="shared" si="41"/>
        <v/>
      </c>
      <c r="AV122" s="34" t="str">
        <f t="shared" si="42"/>
        <v/>
      </c>
      <c r="AW122" s="34" t="str">
        <f t="shared" si="43"/>
        <v/>
      </c>
      <c r="AX122" s="34" t="str">
        <f t="shared" si="44"/>
        <v/>
      </c>
      <c r="AY122" s="34" t="str">
        <f>IF(SUMIF('7-市场业绩'!F:F,AC122,'7-市场业绩'!I:I)&gt;0,"学习卡","老结算")</f>
        <v>老结算</v>
      </c>
      <c r="AZ122" s="34" t="str">
        <f t="shared" si="45"/>
        <v/>
      </c>
      <c r="BA122" s="34" t="str">
        <f t="shared" si="46"/>
        <v>无</v>
      </c>
      <c r="BB122" s="34" t="str">
        <f t="shared" si="47"/>
        <v/>
      </c>
      <c r="BC122" s="34" t="str">
        <f t="shared" si="48"/>
        <v/>
      </c>
      <c r="BD122" s="34" t="str">
        <f t="shared" si="49"/>
        <v>无</v>
      </c>
      <c r="BE122" s="34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591</v>
      </c>
    </row>
    <row r="123" spans="1:71" ht="17.25" hidden="1" customHeight="1">
      <c r="A123" s="210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2"/>
      <c r="M123" s="212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34" t="str">
        <f t="shared" si="26"/>
        <v/>
      </c>
      <c r="AD123" s="35">
        <f t="shared" si="27"/>
        <v>0</v>
      </c>
      <c r="AE123" s="34" t="str">
        <f t="shared" si="28"/>
        <v/>
      </c>
      <c r="AF123" s="24"/>
      <c r="AG123" s="39">
        <f t="shared" si="29"/>
        <v>0</v>
      </c>
      <c r="AH123" s="35">
        <f t="shared" si="30"/>
        <v>0</v>
      </c>
      <c r="AI123" s="35">
        <f t="shared" si="31"/>
        <v>0</v>
      </c>
      <c r="AJ123" s="34" t="str">
        <f t="shared" si="32"/>
        <v/>
      </c>
      <c r="AK123" s="34" t="str">
        <f t="shared" si="33"/>
        <v/>
      </c>
      <c r="AL123" s="34" t="str">
        <f t="shared" si="34"/>
        <v/>
      </c>
      <c r="AM123" s="34" t="str">
        <f t="shared" si="35"/>
        <v/>
      </c>
      <c r="AN123" s="34" t="str">
        <f t="shared" si="36"/>
        <v/>
      </c>
      <c r="AO123" s="34" t="str">
        <f t="shared" si="37"/>
        <v/>
      </c>
      <c r="AP123" s="34" t="str">
        <f>IF(AJ123="","",VLOOKUP(AN123,[1]Sheet11!E:F,2,0))</f>
        <v/>
      </c>
      <c r="AQ123" s="34" t="str">
        <f>IF(AO123="拼单会员","5年",IF(AJ123="","",VLOOKUP(AM123&amp;AP123,[1]Sheet11!$J$3:$K$17,2)))</f>
        <v/>
      </c>
      <c r="AR123" s="34" t="str">
        <f t="shared" si="38"/>
        <v/>
      </c>
      <c r="AS123" s="34" t="str">
        <f t="shared" si="39"/>
        <v/>
      </c>
      <c r="AT123" s="34" t="str">
        <f t="shared" si="40"/>
        <v/>
      </c>
      <c r="AU123" s="34" t="str">
        <f t="shared" si="41"/>
        <v/>
      </c>
      <c r="AV123" s="34" t="str">
        <f t="shared" si="42"/>
        <v/>
      </c>
      <c r="AW123" s="34" t="str">
        <f t="shared" si="43"/>
        <v/>
      </c>
      <c r="AX123" s="34" t="str">
        <f t="shared" si="44"/>
        <v/>
      </c>
      <c r="AY123" s="34" t="str">
        <f>IF(SUMIF('7-市场业绩'!F:F,AC123,'7-市场业绩'!I:I)&gt;0,"学习卡","老结算")</f>
        <v>老结算</v>
      </c>
      <c r="AZ123" s="34" t="str">
        <f t="shared" si="45"/>
        <v/>
      </c>
      <c r="BA123" s="34" t="str">
        <f t="shared" si="46"/>
        <v>无</v>
      </c>
      <c r="BB123" s="34" t="str">
        <f t="shared" si="47"/>
        <v/>
      </c>
      <c r="BC123" s="34" t="str">
        <f t="shared" si="48"/>
        <v/>
      </c>
      <c r="BD123" s="34" t="str">
        <f t="shared" si="49"/>
        <v>无</v>
      </c>
      <c r="BE123" s="34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592</v>
      </c>
    </row>
    <row r="124" spans="1:71" ht="17.25" hidden="1" customHeight="1">
      <c r="A124" s="210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2"/>
      <c r="M124" s="212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34" t="str">
        <f t="shared" si="26"/>
        <v/>
      </c>
      <c r="AD124" s="35">
        <f t="shared" si="27"/>
        <v>0</v>
      </c>
      <c r="AE124" s="34" t="str">
        <f t="shared" si="28"/>
        <v/>
      </c>
      <c r="AF124" s="24"/>
      <c r="AG124" s="39">
        <f t="shared" si="29"/>
        <v>0</v>
      </c>
      <c r="AH124" s="35">
        <f t="shared" si="30"/>
        <v>0</v>
      </c>
      <c r="AI124" s="35">
        <f t="shared" si="31"/>
        <v>0</v>
      </c>
      <c r="AJ124" s="34" t="str">
        <f t="shared" si="32"/>
        <v/>
      </c>
      <c r="AK124" s="34" t="str">
        <f t="shared" si="33"/>
        <v/>
      </c>
      <c r="AL124" s="34" t="str">
        <f t="shared" si="34"/>
        <v/>
      </c>
      <c r="AM124" s="34" t="str">
        <f t="shared" si="35"/>
        <v/>
      </c>
      <c r="AN124" s="34" t="str">
        <f t="shared" si="36"/>
        <v/>
      </c>
      <c r="AO124" s="34" t="str">
        <f t="shared" si="37"/>
        <v/>
      </c>
      <c r="AP124" s="34" t="str">
        <f>IF(AJ124="","",VLOOKUP(AN124,[1]Sheet11!E:F,2,0))</f>
        <v/>
      </c>
      <c r="AQ124" s="34" t="str">
        <f>IF(AO124="拼单会员","5年",IF(AJ124="","",VLOOKUP(AM124&amp;AP124,[1]Sheet11!$J$3:$K$17,2)))</f>
        <v/>
      </c>
      <c r="AR124" s="34" t="str">
        <f t="shared" si="38"/>
        <v/>
      </c>
      <c r="AS124" s="34" t="str">
        <f t="shared" si="39"/>
        <v/>
      </c>
      <c r="AT124" s="34" t="str">
        <f t="shared" si="40"/>
        <v/>
      </c>
      <c r="AU124" s="34" t="str">
        <f t="shared" si="41"/>
        <v/>
      </c>
      <c r="AV124" s="34" t="str">
        <f t="shared" si="42"/>
        <v/>
      </c>
      <c r="AW124" s="34" t="str">
        <f t="shared" si="43"/>
        <v/>
      </c>
      <c r="AX124" s="34" t="str">
        <f t="shared" si="44"/>
        <v/>
      </c>
      <c r="AY124" s="34" t="str">
        <f>IF(SUMIF('7-市场业绩'!F:F,AC124,'7-市场业绩'!I:I)&gt;0,"学习卡","老结算")</f>
        <v>老结算</v>
      </c>
      <c r="AZ124" s="34" t="str">
        <f t="shared" si="45"/>
        <v/>
      </c>
      <c r="BA124" s="34" t="str">
        <f t="shared" si="46"/>
        <v>无</v>
      </c>
      <c r="BB124" s="34" t="str">
        <f t="shared" si="47"/>
        <v/>
      </c>
      <c r="BC124" s="34" t="str">
        <f t="shared" si="48"/>
        <v/>
      </c>
      <c r="BD124" s="34" t="str">
        <f t="shared" si="49"/>
        <v>无</v>
      </c>
      <c r="BE124" s="34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7.25" hidden="1" customHeight="1">
      <c r="A125" s="210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2"/>
      <c r="M125" s="212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34" t="str">
        <f t="shared" si="26"/>
        <v/>
      </c>
      <c r="AD125" s="35">
        <f t="shared" si="27"/>
        <v>0</v>
      </c>
      <c r="AE125" s="34" t="str">
        <f t="shared" si="28"/>
        <v/>
      </c>
      <c r="AF125" s="24"/>
      <c r="AG125" s="39">
        <f t="shared" si="29"/>
        <v>0</v>
      </c>
      <c r="AH125" s="35">
        <f t="shared" si="30"/>
        <v>0</v>
      </c>
      <c r="AI125" s="35">
        <f t="shared" si="31"/>
        <v>0</v>
      </c>
      <c r="AJ125" s="34" t="str">
        <f t="shared" si="32"/>
        <v/>
      </c>
      <c r="AK125" s="34" t="str">
        <f t="shared" si="33"/>
        <v/>
      </c>
      <c r="AL125" s="34" t="str">
        <f t="shared" si="34"/>
        <v/>
      </c>
      <c r="AM125" s="34" t="str">
        <f t="shared" si="35"/>
        <v/>
      </c>
      <c r="AN125" s="34" t="str">
        <f t="shared" si="36"/>
        <v/>
      </c>
      <c r="AO125" s="34" t="str">
        <f t="shared" si="37"/>
        <v/>
      </c>
      <c r="AP125" s="34" t="str">
        <f>IF(AJ125="","",VLOOKUP(AN125,[1]Sheet11!E:F,2,0))</f>
        <v/>
      </c>
      <c r="AQ125" s="34" t="str">
        <f>IF(AO125="拼单会员","5年",IF(AJ125="","",VLOOKUP(AM125&amp;AP125,[1]Sheet11!$J$3:$K$17,2)))</f>
        <v/>
      </c>
      <c r="AR125" s="34" t="str">
        <f t="shared" si="38"/>
        <v/>
      </c>
      <c r="AS125" s="34" t="str">
        <f t="shared" si="39"/>
        <v/>
      </c>
      <c r="AT125" s="34" t="str">
        <f t="shared" si="40"/>
        <v/>
      </c>
      <c r="AU125" s="34" t="str">
        <f t="shared" si="41"/>
        <v/>
      </c>
      <c r="AV125" s="34" t="str">
        <f t="shared" si="42"/>
        <v/>
      </c>
      <c r="AW125" s="34" t="str">
        <f t="shared" si="43"/>
        <v/>
      </c>
      <c r="AX125" s="34" t="str">
        <f t="shared" si="44"/>
        <v/>
      </c>
      <c r="AY125" s="34" t="str">
        <f>IF(SUMIF('7-市场业绩'!F:F,AC125,'7-市场业绩'!I:I)&gt;0,"学习卡","老结算")</f>
        <v>老结算</v>
      </c>
      <c r="AZ125" s="34" t="str">
        <f t="shared" si="45"/>
        <v/>
      </c>
      <c r="BA125" s="34" t="str">
        <f t="shared" si="46"/>
        <v>无</v>
      </c>
      <c r="BB125" s="34" t="str">
        <f t="shared" si="47"/>
        <v/>
      </c>
      <c r="BC125" s="34" t="str">
        <f t="shared" si="48"/>
        <v/>
      </c>
      <c r="BD125" s="34" t="str">
        <f t="shared" si="49"/>
        <v>无</v>
      </c>
      <c r="BE125" s="34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483</v>
      </c>
    </row>
    <row r="126" spans="1:71" ht="17.25" hidden="1" customHeight="1">
      <c r="A126" s="210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2"/>
      <c r="M126" s="212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34" t="str">
        <f t="shared" si="26"/>
        <v/>
      </c>
      <c r="AD126" s="35">
        <f t="shared" si="27"/>
        <v>0</v>
      </c>
      <c r="AE126" s="34" t="str">
        <f t="shared" si="28"/>
        <v/>
      </c>
      <c r="AF126" s="24"/>
      <c r="AG126" s="39">
        <f t="shared" si="29"/>
        <v>0</v>
      </c>
      <c r="AH126" s="35">
        <f t="shared" si="30"/>
        <v>0</v>
      </c>
      <c r="AI126" s="35">
        <f t="shared" si="31"/>
        <v>0</v>
      </c>
      <c r="AJ126" s="34" t="str">
        <f t="shared" si="32"/>
        <v/>
      </c>
      <c r="AK126" s="34" t="str">
        <f t="shared" si="33"/>
        <v/>
      </c>
      <c r="AL126" s="34" t="str">
        <f t="shared" si="34"/>
        <v/>
      </c>
      <c r="AM126" s="34" t="str">
        <f t="shared" si="35"/>
        <v/>
      </c>
      <c r="AN126" s="34" t="str">
        <f t="shared" si="36"/>
        <v/>
      </c>
      <c r="AO126" s="34" t="str">
        <f t="shared" si="37"/>
        <v/>
      </c>
      <c r="AP126" s="34" t="str">
        <f>IF(AJ126="","",VLOOKUP(AN126,[1]Sheet11!E:F,2,0))</f>
        <v/>
      </c>
      <c r="AQ126" s="34" t="str">
        <f>IF(AO126="拼单会员","5年",IF(AJ126="","",VLOOKUP(AM126&amp;AP126,[1]Sheet11!$J$3:$K$17,2)))</f>
        <v/>
      </c>
      <c r="AR126" s="34" t="str">
        <f t="shared" si="38"/>
        <v/>
      </c>
      <c r="AS126" s="34" t="str">
        <f t="shared" si="39"/>
        <v/>
      </c>
      <c r="AT126" s="34" t="str">
        <f t="shared" si="40"/>
        <v/>
      </c>
      <c r="AU126" s="34" t="str">
        <f t="shared" si="41"/>
        <v/>
      </c>
      <c r="AV126" s="34" t="str">
        <f t="shared" si="42"/>
        <v/>
      </c>
      <c r="AW126" s="34" t="str">
        <f t="shared" si="43"/>
        <v/>
      </c>
      <c r="AX126" s="34" t="str">
        <f t="shared" si="44"/>
        <v/>
      </c>
      <c r="AY126" s="34" t="str">
        <f>IF(SUMIF('7-市场业绩'!F:F,AC126,'7-市场业绩'!I:I)&gt;0,"学习卡","老结算")</f>
        <v>老结算</v>
      </c>
      <c r="AZ126" s="34" t="str">
        <f t="shared" si="45"/>
        <v/>
      </c>
      <c r="BA126" s="34" t="str">
        <f t="shared" si="46"/>
        <v>无</v>
      </c>
      <c r="BB126" s="34" t="str">
        <f t="shared" si="47"/>
        <v/>
      </c>
      <c r="BC126" s="34" t="str">
        <f t="shared" si="48"/>
        <v/>
      </c>
      <c r="BD126" s="34" t="str">
        <f t="shared" si="49"/>
        <v>无</v>
      </c>
      <c r="BE126" s="34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593</v>
      </c>
    </row>
    <row r="127" spans="1:71" ht="17.25" hidden="1" customHeight="1">
      <c r="A127" s="210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2"/>
      <c r="M127" s="212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34" t="str">
        <f t="shared" si="26"/>
        <v/>
      </c>
      <c r="AD127" s="35">
        <f t="shared" si="27"/>
        <v>0</v>
      </c>
      <c r="AE127" s="34" t="str">
        <f t="shared" si="28"/>
        <v/>
      </c>
      <c r="AF127" s="24"/>
      <c r="AG127" s="39">
        <f t="shared" si="29"/>
        <v>0</v>
      </c>
      <c r="AH127" s="35">
        <f t="shared" si="30"/>
        <v>0</v>
      </c>
      <c r="AI127" s="35">
        <f t="shared" si="31"/>
        <v>0</v>
      </c>
      <c r="AJ127" s="34" t="str">
        <f t="shared" si="32"/>
        <v/>
      </c>
      <c r="AK127" s="34" t="str">
        <f t="shared" si="33"/>
        <v/>
      </c>
      <c r="AL127" s="34" t="str">
        <f t="shared" si="34"/>
        <v/>
      </c>
      <c r="AM127" s="34" t="str">
        <f t="shared" si="35"/>
        <v/>
      </c>
      <c r="AN127" s="34" t="str">
        <f t="shared" si="36"/>
        <v/>
      </c>
      <c r="AO127" s="34" t="str">
        <f t="shared" si="37"/>
        <v/>
      </c>
      <c r="AP127" s="34" t="str">
        <f>IF(AJ127="","",VLOOKUP(AN127,[1]Sheet11!E:F,2,0))</f>
        <v/>
      </c>
      <c r="AQ127" s="34" t="str">
        <f>IF(AO127="拼单会员","5年",IF(AJ127="","",VLOOKUP(AM127&amp;AP127,[1]Sheet11!$J$3:$K$17,2)))</f>
        <v/>
      </c>
      <c r="AR127" s="34" t="str">
        <f t="shared" si="38"/>
        <v/>
      </c>
      <c r="AS127" s="34" t="str">
        <f t="shared" si="39"/>
        <v/>
      </c>
      <c r="AT127" s="34" t="str">
        <f t="shared" si="40"/>
        <v/>
      </c>
      <c r="AU127" s="34" t="str">
        <f t="shared" si="41"/>
        <v/>
      </c>
      <c r="AV127" s="34" t="str">
        <f t="shared" si="42"/>
        <v/>
      </c>
      <c r="AW127" s="34" t="str">
        <f t="shared" si="43"/>
        <v/>
      </c>
      <c r="AX127" s="34" t="str">
        <f t="shared" si="44"/>
        <v/>
      </c>
      <c r="AY127" s="34" t="str">
        <f>IF(SUMIF('7-市场业绩'!F:F,AC127,'7-市场业绩'!I:I)&gt;0,"学习卡","老结算")</f>
        <v>老结算</v>
      </c>
      <c r="AZ127" s="34" t="str">
        <f t="shared" si="45"/>
        <v/>
      </c>
      <c r="BA127" s="34" t="str">
        <f t="shared" si="46"/>
        <v>无</v>
      </c>
      <c r="BB127" s="34" t="str">
        <f t="shared" si="47"/>
        <v/>
      </c>
      <c r="BC127" s="34" t="str">
        <f t="shared" si="48"/>
        <v/>
      </c>
      <c r="BD127" s="34" t="str">
        <f t="shared" si="49"/>
        <v>无</v>
      </c>
      <c r="BE127" s="34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594</v>
      </c>
    </row>
    <row r="128" spans="1:71" ht="17.25" hidden="1" customHeight="1">
      <c r="A128" s="210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2"/>
      <c r="M128" s="212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34" t="str">
        <f t="shared" si="26"/>
        <v/>
      </c>
      <c r="AD128" s="35">
        <f t="shared" si="27"/>
        <v>0</v>
      </c>
      <c r="AE128" s="34" t="str">
        <f t="shared" si="28"/>
        <v/>
      </c>
      <c r="AF128" s="24"/>
      <c r="AG128" s="39">
        <f t="shared" si="29"/>
        <v>0</v>
      </c>
      <c r="AH128" s="35">
        <f t="shared" si="30"/>
        <v>0</v>
      </c>
      <c r="AI128" s="35">
        <f t="shared" si="31"/>
        <v>0</v>
      </c>
      <c r="AJ128" s="34" t="str">
        <f t="shared" si="32"/>
        <v/>
      </c>
      <c r="AK128" s="34" t="str">
        <f t="shared" si="33"/>
        <v/>
      </c>
      <c r="AL128" s="34" t="str">
        <f t="shared" si="34"/>
        <v/>
      </c>
      <c r="AM128" s="34" t="str">
        <f t="shared" si="35"/>
        <v/>
      </c>
      <c r="AN128" s="34" t="str">
        <f t="shared" si="36"/>
        <v/>
      </c>
      <c r="AO128" s="34" t="str">
        <f t="shared" si="37"/>
        <v/>
      </c>
      <c r="AP128" s="34" t="str">
        <f>IF(AJ128="","",VLOOKUP(AN128,[1]Sheet11!E:F,2,0))</f>
        <v/>
      </c>
      <c r="AQ128" s="34" t="str">
        <f>IF(AO128="拼单会员","5年",IF(AJ128="","",VLOOKUP(AM128&amp;AP128,[1]Sheet11!$J$3:$K$17,2)))</f>
        <v/>
      </c>
      <c r="AR128" s="34" t="str">
        <f t="shared" si="38"/>
        <v/>
      </c>
      <c r="AS128" s="34" t="str">
        <f t="shared" si="39"/>
        <v/>
      </c>
      <c r="AT128" s="34" t="str">
        <f t="shared" si="40"/>
        <v/>
      </c>
      <c r="AU128" s="34" t="str">
        <f t="shared" si="41"/>
        <v/>
      </c>
      <c r="AV128" s="34" t="str">
        <f t="shared" si="42"/>
        <v/>
      </c>
      <c r="AW128" s="34" t="str">
        <f t="shared" si="43"/>
        <v/>
      </c>
      <c r="AX128" s="34" t="str">
        <f t="shared" si="44"/>
        <v/>
      </c>
      <c r="AY128" s="34" t="str">
        <f>IF(SUMIF('7-市场业绩'!F:F,AC128,'7-市场业绩'!I:I)&gt;0,"学习卡","老结算")</f>
        <v>老结算</v>
      </c>
      <c r="AZ128" s="34" t="str">
        <f t="shared" si="45"/>
        <v/>
      </c>
      <c r="BA128" s="34" t="str">
        <f t="shared" si="46"/>
        <v>无</v>
      </c>
      <c r="BB128" s="34" t="str">
        <f t="shared" si="47"/>
        <v/>
      </c>
      <c r="BC128" s="34" t="str">
        <f t="shared" si="48"/>
        <v/>
      </c>
      <c r="BD128" s="34" t="str">
        <f t="shared" si="49"/>
        <v>无</v>
      </c>
      <c r="BE128" s="34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595</v>
      </c>
    </row>
    <row r="129" spans="1:71" ht="17.25" hidden="1" customHeight="1">
      <c r="A129" s="210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2"/>
      <c r="M129" s="212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34" t="str">
        <f t="shared" si="26"/>
        <v/>
      </c>
      <c r="AD129" s="35">
        <f t="shared" si="27"/>
        <v>0</v>
      </c>
      <c r="AE129" s="34" t="str">
        <f t="shared" si="28"/>
        <v/>
      </c>
      <c r="AF129" s="24"/>
      <c r="AG129" s="39">
        <f t="shared" si="29"/>
        <v>0</v>
      </c>
      <c r="AH129" s="35">
        <f t="shared" si="30"/>
        <v>0</v>
      </c>
      <c r="AI129" s="35">
        <f t="shared" si="31"/>
        <v>0</v>
      </c>
      <c r="AJ129" s="34" t="str">
        <f t="shared" si="32"/>
        <v/>
      </c>
      <c r="AK129" s="34" t="str">
        <f t="shared" si="33"/>
        <v/>
      </c>
      <c r="AL129" s="34" t="str">
        <f t="shared" si="34"/>
        <v/>
      </c>
      <c r="AM129" s="34" t="str">
        <f t="shared" si="35"/>
        <v/>
      </c>
      <c r="AN129" s="34" t="str">
        <f t="shared" si="36"/>
        <v/>
      </c>
      <c r="AO129" s="34" t="str">
        <f t="shared" si="37"/>
        <v/>
      </c>
      <c r="AP129" s="34" t="str">
        <f>IF(AJ129="","",VLOOKUP(AN129,[1]Sheet11!E:F,2,0))</f>
        <v/>
      </c>
      <c r="AQ129" s="34" t="str">
        <f>IF(AO129="拼单会员","5年",IF(AJ129="","",VLOOKUP(AM129&amp;AP129,[1]Sheet11!$J$3:$K$17,2)))</f>
        <v/>
      </c>
      <c r="AR129" s="34" t="str">
        <f t="shared" si="38"/>
        <v/>
      </c>
      <c r="AS129" s="34" t="str">
        <f t="shared" si="39"/>
        <v/>
      </c>
      <c r="AT129" s="34" t="str">
        <f t="shared" si="40"/>
        <v/>
      </c>
      <c r="AU129" s="34" t="str">
        <f t="shared" si="41"/>
        <v/>
      </c>
      <c r="AV129" s="34" t="str">
        <f t="shared" si="42"/>
        <v/>
      </c>
      <c r="AW129" s="34" t="str">
        <f t="shared" si="43"/>
        <v/>
      </c>
      <c r="AX129" s="34" t="str">
        <f t="shared" si="44"/>
        <v/>
      </c>
      <c r="AY129" s="34" t="str">
        <f>IF(SUMIF('7-市场业绩'!F:F,AC129,'7-市场业绩'!I:I)&gt;0,"学习卡","老结算")</f>
        <v>老结算</v>
      </c>
      <c r="AZ129" s="34" t="str">
        <f t="shared" si="45"/>
        <v/>
      </c>
      <c r="BA129" s="34" t="str">
        <f t="shared" si="46"/>
        <v>无</v>
      </c>
      <c r="BB129" s="34" t="str">
        <f t="shared" si="47"/>
        <v/>
      </c>
      <c r="BC129" s="34" t="str">
        <f t="shared" si="48"/>
        <v/>
      </c>
      <c r="BD129" s="34" t="str">
        <f t="shared" si="49"/>
        <v>无</v>
      </c>
      <c r="BE129" s="34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596</v>
      </c>
    </row>
    <row r="130" spans="1:71" ht="17.25" hidden="1" customHeight="1">
      <c r="A130" s="210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2"/>
      <c r="M130" s="212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34" t="str">
        <f t="shared" si="26"/>
        <v/>
      </c>
      <c r="AD130" s="35">
        <f t="shared" si="27"/>
        <v>0</v>
      </c>
      <c r="AE130" s="34" t="str">
        <f t="shared" si="28"/>
        <v/>
      </c>
      <c r="AF130" s="24"/>
      <c r="AG130" s="39">
        <f t="shared" si="29"/>
        <v>0</v>
      </c>
      <c r="AH130" s="35">
        <f t="shared" si="30"/>
        <v>0</v>
      </c>
      <c r="AI130" s="35">
        <f t="shared" si="31"/>
        <v>0</v>
      </c>
      <c r="AJ130" s="34" t="str">
        <f t="shared" si="32"/>
        <v/>
      </c>
      <c r="AK130" s="34" t="str">
        <f t="shared" si="33"/>
        <v/>
      </c>
      <c r="AL130" s="34" t="str">
        <f t="shared" si="34"/>
        <v/>
      </c>
      <c r="AM130" s="34" t="str">
        <f t="shared" si="35"/>
        <v/>
      </c>
      <c r="AN130" s="34" t="str">
        <f t="shared" si="36"/>
        <v/>
      </c>
      <c r="AO130" s="34" t="str">
        <f t="shared" si="37"/>
        <v/>
      </c>
      <c r="AP130" s="34" t="str">
        <f>IF(AJ130="","",VLOOKUP(AN130,[1]Sheet11!E:F,2,0))</f>
        <v/>
      </c>
      <c r="AQ130" s="34" t="str">
        <f>IF(AO130="拼单会员","5年",IF(AJ130="","",VLOOKUP(AM130&amp;AP130,[1]Sheet11!$J$3:$K$17,2)))</f>
        <v/>
      </c>
      <c r="AR130" s="34" t="str">
        <f t="shared" si="38"/>
        <v/>
      </c>
      <c r="AS130" s="34" t="str">
        <f t="shared" si="39"/>
        <v/>
      </c>
      <c r="AT130" s="34" t="str">
        <f t="shared" si="40"/>
        <v/>
      </c>
      <c r="AU130" s="34" t="str">
        <f t="shared" si="41"/>
        <v/>
      </c>
      <c r="AV130" s="34" t="str">
        <f t="shared" si="42"/>
        <v/>
      </c>
      <c r="AW130" s="34" t="str">
        <f t="shared" si="43"/>
        <v/>
      </c>
      <c r="AX130" s="34" t="str">
        <f t="shared" si="44"/>
        <v/>
      </c>
      <c r="AY130" s="34" t="str">
        <f>IF(SUMIF('7-市场业绩'!F:F,AC130,'7-市场业绩'!I:I)&gt;0,"学习卡","老结算")</f>
        <v>老结算</v>
      </c>
      <c r="AZ130" s="34" t="str">
        <f t="shared" si="45"/>
        <v/>
      </c>
      <c r="BA130" s="34" t="str">
        <f t="shared" si="46"/>
        <v>无</v>
      </c>
      <c r="BB130" s="34" t="str">
        <f t="shared" si="47"/>
        <v/>
      </c>
      <c r="BC130" s="34" t="str">
        <f t="shared" si="48"/>
        <v/>
      </c>
      <c r="BD130" s="34" t="str">
        <f t="shared" si="49"/>
        <v>无</v>
      </c>
      <c r="BE130" s="34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597</v>
      </c>
    </row>
    <row r="131" spans="1:71" ht="17.25" hidden="1" customHeight="1">
      <c r="A131" s="210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2"/>
      <c r="M131" s="212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34" t="str">
        <f t="shared" ref="AC131:AC191" si="50">SUBSTITUTE(SUBSTITUTE(SUBSTITUTE(SUBSTITUTE(SUBSTITUTE(SUBSTITUTE(AA131,"(主签单人)",""),"(03-客户接待员)",""),"（金牌）",""),"（会员学员）",""),"金牌",""),"金牌学员","")</f>
        <v/>
      </c>
      <c r="AD131" s="35">
        <f t="shared" ref="AD131:AD194" si="51">IFERROR(VALUE(MID(H131,FIND("(",H131)+1,FIND(")",H131)-FIND("(",H131)-2)),0)</f>
        <v>0</v>
      </c>
      <c r="AE131" s="34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39">
        <f t="shared" ref="AG131:AG194" si="53">IFERROR(VALUE(MID(AB131,FIND("@",SUBSTITUTE(AB131,"：","@",1))+1,FIND("@",SUBSTITUTE(AB131,"）","@",1))-FIND("@",SUBSTITUTE(AB131,"：","@",1))-1)),0)</f>
        <v>0</v>
      </c>
      <c r="AH131" s="35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5">
        <f t="shared" ref="AI131:AI194" si="55">M131-AH131</f>
        <v>0</v>
      </c>
      <c r="AJ131" s="34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4" t="str">
        <f t="shared" ref="AK131:AK194" si="57">IF(AJ131="","",LEFT(AB131,2))</f>
        <v/>
      </c>
      <c r="AL131" s="34" t="str">
        <f t="shared" ref="AL131:AL194" si="58">IF(AJ131="","",MID(AB131,3,2))</f>
        <v/>
      </c>
      <c r="AM131" s="34" t="str">
        <f t="shared" ref="AM131:AM194" si="59">IF(AJ131="","",MID(AB131,5,2))</f>
        <v/>
      </c>
      <c r="AN131" s="34" t="str">
        <f t="shared" ref="AN131:AN194" si="60">IF(AJ131="","",MIDB(AJ131,SEARCHB("?",AJ131),2*LEN(AJ131)-LENB(AJ131)+2))</f>
        <v/>
      </c>
      <c r="AO131" s="34" t="str">
        <f t="shared" ref="AO131:AO194" si="61">IF(AJ131="","",RIGHT(MIDB(AJ131,SEARCHB("?",AJ131),20),LENB(MIDB(AJ131,SEARCHB("?",AJ131),20))-LEN(MIDB(AJ131,SEARCHB("?",AJ131),20))-1))</f>
        <v/>
      </c>
      <c r="AP131" s="34" t="str">
        <f>IF(AJ131="","",VLOOKUP(AN131,[1]Sheet11!E:F,2,0))</f>
        <v/>
      </c>
      <c r="AQ131" s="34" t="str">
        <f>IF(AO131="拼单会员","5年",IF(AJ131="","",VLOOKUP(AM131&amp;AP131,[1]Sheet11!$J$3:$K$17,2)))</f>
        <v/>
      </c>
      <c r="AR131" s="34" t="str">
        <f t="shared" ref="AR131:AR194" si="62">IF(AJ131="","",VLOOKUP(AO131,BP:BQ,2,0))</f>
        <v/>
      </c>
      <c r="AS131" s="34" t="str">
        <f t="shared" ref="AS131:AS194" si="63">IF(AJ131="","",MID(AB131,FIND("@",SUBSTITUTE(AB131,"／","@",5))+8,10))</f>
        <v/>
      </c>
      <c r="AT131" s="34" t="str">
        <f t="shared" ref="AT131:AT194" si="64">IF(AJ131="","",IF(AK131="新生","新生",IF((AS131-$BH$2)&gt;0,"1年追补","老生")))</f>
        <v/>
      </c>
      <c r="AU131" s="34" t="str">
        <f t="shared" ref="AU131:AU194" si="65">IF(AJ131="","",IF(OR(AT131="新生",AT131="1年追补"),"新生","老生"))</f>
        <v/>
      </c>
      <c r="AV131" s="34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4" t="str">
        <f t="shared" ref="AW131:AW194" si="67">IF(AJ131="","",VLOOKUP(AO131,BP:BR,3,0))</f>
        <v/>
      </c>
      <c r="AX131" s="34" t="str">
        <f t="shared" ref="AX131:AX194" si="68">AT131&amp;AW131</f>
        <v/>
      </c>
      <c r="AY131" s="34" t="str">
        <f>IF(SUMIF('7-市场业绩'!F:F,AC131,'7-市场业绩'!I:I)&gt;0,"学习卡","老结算")</f>
        <v>老结算</v>
      </c>
      <c r="AZ131" s="34" t="str">
        <f t="shared" ref="AZ131:AZ194" si="69">IF(AY131="学习卡",AV131,AX131)</f>
        <v/>
      </c>
      <c r="BA131" s="34" t="str">
        <f t="shared" ref="BA131:BA194" si="70">IFERROR(MID(AB131,FIND("@",SUBSTITUTE(AB131,"／","@",3))+6,FIND("@",SUBSTITUTE(AB131,"／","@",4))-FIND("@",SUBSTITUTE(AB131,"／","@",3))-6),"无")</f>
        <v>无</v>
      </c>
      <c r="BB131" s="34" t="str">
        <f t="shared" ref="BB131:BB194" si="71">IFERROR(MID(AB131,FIND("@",SUBSTITUTE(AB131,"：","@",6))+1,FIND("@",SUBSTITUTE(AB131,"-","@",8))-FIND("@",SUBSTITUTE(AB131,"：","@",6))-1),"")</f>
        <v/>
      </c>
      <c r="BC131" s="34" t="str">
        <f t="shared" ref="BC131:BC194" si="72">IFERROR(MID(AB131,FIND("@",SUBSTITUTE(AB131,"：","@",6))+1,FIND("@",SUBSTITUTE(AB131,"-","@",8))-FIND("@",SUBSTITUTE(AB131,"：","@",6))-1),"")</f>
        <v/>
      </c>
      <c r="BD131" s="34" t="str">
        <f t="shared" ref="BD131:BD194" si="73">IFERROR(MID(AB131,FIND("@",SUBSTITUTE(AB131,"：","@",4))+1,FIND("@",SUBSTITUTE(AB131,"）","@",6))-FIND("@",SUBSTITUTE(AB131,"：","@",4))-1),"无")</f>
        <v>无</v>
      </c>
      <c r="BE131" s="34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598</v>
      </c>
    </row>
    <row r="132" spans="1:71" ht="17.25" hidden="1" customHeight="1">
      <c r="A132" s="210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2"/>
      <c r="M132" s="212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34" t="str">
        <f t="shared" si="50"/>
        <v/>
      </c>
      <c r="AD132" s="35">
        <f t="shared" si="51"/>
        <v>0</v>
      </c>
      <c r="AE132" s="34" t="str">
        <f t="shared" si="52"/>
        <v/>
      </c>
      <c r="AF132" s="24"/>
      <c r="AG132" s="39">
        <f t="shared" si="53"/>
        <v>0</v>
      </c>
      <c r="AH132" s="35">
        <f t="shared" si="54"/>
        <v>0</v>
      </c>
      <c r="AI132" s="35">
        <f t="shared" si="55"/>
        <v>0</v>
      </c>
      <c r="AJ132" s="34" t="str">
        <f t="shared" si="56"/>
        <v/>
      </c>
      <c r="AK132" s="34" t="str">
        <f t="shared" si="57"/>
        <v/>
      </c>
      <c r="AL132" s="34" t="str">
        <f t="shared" si="58"/>
        <v/>
      </c>
      <c r="AM132" s="34" t="str">
        <f t="shared" si="59"/>
        <v/>
      </c>
      <c r="AN132" s="34" t="str">
        <f t="shared" si="60"/>
        <v/>
      </c>
      <c r="AO132" s="34" t="str">
        <f t="shared" si="61"/>
        <v/>
      </c>
      <c r="AP132" s="34" t="str">
        <f>IF(AJ132="","",VLOOKUP(AN132,[1]Sheet11!E:F,2,0))</f>
        <v/>
      </c>
      <c r="AQ132" s="34" t="str">
        <f>IF(AO132="拼单会员","5年",IF(AJ132="","",VLOOKUP(AM132&amp;AP132,[1]Sheet11!$J$3:$K$17,2)))</f>
        <v/>
      </c>
      <c r="AR132" s="34" t="str">
        <f t="shared" si="62"/>
        <v/>
      </c>
      <c r="AS132" s="34" t="str">
        <f t="shared" si="63"/>
        <v/>
      </c>
      <c r="AT132" s="34" t="str">
        <f t="shared" si="64"/>
        <v/>
      </c>
      <c r="AU132" s="34" t="str">
        <f t="shared" si="65"/>
        <v/>
      </c>
      <c r="AV132" s="34" t="str">
        <f t="shared" si="66"/>
        <v/>
      </c>
      <c r="AW132" s="34" t="str">
        <f t="shared" si="67"/>
        <v/>
      </c>
      <c r="AX132" s="34" t="str">
        <f t="shared" si="68"/>
        <v/>
      </c>
      <c r="AY132" s="34" t="str">
        <f>IF(SUMIF('7-市场业绩'!F:F,AC132,'7-市场业绩'!I:I)&gt;0,"学习卡","老结算")</f>
        <v>老结算</v>
      </c>
      <c r="AZ132" s="34" t="str">
        <f t="shared" si="69"/>
        <v/>
      </c>
      <c r="BA132" s="34" t="str">
        <f t="shared" si="70"/>
        <v>无</v>
      </c>
      <c r="BB132" s="34" t="str">
        <f t="shared" si="71"/>
        <v/>
      </c>
      <c r="BC132" s="34" t="str">
        <f t="shared" si="72"/>
        <v/>
      </c>
      <c r="BD132" s="34" t="str">
        <f t="shared" si="73"/>
        <v>无</v>
      </c>
      <c r="BE132" s="34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599</v>
      </c>
    </row>
    <row r="133" spans="1:71" ht="17.25" hidden="1" customHeight="1">
      <c r="A133" s="210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2"/>
      <c r="M133" s="212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34" t="str">
        <f t="shared" si="50"/>
        <v/>
      </c>
      <c r="AD133" s="35">
        <f t="shared" si="51"/>
        <v>0</v>
      </c>
      <c r="AE133" s="34" t="str">
        <f t="shared" si="52"/>
        <v/>
      </c>
      <c r="AF133" s="24"/>
      <c r="AG133" s="39">
        <f t="shared" si="53"/>
        <v>0</v>
      </c>
      <c r="AH133" s="35">
        <f t="shared" si="54"/>
        <v>0</v>
      </c>
      <c r="AI133" s="35">
        <f t="shared" si="55"/>
        <v>0</v>
      </c>
      <c r="AJ133" s="34" t="str">
        <f t="shared" si="56"/>
        <v/>
      </c>
      <c r="AK133" s="34" t="str">
        <f t="shared" si="57"/>
        <v/>
      </c>
      <c r="AL133" s="34" t="str">
        <f t="shared" si="58"/>
        <v/>
      </c>
      <c r="AM133" s="34" t="str">
        <f t="shared" si="59"/>
        <v/>
      </c>
      <c r="AN133" s="34" t="str">
        <f t="shared" si="60"/>
        <v/>
      </c>
      <c r="AO133" s="34" t="str">
        <f t="shared" si="61"/>
        <v/>
      </c>
      <c r="AP133" s="34" t="str">
        <f>IF(AJ133="","",VLOOKUP(AN133,[1]Sheet11!E:F,2,0))</f>
        <v/>
      </c>
      <c r="AQ133" s="34" t="str">
        <f>IF(AO133="拼单会员","5年",IF(AJ133="","",VLOOKUP(AM133&amp;AP133,[1]Sheet11!$J$3:$K$17,2)))</f>
        <v/>
      </c>
      <c r="AR133" s="34" t="str">
        <f t="shared" si="62"/>
        <v/>
      </c>
      <c r="AS133" s="34" t="str">
        <f t="shared" si="63"/>
        <v/>
      </c>
      <c r="AT133" s="34" t="str">
        <f t="shared" si="64"/>
        <v/>
      </c>
      <c r="AU133" s="34" t="str">
        <f t="shared" si="65"/>
        <v/>
      </c>
      <c r="AV133" s="34" t="str">
        <f t="shared" si="66"/>
        <v/>
      </c>
      <c r="AW133" s="34" t="str">
        <f t="shared" si="67"/>
        <v/>
      </c>
      <c r="AX133" s="34" t="str">
        <f t="shared" si="68"/>
        <v/>
      </c>
      <c r="AY133" s="34" t="str">
        <f>IF(SUMIF('7-市场业绩'!F:F,AC133,'7-市场业绩'!I:I)&gt;0,"学习卡","老结算")</f>
        <v>老结算</v>
      </c>
      <c r="AZ133" s="34" t="str">
        <f t="shared" si="69"/>
        <v/>
      </c>
      <c r="BA133" s="34" t="str">
        <f t="shared" si="70"/>
        <v>无</v>
      </c>
      <c r="BB133" s="34" t="str">
        <f t="shared" si="71"/>
        <v/>
      </c>
      <c r="BC133" s="34" t="str">
        <f t="shared" si="72"/>
        <v/>
      </c>
      <c r="BD133" s="34" t="str">
        <f t="shared" si="73"/>
        <v>无</v>
      </c>
      <c r="BE133" s="34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600</v>
      </c>
    </row>
    <row r="134" spans="1:71" ht="17.25" hidden="1" customHeight="1">
      <c r="A134" s="210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2"/>
      <c r="M134" s="212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34" t="str">
        <f t="shared" si="50"/>
        <v/>
      </c>
      <c r="AD134" s="35">
        <f t="shared" si="51"/>
        <v>0</v>
      </c>
      <c r="AE134" s="34" t="str">
        <f t="shared" si="52"/>
        <v/>
      </c>
      <c r="AF134" s="24"/>
      <c r="AG134" s="39">
        <f t="shared" si="53"/>
        <v>0</v>
      </c>
      <c r="AH134" s="35">
        <f t="shared" si="54"/>
        <v>0</v>
      </c>
      <c r="AI134" s="35">
        <f t="shared" si="55"/>
        <v>0</v>
      </c>
      <c r="AJ134" s="34" t="str">
        <f t="shared" si="56"/>
        <v/>
      </c>
      <c r="AK134" s="34" t="str">
        <f t="shared" si="57"/>
        <v/>
      </c>
      <c r="AL134" s="34" t="str">
        <f t="shared" si="58"/>
        <v/>
      </c>
      <c r="AM134" s="34" t="str">
        <f t="shared" si="59"/>
        <v/>
      </c>
      <c r="AN134" s="34" t="str">
        <f t="shared" si="60"/>
        <v/>
      </c>
      <c r="AO134" s="34" t="str">
        <f t="shared" si="61"/>
        <v/>
      </c>
      <c r="AP134" s="34" t="str">
        <f>IF(AJ134="","",VLOOKUP(AN134,[1]Sheet11!E:F,2,0))</f>
        <v/>
      </c>
      <c r="AQ134" s="34" t="str">
        <f>IF(AO134="拼单会员","5年",IF(AJ134="","",VLOOKUP(AM134&amp;AP134,[1]Sheet11!$J$3:$K$17,2)))</f>
        <v/>
      </c>
      <c r="AR134" s="34" t="str">
        <f t="shared" si="62"/>
        <v/>
      </c>
      <c r="AS134" s="34" t="str">
        <f t="shared" si="63"/>
        <v/>
      </c>
      <c r="AT134" s="34" t="str">
        <f t="shared" si="64"/>
        <v/>
      </c>
      <c r="AU134" s="34" t="str">
        <f t="shared" si="65"/>
        <v/>
      </c>
      <c r="AV134" s="34" t="str">
        <f t="shared" si="66"/>
        <v/>
      </c>
      <c r="AW134" s="34" t="str">
        <f t="shared" si="67"/>
        <v/>
      </c>
      <c r="AX134" s="34" t="str">
        <f t="shared" si="68"/>
        <v/>
      </c>
      <c r="AY134" s="34" t="str">
        <f>IF(SUMIF('7-市场业绩'!F:F,AC134,'7-市场业绩'!I:I)&gt;0,"学习卡","老结算")</f>
        <v>老结算</v>
      </c>
      <c r="AZ134" s="34" t="str">
        <f t="shared" si="69"/>
        <v/>
      </c>
      <c r="BA134" s="34" t="str">
        <f t="shared" si="70"/>
        <v>无</v>
      </c>
      <c r="BB134" s="34" t="str">
        <f t="shared" si="71"/>
        <v/>
      </c>
      <c r="BC134" s="34" t="str">
        <f t="shared" si="72"/>
        <v/>
      </c>
      <c r="BD134" s="34" t="str">
        <f t="shared" si="73"/>
        <v>无</v>
      </c>
      <c r="BE134" s="34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601</v>
      </c>
    </row>
    <row r="135" spans="1:71" ht="17.25" hidden="1" customHeight="1">
      <c r="A135" s="210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2"/>
      <c r="M135" s="212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34" t="str">
        <f t="shared" si="50"/>
        <v/>
      </c>
      <c r="AD135" s="35">
        <f t="shared" si="51"/>
        <v>0</v>
      </c>
      <c r="AE135" s="34" t="str">
        <f t="shared" si="52"/>
        <v/>
      </c>
      <c r="AF135" s="24"/>
      <c r="AG135" s="39">
        <f t="shared" si="53"/>
        <v>0</v>
      </c>
      <c r="AH135" s="35">
        <f t="shared" si="54"/>
        <v>0</v>
      </c>
      <c r="AI135" s="35">
        <f t="shared" si="55"/>
        <v>0</v>
      </c>
      <c r="AJ135" s="34" t="str">
        <f t="shared" si="56"/>
        <v/>
      </c>
      <c r="AK135" s="34" t="str">
        <f t="shared" si="57"/>
        <v/>
      </c>
      <c r="AL135" s="34" t="str">
        <f t="shared" si="58"/>
        <v/>
      </c>
      <c r="AM135" s="34" t="str">
        <f t="shared" si="59"/>
        <v/>
      </c>
      <c r="AN135" s="34" t="str">
        <f t="shared" si="60"/>
        <v/>
      </c>
      <c r="AO135" s="34" t="str">
        <f t="shared" si="61"/>
        <v/>
      </c>
      <c r="AP135" s="34" t="str">
        <f>IF(AJ135="","",VLOOKUP(AN135,[1]Sheet11!E:F,2,0))</f>
        <v/>
      </c>
      <c r="AQ135" s="34" t="str">
        <f>IF(AO135="拼单会员","5年",IF(AJ135="","",VLOOKUP(AM135&amp;AP135,[1]Sheet11!$J$3:$K$17,2)))</f>
        <v/>
      </c>
      <c r="AR135" s="34" t="str">
        <f t="shared" si="62"/>
        <v/>
      </c>
      <c r="AS135" s="34" t="str">
        <f t="shared" si="63"/>
        <v/>
      </c>
      <c r="AT135" s="34" t="str">
        <f t="shared" si="64"/>
        <v/>
      </c>
      <c r="AU135" s="34" t="str">
        <f t="shared" si="65"/>
        <v/>
      </c>
      <c r="AV135" s="34" t="str">
        <f t="shared" si="66"/>
        <v/>
      </c>
      <c r="AW135" s="34" t="str">
        <f t="shared" si="67"/>
        <v/>
      </c>
      <c r="AX135" s="34" t="str">
        <f t="shared" si="68"/>
        <v/>
      </c>
      <c r="AY135" s="34" t="str">
        <f>IF(SUMIF('7-市场业绩'!F:F,AC135,'7-市场业绩'!I:I)&gt;0,"学习卡","老结算")</f>
        <v>老结算</v>
      </c>
      <c r="AZ135" s="34" t="str">
        <f t="shared" si="69"/>
        <v/>
      </c>
      <c r="BA135" s="34" t="str">
        <f t="shared" si="70"/>
        <v>无</v>
      </c>
      <c r="BB135" s="34" t="str">
        <f t="shared" si="71"/>
        <v/>
      </c>
      <c r="BC135" s="34" t="str">
        <f t="shared" si="72"/>
        <v/>
      </c>
      <c r="BD135" s="34" t="str">
        <f t="shared" si="73"/>
        <v>无</v>
      </c>
      <c r="BE135" s="34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602</v>
      </c>
    </row>
    <row r="136" spans="1:71" ht="17.25" hidden="1" customHeight="1">
      <c r="A136" s="210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2"/>
      <c r="M136" s="212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34" t="str">
        <f t="shared" si="50"/>
        <v/>
      </c>
      <c r="AD136" s="35">
        <f t="shared" si="51"/>
        <v>0</v>
      </c>
      <c r="AE136" s="34" t="str">
        <f t="shared" si="52"/>
        <v/>
      </c>
      <c r="AF136" s="24"/>
      <c r="AG136" s="39">
        <f t="shared" si="53"/>
        <v>0</v>
      </c>
      <c r="AH136" s="35">
        <f t="shared" si="54"/>
        <v>0</v>
      </c>
      <c r="AI136" s="35">
        <f t="shared" si="55"/>
        <v>0</v>
      </c>
      <c r="AJ136" s="34" t="str">
        <f t="shared" si="56"/>
        <v/>
      </c>
      <c r="AK136" s="34" t="str">
        <f t="shared" si="57"/>
        <v/>
      </c>
      <c r="AL136" s="34" t="str">
        <f t="shared" si="58"/>
        <v/>
      </c>
      <c r="AM136" s="34" t="str">
        <f t="shared" si="59"/>
        <v/>
      </c>
      <c r="AN136" s="34" t="str">
        <f t="shared" si="60"/>
        <v/>
      </c>
      <c r="AO136" s="34" t="str">
        <f t="shared" si="61"/>
        <v/>
      </c>
      <c r="AP136" s="34" t="str">
        <f>IF(AJ136="","",VLOOKUP(AN136,[1]Sheet11!E:F,2,0))</f>
        <v/>
      </c>
      <c r="AQ136" s="34" t="str">
        <f>IF(AO136="拼单会员","5年",IF(AJ136="","",VLOOKUP(AM136&amp;AP136,[1]Sheet11!$J$3:$K$17,2)))</f>
        <v/>
      </c>
      <c r="AR136" s="34" t="str">
        <f t="shared" si="62"/>
        <v/>
      </c>
      <c r="AS136" s="34" t="str">
        <f t="shared" si="63"/>
        <v/>
      </c>
      <c r="AT136" s="34" t="str">
        <f t="shared" si="64"/>
        <v/>
      </c>
      <c r="AU136" s="34" t="str">
        <f t="shared" si="65"/>
        <v/>
      </c>
      <c r="AV136" s="34" t="str">
        <f t="shared" si="66"/>
        <v/>
      </c>
      <c r="AW136" s="34" t="str">
        <f t="shared" si="67"/>
        <v/>
      </c>
      <c r="AX136" s="34" t="str">
        <f t="shared" si="68"/>
        <v/>
      </c>
      <c r="AY136" s="34" t="str">
        <f>IF(SUMIF('7-市场业绩'!F:F,AC136,'7-市场业绩'!I:I)&gt;0,"学习卡","老结算")</f>
        <v>老结算</v>
      </c>
      <c r="AZ136" s="34" t="str">
        <f t="shared" si="69"/>
        <v/>
      </c>
      <c r="BA136" s="34" t="str">
        <f t="shared" si="70"/>
        <v>无</v>
      </c>
      <c r="BB136" s="34" t="str">
        <f t="shared" si="71"/>
        <v/>
      </c>
      <c r="BC136" s="34" t="str">
        <f t="shared" si="72"/>
        <v/>
      </c>
      <c r="BD136" s="34" t="str">
        <f t="shared" si="73"/>
        <v>无</v>
      </c>
      <c r="BE136" s="34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7.25" hidden="1" customHeight="1">
      <c r="A137" s="210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2"/>
      <c r="M137" s="212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34" t="str">
        <f t="shared" si="50"/>
        <v/>
      </c>
      <c r="AD137" s="35">
        <f t="shared" si="51"/>
        <v>0</v>
      </c>
      <c r="AE137" s="34" t="str">
        <f t="shared" si="52"/>
        <v/>
      </c>
      <c r="AF137" s="24"/>
      <c r="AG137" s="39">
        <f t="shared" si="53"/>
        <v>0</v>
      </c>
      <c r="AH137" s="35">
        <f t="shared" si="54"/>
        <v>0</v>
      </c>
      <c r="AI137" s="35">
        <f t="shared" si="55"/>
        <v>0</v>
      </c>
      <c r="AJ137" s="34" t="str">
        <f t="shared" si="56"/>
        <v/>
      </c>
      <c r="AK137" s="34" t="str">
        <f t="shared" si="57"/>
        <v/>
      </c>
      <c r="AL137" s="34" t="str">
        <f t="shared" si="58"/>
        <v/>
      </c>
      <c r="AM137" s="34" t="str">
        <f t="shared" si="59"/>
        <v/>
      </c>
      <c r="AN137" s="34" t="str">
        <f t="shared" si="60"/>
        <v/>
      </c>
      <c r="AO137" s="34" t="str">
        <f t="shared" si="61"/>
        <v/>
      </c>
      <c r="AP137" s="34" t="str">
        <f>IF(AJ137="","",VLOOKUP(AN137,[1]Sheet11!E:F,2,0))</f>
        <v/>
      </c>
      <c r="AQ137" s="34" t="str">
        <f>IF(AO137="拼单会员","5年",IF(AJ137="","",VLOOKUP(AM137&amp;AP137,[1]Sheet11!$J$3:$K$17,2)))</f>
        <v/>
      </c>
      <c r="AR137" s="34" t="str">
        <f t="shared" si="62"/>
        <v/>
      </c>
      <c r="AS137" s="34" t="str">
        <f t="shared" si="63"/>
        <v/>
      </c>
      <c r="AT137" s="34" t="str">
        <f t="shared" si="64"/>
        <v/>
      </c>
      <c r="AU137" s="34" t="str">
        <f t="shared" si="65"/>
        <v/>
      </c>
      <c r="AV137" s="34" t="str">
        <f t="shared" si="66"/>
        <v/>
      </c>
      <c r="AW137" s="34" t="str">
        <f t="shared" si="67"/>
        <v/>
      </c>
      <c r="AX137" s="34" t="str">
        <f t="shared" si="68"/>
        <v/>
      </c>
      <c r="AY137" s="34" t="str">
        <f>IF(SUMIF('7-市场业绩'!F:F,AC137,'7-市场业绩'!I:I)&gt;0,"学习卡","老结算")</f>
        <v>老结算</v>
      </c>
      <c r="AZ137" s="34" t="str">
        <f t="shared" si="69"/>
        <v/>
      </c>
      <c r="BA137" s="34" t="str">
        <f t="shared" si="70"/>
        <v>无</v>
      </c>
      <c r="BB137" s="34" t="str">
        <f t="shared" si="71"/>
        <v/>
      </c>
      <c r="BC137" s="34" t="str">
        <f t="shared" si="72"/>
        <v/>
      </c>
      <c r="BD137" s="34" t="str">
        <f t="shared" si="73"/>
        <v>无</v>
      </c>
      <c r="BE137" s="34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517</v>
      </c>
    </row>
    <row r="138" spans="1:71" ht="17.25" hidden="1" customHeight="1">
      <c r="A138" s="210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2"/>
      <c r="M138" s="212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34" t="str">
        <f t="shared" si="50"/>
        <v/>
      </c>
      <c r="AD138" s="35">
        <f t="shared" si="51"/>
        <v>0</v>
      </c>
      <c r="AE138" s="34" t="str">
        <f t="shared" si="52"/>
        <v/>
      </c>
      <c r="AF138" s="24"/>
      <c r="AG138" s="39">
        <f t="shared" si="53"/>
        <v>0</v>
      </c>
      <c r="AH138" s="35">
        <f t="shared" si="54"/>
        <v>0</v>
      </c>
      <c r="AI138" s="35">
        <f t="shared" si="55"/>
        <v>0</v>
      </c>
      <c r="AJ138" s="34" t="str">
        <f t="shared" si="56"/>
        <v/>
      </c>
      <c r="AK138" s="34" t="str">
        <f t="shared" si="57"/>
        <v/>
      </c>
      <c r="AL138" s="34" t="str">
        <f t="shared" si="58"/>
        <v/>
      </c>
      <c r="AM138" s="34" t="str">
        <f t="shared" si="59"/>
        <v/>
      </c>
      <c r="AN138" s="34" t="str">
        <f t="shared" si="60"/>
        <v/>
      </c>
      <c r="AO138" s="34" t="str">
        <f t="shared" si="61"/>
        <v/>
      </c>
      <c r="AP138" s="34" t="str">
        <f>IF(AJ138="","",VLOOKUP(AN138,[1]Sheet11!E:F,2,0))</f>
        <v/>
      </c>
      <c r="AQ138" s="34" t="str">
        <f>IF(AO138="拼单会员","5年",IF(AJ138="","",VLOOKUP(AM138&amp;AP138,[1]Sheet11!$J$3:$K$17,2)))</f>
        <v/>
      </c>
      <c r="AR138" s="34" t="str">
        <f t="shared" si="62"/>
        <v/>
      </c>
      <c r="AS138" s="34" t="str">
        <f t="shared" si="63"/>
        <v/>
      </c>
      <c r="AT138" s="34" t="str">
        <f t="shared" si="64"/>
        <v/>
      </c>
      <c r="AU138" s="34" t="str">
        <f t="shared" si="65"/>
        <v/>
      </c>
      <c r="AV138" s="34" t="str">
        <f t="shared" si="66"/>
        <v/>
      </c>
      <c r="AW138" s="34" t="str">
        <f t="shared" si="67"/>
        <v/>
      </c>
      <c r="AX138" s="34" t="str">
        <f t="shared" si="68"/>
        <v/>
      </c>
      <c r="AY138" s="34" t="str">
        <f>IF(SUMIF('7-市场业绩'!F:F,AC138,'7-市场业绩'!I:I)&gt;0,"学习卡","老结算")</f>
        <v>老结算</v>
      </c>
      <c r="AZ138" s="34" t="str">
        <f t="shared" si="69"/>
        <v/>
      </c>
      <c r="BA138" s="34" t="str">
        <f t="shared" si="70"/>
        <v>无</v>
      </c>
      <c r="BB138" s="34" t="str">
        <f t="shared" si="71"/>
        <v/>
      </c>
      <c r="BC138" s="34" t="str">
        <f t="shared" si="72"/>
        <v/>
      </c>
      <c r="BD138" s="34" t="str">
        <f t="shared" si="73"/>
        <v>无</v>
      </c>
      <c r="BE138" s="34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512</v>
      </c>
    </row>
    <row r="139" spans="1:71" ht="17.25" hidden="1" customHeight="1">
      <c r="A139" s="210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2"/>
      <c r="M139" s="212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34" t="str">
        <f t="shared" si="50"/>
        <v/>
      </c>
      <c r="AD139" s="35">
        <f t="shared" si="51"/>
        <v>0</v>
      </c>
      <c r="AE139" s="34" t="str">
        <f t="shared" si="52"/>
        <v/>
      </c>
      <c r="AF139" s="24"/>
      <c r="AG139" s="39">
        <f t="shared" si="53"/>
        <v>0</v>
      </c>
      <c r="AH139" s="35">
        <f t="shared" si="54"/>
        <v>0</v>
      </c>
      <c r="AI139" s="35">
        <f t="shared" si="55"/>
        <v>0</v>
      </c>
      <c r="AJ139" s="34" t="str">
        <f t="shared" si="56"/>
        <v/>
      </c>
      <c r="AK139" s="34" t="str">
        <f t="shared" si="57"/>
        <v/>
      </c>
      <c r="AL139" s="34" t="str">
        <f t="shared" si="58"/>
        <v/>
      </c>
      <c r="AM139" s="34" t="str">
        <f t="shared" si="59"/>
        <v/>
      </c>
      <c r="AN139" s="34" t="str">
        <f t="shared" si="60"/>
        <v/>
      </c>
      <c r="AO139" s="34" t="str">
        <f t="shared" si="61"/>
        <v/>
      </c>
      <c r="AP139" s="34" t="str">
        <f>IF(AJ139="","",VLOOKUP(AN139,[1]Sheet11!E:F,2,0))</f>
        <v/>
      </c>
      <c r="AQ139" s="34" t="str">
        <f>IF(AO139="拼单会员","5年",IF(AJ139="","",VLOOKUP(AM139&amp;AP139,[1]Sheet11!$J$3:$K$17,2)))</f>
        <v/>
      </c>
      <c r="AR139" s="34" t="str">
        <f t="shared" si="62"/>
        <v/>
      </c>
      <c r="AS139" s="34" t="str">
        <f t="shared" si="63"/>
        <v/>
      </c>
      <c r="AT139" s="34" t="str">
        <f t="shared" si="64"/>
        <v/>
      </c>
      <c r="AU139" s="34" t="str">
        <f t="shared" si="65"/>
        <v/>
      </c>
      <c r="AV139" s="34" t="str">
        <f t="shared" si="66"/>
        <v/>
      </c>
      <c r="AW139" s="34" t="str">
        <f t="shared" si="67"/>
        <v/>
      </c>
      <c r="AX139" s="34" t="str">
        <f t="shared" si="68"/>
        <v/>
      </c>
      <c r="AY139" s="34" t="str">
        <f>IF(SUMIF('7-市场业绩'!F:F,AC139,'7-市场业绩'!I:I)&gt;0,"学习卡","老结算")</f>
        <v>老结算</v>
      </c>
      <c r="AZ139" s="34" t="str">
        <f t="shared" si="69"/>
        <v/>
      </c>
      <c r="BA139" s="34" t="str">
        <f t="shared" si="70"/>
        <v>无</v>
      </c>
      <c r="BB139" s="34" t="str">
        <f t="shared" si="71"/>
        <v/>
      </c>
      <c r="BC139" s="34" t="str">
        <f t="shared" si="72"/>
        <v/>
      </c>
      <c r="BD139" s="34" t="str">
        <f t="shared" si="73"/>
        <v>无</v>
      </c>
      <c r="BE139" s="34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603</v>
      </c>
    </row>
    <row r="140" spans="1:71" ht="17.25" hidden="1" customHeight="1">
      <c r="A140" s="210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2"/>
      <c r="M140" s="212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34" t="str">
        <f t="shared" si="50"/>
        <v/>
      </c>
      <c r="AD140" s="35">
        <f t="shared" si="51"/>
        <v>0</v>
      </c>
      <c r="AE140" s="34" t="str">
        <f t="shared" si="52"/>
        <v/>
      </c>
      <c r="AF140" s="24"/>
      <c r="AG140" s="39">
        <f t="shared" si="53"/>
        <v>0</v>
      </c>
      <c r="AH140" s="35">
        <f t="shared" si="54"/>
        <v>0</v>
      </c>
      <c r="AI140" s="35">
        <f t="shared" si="55"/>
        <v>0</v>
      </c>
      <c r="AJ140" s="34" t="str">
        <f t="shared" si="56"/>
        <v/>
      </c>
      <c r="AK140" s="34" t="str">
        <f t="shared" si="57"/>
        <v/>
      </c>
      <c r="AL140" s="34" t="str">
        <f t="shared" si="58"/>
        <v/>
      </c>
      <c r="AM140" s="34" t="str">
        <f t="shared" si="59"/>
        <v/>
      </c>
      <c r="AN140" s="34" t="str">
        <f t="shared" si="60"/>
        <v/>
      </c>
      <c r="AO140" s="34" t="str">
        <f t="shared" si="61"/>
        <v/>
      </c>
      <c r="AP140" s="34" t="str">
        <f>IF(AJ140="","",VLOOKUP(AN140,[1]Sheet11!E:F,2,0))</f>
        <v/>
      </c>
      <c r="AQ140" s="34" t="str">
        <f>IF(AO140="拼单会员","5年",IF(AJ140="","",VLOOKUP(AM140&amp;AP140,[1]Sheet11!$J$3:$K$17,2)))</f>
        <v/>
      </c>
      <c r="AR140" s="34" t="str">
        <f t="shared" si="62"/>
        <v/>
      </c>
      <c r="AS140" s="34" t="str">
        <f t="shared" si="63"/>
        <v/>
      </c>
      <c r="AT140" s="34" t="str">
        <f t="shared" si="64"/>
        <v/>
      </c>
      <c r="AU140" s="34" t="str">
        <f t="shared" si="65"/>
        <v/>
      </c>
      <c r="AV140" s="34" t="str">
        <f t="shared" si="66"/>
        <v/>
      </c>
      <c r="AW140" s="34" t="str">
        <f t="shared" si="67"/>
        <v/>
      </c>
      <c r="AX140" s="34" t="str">
        <f t="shared" si="68"/>
        <v/>
      </c>
      <c r="AY140" s="34" t="str">
        <f>IF(SUMIF('7-市场业绩'!F:F,AC140,'7-市场业绩'!I:I)&gt;0,"学习卡","老结算")</f>
        <v>老结算</v>
      </c>
      <c r="AZ140" s="34" t="str">
        <f t="shared" si="69"/>
        <v/>
      </c>
      <c r="BA140" s="34" t="str">
        <f t="shared" si="70"/>
        <v>无</v>
      </c>
      <c r="BB140" s="34" t="str">
        <f t="shared" si="71"/>
        <v/>
      </c>
      <c r="BC140" s="34" t="str">
        <f t="shared" si="72"/>
        <v/>
      </c>
      <c r="BD140" s="34" t="str">
        <f t="shared" si="73"/>
        <v>无</v>
      </c>
      <c r="BE140" s="34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603</v>
      </c>
    </row>
    <row r="141" spans="1:71" ht="17.25" hidden="1" customHeight="1">
      <c r="A141" s="210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2"/>
      <c r="M141" s="212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34" t="str">
        <f t="shared" si="50"/>
        <v/>
      </c>
      <c r="AD141" s="35">
        <f t="shared" si="51"/>
        <v>0</v>
      </c>
      <c r="AE141" s="34" t="str">
        <f t="shared" si="52"/>
        <v/>
      </c>
      <c r="AF141" s="24"/>
      <c r="AG141" s="39">
        <f t="shared" si="53"/>
        <v>0</v>
      </c>
      <c r="AH141" s="35">
        <f t="shared" si="54"/>
        <v>0</v>
      </c>
      <c r="AI141" s="35">
        <f t="shared" si="55"/>
        <v>0</v>
      </c>
      <c r="AJ141" s="34" t="str">
        <f t="shared" si="56"/>
        <v/>
      </c>
      <c r="AK141" s="34" t="str">
        <f t="shared" si="57"/>
        <v/>
      </c>
      <c r="AL141" s="34" t="str">
        <f t="shared" si="58"/>
        <v/>
      </c>
      <c r="AM141" s="34" t="str">
        <f t="shared" si="59"/>
        <v/>
      </c>
      <c r="AN141" s="34" t="str">
        <f t="shared" si="60"/>
        <v/>
      </c>
      <c r="AO141" s="34" t="str">
        <f t="shared" si="61"/>
        <v/>
      </c>
      <c r="AP141" s="34" t="str">
        <f>IF(AJ141="","",VLOOKUP(AN141,[1]Sheet11!E:F,2,0))</f>
        <v/>
      </c>
      <c r="AQ141" s="34" t="str">
        <f>IF(AO141="拼单会员","5年",IF(AJ141="","",VLOOKUP(AM141&amp;AP141,[1]Sheet11!$J$3:$K$17,2)))</f>
        <v/>
      </c>
      <c r="AR141" s="34" t="str">
        <f t="shared" si="62"/>
        <v/>
      </c>
      <c r="AS141" s="34" t="str">
        <f t="shared" si="63"/>
        <v/>
      </c>
      <c r="AT141" s="34" t="str">
        <f t="shared" si="64"/>
        <v/>
      </c>
      <c r="AU141" s="34" t="str">
        <f t="shared" si="65"/>
        <v/>
      </c>
      <c r="AV141" s="34" t="str">
        <f t="shared" si="66"/>
        <v/>
      </c>
      <c r="AW141" s="34" t="str">
        <f t="shared" si="67"/>
        <v/>
      </c>
      <c r="AX141" s="34" t="str">
        <f t="shared" si="68"/>
        <v/>
      </c>
      <c r="AY141" s="34" t="str">
        <f>IF(SUMIF('7-市场业绩'!F:F,AC141,'7-市场业绩'!I:I)&gt;0,"学习卡","老结算")</f>
        <v>老结算</v>
      </c>
      <c r="AZ141" s="34" t="str">
        <f t="shared" si="69"/>
        <v/>
      </c>
      <c r="BA141" s="34" t="str">
        <f t="shared" si="70"/>
        <v>无</v>
      </c>
      <c r="BB141" s="34" t="str">
        <f t="shared" si="71"/>
        <v/>
      </c>
      <c r="BC141" s="34" t="str">
        <f t="shared" si="72"/>
        <v/>
      </c>
      <c r="BD141" s="34" t="str">
        <f t="shared" si="73"/>
        <v>无</v>
      </c>
      <c r="BE141" s="34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604</v>
      </c>
    </row>
    <row r="142" spans="1:71" ht="17.25" hidden="1" customHeight="1">
      <c r="A142" s="210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2"/>
      <c r="M142" s="212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34" t="str">
        <f t="shared" si="50"/>
        <v/>
      </c>
      <c r="AD142" s="35">
        <f t="shared" si="51"/>
        <v>0</v>
      </c>
      <c r="AE142" s="34" t="str">
        <f t="shared" si="52"/>
        <v/>
      </c>
      <c r="AF142" s="24"/>
      <c r="AG142" s="39">
        <f t="shared" si="53"/>
        <v>0</v>
      </c>
      <c r="AH142" s="35">
        <f t="shared" si="54"/>
        <v>0</v>
      </c>
      <c r="AI142" s="35">
        <f t="shared" si="55"/>
        <v>0</v>
      </c>
      <c r="AJ142" s="34" t="str">
        <f t="shared" si="56"/>
        <v/>
      </c>
      <c r="AK142" s="34" t="str">
        <f t="shared" si="57"/>
        <v/>
      </c>
      <c r="AL142" s="34" t="str">
        <f t="shared" si="58"/>
        <v/>
      </c>
      <c r="AM142" s="34" t="str">
        <f t="shared" si="59"/>
        <v/>
      </c>
      <c r="AN142" s="34" t="str">
        <f t="shared" si="60"/>
        <v/>
      </c>
      <c r="AO142" s="34" t="str">
        <f t="shared" si="61"/>
        <v/>
      </c>
      <c r="AP142" s="34" t="str">
        <f>IF(AJ142="","",VLOOKUP(AN142,[1]Sheet11!E:F,2,0))</f>
        <v/>
      </c>
      <c r="AQ142" s="34" t="str">
        <f>IF(AO142="拼单会员","5年",IF(AJ142="","",VLOOKUP(AM142&amp;AP142,[1]Sheet11!$J$3:$K$17,2)))</f>
        <v/>
      </c>
      <c r="AR142" s="34" t="str">
        <f t="shared" si="62"/>
        <v/>
      </c>
      <c r="AS142" s="34" t="str">
        <f t="shared" si="63"/>
        <v/>
      </c>
      <c r="AT142" s="34" t="str">
        <f t="shared" si="64"/>
        <v/>
      </c>
      <c r="AU142" s="34" t="str">
        <f t="shared" si="65"/>
        <v/>
      </c>
      <c r="AV142" s="34" t="str">
        <f t="shared" si="66"/>
        <v/>
      </c>
      <c r="AW142" s="34" t="str">
        <f t="shared" si="67"/>
        <v/>
      </c>
      <c r="AX142" s="34" t="str">
        <f t="shared" si="68"/>
        <v/>
      </c>
      <c r="AY142" s="34" t="str">
        <f>IF(SUMIF('7-市场业绩'!F:F,AC142,'7-市场业绩'!I:I)&gt;0,"学习卡","老结算")</f>
        <v>老结算</v>
      </c>
      <c r="AZ142" s="34" t="str">
        <f t="shared" si="69"/>
        <v/>
      </c>
      <c r="BA142" s="34" t="str">
        <f t="shared" si="70"/>
        <v>无</v>
      </c>
      <c r="BB142" s="34" t="str">
        <f t="shared" si="71"/>
        <v/>
      </c>
      <c r="BC142" s="34" t="str">
        <f t="shared" si="72"/>
        <v/>
      </c>
      <c r="BD142" s="34" t="str">
        <f t="shared" si="73"/>
        <v>无</v>
      </c>
      <c r="BE142" s="34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605</v>
      </c>
    </row>
    <row r="143" spans="1:71" ht="17.25" hidden="1" customHeight="1">
      <c r="A143" s="210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2"/>
      <c r="M143" s="212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34" t="str">
        <f t="shared" si="50"/>
        <v/>
      </c>
      <c r="AD143" s="35">
        <f t="shared" si="51"/>
        <v>0</v>
      </c>
      <c r="AE143" s="34" t="str">
        <f t="shared" si="52"/>
        <v/>
      </c>
      <c r="AF143" s="24"/>
      <c r="AG143" s="39">
        <f t="shared" si="53"/>
        <v>0</v>
      </c>
      <c r="AH143" s="35">
        <f t="shared" si="54"/>
        <v>0</v>
      </c>
      <c r="AI143" s="35">
        <f t="shared" si="55"/>
        <v>0</v>
      </c>
      <c r="AJ143" s="34" t="str">
        <f t="shared" si="56"/>
        <v/>
      </c>
      <c r="AK143" s="34" t="str">
        <f t="shared" si="57"/>
        <v/>
      </c>
      <c r="AL143" s="34" t="str">
        <f t="shared" si="58"/>
        <v/>
      </c>
      <c r="AM143" s="34" t="str">
        <f t="shared" si="59"/>
        <v/>
      </c>
      <c r="AN143" s="34" t="str">
        <f t="shared" si="60"/>
        <v/>
      </c>
      <c r="AO143" s="34" t="str">
        <f t="shared" si="61"/>
        <v/>
      </c>
      <c r="AP143" s="34" t="str">
        <f>IF(AJ143="","",VLOOKUP(AN143,[1]Sheet11!E:F,2,0))</f>
        <v/>
      </c>
      <c r="AQ143" s="34" t="str">
        <f>IF(AO143="拼单会员","5年",IF(AJ143="","",VLOOKUP(AM143&amp;AP143,[1]Sheet11!$J$3:$K$17,2)))</f>
        <v/>
      </c>
      <c r="AR143" s="34" t="str">
        <f t="shared" si="62"/>
        <v/>
      </c>
      <c r="AS143" s="34" t="str">
        <f t="shared" si="63"/>
        <v/>
      </c>
      <c r="AT143" s="34" t="str">
        <f t="shared" si="64"/>
        <v/>
      </c>
      <c r="AU143" s="34" t="str">
        <f t="shared" si="65"/>
        <v/>
      </c>
      <c r="AV143" s="34" t="str">
        <f t="shared" si="66"/>
        <v/>
      </c>
      <c r="AW143" s="34" t="str">
        <f t="shared" si="67"/>
        <v/>
      </c>
      <c r="AX143" s="34" t="str">
        <f t="shared" si="68"/>
        <v/>
      </c>
      <c r="AY143" s="34" t="str">
        <f>IF(SUMIF('7-市场业绩'!F:F,AC143,'7-市场业绩'!I:I)&gt;0,"学习卡","老结算")</f>
        <v>老结算</v>
      </c>
      <c r="AZ143" s="34" t="str">
        <f t="shared" si="69"/>
        <v/>
      </c>
      <c r="BA143" s="34" t="str">
        <f t="shared" si="70"/>
        <v>无</v>
      </c>
      <c r="BB143" s="34" t="str">
        <f t="shared" si="71"/>
        <v/>
      </c>
      <c r="BC143" s="34" t="str">
        <f t="shared" si="72"/>
        <v/>
      </c>
      <c r="BD143" s="34" t="str">
        <f t="shared" si="73"/>
        <v>无</v>
      </c>
      <c r="BE143" s="34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606</v>
      </c>
    </row>
    <row r="144" spans="1:71" ht="17.25" hidden="1" customHeight="1">
      <c r="A144" s="210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2"/>
      <c r="M144" s="212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34" t="str">
        <f t="shared" si="50"/>
        <v/>
      </c>
      <c r="AD144" s="35">
        <f t="shared" si="51"/>
        <v>0</v>
      </c>
      <c r="AE144" s="34" t="str">
        <f t="shared" si="52"/>
        <v/>
      </c>
      <c r="AF144" s="24"/>
      <c r="AG144" s="39">
        <f t="shared" si="53"/>
        <v>0</v>
      </c>
      <c r="AH144" s="35">
        <f t="shared" si="54"/>
        <v>0</v>
      </c>
      <c r="AI144" s="35">
        <f t="shared" si="55"/>
        <v>0</v>
      </c>
      <c r="AJ144" s="34" t="str">
        <f t="shared" si="56"/>
        <v/>
      </c>
      <c r="AK144" s="34" t="str">
        <f t="shared" si="57"/>
        <v/>
      </c>
      <c r="AL144" s="34" t="str">
        <f t="shared" si="58"/>
        <v/>
      </c>
      <c r="AM144" s="34" t="str">
        <f t="shared" si="59"/>
        <v/>
      </c>
      <c r="AN144" s="34" t="str">
        <f t="shared" si="60"/>
        <v/>
      </c>
      <c r="AO144" s="34" t="str">
        <f t="shared" si="61"/>
        <v/>
      </c>
      <c r="AP144" s="34" t="str">
        <f>IF(AJ144="","",VLOOKUP(AN144,[1]Sheet11!E:F,2,0))</f>
        <v/>
      </c>
      <c r="AQ144" s="34" t="str">
        <f>IF(AO144="拼单会员","5年",IF(AJ144="","",VLOOKUP(AM144&amp;AP144,[1]Sheet11!$J$3:$K$17,2)))</f>
        <v/>
      </c>
      <c r="AR144" s="34" t="str">
        <f t="shared" si="62"/>
        <v/>
      </c>
      <c r="AS144" s="34" t="str">
        <f t="shared" si="63"/>
        <v/>
      </c>
      <c r="AT144" s="34" t="str">
        <f t="shared" si="64"/>
        <v/>
      </c>
      <c r="AU144" s="34" t="str">
        <f t="shared" si="65"/>
        <v/>
      </c>
      <c r="AV144" s="34" t="str">
        <f t="shared" si="66"/>
        <v/>
      </c>
      <c r="AW144" s="34" t="str">
        <f t="shared" si="67"/>
        <v/>
      </c>
      <c r="AX144" s="34" t="str">
        <f t="shared" si="68"/>
        <v/>
      </c>
      <c r="AY144" s="34" t="str">
        <f>IF(SUMIF('7-市场业绩'!F:F,AC144,'7-市场业绩'!I:I)&gt;0,"学习卡","老结算")</f>
        <v>老结算</v>
      </c>
      <c r="AZ144" s="34" t="str">
        <f t="shared" si="69"/>
        <v/>
      </c>
      <c r="BA144" s="34" t="str">
        <f t="shared" si="70"/>
        <v>无</v>
      </c>
      <c r="BB144" s="34" t="str">
        <f t="shared" si="71"/>
        <v/>
      </c>
      <c r="BC144" s="34" t="str">
        <f t="shared" si="72"/>
        <v/>
      </c>
      <c r="BD144" s="34" t="str">
        <f t="shared" si="73"/>
        <v>无</v>
      </c>
      <c r="BE144" s="34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607</v>
      </c>
    </row>
    <row r="145" spans="1:71" ht="17.25" hidden="1" customHeight="1">
      <c r="A145" s="210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2"/>
      <c r="M145" s="212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34" t="str">
        <f t="shared" si="50"/>
        <v/>
      </c>
      <c r="AD145" s="35">
        <f t="shared" si="51"/>
        <v>0</v>
      </c>
      <c r="AE145" s="34" t="str">
        <f t="shared" si="52"/>
        <v/>
      </c>
      <c r="AF145" s="24"/>
      <c r="AG145" s="39">
        <f t="shared" si="53"/>
        <v>0</v>
      </c>
      <c r="AH145" s="35">
        <f t="shared" si="54"/>
        <v>0</v>
      </c>
      <c r="AI145" s="35">
        <f t="shared" si="55"/>
        <v>0</v>
      </c>
      <c r="AJ145" s="34" t="str">
        <f t="shared" si="56"/>
        <v/>
      </c>
      <c r="AK145" s="34" t="str">
        <f t="shared" si="57"/>
        <v/>
      </c>
      <c r="AL145" s="34" t="str">
        <f t="shared" si="58"/>
        <v/>
      </c>
      <c r="AM145" s="34" t="str">
        <f t="shared" si="59"/>
        <v/>
      </c>
      <c r="AN145" s="34" t="str">
        <f t="shared" si="60"/>
        <v/>
      </c>
      <c r="AO145" s="34" t="str">
        <f t="shared" si="61"/>
        <v/>
      </c>
      <c r="AP145" s="34" t="str">
        <f>IF(AJ145="","",VLOOKUP(AN145,[1]Sheet11!E:F,2,0))</f>
        <v/>
      </c>
      <c r="AQ145" s="34" t="str">
        <f>IF(AO145="拼单会员","5年",IF(AJ145="","",VLOOKUP(AM145&amp;AP145,[1]Sheet11!$J$3:$K$17,2)))</f>
        <v/>
      </c>
      <c r="AR145" s="34" t="str">
        <f t="shared" si="62"/>
        <v/>
      </c>
      <c r="AS145" s="34" t="str">
        <f t="shared" si="63"/>
        <v/>
      </c>
      <c r="AT145" s="34" t="str">
        <f t="shared" si="64"/>
        <v/>
      </c>
      <c r="AU145" s="34" t="str">
        <f t="shared" si="65"/>
        <v/>
      </c>
      <c r="AV145" s="34" t="str">
        <f t="shared" si="66"/>
        <v/>
      </c>
      <c r="AW145" s="34" t="str">
        <f t="shared" si="67"/>
        <v/>
      </c>
      <c r="AX145" s="34" t="str">
        <f t="shared" si="68"/>
        <v/>
      </c>
      <c r="AY145" s="34" t="str">
        <f>IF(SUMIF('7-市场业绩'!F:F,AC145,'7-市场业绩'!I:I)&gt;0,"学习卡","老结算")</f>
        <v>老结算</v>
      </c>
      <c r="AZ145" s="34" t="str">
        <f t="shared" si="69"/>
        <v/>
      </c>
      <c r="BA145" s="34" t="str">
        <f t="shared" si="70"/>
        <v>无</v>
      </c>
      <c r="BB145" s="34" t="str">
        <f t="shared" si="71"/>
        <v/>
      </c>
      <c r="BC145" s="34" t="str">
        <f t="shared" si="72"/>
        <v/>
      </c>
      <c r="BD145" s="34" t="str">
        <f t="shared" si="73"/>
        <v>无</v>
      </c>
      <c r="BE145" s="34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552</v>
      </c>
    </row>
    <row r="146" spans="1:71" ht="17.25" hidden="1" customHeight="1">
      <c r="A146" s="210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2"/>
      <c r="M146" s="212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34" t="str">
        <f t="shared" si="50"/>
        <v/>
      </c>
      <c r="AD146" s="35">
        <f t="shared" si="51"/>
        <v>0</v>
      </c>
      <c r="AE146" s="34" t="str">
        <f t="shared" si="52"/>
        <v/>
      </c>
      <c r="AF146" s="24"/>
      <c r="AG146" s="39">
        <f t="shared" si="53"/>
        <v>0</v>
      </c>
      <c r="AH146" s="35">
        <f t="shared" si="54"/>
        <v>0</v>
      </c>
      <c r="AI146" s="35">
        <f t="shared" si="55"/>
        <v>0</v>
      </c>
      <c r="AJ146" s="34" t="str">
        <f t="shared" si="56"/>
        <v/>
      </c>
      <c r="AK146" s="34" t="str">
        <f t="shared" si="57"/>
        <v/>
      </c>
      <c r="AL146" s="34" t="str">
        <f t="shared" si="58"/>
        <v/>
      </c>
      <c r="AM146" s="34" t="str">
        <f t="shared" si="59"/>
        <v/>
      </c>
      <c r="AN146" s="34" t="str">
        <f t="shared" si="60"/>
        <v/>
      </c>
      <c r="AO146" s="34" t="str">
        <f t="shared" si="61"/>
        <v/>
      </c>
      <c r="AP146" s="34" t="str">
        <f>IF(AJ146="","",VLOOKUP(AN146,[1]Sheet11!E:F,2,0))</f>
        <v/>
      </c>
      <c r="AQ146" s="34" t="str">
        <f>IF(AO146="拼单会员","5年",IF(AJ146="","",VLOOKUP(AM146&amp;AP146,[1]Sheet11!$J$3:$K$17,2)))</f>
        <v/>
      </c>
      <c r="AR146" s="34" t="str">
        <f t="shared" si="62"/>
        <v/>
      </c>
      <c r="AS146" s="34" t="str">
        <f t="shared" si="63"/>
        <v/>
      </c>
      <c r="AT146" s="34" t="str">
        <f t="shared" si="64"/>
        <v/>
      </c>
      <c r="AU146" s="34" t="str">
        <f t="shared" si="65"/>
        <v/>
      </c>
      <c r="AV146" s="34" t="str">
        <f t="shared" si="66"/>
        <v/>
      </c>
      <c r="AW146" s="34" t="str">
        <f t="shared" si="67"/>
        <v/>
      </c>
      <c r="AX146" s="34" t="str">
        <f t="shared" si="68"/>
        <v/>
      </c>
      <c r="AY146" s="34" t="str">
        <f>IF(SUMIF('7-市场业绩'!F:F,AC146,'7-市场业绩'!I:I)&gt;0,"学习卡","老结算")</f>
        <v>老结算</v>
      </c>
      <c r="AZ146" s="34" t="str">
        <f t="shared" si="69"/>
        <v/>
      </c>
      <c r="BA146" s="34" t="str">
        <f t="shared" si="70"/>
        <v>无</v>
      </c>
      <c r="BB146" s="34" t="str">
        <f t="shared" si="71"/>
        <v/>
      </c>
      <c r="BC146" s="34" t="str">
        <f t="shared" si="72"/>
        <v/>
      </c>
      <c r="BD146" s="34" t="str">
        <f t="shared" si="73"/>
        <v>无</v>
      </c>
      <c r="BE146" s="34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608</v>
      </c>
    </row>
    <row r="147" spans="1:71" ht="17.25" hidden="1" customHeight="1">
      <c r="A147" s="210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2"/>
      <c r="M147" s="212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34" t="str">
        <f t="shared" si="50"/>
        <v/>
      </c>
      <c r="AD147" s="35">
        <f t="shared" si="51"/>
        <v>0</v>
      </c>
      <c r="AE147" s="34" t="str">
        <f t="shared" si="52"/>
        <v/>
      </c>
      <c r="AF147" s="24"/>
      <c r="AG147" s="39">
        <f t="shared" si="53"/>
        <v>0</v>
      </c>
      <c r="AH147" s="35">
        <f t="shared" si="54"/>
        <v>0</v>
      </c>
      <c r="AI147" s="35">
        <f t="shared" si="55"/>
        <v>0</v>
      </c>
      <c r="AJ147" s="34" t="str">
        <f t="shared" si="56"/>
        <v/>
      </c>
      <c r="AK147" s="34" t="str">
        <f t="shared" si="57"/>
        <v/>
      </c>
      <c r="AL147" s="34" t="str">
        <f t="shared" si="58"/>
        <v/>
      </c>
      <c r="AM147" s="34" t="str">
        <f t="shared" si="59"/>
        <v/>
      </c>
      <c r="AN147" s="34" t="str">
        <f t="shared" si="60"/>
        <v/>
      </c>
      <c r="AO147" s="34" t="str">
        <f t="shared" si="61"/>
        <v/>
      </c>
      <c r="AP147" s="34" t="str">
        <f>IF(AJ147="","",VLOOKUP(AN147,[1]Sheet11!E:F,2,0))</f>
        <v/>
      </c>
      <c r="AQ147" s="34" t="str">
        <f>IF(AO147="拼单会员","5年",IF(AJ147="","",VLOOKUP(AM147&amp;AP147,[1]Sheet11!$J$3:$K$17,2)))</f>
        <v/>
      </c>
      <c r="AR147" s="34" t="str">
        <f t="shared" si="62"/>
        <v/>
      </c>
      <c r="AS147" s="34" t="str">
        <f t="shared" si="63"/>
        <v/>
      </c>
      <c r="AT147" s="34" t="str">
        <f t="shared" si="64"/>
        <v/>
      </c>
      <c r="AU147" s="34" t="str">
        <f t="shared" si="65"/>
        <v/>
      </c>
      <c r="AV147" s="34" t="str">
        <f t="shared" si="66"/>
        <v/>
      </c>
      <c r="AW147" s="34" t="str">
        <f t="shared" si="67"/>
        <v/>
      </c>
      <c r="AX147" s="34" t="str">
        <f t="shared" si="68"/>
        <v/>
      </c>
      <c r="AY147" s="34" t="str">
        <f>IF(SUMIF('7-市场业绩'!F:F,AC147,'7-市场业绩'!I:I)&gt;0,"学习卡","老结算")</f>
        <v>老结算</v>
      </c>
      <c r="AZ147" s="34" t="str">
        <f t="shared" si="69"/>
        <v/>
      </c>
      <c r="BA147" s="34" t="str">
        <f t="shared" si="70"/>
        <v>无</v>
      </c>
      <c r="BB147" s="34" t="str">
        <f t="shared" si="71"/>
        <v/>
      </c>
      <c r="BC147" s="34" t="str">
        <f t="shared" si="72"/>
        <v/>
      </c>
      <c r="BD147" s="34" t="str">
        <f t="shared" si="73"/>
        <v>无</v>
      </c>
      <c r="BE147" s="34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609</v>
      </c>
    </row>
    <row r="148" spans="1:71" ht="17.25" hidden="1" customHeight="1">
      <c r="A148" s="210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2"/>
      <c r="M148" s="212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34" t="str">
        <f t="shared" si="50"/>
        <v/>
      </c>
      <c r="AD148" s="35">
        <f t="shared" si="51"/>
        <v>0</v>
      </c>
      <c r="AE148" s="34" t="str">
        <f t="shared" si="52"/>
        <v/>
      </c>
      <c r="AF148" s="24"/>
      <c r="AG148" s="39">
        <f t="shared" si="53"/>
        <v>0</v>
      </c>
      <c r="AH148" s="35">
        <f t="shared" si="54"/>
        <v>0</v>
      </c>
      <c r="AI148" s="35">
        <f t="shared" si="55"/>
        <v>0</v>
      </c>
      <c r="AJ148" s="34" t="str">
        <f t="shared" si="56"/>
        <v/>
      </c>
      <c r="AK148" s="34" t="str">
        <f t="shared" si="57"/>
        <v/>
      </c>
      <c r="AL148" s="34" t="str">
        <f t="shared" si="58"/>
        <v/>
      </c>
      <c r="AM148" s="34" t="str">
        <f t="shared" si="59"/>
        <v/>
      </c>
      <c r="AN148" s="34" t="str">
        <f t="shared" si="60"/>
        <v/>
      </c>
      <c r="AO148" s="34" t="str">
        <f t="shared" si="61"/>
        <v/>
      </c>
      <c r="AP148" s="34" t="str">
        <f>IF(AJ148="","",VLOOKUP(AN148,[1]Sheet11!E:F,2,0))</f>
        <v/>
      </c>
      <c r="AQ148" s="34" t="str">
        <f>IF(AO148="拼单会员","5年",IF(AJ148="","",VLOOKUP(AM148&amp;AP148,[1]Sheet11!$J$3:$K$17,2)))</f>
        <v/>
      </c>
      <c r="AR148" s="34" t="str">
        <f t="shared" si="62"/>
        <v/>
      </c>
      <c r="AS148" s="34" t="str">
        <f t="shared" si="63"/>
        <v/>
      </c>
      <c r="AT148" s="34" t="str">
        <f t="shared" si="64"/>
        <v/>
      </c>
      <c r="AU148" s="34" t="str">
        <f t="shared" si="65"/>
        <v/>
      </c>
      <c r="AV148" s="34" t="str">
        <f t="shared" si="66"/>
        <v/>
      </c>
      <c r="AW148" s="34" t="str">
        <f t="shared" si="67"/>
        <v/>
      </c>
      <c r="AX148" s="34" t="str">
        <f t="shared" si="68"/>
        <v/>
      </c>
      <c r="AY148" s="34" t="str">
        <f>IF(SUMIF('7-市场业绩'!F:F,AC148,'7-市场业绩'!I:I)&gt;0,"学习卡","老结算")</f>
        <v>老结算</v>
      </c>
      <c r="AZ148" s="34" t="str">
        <f t="shared" si="69"/>
        <v/>
      </c>
      <c r="BA148" s="34" t="str">
        <f t="shared" si="70"/>
        <v>无</v>
      </c>
      <c r="BB148" s="34" t="str">
        <f t="shared" si="71"/>
        <v/>
      </c>
      <c r="BC148" s="34" t="str">
        <f t="shared" si="72"/>
        <v/>
      </c>
      <c r="BD148" s="34" t="str">
        <f t="shared" si="73"/>
        <v>无</v>
      </c>
      <c r="BE148" s="34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610</v>
      </c>
    </row>
    <row r="149" spans="1:71" ht="17.25" hidden="1" customHeight="1">
      <c r="A149" s="210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2"/>
      <c r="M149" s="212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34" t="str">
        <f t="shared" si="50"/>
        <v/>
      </c>
      <c r="AD149" s="35">
        <f t="shared" si="51"/>
        <v>0</v>
      </c>
      <c r="AE149" s="34" t="str">
        <f t="shared" si="52"/>
        <v/>
      </c>
      <c r="AF149" s="24"/>
      <c r="AG149" s="39">
        <f t="shared" si="53"/>
        <v>0</v>
      </c>
      <c r="AH149" s="35">
        <f t="shared" si="54"/>
        <v>0</v>
      </c>
      <c r="AI149" s="35">
        <f t="shared" si="55"/>
        <v>0</v>
      </c>
      <c r="AJ149" s="34" t="str">
        <f t="shared" si="56"/>
        <v/>
      </c>
      <c r="AK149" s="34" t="str">
        <f t="shared" si="57"/>
        <v/>
      </c>
      <c r="AL149" s="34" t="str">
        <f t="shared" si="58"/>
        <v/>
      </c>
      <c r="AM149" s="34" t="str">
        <f t="shared" si="59"/>
        <v/>
      </c>
      <c r="AN149" s="34" t="str">
        <f t="shared" si="60"/>
        <v/>
      </c>
      <c r="AO149" s="34" t="str">
        <f t="shared" si="61"/>
        <v/>
      </c>
      <c r="AP149" s="34" t="str">
        <f>IF(AJ149="","",VLOOKUP(AN149,[1]Sheet11!E:F,2,0))</f>
        <v/>
      </c>
      <c r="AQ149" s="34" t="str">
        <f>IF(AO149="拼单会员","5年",IF(AJ149="","",VLOOKUP(AM149&amp;AP149,[1]Sheet11!$J$3:$K$17,2)))</f>
        <v/>
      </c>
      <c r="AR149" s="34" t="str">
        <f t="shared" si="62"/>
        <v/>
      </c>
      <c r="AS149" s="34" t="str">
        <f t="shared" si="63"/>
        <v/>
      </c>
      <c r="AT149" s="34" t="str">
        <f t="shared" si="64"/>
        <v/>
      </c>
      <c r="AU149" s="34" t="str">
        <f t="shared" si="65"/>
        <v/>
      </c>
      <c r="AV149" s="34" t="str">
        <f t="shared" si="66"/>
        <v/>
      </c>
      <c r="AW149" s="34" t="str">
        <f t="shared" si="67"/>
        <v/>
      </c>
      <c r="AX149" s="34" t="str">
        <f t="shared" si="68"/>
        <v/>
      </c>
      <c r="AY149" s="34" t="str">
        <f>IF(SUMIF('7-市场业绩'!F:F,AC149,'7-市场业绩'!I:I)&gt;0,"学习卡","老结算")</f>
        <v>老结算</v>
      </c>
      <c r="AZ149" s="34" t="str">
        <f t="shared" si="69"/>
        <v/>
      </c>
      <c r="BA149" s="34" t="str">
        <f t="shared" si="70"/>
        <v>无</v>
      </c>
      <c r="BB149" s="34" t="str">
        <f t="shared" si="71"/>
        <v/>
      </c>
      <c r="BC149" s="34" t="str">
        <f t="shared" si="72"/>
        <v/>
      </c>
      <c r="BD149" s="34" t="str">
        <f t="shared" si="73"/>
        <v>无</v>
      </c>
      <c r="BE149" s="34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611</v>
      </c>
    </row>
    <row r="150" spans="1:71" ht="17.25" hidden="1" customHeight="1">
      <c r="A150" s="210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2"/>
      <c r="M150" s="212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34" t="str">
        <f t="shared" si="50"/>
        <v/>
      </c>
      <c r="AD150" s="35">
        <f t="shared" si="51"/>
        <v>0</v>
      </c>
      <c r="AE150" s="34" t="str">
        <f t="shared" si="52"/>
        <v/>
      </c>
      <c r="AF150" s="24"/>
      <c r="AG150" s="39">
        <f t="shared" si="53"/>
        <v>0</v>
      </c>
      <c r="AH150" s="35">
        <f t="shared" si="54"/>
        <v>0</v>
      </c>
      <c r="AI150" s="35">
        <f t="shared" si="55"/>
        <v>0</v>
      </c>
      <c r="AJ150" s="34" t="str">
        <f t="shared" si="56"/>
        <v/>
      </c>
      <c r="AK150" s="34" t="str">
        <f t="shared" si="57"/>
        <v/>
      </c>
      <c r="AL150" s="34" t="str">
        <f t="shared" si="58"/>
        <v/>
      </c>
      <c r="AM150" s="34" t="str">
        <f t="shared" si="59"/>
        <v/>
      </c>
      <c r="AN150" s="34" t="str">
        <f t="shared" si="60"/>
        <v/>
      </c>
      <c r="AO150" s="34" t="str">
        <f t="shared" si="61"/>
        <v/>
      </c>
      <c r="AP150" s="34" t="str">
        <f>IF(AJ150="","",VLOOKUP(AN150,[1]Sheet11!E:F,2,0))</f>
        <v/>
      </c>
      <c r="AQ150" s="34" t="str">
        <f>IF(AO150="拼单会员","5年",IF(AJ150="","",VLOOKUP(AM150&amp;AP150,[1]Sheet11!$J$3:$K$17,2)))</f>
        <v/>
      </c>
      <c r="AR150" s="34" t="str">
        <f t="shared" si="62"/>
        <v/>
      </c>
      <c r="AS150" s="34" t="str">
        <f t="shared" si="63"/>
        <v/>
      </c>
      <c r="AT150" s="34" t="str">
        <f t="shared" si="64"/>
        <v/>
      </c>
      <c r="AU150" s="34" t="str">
        <f t="shared" si="65"/>
        <v/>
      </c>
      <c r="AV150" s="34" t="str">
        <f t="shared" si="66"/>
        <v/>
      </c>
      <c r="AW150" s="34" t="str">
        <f t="shared" si="67"/>
        <v/>
      </c>
      <c r="AX150" s="34" t="str">
        <f t="shared" si="68"/>
        <v/>
      </c>
      <c r="AY150" s="34" t="str">
        <f>IF(SUMIF('7-市场业绩'!F:F,AC150,'7-市场业绩'!I:I)&gt;0,"学习卡","老结算")</f>
        <v>老结算</v>
      </c>
      <c r="AZ150" s="34" t="str">
        <f t="shared" si="69"/>
        <v/>
      </c>
      <c r="BA150" s="34" t="str">
        <f t="shared" si="70"/>
        <v>无</v>
      </c>
      <c r="BB150" s="34" t="str">
        <f t="shared" si="71"/>
        <v/>
      </c>
      <c r="BC150" s="34" t="str">
        <f t="shared" si="72"/>
        <v/>
      </c>
      <c r="BD150" s="34" t="str">
        <f t="shared" si="73"/>
        <v>无</v>
      </c>
      <c r="BE150" s="34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612</v>
      </c>
    </row>
    <row r="151" spans="1:71" ht="17.25" hidden="1" customHeight="1">
      <c r="A151" s="210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2"/>
      <c r="M151" s="212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34" t="str">
        <f t="shared" si="50"/>
        <v/>
      </c>
      <c r="AD151" s="35">
        <f t="shared" si="51"/>
        <v>0</v>
      </c>
      <c r="AE151" s="34" t="str">
        <f t="shared" si="52"/>
        <v/>
      </c>
      <c r="AF151" s="24"/>
      <c r="AG151" s="39">
        <f t="shared" si="53"/>
        <v>0</v>
      </c>
      <c r="AH151" s="35">
        <f t="shared" si="54"/>
        <v>0</v>
      </c>
      <c r="AI151" s="35">
        <f t="shared" si="55"/>
        <v>0</v>
      </c>
      <c r="AJ151" s="34" t="str">
        <f t="shared" si="56"/>
        <v/>
      </c>
      <c r="AK151" s="34" t="str">
        <f t="shared" si="57"/>
        <v/>
      </c>
      <c r="AL151" s="34" t="str">
        <f t="shared" si="58"/>
        <v/>
      </c>
      <c r="AM151" s="34" t="str">
        <f t="shared" si="59"/>
        <v/>
      </c>
      <c r="AN151" s="34" t="str">
        <f t="shared" si="60"/>
        <v/>
      </c>
      <c r="AO151" s="34" t="str">
        <f t="shared" si="61"/>
        <v/>
      </c>
      <c r="AP151" s="34" t="str">
        <f>IF(AJ151="","",VLOOKUP(AN151,[1]Sheet11!E:F,2,0))</f>
        <v/>
      </c>
      <c r="AQ151" s="34" t="str">
        <f>IF(AO151="拼单会员","5年",IF(AJ151="","",VLOOKUP(AM151&amp;AP151,[1]Sheet11!$J$3:$K$17,2)))</f>
        <v/>
      </c>
      <c r="AR151" s="34" t="str">
        <f t="shared" si="62"/>
        <v/>
      </c>
      <c r="AS151" s="34" t="str">
        <f t="shared" si="63"/>
        <v/>
      </c>
      <c r="AT151" s="34" t="str">
        <f t="shared" si="64"/>
        <v/>
      </c>
      <c r="AU151" s="34" t="str">
        <f t="shared" si="65"/>
        <v/>
      </c>
      <c r="AV151" s="34" t="str">
        <f t="shared" si="66"/>
        <v/>
      </c>
      <c r="AW151" s="34" t="str">
        <f t="shared" si="67"/>
        <v/>
      </c>
      <c r="AX151" s="34" t="str">
        <f t="shared" si="68"/>
        <v/>
      </c>
      <c r="AY151" s="34" t="str">
        <f>IF(SUMIF('7-市场业绩'!F:F,AC151,'7-市场业绩'!I:I)&gt;0,"学习卡","老结算")</f>
        <v>老结算</v>
      </c>
      <c r="AZ151" s="34" t="str">
        <f t="shared" si="69"/>
        <v/>
      </c>
      <c r="BA151" s="34" t="str">
        <f t="shared" si="70"/>
        <v>无</v>
      </c>
      <c r="BB151" s="34" t="str">
        <f t="shared" si="71"/>
        <v/>
      </c>
      <c r="BC151" s="34" t="str">
        <f t="shared" si="72"/>
        <v/>
      </c>
      <c r="BD151" s="34" t="str">
        <f t="shared" si="73"/>
        <v>无</v>
      </c>
      <c r="BE151" s="34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613</v>
      </c>
    </row>
    <row r="152" spans="1:71" ht="17.25" hidden="1" customHeight="1">
      <c r="A152" s="210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2"/>
      <c r="M152" s="212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34" t="str">
        <f t="shared" si="50"/>
        <v/>
      </c>
      <c r="AD152" s="35">
        <f t="shared" si="51"/>
        <v>0</v>
      </c>
      <c r="AE152" s="34" t="str">
        <f t="shared" si="52"/>
        <v/>
      </c>
      <c r="AF152" s="24"/>
      <c r="AG152" s="39">
        <f t="shared" si="53"/>
        <v>0</v>
      </c>
      <c r="AH152" s="35">
        <f t="shared" si="54"/>
        <v>0</v>
      </c>
      <c r="AI152" s="35">
        <f t="shared" si="55"/>
        <v>0</v>
      </c>
      <c r="AJ152" s="34" t="str">
        <f t="shared" si="56"/>
        <v/>
      </c>
      <c r="AK152" s="34" t="str">
        <f t="shared" si="57"/>
        <v/>
      </c>
      <c r="AL152" s="34" t="str">
        <f t="shared" si="58"/>
        <v/>
      </c>
      <c r="AM152" s="34" t="str">
        <f t="shared" si="59"/>
        <v/>
      </c>
      <c r="AN152" s="34" t="str">
        <f t="shared" si="60"/>
        <v/>
      </c>
      <c r="AO152" s="34" t="str">
        <f t="shared" si="61"/>
        <v/>
      </c>
      <c r="AP152" s="34" t="str">
        <f>IF(AJ152="","",VLOOKUP(AN152,[1]Sheet11!E:F,2,0))</f>
        <v/>
      </c>
      <c r="AQ152" s="34" t="str">
        <f>IF(AO152="拼单会员","5年",IF(AJ152="","",VLOOKUP(AM152&amp;AP152,[1]Sheet11!$J$3:$K$17,2)))</f>
        <v/>
      </c>
      <c r="AR152" s="34" t="str">
        <f t="shared" si="62"/>
        <v/>
      </c>
      <c r="AS152" s="34" t="str">
        <f t="shared" si="63"/>
        <v/>
      </c>
      <c r="AT152" s="34" t="str">
        <f t="shared" si="64"/>
        <v/>
      </c>
      <c r="AU152" s="34" t="str">
        <f t="shared" si="65"/>
        <v/>
      </c>
      <c r="AV152" s="34" t="str">
        <f t="shared" si="66"/>
        <v/>
      </c>
      <c r="AW152" s="34" t="str">
        <f t="shared" si="67"/>
        <v/>
      </c>
      <c r="AX152" s="34" t="str">
        <f t="shared" si="68"/>
        <v/>
      </c>
      <c r="AY152" s="34" t="str">
        <f>IF(SUMIF('7-市场业绩'!F:F,AC152,'7-市场业绩'!I:I)&gt;0,"学习卡","老结算")</f>
        <v>老结算</v>
      </c>
      <c r="AZ152" s="34" t="str">
        <f t="shared" si="69"/>
        <v/>
      </c>
      <c r="BA152" s="34" t="str">
        <f t="shared" si="70"/>
        <v>无</v>
      </c>
      <c r="BB152" s="34" t="str">
        <f t="shared" si="71"/>
        <v/>
      </c>
      <c r="BC152" s="34" t="str">
        <f t="shared" si="72"/>
        <v/>
      </c>
      <c r="BD152" s="34" t="str">
        <f t="shared" si="73"/>
        <v>无</v>
      </c>
      <c r="BE152" s="34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614</v>
      </c>
    </row>
    <row r="153" spans="1:71" ht="17.25" hidden="1" customHeight="1">
      <c r="A153" s="210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2"/>
      <c r="M153" s="212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34" t="str">
        <f t="shared" si="50"/>
        <v/>
      </c>
      <c r="AD153" s="35">
        <f t="shared" si="51"/>
        <v>0</v>
      </c>
      <c r="AE153" s="34" t="str">
        <f t="shared" si="52"/>
        <v/>
      </c>
      <c r="AF153" s="24"/>
      <c r="AG153" s="39">
        <f t="shared" si="53"/>
        <v>0</v>
      </c>
      <c r="AH153" s="35">
        <f t="shared" si="54"/>
        <v>0</v>
      </c>
      <c r="AI153" s="35">
        <f t="shared" si="55"/>
        <v>0</v>
      </c>
      <c r="AJ153" s="34" t="str">
        <f t="shared" si="56"/>
        <v/>
      </c>
      <c r="AK153" s="34" t="str">
        <f t="shared" si="57"/>
        <v/>
      </c>
      <c r="AL153" s="34" t="str">
        <f t="shared" si="58"/>
        <v/>
      </c>
      <c r="AM153" s="34" t="str">
        <f t="shared" si="59"/>
        <v/>
      </c>
      <c r="AN153" s="34" t="str">
        <f t="shared" si="60"/>
        <v/>
      </c>
      <c r="AO153" s="34" t="str">
        <f t="shared" si="61"/>
        <v/>
      </c>
      <c r="AP153" s="34" t="str">
        <f>IF(AJ153="","",VLOOKUP(AN153,[1]Sheet11!E:F,2,0))</f>
        <v/>
      </c>
      <c r="AQ153" s="34" t="str">
        <f>IF(AO153="拼单会员","5年",IF(AJ153="","",VLOOKUP(AM153&amp;AP153,[1]Sheet11!$J$3:$K$17,2)))</f>
        <v/>
      </c>
      <c r="AR153" s="34" t="str">
        <f t="shared" si="62"/>
        <v/>
      </c>
      <c r="AS153" s="34" t="str">
        <f t="shared" si="63"/>
        <v/>
      </c>
      <c r="AT153" s="34" t="str">
        <f t="shared" si="64"/>
        <v/>
      </c>
      <c r="AU153" s="34" t="str">
        <f t="shared" si="65"/>
        <v/>
      </c>
      <c r="AV153" s="34" t="str">
        <f t="shared" si="66"/>
        <v/>
      </c>
      <c r="AW153" s="34" t="str">
        <f t="shared" si="67"/>
        <v/>
      </c>
      <c r="AX153" s="34" t="str">
        <f t="shared" si="68"/>
        <v/>
      </c>
      <c r="AY153" s="34" t="str">
        <f>IF(SUMIF('7-市场业绩'!F:F,AC153,'7-市场业绩'!I:I)&gt;0,"学习卡","老结算")</f>
        <v>老结算</v>
      </c>
      <c r="AZ153" s="34" t="str">
        <f t="shared" si="69"/>
        <v/>
      </c>
      <c r="BA153" s="34" t="str">
        <f t="shared" si="70"/>
        <v>无</v>
      </c>
      <c r="BB153" s="34" t="str">
        <f t="shared" si="71"/>
        <v/>
      </c>
      <c r="BC153" s="34" t="str">
        <f t="shared" si="72"/>
        <v/>
      </c>
      <c r="BD153" s="34" t="str">
        <f t="shared" si="73"/>
        <v>无</v>
      </c>
      <c r="BE153" s="34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615</v>
      </c>
    </row>
    <row r="154" spans="1:71" ht="17.25" hidden="1" customHeight="1">
      <c r="A154" s="210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2"/>
      <c r="M154" s="212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34" t="str">
        <f t="shared" si="50"/>
        <v/>
      </c>
      <c r="AD154" s="35">
        <f t="shared" si="51"/>
        <v>0</v>
      </c>
      <c r="AE154" s="34" t="str">
        <f t="shared" si="52"/>
        <v/>
      </c>
      <c r="AF154" s="24"/>
      <c r="AG154" s="39">
        <f t="shared" si="53"/>
        <v>0</v>
      </c>
      <c r="AH154" s="35">
        <f t="shared" si="54"/>
        <v>0</v>
      </c>
      <c r="AI154" s="35">
        <f t="shared" si="55"/>
        <v>0</v>
      </c>
      <c r="AJ154" s="34" t="str">
        <f t="shared" si="56"/>
        <v/>
      </c>
      <c r="AK154" s="34" t="str">
        <f t="shared" si="57"/>
        <v/>
      </c>
      <c r="AL154" s="34" t="str">
        <f t="shared" si="58"/>
        <v/>
      </c>
      <c r="AM154" s="34" t="str">
        <f t="shared" si="59"/>
        <v/>
      </c>
      <c r="AN154" s="34" t="str">
        <f t="shared" si="60"/>
        <v/>
      </c>
      <c r="AO154" s="34" t="str">
        <f t="shared" si="61"/>
        <v/>
      </c>
      <c r="AP154" s="34" t="str">
        <f>IF(AJ154="","",VLOOKUP(AN154,[1]Sheet11!E:F,2,0))</f>
        <v/>
      </c>
      <c r="AQ154" s="34" t="str">
        <f>IF(AO154="拼单会员","5年",IF(AJ154="","",VLOOKUP(AM154&amp;AP154,[1]Sheet11!$J$3:$K$17,2)))</f>
        <v/>
      </c>
      <c r="AR154" s="34" t="str">
        <f t="shared" si="62"/>
        <v/>
      </c>
      <c r="AS154" s="34" t="str">
        <f t="shared" si="63"/>
        <v/>
      </c>
      <c r="AT154" s="34" t="str">
        <f t="shared" si="64"/>
        <v/>
      </c>
      <c r="AU154" s="34" t="str">
        <f t="shared" si="65"/>
        <v/>
      </c>
      <c r="AV154" s="34" t="str">
        <f t="shared" si="66"/>
        <v/>
      </c>
      <c r="AW154" s="34" t="str">
        <f t="shared" si="67"/>
        <v/>
      </c>
      <c r="AX154" s="34" t="str">
        <f t="shared" si="68"/>
        <v/>
      </c>
      <c r="AY154" s="34" t="str">
        <f>IF(SUMIF('7-市场业绩'!F:F,AC154,'7-市场业绩'!I:I)&gt;0,"学习卡","老结算")</f>
        <v>老结算</v>
      </c>
      <c r="AZ154" s="34" t="str">
        <f t="shared" si="69"/>
        <v/>
      </c>
      <c r="BA154" s="34" t="str">
        <f t="shared" si="70"/>
        <v>无</v>
      </c>
      <c r="BB154" s="34" t="str">
        <f t="shared" si="71"/>
        <v/>
      </c>
      <c r="BC154" s="34" t="str">
        <f t="shared" si="72"/>
        <v/>
      </c>
      <c r="BD154" s="34" t="str">
        <f t="shared" si="73"/>
        <v>无</v>
      </c>
      <c r="BE154" s="34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616</v>
      </c>
    </row>
    <row r="155" spans="1:71" ht="17.25" hidden="1" customHeight="1">
      <c r="A155" s="210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2"/>
      <c r="M155" s="212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34" t="str">
        <f t="shared" si="50"/>
        <v/>
      </c>
      <c r="AD155" s="35">
        <f t="shared" si="51"/>
        <v>0</v>
      </c>
      <c r="AE155" s="34" t="str">
        <f t="shared" si="52"/>
        <v/>
      </c>
      <c r="AF155" s="24"/>
      <c r="AG155" s="39">
        <f t="shared" si="53"/>
        <v>0</v>
      </c>
      <c r="AH155" s="35">
        <f t="shared" si="54"/>
        <v>0</v>
      </c>
      <c r="AI155" s="35">
        <f t="shared" si="55"/>
        <v>0</v>
      </c>
      <c r="AJ155" s="34" t="str">
        <f t="shared" si="56"/>
        <v/>
      </c>
      <c r="AK155" s="34" t="str">
        <f t="shared" si="57"/>
        <v/>
      </c>
      <c r="AL155" s="34" t="str">
        <f t="shared" si="58"/>
        <v/>
      </c>
      <c r="AM155" s="34" t="str">
        <f t="shared" si="59"/>
        <v/>
      </c>
      <c r="AN155" s="34" t="str">
        <f t="shared" si="60"/>
        <v/>
      </c>
      <c r="AO155" s="34" t="str">
        <f t="shared" si="61"/>
        <v/>
      </c>
      <c r="AP155" s="34" t="str">
        <f>IF(AJ155="","",VLOOKUP(AN155,[1]Sheet11!E:F,2,0))</f>
        <v/>
      </c>
      <c r="AQ155" s="34" t="str">
        <f>IF(AO155="拼单会员","5年",IF(AJ155="","",VLOOKUP(AM155&amp;AP155,[1]Sheet11!$J$3:$K$17,2)))</f>
        <v/>
      </c>
      <c r="AR155" s="34" t="str">
        <f t="shared" si="62"/>
        <v/>
      </c>
      <c r="AS155" s="34" t="str">
        <f t="shared" si="63"/>
        <v/>
      </c>
      <c r="AT155" s="34" t="str">
        <f t="shared" si="64"/>
        <v/>
      </c>
      <c r="AU155" s="34" t="str">
        <f t="shared" si="65"/>
        <v/>
      </c>
      <c r="AV155" s="34" t="str">
        <f t="shared" si="66"/>
        <v/>
      </c>
      <c r="AW155" s="34" t="str">
        <f t="shared" si="67"/>
        <v/>
      </c>
      <c r="AX155" s="34" t="str">
        <f t="shared" si="68"/>
        <v/>
      </c>
      <c r="AY155" s="34" t="str">
        <f>IF(SUMIF('7-市场业绩'!F:F,AC155,'7-市场业绩'!I:I)&gt;0,"学习卡","老结算")</f>
        <v>老结算</v>
      </c>
      <c r="AZ155" s="34" t="str">
        <f t="shared" si="69"/>
        <v/>
      </c>
      <c r="BA155" s="34" t="str">
        <f t="shared" si="70"/>
        <v>无</v>
      </c>
      <c r="BB155" s="34" t="str">
        <f t="shared" si="71"/>
        <v/>
      </c>
      <c r="BC155" s="34" t="str">
        <f t="shared" si="72"/>
        <v/>
      </c>
      <c r="BD155" s="34" t="str">
        <f t="shared" si="73"/>
        <v>无</v>
      </c>
      <c r="BE155" s="34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617</v>
      </c>
    </row>
    <row r="156" spans="1:71" ht="17.25" hidden="1" customHeight="1">
      <c r="A156" s="210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2"/>
      <c r="M156" s="212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34" t="str">
        <f t="shared" si="50"/>
        <v/>
      </c>
      <c r="AD156" s="35">
        <f t="shared" si="51"/>
        <v>0</v>
      </c>
      <c r="AE156" s="34" t="str">
        <f t="shared" si="52"/>
        <v/>
      </c>
      <c r="AF156" s="24"/>
      <c r="AG156" s="39">
        <f t="shared" si="53"/>
        <v>0</v>
      </c>
      <c r="AH156" s="35">
        <f t="shared" si="54"/>
        <v>0</v>
      </c>
      <c r="AI156" s="35">
        <f t="shared" si="55"/>
        <v>0</v>
      </c>
      <c r="AJ156" s="34" t="str">
        <f t="shared" si="56"/>
        <v/>
      </c>
      <c r="AK156" s="34" t="str">
        <f t="shared" si="57"/>
        <v/>
      </c>
      <c r="AL156" s="34" t="str">
        <f t="shared" si="58"/>
        <v/>
      </c>
      <c r="AM156" s="34" t="str">
        <f t="shared" si="59"/>
        <v/>
      </c>
      <c r="AN156" s="34" t="str">
        <f t="shared" si="60"/>
        <v/>
      </c>
      <c r="AO156" s="34" t="str">
        <f t="shared" si="61"/>
        <v/>
      </c>
      <c r="AP156" s="34" t="str">
        <f>IF(AJ156="","",VLOOKUP(AN156,[1]Sheet11!E:F,2,0))</f>
        <v/>
      </c>
      <c r="AQ156" s="34" t="str">
        <f>IF(AO156="拼单会员","5年",IF(AJ156="","",VLOOKUP(AM156&amp;AP156,[1]Sheet11!$J$3:$K$17,2)))</f>
        <v/>
      </c>
      <c r="AR156" s="34" t="str">
        <f t="shared" si="62"/>
        <v/>
      </c>
      <c r="AS156" s="34" t="str">
        <f t="shared" si="63"/>
        <v/>
      </c>
      <c r="AT156" s="34" t="str">
        <f t="shared" si="64"/>
        <v/>
      </c>
      <c r="AU156" s="34" t="str">
        <f t="shared" si="65"/>
        <v/>
      </c>
      <c r="AV156" s="34" t="str">
        <f t="shared" si="66"/>
        <v/>
      </c>
      <c r="AW156" s="34" t="str">
        <f t="shared" si="67"/>
        <v/>
      </c>
      <c r="AX156" s="34" t="str">
        <f t="shared" si="68"/>
        <v/>
      </c>
      <c r="AY156" s="34" t="str">
        <f>IF(SUMIF('7-市场业绩'!F:F,AC156,'7-市场业绩'!I:I)&gt;0,"学习卡","老结算")</f>
        <v>老结算</v>
      </c>
      <c r="AZ156" s="34" t="str">
        <f t="shared" si="69"/>
        <v/>
      </c>
      <c r="BA156" s="34" t="str">
        <f t="shared" si="70"/>
        <v>无</v>
      </c>
      <c r="BB156" s="34" t="str">
        <f t="shared" si="71"/>
        <v/>
      </c>
      <c r="BC156" s="34" t="str">
        <f t="shared" si="72"/>
        <v/>
      </c>
      <c r="BD156" s="34" t="str">
        <f t="shared" si="73"/>
        <v>无</v>
      </c>
      <c r="BE156" s="34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504</v>
      </c>
    </row>
    <row r="157" spans="1:71" ht="17.25" hidden="1" customHeight="1">
      <c r="A157" s="210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2"/>
      <c r="M157" s="212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34" t="str">
        <f t="shared" si="50"/>
        <v/>
      </c>
      <c r="AD157" s="35">
        <f t="shared" si="51"/>
        <v>0</v>
      </c>
      <c r="AE157" s="34" t="str">
        <f t="shared" si="52"/>
        <v/>
      </c>
      <c r="AF157" s="24"/>
      <c r="AG157" s="39">
        <f t="shared" si="53"/>
        <v>0</v>
      </c>
      <c r="AH157" s="35">
        <f t="shared" si="54"/>
        <v>0</v>
      </c>
      <c r="AI157" s="35">
        <f t="shared" si="55"/>
        <v>0</v>
      </c>
      <c r="AJ157" s="34" t="str">
        <f t="shared" si="56"/>
        <v/>
      </c>
      <c r="AK157" s="34" t="str">
        <f t="shared" si="57"/>
        <v/>
      </c>
      <c r="AL157" s="34" t="str">
        <f t="shared" si="58"/>
        <v/>
      </c>
      <c r="AM157" s="34" t="str">
        <f t="shared" si="59"/>
        <v/>
      </c>
      <c r="AN157" s="34" t="str">
        <f t="shared" si="60"/>
        <v/>
      </c>
      <c r="AO157" s="34" t="str">
        <f t="shared" si="61"/>
        <v/>
      </c>
      <c r="AP157" s="34" t="str">
        <f>IF(AJ157="","",VLOOKUP(AN157,[1]Sheet11!E:F,2,0))</f>
        <v/>
      </c>
      <c r="AQ157" s="34" t="str">
        <f>IF(AO157="拼单会员","5年",IF(AJ157="","",VLOOKUP(AM157&amp;AP157,[1]Sheet11!$J$3:$K$17,2)))</f>
        <v/>
      </c>
      <c r="AR157" s="34" t="str">
        <f t="shared" si="62"/>
        <v/>
      </c>
      <c r="AS157" s="34" t="str">
        <f t="shared" si="63"/>
        <v/>
      </c>
      <c r="AT157" s="34" t="str">
        <f t="shared" si="64"/>
        <v/>
      </c>
      <c r="AU157" s="34" t="str">
        <f t="shared" si="65"/>
        <v/>
      </c>
      <c r="AV157" s="34" t="str">
        <f t="shared" si="66"/>
        <v/>
      </c>
      <c r="AW157" s="34" t="str">
        <f t="shared" si="67"/>
        <v/>
      </c>
      <c r="AX157" s="34" t="str">
        <f t="shared" si="68"/>
        <v/>
      </c>
      <c r="AY157" s="34" t="str">
        <f>IF(SUMIF('7-市场业绩'!F:F,AC157,'7-市场业绩'!I:I)&gt;0,"学习卡","老结算")</f>
        <v>老结算</v>
      </c>
      <c r="AZ157" s="34" t="str">
        <f t="shared" si="69"/>
        <v/>
      </c>
      <c r="BA157" s="34" t="str">
        <f t="shared" si="70"/>
        <v>无</v>
      </c>
      <c r="BB157" s="34" t="str">
        <f t="shared" si="71"/>
        <v/>
      </c>
      <c r="BC157" s="34" t="str">
        <f t="shared" si="72"/>
        <v/>
      </c>
      <c r="BD157" s="34" t="str">
        <f t="shared" si="73"/>
        <v>无</v>
      </c>
      <c r="BE157" s="34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618</v>
      </c>
    </row>
    <row r="158" spans="1:71" ht="17.25" hidden="1" customHeight="1">
      <c r="A158" s="210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2"/>
      <c r="M158" s="212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34" t="str">
        <f t="shared" si="50"/>
        <v/>
      </c>
      <c r="AD158" s="35">
        <f t="shared" si="51"/>
        <v>0</v>
      </c>
      <c r="AE158" s="34" t="str">
        <f t="shared" si="52"/>
        <v/>
      </c>
      <c r="AF158" s="24"/>
      <c r="AG158" s="39">
        <f t="shared" si="53"/>
        <v>0</v>
      </c>
      <c r="AH158" s="35">
        <f t="shared" si="54"/>
        <v>0</v>
      </c>
      <c r="AI158" s="35">
        <f t="shared" si="55"/>
        <v>0</v>
      </c>
      <c r="AJ158" s="34" t="str">
        <f t="shared" si="56"/>
        <v/>
      </c>
      <c r="AK158" s="34" t="str">
        <f t="shared" si="57"/>
        <v/>
      </c>
      <c r="AL158" s="34" t="str">
        <f t="shared" si="58"/>
        <v/>
      </c>
      <c r="AM158" s="34" t="str">
        <f t="shared" si="59"/>
        <v/>
      </c>
      <c r="AN158" s="34" t="str">
        <f t="shared" si="60"/>
        <v/>
      </c>
      <c r="AO158" s="34" t="str">
        <f t="shared" si="61"/>
        <v/>
      </c>
      <c r="AP158" s="34" t="str">
        <f>IF(AJ158="","",VLOOKUP(AN158,[1]Sheet11!E:F,2,0))</f>
        <v/>
      </c>
      <c r="AQ158" s="34" t="str">
        <f>IF(AO158="拼单会员","5年",IF(AJ158="","",VLOOKUP(AM158&amp;AP158,[1]Sheet11!$J$3:$K$17,2)))</f>
        <v/>
      </c>
      <c r="AR158" s="34" t="str">
        <f t="shared" si="62"/>
        <v/>
      </c>
      <c r="AS158" s="34" t="str">
        <f t="shared" si="63"/>
        <v/>
      </c>
      <c r="AT158" s="34" t="str">
        <f t="shared" si="64"/>
        <v/>
      </c>
      <c r="AU158" s="34" t="str">
        <f t="shared" si="65"/>
        <v/>
      </c>
      <c r="AV158" s="34" t="str">
        <f t="shared" si="66"/>
        <v/>
      </c>
      <c r="AW158" s="34" t="str">
        <f t="shared" si="67"/>
        <v/>
      </c>
      <c r="AX158" s="34" t="str">
        <f t="shared" si="68"/>
        <v/>
      </c>
      <c r="AY158" s="34" t="str">
        <f>IF(SUMIF('7-市场业绩'!F:F,AC158,'7-市场业绩'!I:I)&gt;0,"学习卡","老结算")</f>
        <v>老结算</v>
      </c>
      <c r="AZ158" s="34" t="str">
        <f t="shared" si="69"/>
        <v/>
      </c>
      <c r="BA158" s="34" t="str">
        <f t="shared" si="70"/>
        <v>无</v>
      </c>
      <c r="BB158" s="34" t="str">
        <f t="shared" si="71"/>
        <v/>
      </c>
      <c r="BC158" s="34" t="str">
        <f t="shared" si="72"/>
        <v/>
      </c>
      <c r="BD158" s="34" t="str">
        <f t="shared" si="73"/>
        <v>无</v>
      </c>
      <c r="BE158" s="34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504</v>
      </c>
    </row>
    <row r="159" spans="1:71" ht="17.25" hidden="1" customHeight="1">
      <c r="A159" s="210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2"/>
      <c r="M159" s="212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34" t="str">
        <f t="shared" si="50"/>
        <v/>
      </c>
      <c r="AD159" s="35">
        <f t="shared" si="51"/>
        <v>0</v>
      </c>
      <c r="AE159" s="34" t="str">
        <f t="shared" si="52"/>
        <v/>
      </c>
      <c r="AF159" s="24"/>
      <c r="AG159" s="39">
        <f t="shared" si="53"/>
        <v>0</v>
      </c>
      <c r="AH159" s="35">
        <f t="shared" si="54"/>
        <v>0</v>
      </c>
      <c r="AI159" s="35">
        <f t="shared" si="55"/>
        <v>0</v>
      </c>
      <c r="AJ159" s="34" t="str">
        <f t="shared" si="56"/>
        <v/>
      </c>
      <c r="AK159" s="34" t="str">
        <f t="shared" si="57"/>
        <v/>
      </c>
      <c r="AL159" s="34" t="str">
        <f t="shared" si="58"/>
        <v/>
      </c>
      <c r="AM159" s="34" t="str">
        <f t="shared" si="59"/>
        <v/>
      </c>
      <c r="AN159" s="34" t="str">
        <f t="shared" si="60"/>
        <v/>
      </c>
      <c r="AO159" s="34" t="str">
        <f t="shared" si="61"/>
        <v/>
      </c>
      <c r="AP159" s="34" t="str">
        <f>IF(AJ159="","",VLOOKUP(AN159,[1]Sheet11!E:F,2,0))</f>
        <v/>
      </c>
      <c r="AQ159" s="34" t="str">
        <f>IF(AO159="拼单会员","5年",IF(AJ159="","",VLOOKUP(AM159&amp;AP159,[1]Sheet11!$J$3:$K$17,2)))</f>
        <v/>
      </c>
      <c r="AR159" s="34" t="str">
        <f t="shared" si="62"/>
        <v/>
      </c>
      <c r="AS159" s="34" t="str">
        <f t="shared" si="63"/>
        <v/>
      </c>
      <c r="AT159" s="34" t="str">
        <f t="shared" si="64"/>
        <v/>
      </c>
      <c r="AU159" s="34" t="str">
        <f t="shared" si="65"/>
        <v/>
      </c>
      <c r="AV159" s="34" t="str">
        <f t="shared" si="66"/>
        <v/>
      </c>
      <c r="AW159" s="34" t="str">
        <f t="shared" si="67"/>
        <v/>
      </c>
      <c r="AX159" s="34" t="str">
        <f t="shared" si="68"/>
        <v/>
      </c>
      <c r="AY159" s="34" t="str">
        <f>IF(SUMIF('7-市场业绩'!F:F,AC159,'7-市场业绩'!I:I)&gt;0,"学习卡","老结算")</f>
        <v>老结算</v>
      </c>
      <c r="AZ159" s="34" t="str">
        <f t="shared" si="69"/>
        <v/>
      </c>
      <c r="BA159" s="34" t="str">
        <f t="shared" si="70"/>
        <v>无</v>
      </c>
      <c r="BB159" s="34" t="str">
        <f t="shared" si="71"/>
        <v/>
      </c>
      <c r="BC159" s="34" t="str">
        <f t="shared" si="72"/>
        <v/>
      </c>
      <c r="BD159" s="34" t="str">
        <f t="shared" si="73"/>
        <v>无</v>
      </c>
      <c r="BE159" s="34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483</v>
      </c>
    </row>
    <row r="160" spans="1:71" ht="17.25" hidden="1" customHeight="1">
      <c r="A160" s="210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2"/>
      <c r="M160" s="212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34" t="str">
        <f t="shared" si="50"/>
        <v/>
      </c>
      <c r="AD160" s="35">
        <f t="shared" si="51"/>
        <v>0</v>
      </c>
      <c r="AE160" s="34" t="str">
        <f t="shared" si="52"/>
        <v/>
      </c>
      <c r="AF160" s="24"/>
      <c r="AG160" s="39">
        <f t="shared" si="53"/>
        <v>0</v>
      </c>
      <c r="AH160" s="35">
        <f t="shared" si="54"/>
        <v>0</v>
      </c>
      <c r="AI160" s="35">
        <f t="shared" si="55"/>
        <v>0</v>
      </c>
      <c r="AJ160" s="34" t="str">
        <f t="shared" si="56"/>
        <v/>
      </c>
      <c r="AK160" s="34" t="str">
        <f t="shared" si="57"/>
        <v/>
      </c>
      <c r="AL160" s="34" t="str">
        <f t="shared" si="58"/>
        <v/>
      </c>
      <c r="AM160" s="34" t="str">
        <f t="shared" si="59"/>
        <v/>
      </c>
      <c r="AN160" s="34" t="str">
        <f t="shared" si="60"/>
        <v/>
      </c>
      <c r="AO160" s="34" t="str">
        <f t="shared" si="61"/>
        <v/>
      </c>
      <c r="AP160" s="34" t="str">
        <f>IF(AJ160="","",VLOOKUP(AN160,[1]Sheet11!E:F,2,0))</f>
        <v/>
      </c>
      <c r="AQ160" s="34" t="str">
        <f>IF(AO160="拼单会员","5年",IF(AJ160="","",VLOOKUP(AM160&amp;AP160,[1]Sheet11!$J$3:$K$17,2)))</f>
        <v/>
      </c>
      <c r="AR160" s="34" t="str">
        <f t="shared" si="62"/>
        <v/>
      </c>
      <c r="AS160" s="34" t="str">
        <f t="shared" si="63"/>
        <v/>
      </c>
      <c r="AT160" s="34" t="str">
        <f t="shared" si="64"/>
        <v/>
      </c>
      <c r="AU160" s="34" t="str">
        <f t="shared" si="65"/>
        <v/>
      </c>
      <c r="AV160" s="34" t="str">
        <f t="shared" si="66"/>
        <v/>
      </c>
      <c r="AW160" s="34" t="str">
        <f t="shared" si="67"/>
        <v/>
      </c>
      <c r="AX160" s="34" t="str">
        <f t="shared" si="68"/>
        <v/>
      </c>
      <c r="AY160" s="34" t="str">
        <f>IF(SUMIF('7-市场业绩'!F:F,AC160,'7-市场业绩'!I:I)&gt;0,"学习卡","老结算")</f>
        <v>老结算</v>
      </c>
      <c r="AZ160" s="34" t="str">
        <f t="shared" si="69"/>
        <v/>
      </c>
      <c r="BA160" s="34" t="str">
        <f t="shared" si="70"/>
        <v>无</v>
      </c>
      <c r="BB160" s="34" t="str">
        <f t="shared" si="71"/>
        <v/>
      </c>
      <c r="BC160" s="34" t="str">
        <f t="shared" si="72"/>
        <v/>
      </c>
      <c r="BD160" s="34" t="str">
        <f t="shared" si="73"/>
        <v>无</v>
      </c>
      <c r="BE160" s="34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619</v>
      </c>
    </row>
    <row r="161" spans="1:71" ht="17.25" hidden="1" customHeight="1">
      <c r="A161" s="210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2"/>
      <c r="M161" s="212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34" t="str">
        <f t="shared" si="50"/>
        <v/>
      </c>
      <c r="AD161" s="35">
        <f t="shared" si="51"/>
        <v>0</v>
      </c>
      <c r="AE161" s="34" t="str">
        <f t="shared" si="52"/>
        <v/>
      </c>
      <c r="AF161" s="24"/>
      <c r="AG161" s="39">
        <f t="shared" si="53"/>
        <v>0</v>
      </c>
      <c r="AH161" s="35">
        <f t="shared" si="54"/>
        <v>0</v>
      </c>
      <c r="AI161" s="35">
        <f t="shared" si="55"/>
        <v>0</v>
      </c>
      <c r="AJ161" s="34" t="str">
        <f t="shared" si="56"/>
        <v/>
      </c>
      <c r="AK161" s="34" t="str">
        <f t="shared" si="57"/>
        <v/>
      </c>
      <c r="AL161" s="34" t="str">
        <f t="shared" si="58"/>
        <v/>
      </c>
      <c r="AM161" s="34" t="str">
        <f t="shared" si="59"/>
        <v/>
      </c>
      <c r="AN161" s="34" t="str">
        <f t="shared" si="60"/>
        <v/>
      </c>
      <c r="AO161" s="34" t="str">
        <f t="shared" si="61"/>
        <v/>
      </c>
      <c r="AP161" s="34" t="str">
        <f>IF(AJ161="","",VLOOKUP(AN161,[1]Sheet11!E:F,2,0))</f>
        <v/>
      </c>
      <c r="AQ161" s="34" t="str">
        <f>IF(AO161="拼单会员","5年",IF(AJ161="","",VLOOKUP(AM161&amp;AP161,[1]Sheet11!$J$3:$K$17,2)))</f>
        <v/>
      </c>
      <c r="AR161" s="34" t="str">
        <f t="shared" si="62"/>
        <v/>
      </c>
      <c r="AS161" s="34" t="str">
        <f t="shared" si="63"/>
        <v/>
      </c>
      <c r="AT161" s="34" t="str">
        <f t="shared" si="64"/>
        <v/>
      </c>
      <c r="AU161" s="34" t="str">
        <f t="shared" si="65"/>
        <v/>
      </c>
      <c r="AV161" s="34" t="str">
        <f t="shared" si="66"/>
        <v/>
      </c>
      <c r="AW161" s="34" t="str">
        <f t="shared" si="67"/>
        <v/>
      </c>
      <c r="AX161" s="34" t="str">
        <f t="shared" si="68"/>
        <v/>
      </c>
      <c r="AY161" s="34" t="str">
        <f>IF(SUMIF('7-市场业绩'!F:F,AC161,'7-市场业绩'!I:I)&gt;0,"学习卡","老结算")</f>
        <v>老结算</v>
      </c>
      <c r="AZ161" s="34" t="str">
        <f t="shared" si="69"/>
        <v/>
      </c>
      <c r="BA161" s="34" t="str">
        <f t="shared" si="70"/>
        <v>无</v>
      </c>
      <c r="BB161" s="34" t="str">
        <f t="shared" si="71"/>
        <v/>
      </c>
      <c r="BC161" s="34" t="str">
        <f t="shared" si="72"/>
        <v/>
      </c>
      <c r="BD161" s="34" t="str">
        <f t="shared" si="73"/>
        <v>无</v>
      </c>
      <c r="BE161" s="34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620</v>
      </c>
    </row>
    <row r="162" spans="1:71" ht="17.25" hidden="1" customHeight="1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2"/>
      <c r="M162" s="212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34" t="str">
        <f t="shared" si="50"/>
        <v/>
      </c>
      <c r="AD162" s="35">
        <f t="shared" si="51"/>
        <v>0</v>
      </c>
      <c r="AE162" s="34" t="str">
        <f t="shared" si="52"/>
        <v/>
      </c>
      <c r="AF162" s="24"/>
      <c r="AG162" s="39">
        <f t="shared" si="53"/>
        <v>0</v>
      </c>
      <c r="AH162" s="35">
        <f t="shared" si="54"/>
        <v>0</v>
      </c>
      <c r="AI162" s="35">
        <f t="shared" si="55"/>
        <v>0</v>
      </c>
      <c r="AJ162" s="34" t="str">
        <f t="shared" si="56"/>
        <v/>
      </c>
      <c r="AK162" s="34" t="str">
        <f t="shared" si="57"/>
        <v/>
      </c>
      <c r="AL162" s="34" t="str">
        <f t="shared" si="58"/>
        <v/>
      </c>
      <c r="AM162" s="34" t="str">
        <f t="shared" si="59"/>
        <v/>
      </c>
      <c r="AN162" s="34" t="str">
        <f t="shared" si="60"/>
        <v/>
      </c>
      <c r="AO162" s="34" t="str">
        <f t="shared" si="61"/>
        <v/>
      </c>
      <c r="AP162" s="34" t="str">
        <f>IF(AJ162="","",VLOOKUP(AN162,[1]Sheet11!E:F,2,0))</f>
        <v/>
      </c>
      <c r="AQ162" s="34" t="str">
        <f>IF(AO162="拼单会员","5年",IF(AJ162="","",VLOOKUP(AM162&amp;AP162,[1]Sheet11!$J$3:$K$17,2)))</f>
        <v/>
      </c>
      <c r="AR162" s="34" t="str">
        <f t="shared" si="62"/>
        <v/>
      </c>
      <c r="AS162" s="34" t="str">
        <f t="shared" si="63"/>
        <v/>
      </c>
      <c r="AT162" s="34" t="str">
        <f t="shared" si="64"/>
        <v/>
      </c>
      <c r="AU162" s="34" t="str">
        <f t="shared" si="65"/>
        <v/>
      </c>
      <c r="AV162" s="34" t="str">
        <f t="shared" si="66"/>
        <v/>
      </c>
      <c r="AW162" s="34" t="str">
        <f t="shared" si="67"/>
        <v/>
      </c>
      <c r="AX162" s="34" t="str">
        <f t="shared" si="68"/>
        <v/>
      </c>
      <c r="AY162" s="34" t="str">
        <f>IF(SUMIF('7-市场业绩'!F:F,AC162,'7-市场业绩'!I:I)&gt;0,"学习卡","老结算")</f>
        <v>老结算</v>
      </c>
      <c r="AZ162" s="34" t="str">
        <f t="shared" si="69"/>
        <v/>
      </c>
      <c r="BA162" s="34" t="str">
        <f t="shared" si="70"/>
        <v>无</v>
      </c>
      <c r="BB162" s="34" t="str">
        <f t="shared" si="71"/>
        <v/>
      </c>
      <c r="BC162" s="34" t="str">
        <f t="shared" si="72"/>
        <v/>
      </c>
      <c r="BD162" s="34" t="str">
        <f t="shared" si="73"/>
        <v>无</v>
      </c>
      <c r="BE162" s="34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621</v>
      </c>
    </row>
    <row r="163" spans="1:71" ht="17.25" hidden="1" customHeight="1">
      <c r="A163" s="210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2"/>
      <c r="M163" s="212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34" t="str">
        <f t="shared" si="50"/>
        <v/>
      </c>
      <c r="AD163" s="35">
        <f t="shared" si="51"/>
        <v>0</v>
      </c>
      <c r="AE163" s="34" t="str">
        <f t="shared" si="52"/>
        <v/>
      </c>
      <c r="AF163" s="24"/>
      <c r="AG163" s="39">
        <f t="shared" si="53"/>
        <v>0</v>
      </c>
      <c r="AH163" s="35">
        <f t="shared" si="54"/>
        <v>0</v>
      </c>
      <c r="AI163" s="35">
        <f t="shared" si="55"/>
        <v>0</v>
      </c>
      <c r="AJ163" s="34" t="str">
        <f t="shared" si="56"/>
        <v/>
      </c>
      <c r="AK163" s="34" t="str">
        <f t="shared" si="57"/>
        <v/>
      </c>
      <c r="AL163" s="34" t="str">
        <f t="shared" si="58"/>
        <v/>
      </c>
      <c r="AM163" s="34" t="str">
        <f t="shared" si="59"/>
        <v/>
      </c>
      <c r="AN163" s="34" t="str">
        <f t="shared" si="60"/>
        <v/>
      </c>
      <c r="AO163" s="34" t="str">
        <f t="shared" si="61"/>
        <v/>
      </c>
      <c r="AP163" s="34" t="str">
        <f>IF(AJ163="","",VLOOKUP(AN163,[1]Sheet11!E:F,2,0))</f>
        <v/>
      </c>
      <c r="AQ163" s="34" t="str">
        <f>IF(AO163="拼单会员","5年",IF(AJ163="","",VLOOKUP(AM163&amp;AP163,[1]Sheet11!$J$3:$K$17,2)))</f>
        <v/>
      </c>
      <c r="AR163" s="34" t="str">
        <f t="shared" si="62"/>
        <v/>
      </c>
      <c r="AS163" s="34" t="str">
        <f t="shared" si="63"/>
        <v/>
      </c>
      <c r="AT163" s="34" t="str">
        <f t="shared" si="64"/>
        <v/>
      </c>
      <c r="AU163" s="34" t="str">
        <f t="shared" si="65"/>
        <v/>
      </c>
      <c r="AV163" s="34" t="str">
        <f t="shared" si="66"/>
        <v/>
      </c>
      <c r="AW163" s="34" t="str">
        <f t="shared" si="67"/>
        <v/>
      </c>
      <c r="AX163" s="34" t="str">
        <f t="shared" si="68"/>
        <v/>
      </c>
      <c r="AY163" s="34" t="str">
        <f>IF(SUMIF('7-市场业绩'!F:F,AC163,'7-市场业绩'!I:I)&gt;0,"学习卡","老结算")</f>
        <v>老结算</v>
      </c>
      <c r="AZ163" s="34" t="str">
        <f t="shared" si="69"/>
        <v/>
      </c>
      <c r="BA163" s="34" t="str">
        <f t="shared" si="70"/>
        <v>无</v>
      </c>
      <c r="BB163" s="34" t="str">
        <f t="shared" si="71"/>
        <v/>
      </c>
      <c r="BC163" s="34" t="str">
        <f t="shared" si="72"/>
        <v/>
      </c>
      <c r="BD163" s="34" t="str">
        <f t="shared" si="73"/>
        <v>无</v>
      </c>
      <c r="BE163" s="34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622</v>
      </c>
    </row>
    <row r="164" spans="1:71" ht="17.25" hidden="1" customHeight="1">
      <c r="A164" s="210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2"/>
      <c r="M164" s="212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34" t="str">
        <f t="shared" si="50"/>
        <v/>
      </c>
      <c r="AD164" s="35">
        <f t="shared" si="51"/>
        <v>0</v>
      </c>
      <c r="AE164" s="34" t="str">
        <f t="shared" si="52"/>
        <v/>
      </c>
      <c r="AF164" s="24"/>
      <c r="AG164" s="39">
        <f t="shared" si="53"/>
        <v>0</v>
      </c>
      <c r="AH164" s="35">
        <f t="shared" si="54"/>
        <v>0</v>
      </c>
      <c r="AI164" s="35">
        <f t="shared" si="55"/>
        <v>0</v>
      </c>
      <c r="AJ164" s="34" t="str">
        <f t="shared" si="56"/>
        <v/>
      </c>
      <c r="AK164" s="34" t="str">
        <f t="shared" si="57"/>
        <v/>
      </c>
      <c r="AL164" s="34" t="str">
        <f t="shared" si="58"/>
        <v/>
      </c>
      <c r="AM164" s="34" t="str">
        <f t="shared" si="59"/>
        <v/>
      </c>
      <c r="AN164" s="34" t="str">
        <f t="shared" si="60"/>
        <v/>
      </c>
      <c r="AO164" s="34" t="str">
        <f t="shared" si="61"/>
        <v/>
      </c>
      <c r="AP164" s="34" t="str">
        <f>IF(AJ164="","",VLOOKUP(AN164,[1]Sheet11!E:F,2,0))</f>
        <v/>
      </c>
      <c r="AQ164" s="34" t="str">
        <f>IF(AO164="拼单会员","5年",IF(AJ164="","",VLOOKUP(AM164&amp;AP164,[1]Sheet11!$J$3:$K$17,2)))</f>
        <v/>
      </c>
      <c r="AR164" s="34" t="str">
        <f t="shared" si="62"/>
        <v/>
      </c>
      <c r="AS164" s="34" t="str">
        <f t="shared" si="63"/>
        <v/>
      </c>
      <c r="AT164" s="34" t="str">
        <f t="shared" si="64"/>
        <v/>
      </c>
      <c r="AU164" s="34" t="str">
        <f t="shared" si="65"/>
        <v/>
      </c>
      <c r="AV164" s="34" t="str">
        <f t="shared" si="66"/>
        <v/>
      </c>
      <c r="AW164" s="34" t="str">
        <f t="shared" si="67"/>
        <v/>
      </c>
      <c r="AX164" s="34" t="str">
        <f t="shared" si="68"/>
        <v/>
      </c>
      <c r="AY164" s="34" t="str">
        <f>IF(SUMIF('7-市场业绩'!F:F,AC164,'7-市场业绩'!I:I)&gt;0,"学习卡","老结算")</f>
        <v>老结算</v>
      </c>
      <c r="AZ164" s="34" t="str">
        <f t="shared" si="69"/>
        <v/>
      </c>
      <c r="BA164" s="34" t="str">
        <f t="shared" si="70"/>
        <v>无</v>
      </c>
      <c r="BB164" s="34" t="str">
        <f t="shared" si="71"/>
        <v/>
      </c>
      <c r="BC164" s="34" t="str">
        <f t="shared" si="72"/>
        <v/>
      </c>
      <c r="BD164" s="34" t="str">
        <f t="shared" si="73"/>
        <v>无</v>
      </c>
      <c r="BE164" s="34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623</v>
      </c>
    </row>
    <row r="165" spans="1:71" ht="17.25" hidden="1" customHeight="1">
      <c r="A165" s="210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2"/>
      <c r="M165" s="212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34" t="str">
        <f t="shared" si="50"/>
        <v/>
      </c>
      <c r="AD165" s="35">
        <f t="shared" si="51"/>
        <v>0</v>
      </c>
      <c r="AE165" s="34" t="str">
        <f t="shared" si="52"/>
        <v/>
      </c>
      <c r="AF165" s="24"/>
      <c r="AG165" s="39">
        <f t="shared" si="53"/>
        <v>0</v>
      </c>
      <c r="AH165" s="35">
        <f t="shared" si="54"/>
        <v>0</v>
      </c>
      <c r="AI165" s="35">
        <f t="shared" si="55"/>
        <v>0</v>
      </c>
      <c r="AJ165" s="34" t="str">
        <f t="shared" si="56"/>
        <v/>
      </c>
      <c r="AK165" s="34" t="str">
        <f t="shared" si="57"/>
        <v/>
      </c>
      <c r="AL165" s="34" t="str">
        <f t="shared" si="58"/>
        <v/>
      </c>
      <c r="AM165" s="34" t="str">
        <f t="shared" si="59"/>
        <v/>
      </c>
      <c r="AN165" s="34" t="str">
        <f t="shared" si="60"/>
        <v/>
      </c>
      <c r="AO165" s="34" t="str">
        <f t="shared" si="61"/>
        <v/>
      </c>
      <c r="AP165" s="34" t="str">
        <f>IF(AJ165="","",VLOOKUP(AN165,[1]Sheet11!E:F,2,0))</f>
        <v/>
      </c>
      <c r="AQ165" s="34" t="str">
        <f>IF(AO165="拼单会员","5年",IF(AJ165="","",VLOOKUP(AM165&amp;AP165,[1]Sheet11!$J$3:$K$17,2)))</f>
        <v/>
      </c>
      <c r="AR165" s="34" t="str">
        <f t="shared" si="62"/>
        <v/>
      </c>
      <c r="AS165" s="34" t="str">
        <f t="shared" si="63"/>
        <v/>
      </c>
      <c r="AT165" s="34" t="str">
        <f t="shared" si="64"/>
        <v/>
      </c>
      <c r="AU165" s="34" t="str">
        <f t="shared" si="65"/>
        <v/>
      </c>
      <c r="AV165" s="34" t="str">
        <f t="shared" si="66"/>
        <v/>
      </c>
      <c r="AW165" s="34" t="str">
        <f t="shared" si="67"/>
        <v/>
      </c>
      <c r="AX165" s="34" t="str">
        <f t="shared" si="68"/>
        <v/>
      </c>
      <c r="AY165" s="34" t="str">
        <f>IF(SUMIF('7-市场业绩'!F:F,AC165,'7-市场业绩'!I:I)&gt;0,"学习卡","老结算")</f>
        <v>老结算</v>
      </c>
      <c r="AZ165" s="34" t="str">
        <f t="shared" si="69"/>
        <v/>
      </c>
      <c r="BA165" s="34" t="str">
        <f t="shared" si="70"/>
        <v>无</v>
      </c>
      <c r="BB165" s="34" t="str">
        <f t="shared" si="71"/>
        <v/>
      </c>
      <c r="BC165" s="34" t="str">
        <f t="shared" si="72"/>
        <v/>
      </c>
      <c r="BD165" s="34" t="str">
        <f t="shared" si="73"/>
        <v>无</v>
      </c>
      <c r="BE165" s="34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624</v>
      </c>
    </row>
    <row r="166" spans="1:71" ht="17.25" hidden="1" customHeight="1">
      <c r="A166" s="210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2"/>
      <c r="M166" s="212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34" t="str">
        <f t="shared" si="50"/>
        <v/>
      </c>
      <c r="AD166" s="35">
        <f t="shared" si="51"/>
        <v>0</v>
      </c>
      <c r="AE166" s="34" t="str">
        <f t="shared" si="52"/>
        <v/>
      </c>
      <c r="AF166" s="24"/>
      <c r="AG166" s="39">
        <f t="shared" si="53"/>
        <v>0</v>
      </c>
      <c r="AH166" s="35">
        <f t="shared" si="54"/>
        <v>0</v>
      </c>
      <c r="AI166" s="35">
        <f t="shared" si="55"/>
        <v>0</v>
      </c>
      <c r="AJ166" s="34" t="str">
        <f t="shared" si="56"/>
        <v/>
      </c>
      <c r="AK166" s="34" t="str">
        <f t="shared" si="57"/>
        <v/>
      </c>
      <c r="AL166" s="34" t="str">
        <f t="shared" si="58"/>
        <v/>
      </c>
      <c r="AM166" s="34" t="str">
        <f t="shared" si="59"/>
        <v/>
      </c>
      <c r="AN166" s="34" t="str">
        <f t="shared" si="60"/>
        <v/>
      </c>
      <c r="AO166" s="34" t="str">
        <f t="shared" si="61"/>
        <v/>
      </c>
      <c r="AP166" s="34" t="str">
        <f>IF(AJ166="","",VLOOKUP(AN166,[1]Sheet11!E:F,2,0))</f>
        <v/>
      </c>
      <c r="AQ166" s="34" t="str">
        <f>IF(AO166="拼单会员","5年",IF(AJ166="","",VLOOKUP(AM166&amp;AP166,[1]Sheet11!$J$3:$K$17,2)))</f>
        <v/>
      </c>
      <c r="AR166" s="34" t="str">
        <f t="shared" si="62"/>
        <v/>
      </c>
      <c r="AS166" s="34" t="str">
        <f t="shared" si="63"/>
        <v/>
      </c>
      <c r="AT166" s="34" t="str">
        <f t="shared" si="64"/>
        <v/>
      </c>
      <c r="AU166" s="34" t="str">
        <f t="shared" si="65"/>
        <v/>
      </c>
      <c r="AV166" s="34" t="str">
        <f t="shared" si="66"/>
        <v/>
      </c>
      <c r="AW166" s="34" t="str">
        <f t="shared" si="67"/>
        <v/>
      </c>
      <c r="AX166" s="34" t="str">
        <f t="shared" si="68"/>
        <v/>
      </c>
      <c r="AY166" s="34" t="str">
        <f>IF(SUMIF('7-市场业绩'!F:F,AC166,'7-市场业绩'!I:I)&gt;0,"学习卡","老结算")</f>
        <v>老结算</v>
      </c>
      <c r="AZ166" s="34" t="str">
        <f t="shared" si="69"/>
        <v/>
      </c>
      <c r="BA166" s="34" t="str">
        <f t="shared" si="70"/>
        <v>无</v>
      </c>
      <c r="BB166" s="34" t="str">
        <f t="shared" si="71"/>
        <v/>
      </c>
      <c r="BC166" s="34" t="str">
        <f t="shared" si="72"/>
        <v/>
      </c>
      <c r="BD166" s="34" t="str">
        <f t="shared" si="73"/>
        <v>无</v>
      </c>
      <c r="BE166" s="34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625</v>
      </c>
    </row>
    <row r="167" spans="1:71" ht="17.25" hidden="1" customHeight="1">
      <c r="A167" s="210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2"/>
      <c r="M167" s="212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34" t="str">
        <f t="shared" si="50"/>
        <v/>
      </c>
      <c r="AD167" s="35">
        <f t="shared" si="51"/>
        <v>0</v>
      </c>
      <c r="AE167" s="34" t="str">
        <f t="shared" si="52"/>
        <v/>
      </c>
      <c r="AF167" s="24"/>
      <c r="AG167" s="39">
        <f t="shared" si="53"/>
        <v>0</v>
      </c>
      <c r="AH167" s="35">
        <f t="shared" si="54"/>
        <v>0</v>
      </c>
      <c r="AI167" s="35">
        <f t="shared" si="55"/>
        <v>0</v>
      </c>
      <c r="AJ167" s="34" t="str">
        <f t="shared" si="56"/>
        <v/>
      </c>
      <c r="AK167" s="34" t="str">
        <f t="shared" si="57"/>
        <v/>
      </c>
      <c r="AL167" s="34" t="str">
        <f t="shared" si="58"/>
        <v/>
      </c>
      <c r="AM167" s="34" t="str">
        <f t="shared" si="59"/>
        <v/>
      </c>
      <c r="AN167" s="34" t="str">
        <f t="shared" si="60"/>
        <v/>
      </c>
      <c r="AO167" s="34" t="str">
        <f t="shared" si="61"/>
        <v/>
      </c>
      <c r="AP167" s="34" t="str">
        <f>IF(AJ167="","",VLOOKUP(AN167,[1]Sheet11!E:F,2,0))</f>
        <v/>
      </c>
      <c r="AQ167" s="34" t="str">
        <f>IF(AO167="拼单会员","5年",IF(AJ167="","",VLOOKUP(AM167&amp;AP167,[1]Sheet11!$J$3:$K$17,2)))</f>
        <v/>
      </c>
      <c r="AR167" s="34" t="str">
        <f t="shared" si="62"/>
        <v/>
      </c>
      <c r="AS167" s="34" t="str">
        <f t="shared" si="63"/>
        <v/>
      </c>
      <c r="AT167" s="34" t="str">
        <f t="shared" si="64"/>
        <v/>
      </c>
      <c r="AU167" s="34" t="str">
        <f t="shared" si="65"/>
        <v/>
      </c>
      <c r="AV167" s="34" t="str">
        <f t="shared" si="66"/>
        <v/>
      </c>
      <c r="AW167" s="34" t="str">
        <f t="shared" si="67"/>
        <v/>
      </c>
      <c r="AX167" s="34" t="str">
        <f t="shared" si="68"/>
        <v/>
      </c>
      <c r="AY167" s="34" t="str">
        <f>IF(SUMIF('7-市场业绩'!F:F,AC167,'7-市场业绩'!I:I)&gt;0,"学习卡","老结算")</f>
        <v>老结算</v>
      </c>
      <c r="AZ167" s="34" t="str">
        <f t="shared" si="69"/>
        <v/>
      </c>
      <c r="BA167" s="34" t="str">
        <f t="shared" si="70"/>
        <v>无</v>
      </c>
      <c r="BB167" s="34" t="str">
        <f t="shared" si="71"/>
        <v/>
      </c>
      <c r="BC167" s="34" t="str">
        <f t="shared" si="72"/>
        <v/>
      </c>
      <c r="BD167" s="34" t="str">
        <f t="shared" si="73"/>
        <v>无</v>
      </c>
      <c r="BE167" s="34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626</v>
      </c>
    </row>
    <row r="168" spans="1:71" ht="17.25" hidden="1" customHeight="1">
      <c r="A168" s="210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2"/>
      <c r="M168" s="212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34" t="str">
        <f t="shared" si="50"/>
        <v/>
      </c>
      <c r="AD168" s="35">
        <f t="shared" si="51"/>
        <v>0</v>
      </c>
      <c r="AE168" s="34" t="str">
        <f t="shared" si="52"/>
        <v/>
      </c>
      <c r="AF168" s="24"/>
      <c r="AG168" s="39">
        <f t="shared" si="53"/>
        <v>0</v>
      </c>
      <c r="AH168" s="35">
        <f t="shared" si="54"/>
        <v>0</v>
      </c>
      <c r="AI168" s="35">
        <f t="shared" si="55"/>
        <v>0</v>
      </c>
      <c r="AJ168" s="34" t="str">
        <f t="shared" si="56"/>
        <v/>
      </c>
      <c r="AK168" s="34" t="str">
        <f t="shared" si="57"/>
        <v/>
      </c>
      <c r="AL168" s="34" t="str">
        <f t="shared" si="58"/>
        <v/>
      </c>
      <c r="AM168" s="34" t="str">
        <f t="shared" si="59"/>
        <v/>
      </c>
      <c r="AN168" s="34" t="str">
        <f t="shared" si="60"/>
        <v/>
      </c>
      <c r="AO168" s="34" t="str">
        <f t="shared" si="61"/>
        <v/>
      </c>
      <c r="AP168" s="34" t="str">
        <f>IF(AJ168="","",VLOOKUP(AN168,[1]Sheet11!E:F,2,0))</f>
        <v/>
      </c>
      <c r="AQ168" s="34" t="str">
        <f>IF(AO168="拼单会员","5年",IF(AJ168="","",VLOOKUP(AM168&amp;AP168,[1]Sheet11!$J$3:$K$17,2)))</f>
        <v/>
      </c>
      <c r="AR168" s="34" t="str">
        <f t="shared" si="62"/>
        <v/>
      </c>
      <c r="AS168" s="34" t="str">
        <f t="shared" si="63"/>
        <v/>
      </c>
      <c r="AT168" s="34" t="str">
        <f t="shared" si="64"/>
        <v/>
      </c>
      <c r="AU168" s="34" t="str">
        <f t="shared" si="65"/>
        <v/>
      </c>
      <c r="AV168" s="34" t="str">
        <f t="shared" si="66"/>
        <v/>
      </c>
      <c r="AW168" s="34" t="str">
        <f t="shared" si="67"/>
        <v/>
      </c>
      <c r="AX168" s="34" t="str">
        <f t="shared" si="68"/>
        <v/>
      </c>
      <c r="AY168" s="34" t="str">
        <f>IF(SUMIF('7-市场业绩'!F:F,AC168,'7-市场业绩'!I:I)&gt;0,"学习卡","老结算")</f>
        <v>老结算</v>
      </c>
      <c r="AZ168" s="34" t="str">
        <f t="shared" si="69"/>
        <v/>
      </c>
      <c r="BA168" s="34" t="str">
        <f t="shared" si="70"/>
        <v>无</v>
      </c>
      <c r="BB168" s="34" t="str">
        <f t="shared" si="71"/>
        <v/>
      </c>
      <c r="BC168" s="34" t="str">
        <f t="shared" si="72"/>
        <v/>
      </c>
      <c r="BD168" s="34" t="str">
        <f t="shared" si="73"/>
        <v>无</v>
      </c>
      <c r="BE168" s="34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7.25" hidden="1" customHeight="1">
      <c r="A169" s="210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2"/>
      <c r="M169" s="212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34" t="str">
        <f t="shared" si="50"/>
        <v/>
      </c>
      <c r="AD169" s="35">
        <f t="shared" si="51"/>
        <v>0</v>
      </c>
      <c r="AE169" s="34" t="str">
        <f t="shared" si="52"/>
        <v/>
      </c>
      <c r="AF169" s="24"/>
      <c r="AG169" s="39">
        <f t="shared" si="53"/>
        <v>0</v>
      </c>
      <c r="AH169" s="35">
        <f t="shared" si="54"/>
        <v>0</v>
      </c>
      <c r="AI169" s="35">
        <f t="shared" si="55"/>
        <v>0</v>
      </c>
      <c r="AJ169" s="34" t="str">
        <f t="shared" si="56"/>
        <v/>
      </c>
      <c r="AK169" s="34" t="str">
        <f t="shared" si="57"/>
        <v/>
      </c>
      <c r="AL169" s="34" t="str">
        <f t="shared" si="58"/>
        <v/>
      </c>
      <c r="AM169" s="34" t="str">
        <f t="shared" si="59"/>
        <v/>
      </c>
      <c r="AN169" s="34" t="str">
        <f t="shared" si="60"/>
        <v/>
      </c>
      <c r="AO169" s="34" t="str">
        <f t="shared" si="61"/>
        <v/>
      </c>
      <c r="AP169" s="34" t="str">
        <f>IF(AJ169="","",VLOOKUP(AN169,[1]Sheet11!E:F,2,0))</f>
        <v/>
      </c>
      <c r="AQ169" s="34" t="str">
        <f>IF(AO169="拼单会员","5年",IF(AJ169="","",VLOOKUP(AM169&amp;AP169,[1]Sheet11!$J$3:$K$17,2)))</f>
        <v/>
      </c>
      <c r="AR169" s="34" t="str">
        <f t="shared" si="62"/>
        <v/>
      </c>
      <c r="AS169" s="34" t="str">
        <f t="shared" si="63"/>
        <v/>
      </c>
      <c r="AT169" s="34" t="str">
        <f t="shared" si="64"/>
        <v/>
      </c>
      <c r="AU169" s="34" t="str">
        <f t="shared" si="65"/>
        <v/>
      </c>
      <c r="AV169" s="34" t="str">
        <f t="shared" si="66"/>
        <v/>
      </c>
      <c r="AW169" s="34" t="str">
        <f t="shared" si="67"/>
        <v/>
      </c>
      <c r="AX169" s="34" t="str">
        <f t="shared" si="68"/>
        <v/>
      </c>
      <c r="AY169" s="34" t="str">
        <f>IF(SUMIF('7-市场业绩'!F:F,AC169,'7-市场业绩'!I:I)&gt;0,"学习卡","老结算")</f>
        <v>老结算</v>
      </c>
      <c r="AZ169" s="34" t="str">
        <f t="shared" si="69"/>
        <v/>
      </c>
      <c r="BA169" s="34" t="str">
        <f t="shared" si="70"/>
        <v>无</v>
      </c>
      <c r="BB169" s="34" t="str">
        <f t="shared" si="71"/>
        <v/>
      </c>
      <c r="BC169" s="34" t="str">
        <f t="shared" si="72"/>
        <v/>
      </c>
      <c r="BD169" s="34" t="str">
        <f t="shared" si="73"/>
        <v>无</v>
      </c>
      <c r="BE169" s="34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483</v>
      </c>
    </row>
    <row r="170" spans="1:71" ht="17.25" hidden="1" customHeight="1">
      <c r="A170" s="210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2"/>
      <c r="M170" s="212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34" t="str">
        <f t="shared" si="50"/>
        <v/>
      </c>
      <c r="AD170" s="35">
        <f t="shared" si="51"/>
        <v>0</v>
      </c>
      <c r="AE170" s="34" t="str">
        <f t="shared" si="52"/>
        <v/>
      </c>
      <c r="AF170" s="24"/>
      <c r="AG170" s="39">
        <f t="shared" si="53"/>
        <v>0</v>
      </c>
      <c r="AH170" s="35">
        <f t="shared" si="54"/>
        <v>0</v>
      </c>
      <c r="AI170" s="35">
        <f t="shared" si="55"/>
        <v>0</v>
      </c>
      <c r="AJ170" s="34" t="str">
        <f t="shared" si="56"/>
        <v/>
      </c>
      <c r="AK170" s="34" t="str">
        <f t="shared" si="57"/>
        <v/>
      </c>
      <c r="AL170" s="34" t="str">
        <f t="shared" si="58"/>
        <v/>
      </c>
      <c r="AM170" s="34" t="str">
        <f t="shared" si="59"/>
        <v/>
      </c>
      <c r="AN170" s="34" t="str">
        <f t="shared" si="60"/>
        <v/>
      </c>
      <c r="AO170" s="34" t="str">
        <f t="shared" si="61"/>
        <v/>
      </c>
      <c r="AP170" s="34" t="str">
        <f>IF(AJ170="","",VLOOKUP(AN170,[1]Sheet11!E:F,2,0))</f>
        <v/>
      </c>
      <c r="AQ170" s="34" t="str">
        <f>IF(AO170="拼单会员","5年",IF(AJ170="","",VLOOKUP(AM170&amp;AP170,[1]Sheet11!$J$3:$K$17,2)))</f>
        <v/>
      </c>
      <c r="AR170" s="34" t="str">
        <f t="shared" si="62"/>
        <v/>
      </c>
      <c r="AS170" s="34" t="str">
        <f t="shared" si="63"/>
        <v/>
      </c>
      <c r="AT170" s="34" t="str">
        <f t="shared" si="64"/>
        <v/>
      </c>
      <c r="AU170" s="34" t="str">
        <f t="shared" si="65"/>
        <v/>
      </c>
      <c r="AV170" s="34" t="str">
        <f t="shared" si="66"/>
        <v/>
      </c>
      <c r="AW170" s="34" t="str">
        <f t="shared" si="67"/>
        <v/>
      </c>
      <c r="AX170" s="34" t="str">
        <f t="shared" si="68"/>
        <v/>
      </c>
      <c r="AY170" s="34" t="str">
        <f>IF(SUMIF('7-市场业绩'!F:F,AC170,'7-市场业绩'!I:I)&gt;0,"学习卡","老结算")</f>
        <v>老结算</v>
      </c>
      <c r="AZ170" s="34" t="str">
        <f t="shared" si="69"/>
        <v/>
      </c>
      <c r="BA170" s="34" t="str">
        <f t="shared" si="70"/>
        <v>无</v>
      </c>
      <c r="BB170" s="34" t="str">
        <f t="shared" si="71"/>
        <v/>
      </c>
      <c r="BC170" s="34" t="str">
        <f t="shared" si="72"/>
        <v/>
      </c>
      <c r="BD170" s="34" t="str">
        <f t="shared" si="73"/>
        <v>无</v>
      </c>
      <c r="BE170" s="34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534</v>
      </c>
    </row>
    <row r="171" spans="1:71" ht="17.25" hidden="1" customHeight="1">
      <c r="A171" s="210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2"/>
      <c r="M171" s="212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34" t="str">
        <f t="shared" si="50"/>
        <v/>
      </c>
      <c r="AD171" s="35">
        <f t="shared" si="51"/>
        <v>0</v>
      </c>
      <c r="AE171" s="34" t="str">
        <f t="shared" si="52"/>
        <v/>
      </c>
      <c r="AF171" s="24"/>
      <c r="AG171" s="39">
        <f t="shared" si="53"/>
        <v>0</v>
      </c>
      <c r="AH171" s="35">
        <f t="shared" si="54"/>
        <v>0</v>
      </c>
      <c r="AI171" s="35">
        <f t="shared" si="55"/>
        <v>0</v>
      </c>
      <c r="AJ171" s="34" t="str">
        <f t="shared" si="56"/>
        <v/>
      </c>
      <c r="AK171" s="34" t="str">
        <f t="shared" si="57"/>
        <v/>
      </c>
      <c r="AL171" s="34" t="str">
        <f t="shared" si="58"/>
        <v/>
      </c>
      <c r="AM171" s="34" t="str">
        <f t="shared" si="59"/>
        <v/>
      </c>
      <c r="AN171" s="34" t="str">
        <f t="shared" si="60"/>
        <v/>
      </c>
      <c r="AO171" s="34" t="str">
        <f t="shared" si="61"/>
        <v/>
      </c>
      <c r="AP171" s="34" t="str">
        <f>IF(AJ171="","",VLOOKUP(AN171,[1]Sheet11!E:F,2,0))</f>
        <v/>
      </c>
      <c r="AQ171" s="34" t="str">
        <f>IF(AO171="拼单会员","5年",IF(AJ171="","",VLOOKUP(AM171&amp;AP171,[1]Sheet11!$J$3:$K$17,2)))</f>
        <v/>
      </c>
      <c r="AR171" s="34" t="str">
        <f t="shared" si="62"/>
        <v/>
      </c>
      <c r="AS171" s="34" t="str">
        <f t="shared" si="63"/>
        <v/>
      </c>
      <c r="AT171" s="34" t="str">
        <f t="shared" si="64"/>
        <v/>
      </c>
      <c r="AU171" s="34" t="str">
        <f t="shared" si="65"/>
        <v/>
      </c>
      <c r="AV171" s="34" t="str">
        <f t="shared" si="66"/>
        <v/>
      </c>
      <c r="AW171" s="34" t="str">
        <f t="shared" si="67"/>
        <v/>
      </c>
      <c r="AX171" s="34" t="str">
        <f t="shared" si="68"/>
        <v/>
      </c>
      <c r="AY171" s="34" t="str">
        <f>IF(SUMIF('7-市场业绩'!F:F,AC171,'7-市场业绩'!I:I)&gt;0,"学习卡","老结算")</f>
        <v>老结算</v>
      </c>
      <c r="AZ171" s="34" t="str">
        <f t="shared" si="69"/>
        <v/>
      </c>
      <c r="BA171" s="34" t="str">
        <f t="shared" si="70"/>
        <v>无</v>
      </c>
      <c r="BB171" s="34" t="str">
        <f t="shared" si="71"/>
        <v/>
      </c>
      <c r="BC171" s="34" t="str">
        <f t="shared" si="72"/>
        <v/>
      </c>
      <c r="BD171" s="34" t="str">
        <f t="shared" si="73"/>
        <v>无</v>
      </c>
      <c r="BE171" s="34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627</v>
      </c>
    </row>
    <row r="172" spans="1:71" ht="17.25" hidden="1" customHeight="1">
      <c r="A172" s="210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2"/>
      <c r="M172" s="212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34" t="str">
        <f t="shared" si="50"/>
        <v/>
      </c>
      <c r="AD172" s="35">
        <f t="shared" si="51"/>
        <v>0</v>
      </c>
      <c r="AE172" s="34" t="str">
        <f t="shared" si="52"/>
        <v/>
      </c>
      <c r="AF172" s="24"/>
      <c r="AG172" s="39">
        <f t="shared" si="53"/>
        <v>0</v>
      </c>
      <c r="AH172" s="35">
        <f t="shared" si="54"/>
        <v>0</v>
      </c>
      <c r="AI172" s="35">
        <f t="shared" si="55"/>
        <v>0</v>
      </c>
      <c r="AJ172" s="34" t="str">
        <f t="shared" si="56"/>
        <v/>
      </c>
      <c r="AK172" s="34" t="str">
        <f t="shared" si="57"/>
        <v/>
      </c>
      <c r="AL172" s="34" t="str">
        <f t="shared" si="58"/>
        <v/>
      </c>
      <c r="AM172" s="34" t="str">
        <f t="shared" si="59"/>
        <v/>
      </c>
      <c r="AN172" s="34" t="str">
        <f t="shared" si="60"/>
        <v/>
      </c>
      <c r="AO172" s="34" t="str">
        <f t="shared" si="61"/>
        <v/>
      </c>
      <c r="AP172" s="34" t="str">
        <f>IF(AJ172="","",VLOOKUP(AN172,[1]Sheet11!E:F,2,0))</f>
        <v/>
      </c>
      <c r="AQ172" s="34" t="str">
        <f>IF(AO172="拼单会员","5年",IF(AJ172="","",VLOOKUP(AM172&amp;AP172,[1]Sheet11!$J$3:$K$17,2)))</f>
        <v/>
      </c>
      <c r="AR172" s="34" t="str">
        <f t="shared" si="62"/>
        <v/>
      </c>
      <c r="AS172" s="34" t="str">
        <f t="shared" si="63"/>
        <v/>
      </c>
      <c r="AT172" s="34" t="str">
        <f t="shared" si="64"/>
        <v/>
      </c>
      <c r="AU172" s="34" t="str">
        <f t="shared" si="65"/>
        <v/>
      </c>
      <c r="AV172" s="34" t="str">
        <f t="shared" si="66"/>
        <v/>
      </c>
      <c r="AW172" s="34" t="str">
        <f t="shared" si="67"/>
        <v/>
      </c>
      <c r="AX172" s="34" t="str">
        <f t="shared" si="68"/>
        <v/>
      </c>
      <c r="AY172" s="34" t="str">
        <f>IF(SUMIF('7-市场业绩'!F:F,AC172,'7-市场业绩'!I:I)&gt;0,"学习卡","老结算")</f>
        <v>老结算</v>
      </c>
      <c r="AZ172" s="34" t="str">
        <f t="shared" si="69"/>
        <v/>
      </c>
      <c r="BA172" s="34" t="str">
        <f t="shared" si="70"/>
        <v>无</v>
      </c>
      <c r="BB172" s="34" t="str">
        <f t="shared" si="71"/>
        <v/>
      </c>
      <c r="BC172" s="34" t="str">
        <f t="shared" si="72"/>
        <v/>
      </c>
      <c r="BD172" s="34" t="str">
        <f t="shared" si="73"/>
        <v>无</v>
      </c>
      <c r="BE172" s="34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628</v>
      </c>
    </row>
    <row r="173" spans="1:71" ht="17.25" hidden="1" customHeight="1">
      <c r="A173" s="210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2"/>
      <c r="M173" s="212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34" t="str">
        <f t="shared" si="50"/>
        <v/>
      </c>
      <c r="AD173" s="35">
        <f t="shared" si="51"/>
        <v>0</v>
      </c>
      <c r="AE173" s="34" t="str">
        <f t="shared" si="52"/>
        <v/>
      </c>
      <c r="AF173" s="24"/>
      <c r="AG173" s="39">
        <f t="shared" si="53"/>
        <v>0</v>
      </c>
      <c r="AH173" s="35">
        <f t="shared" si="54"/>
        <v>0</v>
      </c>
      <c r="AI173" s="35">
        <f t="shared" si="55"/>
        <v>0</v>
      </c>
      <c r="AJ173" s="34" t="str">
        <f t="shared" si="56"/>
        <v/>
      </c>
      <c r="AK173" s="34" t="str">
        <f t="shared" si="57"/>
        <v/>
      </c>
      <c r="AL173" s="34" t="str">
        <f t="shared" si="58"/>
        <v/>
      </c>
      <c r="AM173" s="34" t="str">
        <f t="shared" si="59"/>
        <v/>
      </c>
      <c r="AN173" s="34" t="str">
        <f t="shared" si="60"/>
        <v/>
      </c>
      <c r="AO173" s="34" t="str">
        <f t="shared" si="61"/>
        <v/>
      </c>
      <c r="AP173" s="34" t="str">
        <f>IF(AJ173="","",VLOOKUP(AN173,[1]Sheet11!E:F,2,0))</f>
        <v/>
      </c>
      <c r="AQ173" s="34" t="str">
        <f>IF(AO173="拼单会员","5年",IF(AJ173="","",VLOOKUP(AM173&amp;AP173,[1]Sheet11!$J$3:$K$17,2)))</f>
        <v/>
      </c>
      <c r="AR173" s="34" t="str">
        <f t="shared" si="62"/>
        <v/>
      </c>
      <c r="AS173" s="34" t="str">
        <f t="shared" si="63"/>
        <v/>
      </c>
      <c r="AT173" s="34" t="str">
        <f t="shared" si="64"/>
        <v/>
      </c>
      <c r="AU173" s="34" t="str">
        <f t="shared" si="65"/>
        <v/>
      </c>
      <c r="AV173" s="34" t="str">
        <f t="shared" si="66"/>
        <v/>
      </c>
      <c r="AW173" s="34" t="str">
        <f t="shared" si="67"/>
        <v/>
      </c>
      <c r="AX173" s="34" t="str">
        <f t="shared" si="68"/>
        <v/>
      </c>
      <c r="AY173" s="34" t="str">
        <f>IF(SUMIF('7-市场业绩'!F:F,AC173,'7-市场业绩'!I:I)&gt;0,"学习卡","老结算")</f>
        <v>老结算</v>
      </c>
      <c r="AZ173" s="34" t="str">
        <f t="shared" si="69"/>
        <v/>
      </c>
      <c r="BA173" s="34" t="str">
        <f t="shared" si="70"/>
        <v>无</v>
      </c>
      <c r="BB173" s="34" t="str">
        <f t="shared" si="71"/>
        <v/>
      </c>
      <c r="BC173" s="34" t="str">
        <f t="shared" si="72"/>
        <v/>
      </c>
      <c r="BD173" s="34" t="str">
        <f t="shared" si="73"/>
        <v>无</v>
      </c>
      <c r="BE173" s="34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629</v>
      </c>
    </row>
    <row r="174" spans="1:71" ht="17.25" hidden="1" customHeight="1">
      <c r="A174" s="21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2"/>
      <c r="M174" s="212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34" t="str">
        <f t="shared" si="50"/>
        <v/>
      </c>
      <c r="AD174" s="35">
        <f t="shared" si="51"/>
        <v>0</v>
      </c>
      <c r="AE174" s="34" t="str">
        <f t="shared" si="52"/>
        <v/>
      </c>
      <c r="AF174" s="24"/>
      <c r="AG174" s="39">
        <f t="shared" si="53"/>
        <v>0</v>
      </c>
      <c r="AH174" s="35">
        <f t="shared" si="54"/>
        <v>0</v>
      </c>
      <c r="AI174" s="35">
        <f t="shared" si="55"/>
        <v>0</v>
      </c>
      <c r="AJ174" s="34" t="str">
        <f t="shared" si="56"/>
        <v/>
      </c>
      <c r="AK174" s="34" t="str">
        <f t="shared" si="57"/>
        <v/>
      </c>
      <c r="AL174" s="34" t="str">
        <f t="shared" si="58"/>
        <v/>
      </c>
      <c r="AM174" s="34" t="str">
        <f t="shared" si="59"/>
        <v/>
      </c>
      <c r="AN174" s="34" t="str">
        <f t="shared" si="60"/>
        <v/>
      </c>
      <c r="AO174" s="34" t="str">
        <f t="shared" si="61"/>
        <v/>
      </c>
      <c r="AP174" s="34" t="str">
        <f>IF(AJ174="","",VLOOKUP(AN174,[1]Sheet11!E:F,2,0))</f>
        <v/>
      </c>
      <c r="AQ174" s="34" t="str">
        <f>IF(AO174="拼单会员","5年",IF(AJ174="","",VLOOKUP(AM174&amp;AP174,[1]Sheet11!$J$3:$K$17,2)))</f>
        <v/>
      </c>
      <c r="AR174" s="34" t="str">
        <f t="shared" si="62"/>
        <v/>
      </c>
      <c r="AS174" s="34" t="str">
        <f t="shared" si="63"/>
        <v/>
      </c>
      <c r="AT174" s="34" t="str">
        <f t="shared" si="64"/>
        <v/>
      </c>
      <c r="AU174" s="34" t="str">
        <f t="shared" si="65"/>
        <v/>
      </c>
      <c r="AV174" s="34" t="str">
        <f t="shared" si="66"/>
        <v/>
      </c>
      <c r="AW174" s="34" t="str">
        <f t="shared" si="67"/>
        <v/>
      </c>
      <c r="AX174" s="34" t="str">
        <f t="shared" si="68"/>
        <v/>
      </c>
      <c r="AY174" s="34" t="str">
        <f>IF(SUMIF('7-市场业绩'!F:F,AC174,'7-市场业绩'!I:I)&gt;0,"学习卡","老结算")</f>
        <v>老结算</v>
      </c>
      <c r="AZ174" s="34" t="str">
        <f t="shared" si="69"/>
        <v/>
      </c>
      <c r="BA174" s="34" t="str">
        <f t="shared" si="70"/>
        <v>无</v>
      </c>
      <c r="BB174" s="34" t="str">
        <f t="shared" si="71"/>
        <v/>
      </c>
      <c r="BC174" s="34" t="str">
        <f t="shared" si="72"/>
        <v/>
      </c>
      <c r="BD174" s="34" t="str">
        <f t="shared" si="73"/>
        <v>无</v>
      </c>
      <c r="BE174" s="34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630</v>
      </c>
    </row>
    <row r="175" spans="1:71" ht="17.25" hidden="1" customHeight="1">
      <c r="A175" s="210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2"/>
      <c r="M175" s="212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34" t="str">
        <f t="shared" si="50"/>
        <v/>
      </c>
      <c r="AD175" s="35">
        <f t="shared" si="51"/>
        <v>0</v>
      </c>
      <c r="AE175" s="34" t="str">
        <f t="shared" si="52"/>
        <v/>
      </c>
      <c r="AF175" s="24"/>
      <c r="AG175" s="39">
        <f t="shared" si="53"/>
        <v>0</v>
      </c>
      <c r="AH175" s="35">
        <f t="shared" si="54"/>
        <v>0</v>
      </c>
      <c r="AI175" s="35">
        <f t="shared" si="55"/>
        <v>0</v>
      </c>
      <c r="AJ175" s="34" t="str">
        <f t="shared" si="56"/>
        <v/>
      </c>
      <c r="AK175" s="34" t="str">
        <f t="shared" si="57"/>
        <v/>
      </c>
      <c r="AL175" s="34" t="str">
        <f t="shared" si="58"/>
        <v/>
      </c>
      <c r="AM175" s="34" t="str">
        <f t="shared" si="59"/>
        <v/>
      </c>
      <c r="AN175" s="34" t="str">
        <f t="shared" si="60"/>
        <v/>
      </c>
      <c r="AO175" s="34" t="str">
        <f t="shared" si="61"/>
        <v/>
      </c>
      <c r="AP175" s="34" t="str">
        <f>IF(AJ175="","",VLOOKUP(AN175,[1]Sheet11!E:F,2,0))</f>
        <v/>
      </c>
      <c r="AQ175" s="34" t="str">
        <f>IF(AO175="拼单会员","5年",IF(AJ175="","",VLOOKUP(AM175&amp;AP175,[1]Sheet11!$J$3:$K$17,2)))</f>
        <v/>
      </c>
      <c r="AR175" s="34" t="str">
        <f t="shared" si="62"/>
        <v/>
      </c>
      <c r="AS175" s="34" t="str">
        <f t="shared" si="63"/>
        <v/>
      </c>
      <c r="AT175" s="34" t="str">
        <f t="shared" si="64"/>
        <v/>
      </c>
      <c r="AU175" s="34" t="str">
        <f t="shared" si="65"/>
        <v/>
      </c>
      <c r="AV175" s="34" t="str">
        <f t="shared" si="66"/>
        <v/>
      </c>
      <c r="AW175" s="34" t="str">
        <f t="shared" si="67"/>
        <v/>
      </c>
      <c r="AX175" s="34" t="str">
        <f t="shared" si="68"/>
        <v/>
      </c>
      <c r="AY175" s="34" t="str">
        <f>IF(SUMIF('7-市场业绩'!F:F,AC175,'7-市场业绩'!I:I)&gt;0,"学习卡","老结算")</f>
        <v>老结算</v>
      </c>
      <c r="AZ175" s="34" t="str">
        <f t="shared" si="69"/>
        <v/>
      </c>
      <c r="BA175" s="34" t="str">
        <f t="shared" si="70"/>
        <v>无</v>
      </c>
      <c r="BB175" s="34" t="str">
        <f t="shared" si="71"/>
        <v/>
      </c>
      <c r="BC175" s="34" t="str">
        <f t="shared" si="72"/>
        <v/>
      </c>
      <c r="BD175" s="34" t="str">
        <f t="shared" si="73"/>
        <v>无</v>
      </c>
      <c r="BE175" s="34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631</v>
      </c>
    </row>
    <row r="176" spans="1:71" ht="17.25" hidden="1" customHeight="1">
      <c r="A176" s="210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2"/>
      <c r="M176" s="212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34" t="str">
        <f t="shared" si="50"/>
        <v/>
      </c>
      <c r="AD176" s="35">
        <f t="shared" si="51"/>
        <v>0</v>
      </c>
      <c r="AE176" s="34" t="str">
        <f t="shared" si="52"/>
        <v/>
      </c>
      <c r="AF176" s="24"/>
      <c r="AG176" s="39">
        <f t="shared" si="53"/>
        <v>0</v>
      </c>
      <c r="AH176" s="35">
        <f t="shared" si="54"/>
        <v>0</v>
      </c>
      <c r="AI176" s="35">
        <f t="shared" si="55"/>
        <v>0</v>
      </c>
      <c r="AJ176" s="34" t="str">
        <f t="shared" si="56"/>
        <v/>
      </c>
      <c r="AK176" s="34" t="str">
        <f t="shared" si="57"/>
        <v/>
      </c>
      <c r="AL176" s="34" t="str">
        <f t="shared" si="58"/>
        <v/>
      </c>
      <c r="AM176" s="34" t="str">
        <f t="shared" si="59"/>
        <v/>
      </c>
      <c r="AN176" s="34" t="str">
        <f t="shared" si="60"/>
        <v/>
      </c>
      <c r="AO176" s="34" t="str">
        <f t="shared" si="61"/>
        <v/>
      </c>
      <c r="AP176" s="34" t="str">
        <f>IF(AJ176="","",VLOOKUP(AN176,[1]Sheet11!E:F,2,0))</f>
        <v/>
      </c>
      <c r="AQ176" s="34" t="str">
        <f>IF(AO176="拼单会员","5年",IF(AJ176="","",VLOOKUP(AM176&amp;AP176,[1]Sheet11!$J$3:$K$17,2)))</f>
        <v/>
      </c>
      <c r="AR176" s="34" t="str">
        <f t="shared" si="62"/>
        <v/>
      </c>
      <c r="AS176" s="34" t="str">
        <f t="shared" si="63"/>
        <v/>
      </c>
      <c r="AT176" s="34" t="str">
        <f t="shared" si="64"/>
        <v/>
      </c>
      <c r="AU176" s="34" t="str">
        <f t="shared" si="65"/>
        <v/>
      </c>
      <c r="AV176" s="34" t="str">
        <f t="shared" si="66"/>
        <v/>
      </c>
      <c r="AW176" s="34" t="str">
        <f t="shared" si="67"/>
        <v/>
      </c>
      <c r="AX176" s="34" t="str">
        <f t="shared" si="68"/>
        <v/>
      </c>
      <c r="AY176" s="34" t="str">
        <f>IF(SUMIF('7-市场业绩'!F:F,AC176,'7-市场业绩'!I:I)&gt;0,"学习卡","老结算")</f>
        <v>老结算</v>
      </c>
      <c r="AZ176" s="34" t="str">
        <f t="shared" si="69"/>
        <v/>
      </c>
      <c r="BA176" s="34" t="str">
        <f t="shared" si="70"/>
        <v>无</v>
      </c>
      <c r="BB176" s="34" t="str">
        <f t="shared" si="71"/>
        <v/>
      </c>
      <c r="BC176" s="34" t="str">
        <f t="shared" si="72"/>
        <v/>
      </c>
      <c r="BD176" s="34" t="str">
        <f t="shared" si="73"/>
        <v>无</v>
      </c>
      <c r="BE176" s="34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632</v>
      </c>
    </row>
    <row r="177" spans="1:71" ht="17.25" hidden="1" customHeight="1">
      <c r="A177" s="210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2"/>
      <c r="M177" s="212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34" t="str">
        <f t="shared" si="50"/>
        <v/>
      </c>
      <c r="AD177" s="35">
        <f t="shared" si="51"/>
        <v>0</v>
      </c>
      <c r="AE177" s="34" t="str">
        <f t="shared" si="52"/>
        <v/>
      </c>
      <c r="AF177" s="24"/>
      <c r="AG177" s="39">
        <f t="shared" si="53"/>
        <v>0</v>
      </c>
      <c r="AH177" s="35">
        <f t="shared" si="54"/>
        <v>0</v>
      </c>
      <c r="AI177" s="35">
        <f t="shared" si="55"/>
        <v>0</v>
      </c>
      <c r="AJ177" s="34" t="str">
        <f t="shared" si="56"/>
        <v/>
      </c>
      <c r="AK177" s="34" t="str">
        <f t="shared" si="57"/>
        <v/>
      </c>
      <c r="AL177" s="34" t="str">
        <f t="shared" si="58"/>
        <v/>
      </c>
      <c r="AM177" s="34" t="str">
        <f t="shared" si="59"/>
        <v/>
      </c>
      <c r="AN177" s="34" t="str">
        <f t="shared" si="60"/>
        <v/>
      </c>
      <c r="AO177" s="34" t="str">
        <f t="shared" si="61"/>
        <v/>
      </c>
      <c r="AP177" s="34" t="str">
        <f>IF(AJ177="","",VLOOKUP(AN177,[1]Sheet11!E:F,2,0))</f>
        <v/>
      </c>
      <c r="AQ177" s="34" t="str">
        <f>IF(AO177="拼单会员","5年",IF(AJ177="","",VLOOKUP(AM177&amp;AP177,[1]Sheet11!$J$3:$K$17,2)))</f>
        <v/>
      </c>
      <c r="AR177" s="34" t="str">
        <f t="shared" si="62"/>
        <v/>
      </c>
      <c r="AS177" s="34" t="str">
        <f t="shared" si="63"/>
        <v/>
      </c>
      <c r="AT177" s="34" t="str">
        <f t="shared" si="64"/>
        <v/>
      </c>
      <c r="AU177" s="34" t="str">
        <f t="shared" si="65"/>
        <v/>
      </c>
      <c r="AV177" s="34" t="str">
        <f t="shared" si="66"/>
        <v/>
      </c>
      <c r="AW177" s="34" t="str">
        <f t="shared" si="67"/>
        <v/>
      </c>
      <c r="AX177" s="34" t="str">
        <f t="shared" si="68"/>
        <v/>
      </c>
      <c r="AY177" s="34" t="str">
        <f>IF(SUMIF('7-市场业绩'!F:F,AC177,'7-市场业绩'!I:I)&gt;0,"学习卡","老结算")</f>
        <v>老结算</v>
      </c>
      <c r="AZ177" s="34" t="str">
        <f t="shared" si="69"/>
        <v/>
      </c>
      <c r="BA177" s="34" t="str">
        <f t="shared" si="70"/>
        <v>无</v>
      </c>
      <c r="BB177" s="34" t="str">
        <f t="shared" si="71"/>
        <v/>
      </c>
      <c r="BC177" s="34" t="str">
        <f t="shared" si="72"/>
        <v/>
      </c>
      <c r="BD177" s="34" t="str">
        <f t="shared" si="73"/>
        <v>无</v>
      </c>
      <c r="BE177" s="34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534</v>
      </c>
    </row>
    <row r="178" spans="1:71" ht="17.25" hidden="1" customHeight="1">
      <c r="A178" s="210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2"/>
      <c r="M178" s="212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34" t="str">
        <f t="shared" si="50"/>
        <v/>
      </c>
      <c r="AD178" s="35">
        <f t="shared" si="51"/>
        <v>0</v>
      </c>
      <c r="AE178" s="34" t="str">
        <f t="shared" si="52"/>
        <v/>
      </c>
      <c r="AF178" s="24"/>
      <c r="AG178" s="39">
        <f t="shared" si="53"/>
        <v>0</v>
      </c>
      <c r="AH178" s="35">
        <f t="shared" si="54"/>
        <v>0</v>
      </c>
      <c r="AI178" s="35">
        <f t="shared" si="55"/>
        <v>0</v>
      </c>
      <c r="AJ178" s="34" t="str">
        <f t="shared" si="56"/>
        <v/>
      </c>
      <c r="AK178" s="34" t="str">
        <f t="shared" si="57"/>
        <v/>
      </c>
      <c r="AL178" s="34" t="str">
        <f t="shared" si="58"/>
        <v/>
      </c>
      <c r="AM178" s="34" t="str">
        <f t="shared" si="59"/>
        <v/>
      </c>
      <c r="AN178" s="34" t="str">
        <f t="shared" si="60"/>
        <v/>
      </c>
      <c r="AO178" s="34" t="str">
        <f t="shared" si="61"/>
        <v/>
      </c>
      <c r="AP178" s="34" t="str">
        <f>IF(AJ178="","",VLOOKUP(AN178,[1]Sheet11!E:F,2,0))</f>
        <v/>
      </c>
      <c r="AQ178" s="34" t="str">
        <f>IF(AO178="拼单会员","5年",IF(AJ178="","",VLOOKUP(AM178&amp;AP178,[1]Sheet11!$J$3:$K$17,2)))</f>
        <v/>
      </c>
      <c r="AR178" s="34" t="str">
        <f t="shared" si="62"/>
        <v/>
      </c>
      <c r="AS178" s="34" t="str">
        <f t="shared" si="63"/>
        <v/>
      </c>
      <c r="AT178" s="34" t="str">
        <f t="shared" si="64"/>
        <v/>
      </c>
      <c r="AU178" s="34" t="str">
        <f t="shared" si="65"/>
        <v/>
      </c>
      <c r="AV178" s="34" t="str">
        <f t="shared" si="66"/>
        <v/>
      </c>
      <c r="AW178" s="34" t="str">
        <f t="shared" si="67"/>
        <v/>
      </c>
      <c r="AX178" s="34" t="str">
        <f t="shared" si="68"/>
        <v/>
      </c>
      <c r="AY178" s="34" t="str">
        <f>IF(SUMIF('7-市场业绩'!F:F,AC178,'7-市场业绩'!I:I)&gt;0,"学习卡","老结算")</f>
        <v>老结算</v>
      </c>
      <c r="AZ178" s="34" t="str">
        <f t="shared" si="69"/>
        <v/>
      </c>
      <c r="BA178" s="34" t="str">
        <f t="shared" si="70"/>
        <v>无</v>
      </c>
      <c r="BB178" s="34" t="str">
        <f t="shared" si="71"/>
        <v/>
      </c>
      <c r="BC178" s="34" t="str">
        <f t="shared" si="72"/>
        <v/>
      </c>
      <c r="BD178" s="34" t="str">
        <f t="shared" si="73"/>
        <v>无</v>
      </c>
      <c r="BE178" s="34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633</v>
      </c>
    </row>
    <row r="179" spans="1:71" ht="17.25" hidden="1" customHeight="1">
      <c r="A179" s="210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2"/>
      <c r="M179" s="212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34" t="str">
        <f t="shared" si="50"/>
        <v/>
      </c>
      <c r="AD179" s="35">
        <f t="shared" si="51"/>
        <v>0</v>
      </c>
      <c r="AE179" s="34" t="str">
        <f t="shared" si="52"/>
        <v/>
      </c>
      <c r="AF179" s="24"/>
      <c r="AG179" s="39">
        <f t="shared" si="53"/>
        <v>0</v>
      </c>
      <c r="AH179" s="35">
        <f t="shared" si="54"/>
        <v>0</v>
      </c>
      <c r="AI179" s="35">
        <f t="shared" si="55"/>
        <v>0</v>
      </c>
      <c r="AJ179" s="34" t="str">
        <f t="shared" si="56"/>
        <v/>
      </c>
      <c r="AK179" s="34" t="str">
        <f t="shared" si="57"/>
        <v/>
      </c>
      <c r="AL179" s="34" t="str">
        <f t="shared" si="58"/>
        <v/>
      </c>
      <c r="AM179" s="34" t="str">
        <f t="shared" si="59"/>
        <v/>
      </c>
      <c r="AN179" s="34" t="str">
        <f t="shared" si="60"/>
        <v/>
      </c>
      <c r="AO179" s="34" t="str">
        <f t="shared" si="61"/>
        <v/>
      </c>
      <c r="AP179" s="34" t="str">
        <f>IF(AJ179="","",VLOOKUP(AN179,[1]Sheet11!E:F,2,0))</f>
        <v/>
      </c>
      <c r="AQ179" s="34" t="str">
        <f>IF(AO179="拼单会员","5年",IF(AJ179="","",VLOOKUP(AM179&amp;AP179,[1]Sheet11!$J$3:$K$17,2)))</f>
        <v/>
      </c>
      <c r="AR179" s="34" t="str">
        <f t="shared" si="62"/>
        <v/>
      </c>
      <c r="AS179" s="34" t="str">
        <f t="shared" si="63"/>
        <v/>
      </c>
      <c r="AT179" s="34" t="str">
        <f t="shared" si="64"/>
        <v/>
      </c>
      <c r="AU179" s="34" t="str">
        <f t="shared" si="65"/>
        <v/>
      </c>
      <c r="AV179" s="34" t="str">
        <f t="shared" si="66"/>
        <v/>
      </c>
      <c r="AW179" s="34" t="str">
        <f t="shared" si="67"/>
        <v/>
      </c>
      <c r="AX179" s="34" t="str">
        <f t="shared" si="68"/>
        <v/>
      </c>
      <c r="AY179" s="34" t="str">
        <f>IF(SUMIF('7-市场业绩'!F:F,AC179,'7-市场业绩'!I:I)&gt;0,"学习卡","老结算")</f>
        <v>老结算</v>
      </c>
      <c r="AZ179" s="34" t="str">
        <f t="shared" si="69"/>
        <v/>
      </c>
      <c r="BA179" s="34" t="str">
        <f t="shared" si="70"/>
        <v>无</v>
      </c>
      <c r="BB179" s="34" t="str">
        <f t="shared" si="71"/>
        <v/>
      </c>
      <c r="BC179" s="34" t="str">
        <f t="shared" si="72"/>
        <v/>
      </c>
      <c r="BD179" s="34" t="str">
        <f t="shared" si="73"/>
        <v>无</v>
      </c>
      <c r="BE179" s="34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7.25" hidden="1" customHeight="1">
      <c r="A180" s="210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2"/>
      <c r="M180" s="212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34" t="str">
        <f t="shared" si="50"/>
        <v/>
      </c>
      <c r="AD180" s="35">
        <f t="shared" si="51"/>
        <v>0</v>
      </c>
      <c r="AE180" s="34" t="str">
        <f t="shared" si="52"/>
        <v/>
      </c>
      <c r="AF180" s="24"/>
      <c r="AG180" s="39">
        <f t="shared" si="53"/>
        <v>0</v>
      </c>
      <c r="AH180" s="35">
        <f t="shared" si="54"/>
        <v>0</v>
      </c>
      <c r="AI180" s="35">
        <f t="shared" si="55"/>
        <v>0</v>
      </c>
      <c r="AJ180" s="34" t="str">
        <f t="shared" si="56"/>
        <v/>
      </c>
      <c r="AK180" s="34" t="str">
        <f t="shared" si="57"/>
        <v/>
      </c>
      <c r="AL180" s="34" t="str">
        <f t="shared" si="58"/>
        <v/>
      </c>
      <c r="AM180" s="34" t="str">
        <f t="shared" si="59"/>
        <v/>
      </c>
      <c r="AN180" s="34" t="str">
        <f t="shared" si="60"/>
        <v/>
      </c>
      <c r="AO180" s="34" t="str">
        <f t="shared" si="61"/>
        <v/>
      </c>
      <c r="AP180" s="34" t="str">
        <f>IF(AJ180="","",VLOOKUP(AN180,[1]Sheet11!E:F,2,0))</f>
        <v/>
      </c>
      <c r="AQ180" s="34" t="str">
        <f>IF(AO180="拼单会员","5年",IF(AJ180="","",VLOOKUP(AM180&amp;AP180,[1]Sheet11!$J$3:$K$17,2)))</f>
        <v/>
      </c>
      <c r="AR180" s="34" t="str">
        <f t="shared" si="62"/>
        <v/>
      </c>
      <c r="AS180" s="34" t="str">
        <f t="shared" si="63"/>
        <v/>
      </c>
      <c r="AT180" s="34" t="str">
        <f t="shared" si="64"/>
        <v/>
      </c>
      <c r="AU180" s="34" t="str">
        <f t="shared" si="65"/>
        <v/>
      </c>
      <c r="AV180" s="34" t="str">
        <f t="shared" si="66"/>
        <v/>
      </c>
      <c r="AW180" s="34" t="str">
        <f t="shared" si="67"/>
        <v/>
      </c>
      <c r="AX180" s="34" t="str">
        <f t="shared" si="68"/>
        <v/>
      </c>
      <c r="AY180" s="34" t="str">
        <f>IF(SUMIF('7-市场业绩'!F:F,AC180,'7-市场业绩'!I:I)&gt;0,"学习卡","老结算")</f>
        <v>老结算</v>
      </c>
      <c r="AZ180" s="34" t="str">
        <f t="shared" si="69"/>
        <v/>
      </c>
      <c r="BA180" s="34" t="str">
        <f t="shared" si="70"/>
        <v>无</v>
      </c>
      <c r="BB180" s="34" t="str">
        <f t="shared" si="71"/>
        <v/>
      </c>
      <c r="BC180" s="34" t="str">
        <f t="shared" si="72"/>
        <v/>
      </c>
      <c r="BD180" s="34" t="str">
        <f t="shared" si="73"/>
        <v>无</v>
      </c>
      <c r="BE180" s="34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483</v>
      </c>
    </row>
    <row r="181" spans="1:71" ht="17.25" hidden="1" customHeight="1">
      <c r="A181" s="210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2"/>
      <c r="M181" s="212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34" t="str">
        <f t="shared" si="50"/>
        <v/>
      </c>
      <c r="AD181" s="35">
        <f t="shared" si="51"/>
        <v>0</v>
      </c>
      <c r="AE181" s="34" t="str">
        <f t="shared" si="52"/>
        <v/>
      </c>
      <c r="AF181" s="24"/>
      <c r="AG181" s="39">
        <f t="shared" si="53"/>
        <v>0</v>
      </c>
      <c r="AH181" s="35">
        <f t="shared" si="54"/>
        <v>0</v>
      </c>
      <c r="AI181" s="35">
        <f t="shared" si="55"/>
        <v>0</v>
      </c>
      <c r="AJ181" s="34" t="str">
        <f t="shared" si="56"/>
        <v/>
      </c>
      <c r="AK181" s="34" t="str">
        <f t="shared" si="57"/>
        <v/>
      </c>
      <c r="AL181" s="34" t="str">
        <f t="shared" si="58"/>
        <v/>
      </c>
      <c r="AM181" s="34" t="str">
        <f t="shared" si="59"/>
        <v/>
      </c>
      <c r="AN181" s="34" t="str">
        <f t="shared" si="60"/>
        <v/>
      </c>
      <c r="AO181" s="34" t="str">
        <f t="shared" si="61"/>
        <v/>
      </c>
      <c r="AP181" s="34" t="str">
        <f>IF(AJ181="","",VLOOKUP(AN181,[1]Sheet11!E:F,2,0))</f>
        <v/>
      </c>
      <c r="AQ181" s="34" t="str">
        <f>IF(AO181="拼单会员","5年",IF(AJ181="","",VLOOKUP(AM181&amp;AP181,[1]Sheet11!$J$3:$K$17,2)))</f>
        <v/>
      </c>
      <c r="AR181" s="34" t="str">
        <f t="shared" si="62"/>
        <v/>
      </c>
      <c r="AS181" s="34" t="str">
        <f t="shared" si="63"/>
        <v/>
      </c>
      <c r="AT181" s="34" t="str">
        <f t="shared" si="64"/>
        <v/>
      </c>
      <c r="AU181" s="34" t="str">
        <f t="shared" si="65"/>
        <v/>
      </c>
      <c r="AV181" s="34" t="str">
        <f t="shared" si="66"/>
        <v/>
      </c>
      <c r="AW181" s="34" t="str">
        <f t="shared" si="67"/>
        <v/>
      </c>
      <c r="AX181" s="34" t="str">
        <f t="shared" si="68"/>
        <v/>
      </c>
      <c r="AY181" s="34" t="str">
        <f>IF(SUMIF('7-市场业绩'!F:F,AC181,'7-市场业绩'!I:I)&gt;0,"学习卡","老结算")</f>
        <v>老结算</v>
      </c>
      <c r="AZ181" s="34" t="str">
        <f t="shared" si="69"/>
        <v/>
      </c>
      <c r="BA181" s="34" t="str">
        <f t="shared" si="70"/>
        <v>无</v>
      </c>
      <c r="BB181" s="34" t="str">
        <f t="shared" si="71"/>
        <v/>
      </c>
      <c r="BC181" s="34" t="str">
        <f t="shared" si="72"/>
        <v/>
      </c>
      <c r="BD181" s="34" t="str">
        <f t="shared" si="73"/>
        <v>无</v>
      </c>
      <c r="BE181" s="34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634</v>
      </c>
    </row>
    <row r="182" spans="1:71" ht="17.25" hidden="1" customHeight="1">
      <c r="A182" s="210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2"/>
      <c r="M182" s="212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34" t="str">
        <f t="shared" si="50"/>
        <v/>
      </c>
      <c r="AD182" s="35">
        <f t="shared" si="51"/>
        <v>0</v>
      </c>
      <c r="AE182" s="34" t="str">
        <f t="shared" si="52"/>
        <v/>
      </c>
      <c r="AF182" s="24"/>
      <c r="AG182" s="39">
        <f t="shared" si="53"/>
        <v>0</v>
      </c>
      <c r="AH182" s="35">
        <f t="shared" si="54"/>
        <v>0</v>
      </c>
      <c r="AI182" s="35">
        <f t="shared" si="55"/>
        <v>0</v>
      </c>
      <c r="AJ182" s="34" t="str">
        <f t="shared" si="56"/>
        <v/>
      </c>
      <c r="AK182" s="34" t="str">
        <f t="shared" si="57"/>
        <v/>
      </c>
      <c r="AL182" s="34" t="str">
        <f t="shared" si="58"/>
        <v/>
      </c>
      <c r="AM182" s="34" t="str">
        <f t="shared" si="59"/>
        <v/>
      </c>
      <c r="AN182" s="34" t="str">
        <f t="shared" si="60"/>
        <v/>
      </c>
      <c r="AO182" s="34" t="str">
        <f t="shared" si="61"/>
        <v/>
      </c>
      <c r="AP182" s="34" t="str">
        <f>IF(AJ182="","",VLOOKUP(AN182,[1]Sheet11!E:F,2,0))</f>
        <v/>
      </c>
      <c r="AQ182" s="34" t="str">
        <f>IF(AO182="拼单会员","5年",IF(AJ182="","",VLOOKUP(AM182&amp;AP182,[1]Sheet11!$J$3:$K$17,2)))</f>
        <v/>
      </c>
      <c r="AR182" s="34" t="str">
        <f t="shared" si="62"/>
        <v/>
      </c>
      <c r="AS182" s="34" t="str">
        <f t="shared" si="63"/>
        <v/>
      </c>
      <c r="AT182" s="34" t="str">
        <f t="shared" si="64"/>
        <v/>
      </c>
      <c r="AU182" s="34" t="str">
        <f t="shared" si="65"/>
        <v/>
      </c>
      <c r="AV182" s="34" t="str">
        <f t="shared" si="66"/>
        <v/>
      </c>
      <c r="AW182" s="34" t="str">
        <f t="shared" si="67"/>
        <v/>
      </c>
      <c r="AX182" s="34" t="str">
        <f t="shared" si="68"/>
        <v/>
      </c>
      <c r="AY182" s="34" t="str">
        <f>IF(SUMIF('7-市场业绩'!F:F,AC182,'7-市场业绩'!I:I)&gt;0,"学习卡","老结算")</f>
        <v>老结算</v>
      </c>
      <c r="AZ182" s="34" t="str">
        <f t="shared" si="69"/>
        <v/>
      </c>
      <c r="BA182" s="34" t="str">
        <f t="shared" si="70"/>
        <v>无</v>
      </c>
      <c r="BB182" s="34" t="str">
        <f t="shared" si="71"/>
        <v/>
      </c>
      <c r="BC182" s="34" t="str">
        <f t="shared" si="72"/>
        <v/>
      </c>
      <c r="BD182" s="34" t="str">
        <f t="shared" si="73"/>
        <v>无</v>
      </c>
      <c r="BE182" s="34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635</v>
      </c>
    </row>
    <row r="183" spans="1:71" ht="17.25" hidden="1" customHeight="1">
      <c r="A183" s="210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2"/>
      <c r="M183" s="212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34" t="str">
        <f t="shared" si="50"/>
        <v/>
      </c>
      <c r="AD183" s="35">
        <f t="shared" si="51"/>
        <v>0</v>
      </c>
      <c r="AE183" s="34" t="str">
        <f t="shared" si="52"/>
        <v/>
      </c>
      <c r="AF183" s="24"/>
      <c r="AG183" s="39">
        <f t="shared" si="53"/>
        <v>0</v>
      </c>
      <c r="AH183" s="35">
        <f t="shared" si="54"/>
        <v>0</v>
      </c>
      <c r="AI183" s="35">
        <f t="shared" si="55"/>
        <v>0</v>
      </c>
      <c r="AJ183" s="34" t="str">
        <f t="shared" si="56"/>
        <v/>
      </c>
      <c r="AK183" s="34" t="str">
        <f t="shared" si="57"/>
        <v/>
      </c>
      <c r="AL183" s="34" t="str">
        <f t="shared" si="58"/>
        <v/>
      </c>
      <c r="AM183" s="34" t="str">
        <f t="shared" si="59"/>
        <v/>
      </c>
      <c r="AN183" s="34" t="str">
        <f t="shared" si="60"/>
        <v/>
      </c>
      <c r="AO183" s="34" t="str">
        <f t="shared" si="61"/>
        <v/>
      </c>
      <c r="AP183" s="34" t="str">
        <f>IF(AJ183="","",VLOOKUP(AN183,[1]Sheet11!E:F,2,0))</f>
        <v/>
      </c>
      <c r="AQ183" s="34" t="str">
        <f>IF(AO183="拼单会员","5年",IF(AJ183="","",VLOOKUP(AM183&amp;AP183,[1]Sheet11!$J$3:$K$17,2)))</f>
        <v/>
      </c>
      <c r="AR183" s="34" t="str">
        <f t="shared" si="62"/>
        <v/>
      </c>
      <c r="AS183" s="34" t="str">
        <f t="shared" si="63"/>
        <v/>
      </c>
      <c r="AT183" s="34" t="str">
        <f t="shared" si="64"/>
        <v/>
      </c>
      <c r="AU183" s="34" t="str">
        <f t="shared" si="65"/>
        <v/>
      </c>
      <c r="AV183" s="34" t="str">
        <f t="shared" si="66"/>
        <v/>
      </c>
      <c r="AW183" s="34" t="str">
        <f t="shared" si="67"/>
        <v/>
      </c>
      <c r="AX183" s="34" t="str">
        <f t="shared" si="68"/>
        <v/>
      </c>
      <c r="AY183" s="34" t="str">
        <f>IF(SUMIF('7-市场业绩'!F:F,AC183,'7-市场业绩'!I:I)&gt;0,"学习卡","老结算")</f>
        <v>老结算</v>
      </c>
      <c r="AZ183" s="34" t="str">
        <f t="shared" si="69"/>
        <v/>
      </c>
      <c r="BA183" s="34" t="str">
        <f t="shared" si="70"/>
        <v>无</v>
      </c>
      <c r="BB183" s="34" t="str">
        <f t="shared" si="71"/>
        <v/>
      </c>
      <c r="BC183" s="34" t="str">
        <f t="shared" si="72"/>
        <v/>
      </c>
      <c r="BD183" s="34" t="str">
        <f t="shared" si="73"/>
        <v>无</v>
      </c>
      <c r="BE183" s="34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595</v>
      </c>
    </row>
    <row r="184" spans="1:71" ht="17.25" hidden="1" customHeight="1">
      <c r="A184" s="210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2"/>
      <c r="M184" s="212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34" t="str">
        <f t="shared" si="50"/>
        <v/>
      </c>
      <c r="AD184" s="35">
        <f t="shared" si="51"/>
        <v>0</v>
      </c>
      <c r="AE184" s="34" t="str">
        <f t="shared" si="52"/>
        <v/>
      </c>
      <c r="AF184" s="24"/>
      <c r="AG184" s="39">
        <f t="shared" si="53"/>
        <v>0</v>
      </c>
      <c r="AH184" s="35">
        <f t="shared" si="54"/>
        <v>0</v>
      </c>
      <c r="AI184" s="35">
        <f t="shared" si="55"/>
        <v>0</v>
      </c>
      <c r="AJ184" s="34" t="str">
        <f t="shared" si="56"/>
        <v/>
      </c>
      <c r="AK184" s="34" t="str">
        <f t="shared" si="57"/>
        <v/>
      </c>
      <c r="AL184" s="34" t="str">
        <f t="shared" si="58"/>
        <v/>
      </c>
      <c r="AM184" s="34" t="str">
        <f t="shared" si="59"/>
        <v/>
      </c>
      <c r="AN184" s="34" t="str">
        <f t="shared" si="60"/>
        <v/>
      </c>
      <c r="AO184" s="34" t="str">
        <f t="shared" si="61"/>
        <v/>
      </c>
      <c r="AP184" s="34" t="str">
        <f>IF(AJ184="","",VLOOKUP(AN184,[1]Sheet11!E:F,2,0))</f>
        <v/>
      </c>
      <c r="AQ184" s="34" t="str">
        <f>IF(AO184="拼单会员","5年",IF(AJ184="","",VLOOKUP(AM184&amp;AP184,[1]Sheet11!$J$3:$K$17,2)))</f>
        <v/>
      </c>
      <c r="AR184" s="34" t="str">
        <f t="shared" si="62"/>
        <v/>
      </c>
      <c r="AS184" s="34" t="str">
        <f t="shared" si="63"/>
        <v/>
      </c>
      <c r="AT184" s="34" t="str">
        <f t="shared" si="64"/>
        <v/>
      </c>
      <c r="AU184" s="34" t="str">
        <f t="shared" si="65"/>
        <v/>
      </c>
      <c r="AV184" s="34" t="str">
        <f t="shared" si="66"/>
        <v/>
      </c>
      <c r="AW184" s="34" t="str">
        <f t="shared" si="67"/>
        <v/>
      </c>
      <c r="AX184" s="34" t="str">
        <f t="shared" si="68"/>
        <v/>
      </c>
      <c r="AY184" s="34" t="str">
        <f>IF(SUMIF('7-市场业绩'!F:F,AC184,'7-市场业绩'!I:I)&gt;0,"学习卡","老结算")</f>
        <v>老结算</v>
      </c>
      <c r="AZ184" s="34" t="str">
        <f t="shared" si="69"/>
        <v/>
      </c>
      <c r="BA184" s="34" t="str">
        <f t="shared" si="70"/>
        <v>无</v>
      </c>
      <c r="BB184" s="34" t="str">
        <f t="shared" si="71"/>
        <v/>
      </c>
      <c r="BC184" s="34" t="str">
        <f t="shared" si="72"/>
        <v/>
      </c>
      <c r="BD184" s="34" t="str">
        <f t="shared" si="73"/>
        <v>无</v>
      </c>
      <c r="BE184" s="34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636</v>
      </c>
    </row>
    <row r="185" spans="1:71" ht="17.25" hidden="1" customHeight="1">
      <c r="A185" s="210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212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34" t="str">
        <f t="shared" si="50"/>
        <v/>
      </c>
      <c r="AD185" s="35">
        <f t="shared" si="51"/>
        <v>0</v>
      </c>
      <c r="AE185" s="34" t="str">
        <f t="shared" si="52"/>
        <v/>
      </c>
      <c r="AF185" s="24"/>
      <c r="AG185" s="39">
        <f t="shared" si="53"/>
        <v>0</v>
      </c>
      <c r="AH185" s="35">
        <f t="shared" si="54"/>
        <v>0</v>
      </c>
      <c r="AI185" s="35">
        <f t="shared" si="55"/>
        <v>0</v>
      </c>
      <c r="AJ185" s="34" t="str">
        <f t="shared" si="56"/>
        <v/>
      </c>
      <c r="AK185" s="34" t="str">
        <f t="shared" si="57"/>
        <v/>
      </c>
      <c r="AL185" s="34" t="str">
        <f t="shared" si="58"/>
        <v/>
      </c>
      <c r="AM185" s="34" t="str">
        <f t="shared" si="59"/>
        <v/>
      </c>
      <c r="AN185" s="34" t="str">
        <f t="shared" si="60"/>
        <v/>
      </c>
      <c r="AO185" s="34" t="str">
        <f t="shared" si="61"/>
        <v/>
      </c>
      <c r="AP185" s="34" t="str">
        <f>IF(AJ185="","",VLOOKUP(AN185,[1]Sheet11!E:F,2,0))</f>
        <v/>
      </c>
      <c r="AQ185" s="34" t="str">
        <f>IF(AO185="拼单会员","5年",IF(AJ185="","",VLOOKUP(AM185&amp;AP185,[1]Sheet11!$J$3:$K$17,2)))</f>
        <v/>
      </c>
      <c r="AR185" s="34" t="str">
        <f t="shared" si="62"/>
        <v/>
      </c>
      <c r="AS185" s="34" t="str">
        <f t="shared" si="63"/>
        <v/>
      </c>
      <c r="AT185" s="34" t="str">
        <f t="shared" si="64"/>
        <v/>
      </c>
      <c r="AU185" s="34" t="str">
        <f t="shared" si="65"/>
        <v/>
      </c>
      <c r="AV185" s="34" t="str">
        <f t="shared" si="66"/>
        <v/>
      </c>
      <c r="AW185" s="34" t="str">
        <f t="shared" si="67"/>
        <v/>
      </c>
      <c r="AX185" s="34" t="str">
        <f t="shared" si="68"/>
        <v/>
      </c>
      <c r="AY185" s="34" t="str">
        <f>IF(SUMIF('7-市场业绩'!F:F,AC185,'7-市场业绩'!I:I)&gt;0,"学习卡","老结算")</f>
        <v>老结算</v>
      </c>
      <c r="AZ185" s="34" t="str">
        <f t="shared" si="69"/>
        <v/>
      </c>
      <c r="BA185" s="34" t="str">
        <f t="shared" si="70"/>
        <v>无</v>
      </c>
      <c r="BB185" s="34" t="str">
        <f t="shared" si="71"/>
        <v/>
      </c>
      <c r="BC185" s="34" t="str">
        <f t="shared" si="72"/>
        <v/>
      </c>
      <c r="BD185" s="34" t="str">
        <f t="shared" si="73"/>
        <v>无</v>
      </c>
      <c r="BE185" s="34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637</v>
      </c>
    </row>
    <row r="186" spans="1:71" ht="17.25" hidden="1" customHeight="1">
      <c r="A186" s="210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2"/>
      <c r="M186" s="212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34" t="str">
        <f t="shared" si="50"/>
        <v/>
      </c>
      <c r="AD186" s="35">
        <f t="shared" si="51"/>
        <v>0</v>
      </c>
      <c r="AE186" s="34" t="str">
        <f t="shared" si="52"/>
        <v/>
      </c>
      <c r="AF186" s="24"/>
      <c r="AG186" s="39">
        <f t="shared" si="53"/>
        <v>0</v>
      </c>
      <c r="AH186" s="35">
        <f t="shared" si="54"/>
        <v>0</v>
      </c>
      <c r="AI186" s="35">
        <f t="shared" si="55"/>
        <v>0</v>
      </c>
      <c r="AJ186" s="34" t="str">
        <f t="shared" si="56"/>
        <v/>
      </c>
      <c r="AK186" s="34" t="str">
        <f t="shared" si="57"/>
        <v/>
      </c>
      <c r="AL186" s="34" t="str">
        <f t="shared" si="58"/>
        <v/>
      </c>
      <c r="AM186" s="34" t="str">
        <f t="shared" si="59"/>
        <v/>
      </c>
      <c r="AN186" s="34" t="str">
        <f t="shared" si="60"/>
        <v/>
      </c>
      <c r="AO186" s="34" t="str">
        <f t="shared" si="61"/>
        <v/>
      </c>
      <c r="AP186" s="34" t="str">
        <f>IF(AJ186="","",VLOOKUP(AN186,[1]Sheet11!E:F,2,0))</f>
        <v/>
      </c>
      <c r="AQ186" s="34" t="str">
        <f>IF(AO186="拼单会员","5年",IF(AJ186="","",VLOOKUP(AM186&amp;AP186,[1]Sheet11!$J$3:$K$17,2)))</f>
        <v/>
      </c>
      <c r="AR186" s="34" t="str">
        <f t="shared" si="62"/>
        <v/>
      </c>
      <c r="AS186" s="34" t="str">
        <f t="shared" si="63"/>
        <v/>
      </c>
      <c r="AT186" s="34" t="str">
        <f t="shared" si="64"/>
        <v/>
      </c>
      <c r="AU186" s="34" t="str">
        <f t="shared" si="65"/>
        <v/>
      </c>
      <c r="AV186" s="34" t="str">
        <f t="shared" si="66"/>
        <v/>
      </c>
      <c r="AW186" s="34" t="str">
        <f t="shared" si="67"/>
        <v/>
      </c>
      <c r="AX186" s="34" t="str">
        <f t="shared" si="68"/>
        <v/>
      </c>
      <c r="AY186" s="34" t="str">
        <f>IF(SUMIF('7-市场业绩'!F:F,AC186,'7-市场业绩'!I:I)&gt;0,"学习卡","老结算")</f>
        <v>老结算</v>
      </c>
      <c r="AZ186" s="34" t="str">
        <f t="shared" si="69"/>
        <v/>
      </c>
      <c r="BA186" s="34" t="str">
        <f t="shared" si="70"/>
        <v>无</v>
      </c>
      <c r="BB186" s="34" t="str">
        <f t="shared" si="71"/>
        <v/>
      </c>
      <c r="BC186" s="34" t="str">
        <f t="shared" si="72"/>
        <v/>
      </c>
      <c r="BD186" s="34" t="str">
        <f t="shared" si="73"/>
        <v>无</v>
      </c>
      <c r="BE186" s="34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7.25" hidden="1" customHeight="1">
      <c r="A187" s="210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2"/>
      <c r="M187" s="212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34" t="str">
        <f t="shared" si="50"/>
        <v/>
      </c>
      <c r="AD187" s="35">
        <f t="shared" si="51"/>
        <v>0</v>
      </c>
      <c r="AE187" s="34" t="str">
        <f t="shared" si="52"/>
        <v/>
      </c>
      <c r="AF187" s="24"/>
      <c r="AG187" s="39">
        <f t="shared" si="53"/>
        <v>0</v>
      </c>
      <c r="AH187" s="35">
        <f t="shared" si="54"/>
        <v>0</v>
      </c>
      <c r="AI187" s="35">
        <f t="shared" si="55"/>
        <v>0</v>
      </c>
      <c r="AJ187" s="34" t="str">
        <f t="shared" si="56"/>
        <v/>
      </c>
      <c r="AK187" s="34" t="str">
        <f t="shared" si="57"/>
        <v/>
      </c>
      <c r="AL187" s="34" t="str">
        <f t="shared" si="58"/>
        <v/>
      </c>
      <c r="AM187" s="34" t="str">
        <f t="shared" si="59"/>
        <v/>
      </c>
      <c r="AN187" s="34" t="str">
        <f t="shared" si="60"/>
        <v/>
      </c>
      <c r="AO187" s="34" t="str">
        <f t="shared" si="61"/>
        <v/>
      </c>
      <c r="AP187" s="34" t="str">
        <f>IF(AJ187="","",VLOOKUP(AN187,[1]Sheet11!E:F,2,0))</f>
        <v/>
      </c>
      <c r="AQ187" s="34" t="str">
        <f>IF(AO187="拼单会员","5年",IF(AJ187="","",VLOOKUP(AM187&amp;AP187,[1]Sheet11!$J$3:$K$17,2)))</f>
        <v/>
      </c>
      <c r="AR187" s="34" t="str">
        <f t="shared" si="62"/>
        <v/>
      </c>
      <c r="AS187" s="34" t="str">
        <f t="shared" si="63"/>
        <v/>
      </c>
      <c r="AT187" s="34" t="str">
        <f t="shared" si="64"/>
        <v/>
      </c>
      <c r="AU187" s="34" t="str">
        <f t="shared" si="65"/>
        <v/>
      </c>
      <c r="AV187" s="34" t="str">
        <f t="shared" si="66"/>
        <v/>
      </c>
      <c r="AW187" s="34" t="str">
        <f t="shared" si="67"/>
        <v/>
      </c>
      <c r="AX187" s="34" t="str">
        <f t="shared" si="68"/>
        <v/>
      </c>
      <c r="AY187" s="34" t="str">
        <f>IF(SUMIF('7-市场业绩'!F:F,AC187,'7-市场业绩'!I:I)&gt;0,"学习卡","老结算")</f>
        <v>老结算</v>
      </c>
      <c r="AZ187" s="34" t="str">
        <f t="shared" si="69"/>
        <v/>
      </c>
      <c r="BA187" s="34" t="str">
        <f t="shared" si="70"/>
        <v>无</v>
      </c>
      <c r="BB187" s="34" t="str">
        <f t="shared" si="71"/>
        <v/>
      </c>
      <c r="BC187" s="34" t="str">
        <f t="shared" si="72"/>
        <v/>
      </c>
      <c r="BD187" s="34" t="str">
        <f t="shared" si="73"/>
        <v>无</v>
      </c>
      <c r="BE187" s="34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638</v>
      </c>
    </row>
    <row r="188" spans="1:71" ht="17.25" hidden="1" customHeight="1">
      <c r="A188" s="210"/>
      <c r="B188" s="211"/>
      <c r="C188" s="211"/>
      <c r="D188" s="211"/>
      <c r="E188" s="211"/>
      <c r="F188" s="211"/>
      <c r="G188" s="211"/>
      <c r="H188" s="212"/>
      <c r="I188" s="212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34" t="str">
        <f t="shared" si="50"/>
        <v/>
      </c>
      <c r="AD188" s="35">
        <f t="shared" si="51"/>
        <v>0</v>
      </c>
      <c r="AE188" s="34" t="str">
        <f t="shared" si="52"/>
        <v/>
      </c>
      <c r="AF188" s="24"/>
      <c r="AG188" s="39">
        <f t="shared" si="53"/>
        <v>0</v>
      </c>
      <c r="AH188" s="35">
        <f t="shared" si="54"/>
        <v>0</v>
      </c>
      <c r="AI188" s="35">
        <f t="shared" si="55"/>
        <v>0</v>
      </c>
      <c r="AJ188" s="34" t="str">
        <f t="shared" si="56"/>
        <v/>
      </c>
      <c r="AK188" s="34" t="str">
        <f t="shared" si="57"/>
        <v/>
      </c>
      <c r="AL188" s="34" t="str">
        <f t="shared" si="58"/>
        <v/>
      </c>
      <c r="AM188" s="34" t="str">
        <f t="shared" si="59"/>
        <v/>
      </c>
      <c r="AN188" s="34" t="str">
        <f t="shared" si="60"/>
        <v/>
      </c>
      <c r="AO188" s="34" t="str">
        <f t="shared" si="61"/>
        <v/>
      </c>
      <c r="AP188" s="34" t="str">
        <f>IF(AJ188="","",VLOOKUP(AN188,[1]Sheet11!E:F,2,0))</f>
        <v/>
      </c>
      <c r="AQ188" s="34" t="str">
        <f>IF(AO188="拼单会员","5年",IF(AJ188="","",VLOOKUP(AM188&amp;AP188,[1]Sheet11!$J$3:$K$17,2)))</f>
        <v/>
      </c>
      <c r="AR188" s="34" t="str">
        <f t="shared" si="62"/>
        <v/>
      </c>
      <c r="AS188" s="34" t="str">
        <f t="shared" si="63"/>
        <v/>
      </c>
      <c r="AT188" s="34" t="str">
        <f t="shared" si="64"/>
        <v/>
      </c>
      <c r="AU188" s="34" t="str">
        <f t="shared" si="65"/>
        <v/>
      </c>
      <c r="AV188" s="34" t="str">
        <f t="shared" si="66"/>
        <v/>
      </c>
      <c r="AW188" s="34" t="str">
        <f t="shared" si="67"/>
        <v/>
      </c>
      <c r="AX188" s="34" t="str">
        <f t="shared" si="68"/>
        <v/>
      </c>
      <c r="AY188" s="34" t="str">
        <f>IF(SUMIF('7-市场业绩'!F:F,AC188,'7-市场业绩'!I:I)&gt;0,"学习卡","老结算")</f>
        <v>老结算</v>
      </c>
      <c r="AZ188" s="34" t="str">
        <f t="shared" si="69"/>
        <v/>
      </c>
      <c r="BA188" s="34" t="str">
        <f t="shared" si="70"/>
        <v>无</v>
      </c>
      <c r="BB188" s="34" t="str">
        <f t="shared" si="71"/>
        <v/>
      </c>
      <c r="BC188" s="34" t="str">
        <f t="shared" si="72"/>
        <v/>
      </c>
      <c r="BD188" s="34" t="str">
        <f t="shared" si="73"/>
        <v>无</v>
      </c>
      <c r="BE188" s="34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639</v>
      </c>
    </row>
    <row r="189" spans="1:71" ht="17.25" hidden="1" customHeight="1">
      <c r="A189" s="210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2"/>
      <c r="M189" s="212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34" t="str">
        <f t="shared" si="50"/>
        <v/>
      </c>
      <c r="AD189" s="35">
        <f t="shared" si="51"/>
        <v>0</v>
      </c>
      <c r="AE189" s="34" t="str">
        <f t="shared" si="52"/>
        <v/>
      </c>
      <c r="AF189" s="24"/>
      <c r="AG189" s="39">
        <f t="shared" si="53"/>
        <v>0</v>
      </c>
      <c r="AH189" s="35">
        <f t="shared" si="54"/>
        <v>0</v>
      </c>
      <c r="AI189" s="35">
        <f t="shared" si="55"/>
        <v>0</v>
      </c>
      <c r="AJ189" s="34" t="str">
        <f t="shared" si="56"/>
        <v/>
      </c>
      <c r="AK189" s="34" t="str">
        <f t="shared" si="57"/>
        <v/>
      </c>
      <c r="AL189" s="34" t="str">
        <f t="shared" si="58"/>
        <v/>
      </c>
      <c r="AM189" s="34" t="str">
        <f t="shared" si="59"/>
        <v/>
      </c>
      <c r="AN189" s="34" t="str">
        <f t="shared" si="60"/>
        <v/>
      </c>
      <c r="AO189" s="34" t="str">
        <f t="shared" si="61"/>
        <v/>
      </c>
      <c r="AP189" s="34" t="str">
        <f>IF(AJ189="","",VLOOKUP(AN189,[1]Sheet11!E:F,2,0))</f>
        <v/>
      </c>
      <c r="AQ189" s="34" t="str">
        <f>IF(AO189="拼单会员","5年",IF(AJ189="","",VLOOKUP(AM189&amp;AP189,[1]Sheet11!$J$3:$K$17,2)))</f>
        <v/>
      </c>
      <c r="AR189" s="34" t="str">
        <f t="shared" si="62"/>
        <v/>
      </c>
      <c r="AS189" s="34" t="str">
        <f t="shared" si="63"/>
        <v/>
      </c>
      <c r="AT189" s="34" t="str">
        <f t="shared" si="64"/>
        <v/>
      </c>
      <c r="AU189" s="34" t="str">
        <f t="shared" si="65"/>
        <v/>
      </c>
      <c r="AV189" s="34" t="str">
        <f t="shared" si="66"/>
        <v/>
      </c>
      <c r="AW189" s="34" t="str">
        <f t="shared" si="67"/>
        <v/>
      </c>
      <c r="AX189" s="34" t="str">
        <f t="shared" si="68"/>
        <v/>
      </c>
      <c r="AY189" s="34" t="str">
        <f>IF(SUMIF('7-市场业绩'!F:F,AC189,'7-市场业绩'!I:I)&gt;0,"学习卡","老结算")</f>
        <v>老结算</v>
      </c>
      <c r="AZ189" s="34" t="str">
        <f t="shared" si="69"/>
        <v/>
      </c>
      <c r="BA189" s="34" t="str">
        <f t="shared" si="70"/>
        <v>无</v>
      </c>
      <c r="BB189" s="34" t="str">
        <f t="shared" si="71"/>
        <v/>
      </c>
      <c r="BC189" s="34" t="str">
        <f t="shared" si="72"/>
        <v/>
      </c>
      <c r="BD189" s="34" t="str">
        <f t="shared" si="73"/>
        <v>无</v>
      </c>
      <c r="BE189" s="34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640</v>
      </c>
    </row>
    <row r="190" spans="1:71" ht="17.25" hidden="1" customHeight="1">
      <c r="A190" s="210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2"/>
      <c r="M190" s="212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34" t="str">
        <f t="shared" si="50"/>
        <v/>
      </c>
      <c r="AD190" s="35">
        <f t="shared" si="51"/>
        <v>0</v>
      </c>
      <c r="AE190" s="34" t="str">
        <f t="shared" si="52"/>
        <v/>
      </c>
      <c r="AF190" s="24"/>
      <c r="AG190" s="39">
        <f t="shared" si="53"/>
        <v>0</v>
      </c>
      <c r="AH190" s="35">
        <f t="shared" si="54"/>
        <v>0</v>
      </c>
      <c r="AI190" s="35">
        <f t="shared" si="55"/>
        <v>0</v>
      </c>
      <c r="AJ190" s="34" t="str">
        <f t="shared" si="56"/>
        <v/>
      </c>
      <c r="AK190" s="34" t="str">
        <f t="shared" si="57"/>
        <v/>
      </c>
      <c r="AL190" s="34" t="str">
        <f t="shared" si="58"/>
        <v/>
      </c>
      <c r="AM190" s="34" t="str">
        <f t="shared" si="59"/>
        <v/>
      </c>
      <c r="AN190" s="34" t="str">
        <f t="shared" si="60"/>
        <v/>
      </c>
      <c r="AO190" s="34" t="str">
        <f t="shared" si="61"/>
        <v/>
      </c>
      <c r="AP190" s="34" t="str">
        <f>IF(AJ190="","",VLOOKUP(AN190,[1]Sheet11!E:F,2,0))</f>
        <v/>
      </c>
      <c r="AQ190" s="34" t="str">
        <f>IF(AO190="拼单会员","5年",IF(AJ190="","",VLOOKUP(AM190&amp;AP190,[1]Sheet11!$J$3:$K$17,2)))</f>
        <v/>
      </c>
      <c r="AR190" s="34" t="str">
        <f t="shared" si="62"/>
        <v/>
      </c>
      <c r="AS190" s="34" t="str">
        <f t="shared" si="63"/>
        <v/>
      </c>
      <c r="AT190" s="34" t="str">
        <f t="shared" si="64"/>
        <v/>
      </c>
      <c r="AU190" s="34" t="str">
        <f t="shared" si="65"/>
        <v/>
      </c>
      <c r="AV190" s="34" t="str">
        <f t="shared" si="66"/>
        <v/>
      </c>
      <c r="AW190" s="34" t="str">
        <f t="shared" si="67"/>
        <v/>
      </c>
      <c r="AX190" s="34" t="str">
        <f t="shared" si="68"/>
        <v/>
      </c>
      <c r="AY190" s="34" t="str">
        <f>IF(SUMIF('7-市场业绩'!F:F,AC190,'7-市场业绩'!I:I)&gt;0,"学习卡","老结算")</f>
        <v>老结算</v>
      </c>
      <c r="AZ190" s="34" t="str">
        <f t="shared" si="69"/>
        <v/>
      </c>
      <c r="BA190" s="34" t="str">
        <f t="shared" si="70"/>
        <v>无</v>
      </c>
      <c r="BB190" s="34" t="str">
        <f t="shared" si="71"/>
        <v/>
      </c>
      <c r="BC190" s="34" t="str">
        <f t="shared" si="72"/>
        <v/>
      </c>
      <c r="BD190" s="34" t="str">
        <f t="shared" si="73"/>
        <v>无</v>
      </c>
      <c r="BE190" s="34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641</v>
      </c>
    </row>
    <row r="191" spans="1:71" ht="17.25" hidden="1" customHeight="1">
      <c r="A191" s="210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2"/>
      <c r="M191" s="212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34" t="str">
        <f t="shared" si="50"/>
        <v/>
      </c>
      <c r="AD191" s="35">
        <f t="shared" si="51"/>
        <v>0</v>
      </c>
      <c r="AE191" s="34" t="str">
        <f t="shared" si="52"/>
        <v/>
      </c>
      <c r="AF191" s="24"/>
      <c r="AG191" s="39">
        <f t="shared" si="53"/>
        <v>0</v>
      </c>
      <c r="AH191" s="35">
        <f t="shared" si="54"/>
        <v>0</v>
      </c>
      <c r="AI191" s="35">
        <f t="shared" si="55"/>
        <v>0</v>
      </c>
      <c r="AJ191" s="34" t="str">
        <f t="shared" si="56"/>
        <v/>
      </c>
      <c r="AK191" s="34" t="str">
        <f t="shared" si="57"/>
        <v/>
      </c>
      <c r="AL191" s="34" t="str">
        <f t="shared" si="58"/>
        <v/>
      </c>
      <c r="AM191" s="34" t="str">
        <f t="shared" si="59"/>
        <v/>
      </c>
      <c r="AN191" s="34" t="str">
        <f t="shared" si="60"/>
        <v/>
      </c>
      <c r="AO191" s="34" t="str">
        <f t="shared" si="61"/>
        <v/>
      </c>
      <c r="AP191" s="34" t="str">
        <f>IF(AJ191="","",VLOOKUP(AN191,[1]Sheet11!E:F,2,0))</f>
        <v/>
      </c>
      <c r="AQ191" s="34" t="str">
        <f>IF(AO191="拼单会员","5年",IF(AJ191="","",VLOOKUP(AM191&amp;AP191,[1]Sheet11!$J$3:$K$17,2)))</f>
        <v/>
      </c>
      <c r="AR191" s="34" t="str">
        <f t="shared" si="62"/>
        <v/>
      </c>
      <c r="AS191" s="34" t="str">
        <f t="shared" si="63"/>
        <v/>
      </c>
      <c r="AT191" s="34" t="str">
        <f t="shared" si="64"/>
        <v/>
      </c>
      <c r="AU191" s="34" t="str">
        <f t="shared" si="65"/>
        <v/>
      </c>
      <c r="AV191" s="34" t="str">
        <f t="shared" si="66"/>
        <v/>
      </c>
      <c r="AW191" s="34" t="str">
        <f t="shared" si="67"/>
        <v/>
      </c>
      <c r="AX191" s="34" t="str">
        <f t="shared" si="68"/>
        <v/>
      </c>
      <c r="AY191" s="34" t="str">
        <f>IF(SUMIF('7-市场业绩'!F:F,AC191,'7-市场业绩'!I:I)&gt;0,"学习卡","老结算")</f>
        <v>老结算</v>
      </c>
      <c r="AZ191" s="34" t="str">
        <f t="shared" si="69"/>
        <v/>
      </c>
      <c r="BA191" s="34" t="str">
        <f t="shared" si="70"/>
        <v>无</v>
      </c>
      <c r="BB191" s="34" t="str">
        <f t="shared" si="71"/>
        <v/>
      </c>
      <c r="BC191" s="34" t="str">
        <f t="shared" si="72"/>
        <v/>
      </c>
      <c r="BD191" s="34" t="str">
        <f t="shared" si="73"/>
        <v>无</v>
      </c>
      <c r="BE191" s="34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512</v>
      </c>
    </row>
    <row r="192" spans="1:71" ht="17.25" hidden="1" customHeight="1">
      <c r="A192" s="210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2"/>
      <c r="M192" s="212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34" t="str">
        <f t="shared" ref="AC192:AC194" si="74">SUBSTITUTE(SUBSTITUTE(SUBSTITUTE(SUBSTITUTE(SUBSTITUTE(SUBSTITUTE(AA192,"(主签单人)",""),"(03-客户接待员)",""),"（金牌）",""),"（会员学员）",""),"金牌",""),"金牌学员","")</f>
        <v/>
      </c>
      <c r="AD192" s="35">
        <f t="shared" si="51"/>
        <v>0</v>
      </c>
      <c r="AE192" s="34" t="str">
        <f t="shared" si="52"/>
        <v/>
      </c>
      <c r="AF192" s="24"/>
      <c r="AG192" s="39">
        <f t="shared" si="53"/>
        <v>0</v>
      </c>
      <c r="AH192" s="35">
        <f t="shared" si="54"/>
        <v>0</v>
      </c>
      <c r="AI192" s="35">
        <f t="shared" si="55"/>
        <v>0</v>
      </c>
      <c r="AJ192" s="34" t="str">
        <f t="shared" si="56"/>
        <v/>
      </c>
      <c r="AK192" s="34" t="str">
        <f t="shared" si="57"/>
        <v/>
      </c>
      <c r="AL192" s="34" t="str">
        <f t="shared" si="58"/>
        <v/>
      </c>
      <c r="AM192" s="34" t="str">
        <f t="shared" si="59"/>
        <v/>
      </c>
      <c r="AN192" s="34" t="str">
        <f t="shared" si="60"/>
        <v/>
      </c>
      <c r="AO192" s="34" t="str">
        <f t="shared" si="61"/>
        <v/>
      </c>
      <c r="AP192" s="34" t="str">
        <f>IF(AJ192="","",VLOOKUP(AN192,[1]Sheet11!E:F,2,0))</f>
        <v/>
      </c>
      <c r="AQ192" s="34" t="str">
        <f>IF(AO192="拼单会员","5年",IF(AJ192="","",VLOOKUP(AM192&amp;AP192,[1]Sheet11!$J$3:$K$17,2)))</f>
        <v/>
      </c>
      <c r="AR192" s="34" t="str">
        <f t="shared" si="62"/>
        <v/>
      </c>
      <c r="AS192" s="34" t="str">
        <f t="shared" si="63"/>
        <v/>
      </c>
      <c r="AT192" s="34" t="str">
        <f t="shared" si="64"/>
        <v/>
      </c>
      <c r="AU192" s="34" t="str">
        <f t="shared" si="65"/>
        <v/>
      </c>
      <c r="AV192" s="34" t="str">
        <f t="shared" si="66"/>
        <v/>
      </c>
      <c r="AW192" s="34" t="str">
        <f t="shared" si="67"/>
        <v/>
      </c>
      <c r="AX192" s="34" t="str">
        <f t="shared" si="68"/>
        <v/>
      </c>
      <c r="AY192" s="34" t="str">
        <f>IF(SUMIF('7-市场业绩'!F:F,AC192,'7-市场业绩'!I:I)&gt;0,"学习卡","老结算")</f>
        <v>老结算</v>
      </c>
      <c r="AZ192" s="34" t="str">
        <f t="shared" si="69"/>
        <v/>
      </c>
      <c r="BA192" s="34" t="str">
        <f t="shared" si="70"/>
        <v>无</v>
      </c>
      <c r="BB192" s="34" t="str">
        <f t="shared" si="71"/>
        <v/>
      </c>
      <c r="BC192" s="34" t="str">
        <f t="shared" si="72"/>
        <v/>
      </c>
      <c r="BD192" s="34" t="str">
        <f t="shared" si="73"/>
        <v>无</v>
      </c>
      <c r="BE192" s="34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642</v>
      </c>
    </row>
    <row r="193" spans="1:71" ht="17.25" hidden="1" customHeight="1">
      <c r="A193" s="210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2"/>
      <c r="M193" s="212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34" t="str">
        <f t="shared" si="74"/>
        <v/>
      </c>
      <c r="AD193" s="35">
        <f t="shared" si="51"/>
        <v>0</v>
      </c>
      <c r="AE193" s="34" t="str">
        <f t="shared" si="52"/>
        <v/>
      </c>
      <c r="AF193" s="24"/>
      <c r="AG193" s="39">
        <f t="shared" si="53"/>
        <v>0</v>
      </c>
      <c r="AH193" s="35">
        <f t="shared" si="54"/>
        <v>0</v>
      </c>
      <c r="AI193" s="35">
        <f t="shared" si="55"/>
        <v>0</v>
      </c>
      <c r="AJ193" s="34" t="str">
        <f t="shared" si="56"/>
        <v/>
      </c>
      <c r="AK193" s="34" t="str">
        <f t="shared" si="57"/>
        <v/>
      </c>
      <c r="AL193" s="34" t="str">
        <f t="shared" si="58"/>
        <v/>
      </c>
      <c r="AM193" s="34" t="str">
        <f t="shared" si="59"/>
        <v/>
      </c>
      <c r="AN193" s="34" t="str">
        <f t="shared" si="60"/>
        <v/>
      </c>
      <c r="AO193" s="34" t="str">
        <f t="shared" si="61"/>
        <v/>
      </c>
      <c r="AP193" s="34" t="str">
        <f>IF(AJ193="","",VLOOKUP(AN193,[1]Sheet11!E:F,2,0))</f>
        <v/>
      </c>
      <c r="AQ193" s="34" t="str">
        <f>IF(AO193="拼单会员","5年",IF(AJ193="","",VLOOKUP(AM193&amp;AP193,[1]Sheet11!$J$3:$K$17,2)))</f>
        <v/>
      </c>
      <c r="AR193" s="34" t="str">
        <f t="shared" si="62"/>
        <v/>
      </c>
      <c r="AS193" s="34" t="str">
        <f t="shared" si="63"/>
        <v/>
      </c>
      <c r="AT193" s="34" t="str">
        <f t="shared" si="64"/>
        <v/>
      </c>
      <c r="AU193" s="34" t="str">
        <f t="shared" si="65"/>
        <v/>
      </c>
      <c r="AV193" s="34" t="str">
        <f t="shared" si="66"/>
        <v/>
      </c>
      <c r="AW193" s="34" t="str">
        <f t="shared" si="67"/>
        <v/>
      </c>
      <c r="AX193" s="34" t="str">
        <f t="shared" si="68"/>
        <v/>
      </c>
      <c r="AY193" s="34" t="str">
        <f>IF(SUMIF('7-市场业绩'!F:F,AC193,'7-市场业绩'!I:I)&gt;0,"学习卡","老结算")</f>
        <v>老结算</v>
      </c>
      <c r="AZ193" s="34" t="str">
        <f t="shared" si="69"/>
        <v/>
      </c>
      <c r="BA193" s="34" t="str">
        <f t="shared" si="70"/>
        <v>无</v>
      </c>
      <c r="BB193" s="34" t="str">
        <f t="shared" si="71"/>
        <v/>
      </c>
      <c r="BC193" s="34" t="str">
        <f t="shared" si="72"/>
        <v/>
      </c>
      <c r="BD193" s="34" t="str">
        <f t="shared" si="73"/>
        <v>无</v>
      </c>
      <c r="BE193" s="34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643</v>
      </c>
    </row>
    <row r="194" spans="1:71" ht="17.25" hidden="1" customHeight="1">
      <c r="A194" s="210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2"/>
      <c r="M194" s="212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34" t="str">
        <f t="shared" si="74"/>
        <v/>
      </c>
      <c r="AD194" s="35">
        <f t="shared" si="51"/>
        <v>0</v>
      </c>
      <c r="AE194" s="34" t="str">
        <f t="shared" si="52"/>
        <v/>
      </c>
      <c r="AF194" s="24"/>
      <c r="AG194" s="39">
        <f t="shared" si="53"/>
        <v>0</v>
      </c>
      <c r="AH194" s="35">
        <f t="shared" si="54"/>
        <v>0</v>
      </c>
      <c r="AI194" s="35">
        <f t="shared" si="55"/>
        <v>0</v>
      </c>
      <c r="AJ194" s="34" t="str">
        <f t="shared" si="56"/>
        <v/>
      </c>
      <c r="AK194" s="34" t="str">
        <f t="shared" si="57"/>
        <v/>
      </c>
      <c r="AL194" s="34" t="str">
        <f t="shared" si="58"/>
        <v/>
      </c>
      <c r="AM194" s="34" t="str">
        <f t="shared" si="59"/>
        <v/>
      </c>
      <c r="AN194" s="34" t="str">
        <f t="shared" si="60"/>
        <v/>
      </c>
      <c r="AO194" s="34" t="str">
        <f t="shared" si="61"/>
        <v/>
      </c>
      <c r="AP194" s="34" t="str">
        <f>IF(AJ194="","",VLOOKUP(AN194,[1]Sheet11!E:F,2,0))</f>
        <v/>
      </c>
      <c r="AQ194" s="34" t="str">
        <f>IF(AO194="拼单会员","5年",IF(AJ194="","",VLOOKUP(AM194&amp;AP194,[1]Sheet11!$J$3:$K$17,2)))</f>
        <v/>
      </c>
      <c r="AR194" s="34" t="str">
        <f t="shared" si="62"/>
        <v/>
      </c>
      <c r="AS194" s="34" t="str">
        <f t="shared" si="63"/>
        <v/>
      </c>
      <c r="AT194" s="34" t="str">
        <f t="shared" si="64"/>
        <v/>
      </c>
      <c r="AU194" s="34" t="str">
        <f t="shared" si="65"/>
        <v/>
      </c>
      <c r="AV194" s="34" t="str">
        <f t="shared" si="66"/>
        <v/>
      </c>
      <c r="AW194" s="34" t="str">
        <f t="shared" si="67"/>
        <v/>
      </c>
      <c r="AX194" s="34" t="str">
        <f t="shared" si="68"/>
        <v/>
      </c>
      <c r="AY194" s="34" t="str">
        <f>IF(SUMIF('7-市场业绩'!F:F,AC194,'7-市场业绩'!I:I)&gt;0,"学习卡","老结算")</f>
        <v>老结算</v>
      </c>
      <c r="AZ194" s="34" t="str">
        <f t="shared" si="69"/>
        <v/>
      </c>
      <c r="BA194" s="34" t="str">
        <f t="shared" si="70"/>
        <v>无</v>
      </c>
      <c r="BB194" s="34" t="str">
        <f t="shared" si="71"/>
        <v/>
      </c>
      <c r="BC194" s="34" t="str">
        <f t="shared" si="72"/>
        <v/>
      </c>
      <c r="BD194" s="34" t="str">
        <f t="shared" si="73"/>
        <v>无</v>
      </c>
      <c r="BE194" s="34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512</v>
      </c>
    </row>
    <row r="195" spans="1:71" ht="17.25" hidden="1" customHeight="1">
      <c r="A195" s="210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2"/>
      <c r="M195" s="212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34" t="str">
        <f t="shared" ref="AC195:AC258" si="75">SUBSTITUTE(SUBSTITUTE(SUBSTITUTE(SUBSTITUTE(SUBSTITUTE(SUBSTITUTE(AA195,"(主签单人)",""),"(03-客户接待员)",""),"（金牌）",""),"（会员学员）",""),"金牌",""),"金牌学员","")</f>
        <v/>
      </c>
      <c r="AD195" s="35">
        <f t="shared" ref="AD195:AD258" si="76">IFERROR(VALUE(MID(H195,FIND("(",H195)+1,FIND(")",H195)-FIND("(",H195)-2)),0)</f>
        <v>0</v>
      </c>
      <c r="AE195" s="34" t="str">
        <f t="shared" ref="AE195:AE258" si="77">IF(AJ195="","",MID(AB195,FIND("@",SUBSTITUTE(AB195,"／","@",6))+5,FIND("@",SUBSTITUTE(AB195,"／","@",7))-FIND("@",SUBSTITUTE(AB195,"／","@",6))-5))</f>
        <v/>
      </c>
      <c r="AF195" s="24"/>
      <c r="AG195" s="39">
        <f t="shared" ref="AG195:AG258" si="78">IFERROR(VALUE(MID(AB195,FIND("@",SUBSTITUTE(AB195,"：","@",1))+1,FIND("@",SUBSTITUTE(AB195,"）","@",1))-FIND("@",SUBSTITUTE(AB195,"：","@",1))-1)),0)</f>
        <v>0</v>
      </c>
      <c r="AH195" s="35">
        <f t="shared" ref="AH195:AH258" si="79">IFERROR(IF(AND(IFERROR(FIND("预缴定金",AB195),0)=0,H195=""),M195,VALUE(MID(AB195,FIND("@",SUBSTITUTE(AB195,"：","@",2))+1,FIND("@",SUBSTITUTE(AB195,"）","@",2))-FIND("@",SUBSTITUTE(AB195,"：","@",2))-1))),0)</f>
        <v>0</v>
      </c>
      <c r="AI195" s="35">
        <f t="shared" ref="AI195:AI258" si="80">M195-AH195</f>
        <v>0</v>
      </c>
      <c r="AJ195" s="34" t="str">
        <f t="shared" ref="AJ195:AJ258" si="81">IF(OR(V195="退费",V195="结转",W195="",W195="结转学费",W195="老带新返现"),"",IF(OR(AI195&lt;=0,AND(IFERROR(FIND("预缴定金",AB195),0)=0,H195="")),"",LEFT(AB195,FIND("／",AB195)-1)))</f>
        <v/>
      </c>
      <c r="AK195" s="34" t="str">
        <f t="shared" ref="AK195:AK258" si="82">IF(AJ195="","",LEFT(AB195,2))</f>
        <v/>
      </c>
      <c r="AL195" s="34" t="str">
        <f t="shared" ref="AL195:AL258" si="83">IF(AJ195="","",MID(AB195,3,2))</f>
        <v/>
      </c>
      <c r="AM195" s="34" t="str">
        <f t="shared" ref="AM195:AM258" si="84">IF(AJ195="","",MID(AB195,5,2))</f>
        <v/>
      </c>
      <c r="AN195" s="34" t="str">
        <f t="shared" ref="AN195:AN258" si="85">IF(AJ195="","",MIDB(AJ195,SEARCHB("?",AJ195),2*LEN(AJ195)-LENB(AJ195)+2))</f>
        <v/>
      </c>
      <c r="AO195" s="34" t="str">
        <f t="shared" ref="AO195:AO258" si="86">IF(AJ195="","",RIGHT(MIDB(AJ195,SEARCHB("?",AJ195),20),LENB(MIDB(AJ195,SEARCHB("?",AJ195),20))-LEN(MIDB(AJ195,SEARCHB("?",AJ195),20))-1))</f>
        <v/>
      </c>
      <c r="AP195" s="34" t="str">
        <f>IF(AJ195="","",VLOOKUP(AN195,[1]Sheet11!E:F,2,0))</f>
        <v/>
      </c>
      <c r="AQ195" s="34" t="str">
        <f>IF(AO195="拼单会员","5年",IF(AJ195="","",VLOOKUP(AM195&amp;AP195,[1]Sheet11!$J$3:$K$17,2)))</f>
        <v/>
      </c>
      <c r="AR195" s="34" t="str">
        <f t="shared" ref="AR195:AR258" si="87">IF(AJ195="","",VLOOKUP(AO195,BP:BQ,2,0))</f>
        <v/>
      </c>
      <c r="AS195" s="34" t="str">
        <f t="shared" ref="AS195:AS258" si="88">IF(AJ195="","",MID(AB195,FIND("@",SUBSTITUTE(AB195,"／","@",5))+8,10))</f>
        <v/>
      </c>
      <c r="AT195" s="34" t="str">
        <f t="shared" ref="AT195:AT258" si="89">IF(AJ195="","",IF(AK195="新生","新生",IF((AS195-$BH$2)&gt;0,"1年追补","老生")))</f>
        <v/>
      </c>
      <c r="AU195" s="34" t="str">
        <f t="shared" ref="AU195:AU258" si="90">IF(AJ195="","",IF(OR(AT195="新生",AT195="1年追补"),"新生","老生"))</f>
        <v/>
      </c>
      <c r="AV195" s="34" t="str">
        <f t="shared" ref="AV195:AV258" si="91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4" t="str">
        <f t="shared" ref="AW195:AW258" si="92">IF(AJ195="","",VLOOKUP(AO195,BP:BR,3,0))</f>
        <v/>
      </c>
      <c r="AX195" s="34" t="str">
        <f t="shared" ref="AX195:AX258" si="93">AT195&amp;AW195</f>
        <v/>
      </c>
      <c r="AY195" s="34" t="str">
        <f>IF(SUMIF('7-市场业绩'!F:F,AC195,'7-市场业绩'!I:I)&gt;0,"学习卡","老结算")</f>
        <v>老结算</v>
      </c>
      <c r="AZ195" s="34" t="str">
        <f t="shared" ref="AZ195:AZ258" si="94">IF(AY195="学习卡",AV195,AX195)</f>
        <v/>
      </c>
      <c r="BA195" s="34" t="str">
        <f t="shared" ref="BA195:BA258" si="95">IFERROR(MID(AB195,FIND("@",SUBSTITUTE(AB195,"／","@",3))+6,FIND("@",SUBSTITUTE(AB195,"／","@",4))-FIND("@",SUBSTITUTE(AB195,"／","@",3))-6),"无")</f>
        <v>无</v>
      </c>
      <c r="BB195" s="34" t="str">
        <f t="shared" ref="BB195:BB258" si="96">IFERROR(MID(AB195,FIND("@",SUBSTITUTE(AB195,"：","@",6))+1,FIND("@",SUBSTITUTE(AB195,"-","@",8))-FIND("@",SUBSTITUTE(AB195,"：","@",6))-1),"")</f>
        <v/>
      </c>
      <c r="BC195" s="34" t="str">
        <f t="shared" ref="BC195:BC258" si="97">IFERROR(MID(AB195,FIND("@",SUBSTITUTE(AB195,"：","@",6))+1,FIND("@",SUBSTITUTE(AB195,"-","@",8))-FIND("@",SUBSTITUTE(AB195,"：","@",6))-1),"")</f>
        <v/>
      </c>
      <c r="BD195" s="34" t="str">
        <f t="shared" ref="BD195:BD258" si="98">IFERROR(MID(AB195,FIND("@",SUBSTITUTE(AB195,"：","@",4))+1,FIND("@",SUBSTITUTE(AB195,"）","@",6))-FIND("@",SUBSTITUTE(AB195,"：","@",4))-1),"无")</f>
        <v>无</v>
      </c>
      <c r="BE195" s="34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644</v>
      </c>
    </row>
    <row r="196" spans="1:71" ht="17.25" hidden="1" customHeight="1">
      <c r="A196" s="210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2"/>
      <c r="M196" s="212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34" t="str">
        <f t="shared" si="75"/>
        <v/>
      </c>
      <c r="AD196" s="35">
        <f t="shared" si="76"/>
        <v>0</v>
      </c>
      <c r="AE196" s="34" t="str">
        <f t="shared" si="77"/>
        <v/>
      </c>
      <c r="AF196" s="24"/>
      <c r="AG196" s="39">
        <f t="shared" si="78"/>
        <v>0</v>
      </c>
      <c r="AH196" s="35">
        <f t="shared" si="79"/>
        <v>0</v>
      </c>
      <c r="AI196" s="35">
        <f t="shared" si="80"/>
        <v>0</v>
      </c>
      <c r="AJ196" s="34" t="str">
        <f t="shared" si="81"/>
        <v/>
      </c>
      <c r="AK196" s="34" t="str">
        <f t="shared" si="82"/>
        <v/>
      </c>
      <c r="AL196" s="34" t="str">
        <f t="shared" si="83"/>
        <v/>
      </c>
      <c r="AM196" s="34" t="str">
        <f t="shared" si="84"/>
        <v/>
      </c>
      <c r="AN196" s="34" t="str">
        <f t="shared" si="85"/>
        <v/>
      </c>
      <c r="AO196" s="34" t="str">
        <f t="shared" si="86"/>
        <v/>
      </c>
      <c r="AP196" s="34" t="str">
        <f>IF(AJ196="","",VLOOKUP(AN196,[1]Sheet11!E:F,2,0))</f>
        <v/>
      </c>
      <c r="AQ196" s="34" t="str">
        <f>IF(AO196="拼单会员","5年",IF(AJ196="","",VLOOKUP(AM196&amp;AP196,[1]Sheet11!$J$3:$K$17,2)))</f>
        <v/>
      </c>
      <c r="AR196" s="34" t="str">
        <f t="shared" si="87"/>
        <v/>
      </c>
      <c r="AS196" s="34" t="str">
        <f t="shared" si="88"/>
        <v/>
      </c>
      <c r="AT196" s="34" t="str">
        <f t="shared" si="89"/>
        <v/>
      </c>
      <c r="AU196" s="34" t="str">
        <f t="shared" si="90"/>
        <v/>
      </c>
      <c r="AV196" s="34" t="str">
        <f t="shared" si="91"/>
        <v/>
      </c>
      <c r="AW196" s="34" t="str">
        <f t="shared" si="92"/>
        <v/>
      </c>
      <c r="AX196" s="34" t="str">
        <f t="shared" si="93"/>
        <v/>
      </c>
      <c r="AY196" s="34" t="str">
        <f>IF(SUMIF('7-市场业绩'!F:F,AC196,'7-市场业绩'!I:I)&gt;0,"学习卡","老结算")</f>
        <v>老结算</v>
      </c>
      <c r="AZ196" s="34" t="str">
        <f t="shared" si="94"/>
        <v/>
      </c>
      <c r="BA196" s="34" t="str">
        <f t="shared" si="95"/>
        <v>无</v>
      </c>
      <c r="BB196" s="34" t="str">
        <f t="shared" si="96"/>
        <v/>
      </c>
      <c r="BC196" s="34" t="str">
        <f t="shared" si="97"/>
        <v/>
      </c>
      <c r="BD196" s="34" t="str">
        <f t="shared" si="98"/>
        <v>无</v>
      </c>
      <c r="BE196" s="34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645</v>
      </c>
    </row>
    <row r="197" spans="1:71" ht="17.25" hidden="1" customHeight="1">
      <c r="A197" s="210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2"/>
      <c r="M197" s="212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34" t="str">
        <f t="shared" si="75"/>
        <v/>
      </c>
      <c r="AD197" s="35">
        <f t="shared" si="76"/>
        <v>0</v>
      </c>
      <c r="AE197" s="34" t="str">
        <f t="shared" si="77"/>
        <v/>
      </c>
      <c r="AF197" s="24"/>
      <c r="AG197" s="39">
        <f t="shared" si="78"/>
        <v>0</v>
      </c>
      <c r="AH197" s="35">
        <f t="shared" si="79"/>
        <v>0</v>
      </c>
      <c r="AI197" s="35">
        <f t="shared" si="80"/>
        <v>0</v>
      </c>
      <c r="AJ197" s="34" t="str">
        <f t="shared" si="81"/>
        <v/>
      </c>
      <c r="AK197" s="34" t="str">
        <f t="shared" si="82"/>
        <v/>
      </c>
      <c r="AL197" s="34" t="str">
        <f t="shared" si="83"/>
        <v/>
      </c>
      <c r="AM197" s="34" t="str">
        <f t="shared" si="84"/>
        <v/>
      </c>
      <c r="AN197" s="34" t="str">
        <f t="shared" si="85"/>
        <v/>
      </c>
      <c r="AO197" s="34" t="str">
        <f t="shared" si="86"/>
        <v/>
      </c>
      <c r="AP197" s="34" t="str">
        <f>IF(AJ197="","",VLOOKUP(AN197,[1]Sheet11!E:F,2,0))</f>
        <v/>
      </c>
      <c r="AQ197" s="34" t="str">
        <f>IF(AO197="拼单会员","5年",IF(AJ197="","",VLOOKUP(AM197&amp;AP197,[1]Sheet11!$J$3:$K$17,2)))</f>
        <v/>
      </c>
      <c r="AR197" s="34" t="str">
        <f t="shared" si="87"/>
        <v/>
      </c>
      <c r="AS197" s="34" t="str">
        <f t="shared" si="88"/>
        <v/>
      </c>
      <c r="AT197" s="34" t="str">
        <f t="shared" si="89"/>
        <v/>
      </c>
      <c r="AU197" s="34" t="str">
        <f t="shared" si="90"/>
        <v/>
      </c>
      <c r="AV197" s="34" t="str">
        <f t="shared" si="91"/>
        <v/>
      </c>
      <c r="AW197" s="34" t="str">
        <f t="shared" si="92"/>
        <v/>
      </c>
      <c r="AX197" s="34" t="str">
        <f t="shared" si="93"/>
        <v/>
      </c>
      <c r="AY197" s="34" t="str">
        <f>IF(SUMIF('7-市场业绩'!F:F,AC197,'7-市场业绩'!I:I)&gt;0,"学习卡","老结算")</f>
        <v>老结算</v>
      </c>
      <c r="AZ197" s="34" t="str">
        <f t="shared" si="94"/>
        <v/>
      </c>
      <c r="BA197" s="34" t="str">
        <f t="shared" si="95"/>
        <v>无</v>
      </c>
      <c r="BB197" s="34" t="str">
        <f t="shared" si="96"/>
        <v/>
      </c>
      <c r="BC197" s="34" t="str">
        <f t="shared" si="97"/>
        <v/>
      </c>
      <c r="BD197" s="34" t="str">
        <f t="shared" si="98"/>
        <v>无</v>
      </c>
      <c r="BE197" s="34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646</v>
      </c>
    </row>
    <row r="198" spans="1:71" ht="17.25" hidden="1" customHeight="1">
      <c r="A198" s="210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2"/>
      <c r="M198" s="212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34" t="str">
        <f t="shared" si="75"/>
        <v/>
      </c>
      <c r="AD198" s="35">
        <f t="shared" si="76"/>
        <v>0</v>
      </c>
      <c r="AE198" s="34" t="str">
        <f t="shared" si="77"/>
        <v/>
      </c>
      <c r="AF198" s="24"/>
      <c r="AG198" s="39">
        <f t="shared" si="78"/>
        <v>0</v>
      </c>
      <c r="AH198" s="35">
        <f t="shared" si="79"/>
        <v>0</v>
      </c>
      <c r="AI198" s="35">
        <f t="shared" si="80"/>
        <v>0</v>
      </c>
      <c r="AJ198" s="34" t="str">
        <f t="shared" si="81"/>
        <v/>
      </c>
      <c r="AK198" s="34" t="str">
        <f t="shared" si="82"/>
        <v/>
      </c>
      <c r="AL198" s="34" t="str">
        <f t="shared" si="83"/>
        <v/>
      </c>
      <c r="AM198" s="34" t="str">
        <f t="shared" si="84"/>
        <v/>
      </c>
      <c r="AN198" s="34" t="str">
        <f t="shared" si="85"/>
        <v/>
      </c>
      <c r="AO198" s="34" t="str">
        <f t="shared" si="86"/>
        <v/>
      </c>
      <c r="AP198" s="34" t="str">
        <f>IF(AJ198="","",VLOOKUP(AN198,[1]Sheet11!E:F,2,0))</f>
        <v/>
      </c>
      <c r="AQ198" s="34" t="str">
        <f>IF(AO198="拼单会员","5年",IF(AJ198="","",VLOOKUP(AM198&amp;AP198,[1]Sheet11!$J$3:$K$17,2)))</f>
        <v/>
      </c>
      <c r="AR198" s="34" t="str">
        <f t="shared" si="87"/>
        <v/>
      </c>
      <c r="AS198" s="34" t="str">
        <f t="shared" si="88"/>
        <v/>
      </c>
      <c r="AT198" s="34" t="str">
        <f t="shared" si="89"/>
        <v/>
      </c>
      <c r="AU198" s="34" t="str">
        <f t="shared" si="90"/>
        <v/>
      </c>
      <c r="AV198" s="34" t="str">
        <f t="shared" si="91"/>
        <v/>
      </c>
      <c r="AW198" s="34" t="str">
        <f t="shared" si="92"/>
        <v/>
      </c>
      <c r="AX198" s="34" t="str">
        <f t="shared" si="93"/>
        <v/>
      </c>
      <c r="AY198" s="34" t="str">
        <f>IF(SUMIF('7-市场业绩'!F:F,AC198,'7-市场业绩'!I:I)&gt;0,"学习卡","老结算")</f>
        <v>老结算</v>
      </c>
      <c r="AZ198" s="34" t="str">
        <f t="shared" si="94"/>
        <v/>
      </c>
      <c r="BA198" s="34" t="str">
        <f t="shared" si="95"/>
        <v>无</v>
      </c>
      <c r="BB198" s="34" t="str">
        <f t="shared" si="96"/>
        <v/>
      </c>
      <c r="BC198" s="34" t="str">
        <f t="shared" si="97"/>
        <v/>
      </c>
      <c r="BD198" s="34" t="str">
        <f t="shared" si="98"/>
        <v>无</v>
      </c>
      <c r="BE198" s="34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561</v>
      </c>
    </row>
    <row r="199" spans="1:71" ht="17.25" hidden="1" customHeight="1">
      <c r="A199" s="210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2"/>
      <c r="M199" s="212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34" t="str">
        <f t="shared" si="75"/>
        <v/>
      </c>
      <c r="AD199" s="35">
        <f t="shared" si="76"/>
        <v>0</v>
      </c>
      <c r="AE199" s="34" t="str">
        <f t="shared" si="77"/>
        <v/>
      </c>
      <c r="AF199" s="24"/>
      <c r="AG199" s="39">
        <f t="shared" si="78"/>
        <v>0</v>
      </c>
      <c r="AH199" s="35">
        <f t="shared" si="79"/>
        <v>0</v>
      </c>
      <c r="AI199" s="35">
        <f t="shared" si="80"/>
        <v>0</v>
      </c>
      <c r="AJ199" s="34" t="str">
        <f t="shared" si="81"/>
        <v/>
      </c>
      <c r="AK199" s="34" t="str">
        <f t="shared" si="82"/>
        <v/>
      </c>
      <c r="AL199" s="34" t="str">
        <f t="shared" si="83"/>
        <v/>
      </c>
      <c r="AM199" s="34" t="str">
        <f t="shared" si="84"/>
        <v/>
      </c>
      <c r="AN199" s="34" t="str">
        <f t="shared" si="85"/>
        <v/>
      </c>
      <c r="AO199" s="34" t="str">
        <f t="shared" si="86"/>
        <v/>
      </c>
      <c r="AP199" s="34" t="str">
        <f>IF(AJ199="","",VLOOKUP(AN199,[1]Sheet11!E:F,2,0))</f>
        <v/>
      </c>
      <c r="AQ199" s="34" t="str">
        <f>IF(AO199="拼单会员","5年",IF(AJ199="","",VLOOKUP(AM199&amp;AP199,[1]Sheet11!$J$3:$K$17,2)))</f>
        <v/>
      </c>
      <c r="AR199" s="34" t="str">
        <f t="shared" si="87"/>
        <v/>
      </c>
      <c r="AS199" s="34" t="str">
        <f t="shared" si="88"/>
        <v/>
      </c>
      <c r="AT199" s="34" t="str">
        <f t="shared" si="89"/>
        <v/>
      </c>
      <c r="AU199" s="34" t="str">
        <f t="shared" si="90"/>
        <v/>
      </c>
      <c r="AV199" s="34" t="str">
        <f t="shared" si="91"/>
        <v/>
      </c>
      <c r="AW199" s="34" t="str">
        <f t="shared" si="92"/>
        <v/>
      </c>
      <c r="AX199" s="34" t="str">
        <f t="shared" si="93"/>
        <v/>
      </c>
      <c r="AY199" s="34" t="str">
        <f>IF(SUMIF('7-市场业绩'!F:F,AC199,'7-市场业绩'!I:I)&gt;0,"学习卡","老结算")</f>
        <v>老结算</v>
      </c>
      <c r="AZ199" s="34" t="str">
        <f t="shared" si="94"/>
        <v/>
      </c>
      <c r="BA199" s="34" t="str">
        <f t="shared" si="95"/>
        <v>无</v>
      </c>
      <c r="BB199" s="34" t="str">
        <f t="shared" si="96"/>
        <v/>
      </c>
      <c r="BC199" s="34" t="str">
        <f t="shared" si="97"/>
        <v/>
      </c>
      <c r="BD199" s="34" t="str">
        <f t="shared" si="98"/>
        <v>无</v>
      </c>
      <c r="BE199" s="34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647</v>
      </c>
    </row>
    <row r="200" spans="1:71" ht="17.25" hidden="1" customHeight="1">
      <c r="A200" s="210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2"/>
      <c r="M200" s="212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34" t="str">
        <f t="shared" si="75"/>
        <v/>
      </c>
      <c r="AD200" s="35">
        <f t="shared" si="76"/>
        <v>0</v>
      </c>
      <c r="AE200" s="34" t="str">
        <f t="shared" si="77"/>
        <v/>
      </c>
      <c r="AF200" s="24"/>
      <c r="AG200" s="39">
        <f t="shared" si="78"/>
        <v>0</v>
      </c>
      <c r="AH200" s="35">
        <f t="shared" si="79"/>
        <v>0</v>
      </c>
      <c r="AI200" s="35">
        <f t="shared" si="80"/>
        <v>0</v>
      </c>
      <c r="AJ200" s="34" t="str">
        <f t="shared" si="81"/>
        <v/>
      </c>
      <c r="AK200" s="34" t="str">
        <f t="shared" si="82"/>
        <v/>
      </c>
      <c r="AL200" s="34" t="str">
        <f t="shared" si="83"/>
        <v/>
      </c>
      <c r="AM200" s="34" t="str">
        <f t="shared" si="84"/>
        <v/>
      </c>
      <c r="AN200" s="34" t="str">
        <f t="shared" si="85"/>
        <v/>
      </c>
      <c r="AO200" s="34" t="str">
        <f t="shared" si="86"/>
        <v/>
      </c>
      <c r="AP200" s="34" t="str">
        <f>IF(AJ200="","",VLOOKUP(AN200,[1]Sheet11!E:F,2,0))</f>
        <v/>
      </c>
      <c r="AQ200" s="34" t="str">
        <f>IF(AO200="拼单会员","5年",IF(AJ200="","",VLOOKUP(AM200&amp;AP200,[1]Sheet11!$J$3:$K$17,2)))</f>
        <v/>
      </c>
      <c r="AR200" s="34" t="str">
        <f t="shared" si="87"/>
        <v/>
      </c>
      <c r="AS200" s="34" t="str">
        <f t="shared" si="88"/>
        <v/>
      </c>
      <c r="AT200" s="34" t="str">
        <f t="shared" si="89"/>
        <v/>
      </c>
      <c r="AU200" s="34" t="str">
        <f t="shared" si="90"/>
        <v/>
      </c>
      <c r="AV200" s="34" t="str">
        <f t="shared" si="91"/>
        <v/>
      </c>
      <c r="AW200" s="34" t="str">
        <f t="shared" si="92"/>
        <v/>
      </c>
      <c r="AX200" s="34" t="str">
        <f t="shared" si="93"/>
        <v/>
      </c>
      <c r="AY200" s="34" t="str">
        <f>IF(SUMIF('7-市场业绩'!F:F,AC200,'7-市场业绩'!I:I)&gt;0,"学习卡","老结算")</f>
        <v>老结算</v>
      </c>
      <c r="AZ200" s="34" t="str">
        <f t="shared" si="94"/>
        <v/>
      </c>
      <c r="BA200" s="34" t="str">
        <f t="shared" si="95"/>
        <v>无</v>
      </c>
      <c r="BB200" s="34" t="str">
        <f t="shared" si="96"/>
        <v/>
      </c>
      <c r="BC200" s="34" t="str">
        <f t="shared" si="97"/>
        <v/>
      </c>
      <c r="BD200" s="34" t="str">
        <f t="shared" si="98"/>
        <v>无</v>
      </c>
      <c r="BE200" s="34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648</v>
      </c>
    </row>
    <row r="201" spans="1:71" ht="17.25" hidden="1" customHeight="1">
      <c r="A201" s="210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2"/>
      <c r="M201" s="212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34" t="str">
        <f t="shared" si="75"/>
        <v/>
      </c>
      <c r="AD201" s="35">
        <f t="shared" si="76"/>
        <v>0</v>
      </c>
      <c r="AE201" s="34" t="str">
        <f t="shared" si="77"/>
        <v/>
      </c>
      <c r="AF201" s="24"/>
      <c r="AG201" s="39">
        <f t="shared" si="78"/>
        <v>0</v>
      </c>
      <c r="AH201" s="35">
        <f t="shared" si="79"/>
        <v>0</v>
      </c>
      <c r="AI201" s="35">
        <f t="shared" si="80"/>
        <v>0</v>
      </c>
      <c r="AJ201" s="34" t="str">
        <f t="shared" si="81"/>
        <v/>
      </c>
      <c r="AK201" s="34" t="str">
        <f t="shared" si="82"/>
        <v/>
      </c>
      <c r="AL201" s="34" t="str">
        <f t="shared" si="83"/>
        <v/>
      </c>
      <c r="AM201" s="34" t="str">
        <f t="shared" si="84"/>
        <v/>
      </c>
      <c r="AN201" s="34" t="str">
        <f t="shared" si="85"/>
        <v/>
      </c>
      <c r="AO201" s="34" t="str">
        <f t="shared" si="86"/>
        <v/>
      </c>
      <c r="AP201" s="34" t="str">
        <f>IF(AJ201="","",VLOOKUP(AN201,[1]Sheet11!E:F,2,0))</f>
        <v/>
      </c>
      <c r="AQ201" s="34" t="str">
        <f>IF(AO201="拼单会员","5年",IF(AJ201="","",VLOOKUP(AM201&amp;AP201,[1]Sheet11!$J$3:$K$17,2)))</f>
        <v/>
      </c>
      <c r="AR201" s="34" t="str">
        <f t="shared" si="87"/>
        <v/>
      </c>
      <c r="AS201" s="34" t="str">
        <f t="shared" si="88"/>
        <v/>
      </c>
      <c r="AT201" s="34" t="str">
        <f t="shared" si="89"/>
        <v/>
      </c>
      <c r="AU201" s="34" t="str">
        <f t="shared" si="90"/>
        <v/>
      </c>
      <c r="AV201" s="34" t="str">
        <f t="shared" si="91"/>
        <v/>
      </c>
      <c r="AW201" s="34" t="str">
        <f t="shared" si="92"/>
        <v/>
      </c>
      <c r="AX201" s="34" t="str">
        <f t="shared" si="93"/>
        <v/>
      </c>
      <c r="AY201" s="34" t="str">
        <f>IF(SUMIF('7-市场业绩'!F:F,AC201,'7-市场业绩'!I:I)&gt;0,"学习卡","老结算")</f>
        <v>老结算</v>
      </c>
      <c r="AZ201" s="34" t="str">
        <f t="shared" si="94"/>
        <v/>
      </c>
      <c r="BA201" s="34" t="str">
        <f t="shared" si="95"/>
        <v>无</v>
      </c>
      <c r="BB201" s="34" t="str">
        <f t="shared" si="96"/>
        <v/>
      </c>
      <c r="BC201" s="34" t="str">
        <f t="shared" si="97"/>
        <v/>
      </c>
      <c r="BD201" s="34" t="str">
        <f t="shared" si="98"/>
        <v>无</v>
      </c>
      <c r="BE201" s="34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561</v>
      </c>
    </row>
    <row r="202" spans="1:71" ht="17.25" hidden="1" customHeight="1">
      <c r="A202" s="210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2"/>
      <c r="M202" s="212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34" t="str">
        <f t="shared" si="75"/>
        <v/>
      </c>
      <c r="AD202" s="35">
        <f t="shared" si="76"/>
        <v>0</v>
      </c>
      <c r="AE202" s="34" t="str">
        <f t="shared" si="77"/>
        <v/>
      </c>
      <c r="AF202" s="24"/>
      <c r="AG202" s="39">
        <f t="shared" si="78"/>
        <v>0</v>
      </c>
      <c r="AH202" s="35">
        <f t="shared" si="79"/>
        <v>0</v>
      </c>
      <c r="AI202" s="35">
        <f t="shared" si="80"/>
        <v>0</v>
      </c>
      <c r="AJ202" s="34" t="str">
        <f t="shared" si="81"/>
        <v/>
      </c>
      <c r="AK202" s="34" t="str">
        <f t="shared" si="82"/>
        <v/>
      </c>
      <c r="AL202" s="34" t="str">
        <f t="shared" si="83"/>
        <v/>
      </c>
      <c r="AM202" s="34" t="str">
        <f t="shared" si="84"/>
        <v/>
      </c>
      <c r="AN202" s="34" t="str">
        <f t="shared" si="85"/>
        <v/>
      </c>
      <c r="AO202" s="34" t="str">
        <f t="shared" si="86"/>
        <v/>
      </c>
      <c r="AP202" s="34" t="str">
        <f>IF(AJ202="","",VLOOKUP(AN202,[1]Sheet11!E:F,2,0))</f>
        <v/>
      </c>
      <c r="AQ202" s="34" t="str">
        <f>IF(AO202="拼单会员","5年",IF(AJ202="","",VLOOKUP(AM202&amp;AP202,[1]Sheet11!$J$3:$K$17,2)))</f>
        <v/>
      </c>
      <c r="AR202" s="34" t="str">
        <f t="shared" si="87"/>
        <v/>
      </c>
      <c r="AS202" s="34" t="str">
        <f t="shared" si="88"/>
        <v/>
      </c>
      <c r="AT202" s="34" t="str">
        <f t="shared" si="89"/>
        <v/>
      </c>
      <c r="AU202" s="34" t="str">
        <f t="shared" si="90"/>
        <v/>
      </c>
      <c r="AV202" s="34" t="str">
        <f t="shared" si="91"/>
        <v/>
      </c>
      <c r="AW202" s="34" t="str">
        <f t="shared" si="92"/>
        <v/>
      </c>
      <c r="AX202" s="34" t="str">
        <f t="shared" si="93"/>
        <v/>
      </c>
      <c r="AY202" s="34" t="str">
        <f>IF(SUMIF('7-市场业绩'!F:F,AC202,'7-市场业绩'!I:I)&gt;0,"学习卡","老结算")</f>
        <v>老结算</v>
      </c>
      <c r="AZ202" s="34" t="str">
        <f t="shared" si="94"/>
        <v/>
      </c>
      <c r="BA202" s="34" t="str">
        <f t="shared" si="95"/>
        <v>无</v>
      </c>
      <c r="BB202" s="34" t="str">
        <f t="shared" si="96"/>
        <v/>
      </c>
      <c r="BC202" s="34" t="str">
        <f t="shared" si="97"/>
        <v/>
      </c>
      <c r="BD202" s="34" t="str">
        <f t="shared" si="98"/>
        <v>无</v>
      </c>
      <c r="BE202" s="34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649</v>
      </c>
    </row>
    <row r="203" spans="1:71" ht="17.25" hidden="1" customHeight="1">
      <c r="A203" s="210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2"/>
      <c r="M203" s="212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34" t="str">
        <f t="shared" si="75"/>
        <v/>
      </c>
      <c r="AD203" s="35">
        <f t="shared" si="76"/>
        <v>0</v>
      </c>
      <c r="AE203" s="34" t="str">
        <f t="shared" si="77"/>
        <v/>
      </c>
      <c r="AF203" s="24"/>
      <c r="AG203" s="39">
        <f t="shared" si="78"/>
        <v>0</v>
      </c>
      <c r="AH203" s="35">
        <f t="shared" si="79"/>
        <v>0</v>
      </c>
      <c r="AI203" s="35">
        <f t="shared" si="80"/>
        <v>0</v>
      </c>
      <c r="AJ203" s="34" t="str">
        <f t="shared" si="81"/>
        <v/>
      </c>
      <c r="AK203" s="34" t="str">
        <f t="shared" si="82"/>
        <v/>
      </c>
      <c r="AL203" s="34" t="str">
        <f t="shared" si="83"/>
        <v/>
      </c>
      <c r="AM203" s="34" t="str">
        <f t="shared" si="84"/>
        <v/>
      </c>
      <c r="AN203" s="34" t="str">
        <f t="shared" si="85"/>
        <v/>
      </c>
      <c r="AO203" s="34" t="str">
        <f t="shared" si="86"/>
        <v/>
      </c>
      <c r="AP203" s="34" t="str">
        <f>IF(AJ203="","",VLOOKUP(AN203,[1]Sheet11!E:F,2,0))</f>
        <v/>
      </c>
      <c r="AQ203" s="34" t="str">
        <f>IF(AO203="拼单会员","5年",IF(AJ203="","",VLOOKUP(AM203&amp;AP203,[1]Sheet11!$J$3:$K$17,2)))</f>
        <v/>
      </c>
      <c r="AR203" s="34" t="str">
        <f t="shared" si="87"/>
        <v/>
      </c>
      <c r="AS203" s="34" t="str">
        <f t="shared" si="88"/>
        <v/>
      </c>
      <c r="AT203" s="34" t="str">
        <f t="shared" si="89"/>
        <v/>
      </c>
      <c r="AU203" s="34" t="str">
        <f t="shared" si="90"/>
        <v/>
      </c>
      <c r="AV203" s="34" t="str">
        <f t="shared" si="91"/>
        <v/>
      </c>
      <c r="AW203" s="34" t="str">
        <f t="shared" si="92"/>
        <v/>
      </c>
      <c r="AX203" s="34" t="str">
        <f t="shared" si="93"/>
        <v/>
      </c>
      <c r="AY203" s="34" t="str">
        <f>IF(SUMIF('7-市场业绩'!F:F,AC203,'7-市场业绩'!I:I)&gt;0,"学习卡","老结算")</f>
        <v>老结算</v>
      </c>
      <c r="AZ203" s="34" t="str">
        <f t="shared" si="94"/>
        <v/>
      </c>
      <c r="BA203" s="34" t="str">
        <f t="shared" si="95"/>
        <v>无</v>
      </c>
      <c r="BB203" s="34" t="str">
        <f t="shared" si="96"/>
        <v/>
      </c>
      <c r="BC203" s="34" t="str">
        <f t="shared" si="97"/>
        <v/>
      </c>
      <c r="BD203" s="34" t="str">
        <f t="shared" si="98"/>
        <v>无</v>
      </c>
      <c r="BE203" s="34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650</v>
      </c>
    </row>
    <row r="204" spans="1:71" ht="17.25" hidden="1" customHeight="1">
      <c r="A204" s="210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2"/>
      <c r="M204" s="212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34" t="str">
        <f t="shared" si="75"/>
        <v/>
      </c>
      <c r="AD204" s="35">
        <f t="shared" si="76"/>
        <v>0</v>
      </c>
      <c r="AE204" s="34" t="str">
        <f t="shared" si="77"/>
        <v/>
      </c>
      <c r="AF204" s="24"/>
      <c r="AG204" s="39">
        <f t="shared" si="78"/>
        <v>0</v>
      </c>
      <c r="AH204" s="35">
        <f t="shared" si="79"/>
        <v>0</v>
      </c>
      <c r="AI204" s="35">
        <f t="shared" si="80"/>
        <v>0</v>
      </c>
      <c r="AJ204" s="34" t="str">
        <f t="shared" si="81"/>
        <v/>
      </c>
      <c r="AK204" s="34" t="str">
        <f t="shared" si="82"/>
        <v/>
      </c>
      <c r="AL204" s="34" t="str">
        <f t="shared" si="83"/>
        <v/>
      </c>
      <c r="AM204" s="34" t="str">
        <f t="shared" si="84"/>
        <v/>
      </c>
      <c r="AN204" s="34" t="str">
        <f t="shared" si="85"/>
        <v/>
      </c>
      <c r="AO204" s="34" t="str">
        <f t="shared" si="86"/>
        <v/>
      </c>
      <c r="AP204" s="34" t="str">
        <f>IF(AJ204="","",VLOOKUP(AN204,[1]Sheet11!E:F,2,0))</f>
        <v/>
      </c>
      <c r="AQ204" s="34" t="str">
        <f>IF(AO204="拼单会员","5年",IF(AJ204="","",VLOOKUP(AM204&amp;AP204,[1]Sheet11!$J$3:$K$17,2)))</f>
        <v/>
      </c>
      <c r="AR204" s="34" t="str">
        <f t="shared" si="87"/>
        <v/>
      </c>
      <c r="AS204" s="34" t="str">
        <f t="shared" si="88"/>
        <v/>
      </c>
      <c r="AT204" s="34" t="str">
        <f t="shared" si="89"/>
        <v/>
      </c>
      <c r="AU204" s="34" t="str">
        <f t="shared" si="90"/>
        <v/>
      </c>
      <c r="AV204" s="34" t="str">
        <f t="shared" si="91"/>
        <v/>
      </c>
      <c r="AW204" s="34" t="str">
        <f t="shared" si="92"/>
        <v/>
      </c>
      <c r="AX204" s="34" t="str">
        <f t="shared" si="93"/>
        <v/>
      </c>
      <c r="AY204" s="34" t="str">
        <f>IF(SUMIF('7-市场业绩'!F:F,AC204,'7-市场业绩'!I:I)&gt;0,"学习卡","老结算")</f>
        <v>老结算</v>
      </c>
      <c r="AZ204" s="34" t="str">
        <f t="shared" si="94"/>
        <v/>
      </c>
      <c r="BA204" s="34" t="str">
        <f t="shared" si="95"/>
        <v>无</v>
      </c>
      <c r="BB204" s="34" t="str">
        <f t="shared" si="96"/>
        <v/>
      </c>
      <c r="BC204" s="34" t="str">
        <f t="shared" si="97"/>
        <v/>
      </c>
      <c r="BD204" s="34" t="str">
        <f t="shared" si="98"/>
        <v>无</v>
      </c>
      <c r="BE204" s="34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651</v>
      </c>
    </row>
    <row r="205" spans="1:71" ht="17.25" hidden="1" customHeight="1">
      <c r="A205" s="210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2"/>
      <c r="M205" s="212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34" t="str">
        <f t="shared" si="75"/>
        <v/>
      </c>
      <c r="AD205" s="35">
        <f t="shared" si="76"/>
        <v>0</v>
      </c>
      <c r="AE205" s="34" t="str">
        <f t="shared" si="77"/>
        <v/>
      </c>
      <c r="AF205" s="24"/>
      <c r="AG205" s="39">
        <f t="shared" si="78"/>
        <v>0</v>
      </c>
      <c r="AH205" s="35">
        <f t="shared" si="79"/>
        <v>0</v>
      </c>
      <c r="AI205" s="35">
        <f t="shared" si="80"/>
        <v>0</v>
      </c>
      <c r="AJ205" s="34" t="str">
        <f t="shared" si="81"/>
        <v/>
      </c>
      <c r="AK205" s="34" t="str">
        <f t="shared" si="82"/>
        <v/>
      </c>
      <c r="AL205" s="34" t="str">
        <f t="shared" si="83"/>
        <v/>
      </c>
      <c r="AM205" s="34" t="str">
        <f t="shared" si="84"/>
        <v/>
      </c>
      <c r="AN205" s="34" t="str">
        <f t="shared" si="85"/>
        <v/>
      </c>
      <c r="AO205" s="34" t="str">
        <f t="shared" si="86"/>
        <v/>
      </c>
      <c r="AP205" s="34" t="str">
        <f>IF(AJ205="","",VLOOKUP(AN205,[1]Sheet11!E:F,2,0))</f>
        <v/>
      </c>
      <c r="AQ205" s="34" t="str">
        <f>IF(AO205="拼单会员","5年",IF(AJ205="","",VLOOKUP(AM205&amp;AP205,[1]Sheet11!$J$3:$K$17,2)))</f>
        <v/>
      </c>
      <c r="AR205" s="34" t="str">
        <f t="shared" si="87"/>
        <v/>
      </c>
      <c r="AS205" s="34" t="str">
        <f t="shared" si="88"/>
        <v/>
      </c>
      <c r="AT205" s="34" t="str">
        <f t="shared" si="89"/>
        <v/>
      </c>
      <c r="AU205" s="34" t="str">
        <f t="shared" si="90"/>
        <v/>
      </c>
      <c r="AV205" s="34" t="str">
        <f t="shared" si="91"/>
        <v/>
      </c>
      <c r="AW205" s="34" t="str">
        <f t="shared" si="92"/>
        <v/>
      </c>
      <c r="AX205" s="34" t="str">
        <f t="shared" si="93"/>
        <v/>
      </c>
      <c r="AY205" s="34" t="str">
        <f>IF(SUMIF('7-市场业绩'!F:F,AC205,'7-市场业绩'!I:I)&gt;0,"学习卡","老结算")</f>
        <v>老结算</v>
      </c>
      <c r="AZ205" s="34" t="str">
        <f t="shared" si="94"/>
        <v/>
      </c>
      <c r="BA205" s="34" t="str">
        <f t="shared" si="95"/>
        <v>无</v>
      </c>
      <c r="BB205" s="34" t="str">
        <f t="shared" si="96"/>
        <v/>
      </c>
      <c r="BC205" s="34" t="str">
        <f t="shared" si="97"/>
        <v/>
      </c>
      <c r="BD205" s="34" t="str">
        <f t="shared" si="98"/>
        <v>无</v>
      </c>
      <c r="BE205" s="34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652</v>
      </c>
    </row>
    <row r="206" spans="1:71" ht="17.25" hidden="1" customHeight="1">
      <c r="A206" s="210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2"/>
      <c r="M206" s="212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34" t="str">
        <f t="shared" si="75"/>
        <v/>
      </c>
      <c r="AD206" s="35">
        <f t="shared" si="76"/>
        <v>0</v>
      </c>
      <c r="AE206" s="34" t="str">
        <f t="shared" si="77"/>
        <v/>
      </c>
      <c r="AF206" s="24"/>
      <c r="AG206" s="39">
        <f t="shared" si="78"/>
        <v>0</v>
      </c>
      <c r="AH206" s="35">
        <f t="shared" si="79"/>
        <v>0</v>
      </c>
      <c r="AI206" s="35">
        <f t="shared" si="80"/>
        <v>0</v>
      </c>
      <c r="AJ206" s="34" t="str">
        <f t="shared" si="81"/>
        <v/>
      </c>
      <c r="AK206" s="34" t="str">
        <f t="shared" si="82"/>
        <v/>
      </c>
      <c r="AL206" s="34" t="str">
        <f t="shared" si="83"/>
        <v/>
      </c>
      <c r="AM206" s="34" t="str">
        <f t="shared" si="84"/>
        <v/>
      </c>
      <c r="AN206" s="34" t="str">
        <f t="shared" si="85"/>
        <v/>
      </c>
      <c r="AO206" s="34" t="str">
        <f t="shared" si="86"/>
        <v/>
      </c>
      <c r="AP206" s="34" t="str">
        <f>IF(AJ206="","",VLOOKUP(AN206,[1]Sheet11!E:F,2,0))</f>
        <v/>
      </c>
      <c r="AQ206" s="34" t="str">
        <f>IF(AO206="拼单会员","5年",IF(AJ206="","",VLOOKUP(AM206&amp;AP206,[1]Sheet11!$J$3:$K$17,2)))</f>
        <v/>
      </c>
      <c r="AR206" s="34" t="str">
        <f t="shared" si="87"/>
        <v/>
      </c>
      <c r="AS206" s="34" t="str">
        <f t="shared" si="88"/>
        <v/>
      </c>
      <c r="AT206" s="34" t="str">
        <f t="shared" si="89"/>
        <v/>
      </c>
      <c r="AU206" s="34" t="str">
        <f t="shared" si="90"/>
        <v/>
      </c>
      <c r="AV206" s="34" t="str">
        <f t="shared" si="91"/>
        <v/>
      </c>
      <c r="AW206" s="34" t="str">
        <f t="shared" si="92"/>
        <v/>
      </c>
      <c r="AX206" s="34" t="str">
        <f t="shared" si="93"/>
        <v/>
      </c>
      <c r="AY206" s="34" t="str">
        <f>IF(SUMIF('7-市场业绩'!F:F,AC206,'7-市场业绩'!I:I)&gt;0,"学习卡","老结算")</f>
        <v>老结算</v>
      </c>
      <c r="AZ206" s="34" t="str">
        <f t="shared" si="94"/>
        <v/>
      </c>
      <c r="BA206" s="34" t="str">
        <f t="shared" si="95"/>
        <v>无</v>
      </c>
      <c r="BB206" s="34" t="str">
        <f t="shared" si="96"/>
        <v/>
      </c>
      <c r="BC206" s="34" t="str">
        <f t="shared" si="97"/>
        <v/>
      </c>
      <c r="BD206" s="34" t="str">
        <f t="shared" si="98"/>
        <v>无</v>
      </c>
      <c r="BE206" s="34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653</v>
      </c>
    </row>
    <row r="207" spans="1:71" ht="17.25" hidden="1" customHeight="1">
      <c r="A207" s="210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2"/>
      <c r="M207" s="212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34" t="str">
        <f t="shared" si="75"/>
        <v/>
      </c>
      <c r="AD207" s="35">
        <f t="shared" si="76"/>
        <v>0</v>
      </c>
      <c r="AE207" s="34" t="str">
        <f t="shared" si="77"/>
        <v/>
      </c>
      <c r="AF207" s="24"/>
      <c r="AG207" s="39">
        <f t="shared" si="78"/>
        <v>0</v>
      </c>
      <c r="AH207" s="35">
        <f t="shared" si="79"/>
        <v>0</v>
      </c>
      <c r="AI207" s="35">
        <f t="shared" si="80"/>
        <v>0</v>
      </c>
      <c r="AJ207" s="34" t="str">
        <f t="shared" si="81"/>
        <v/>
      </c>
      <c r="AK207" s="34" t="str">
        <f t="shared" si="82"/>
        <v/>
      </c>
      <c r="AL207" s="34" t="str">
        <f t="shared" si="83"/>
        <v/>
      </c>
      <c r="AM207" s="34" t="str">
        <f t="shared" si="84"/>
        <v/>
      </c>
      <c r="AN207" s="34" t="str">
        <f t="shared" si="85"/>
        <v/>
      </c>
      <c r="AO207" s="34" t="str">
        <f t="shared" si="86"/>
        <v/>
      </c>
      <c r="AP207" s="34" t="str">
        <f>IF(AJ207="","",VLOOKUP(AN207,[1]Sheet11!E:F,2,0))</f>
        <v/>
      </c>
      <c r="AQ207" s="34" t="str">
        <f>IF(AO207="拼单会员","5年",IF(AJ207="","",VLOOKUP(AM207&amp;AP207,[1]Sheet11!$J$3:$K$17,2)))</f>
        <v/>
      </c>
      <c r="AR207" s="34" t="str">
        <f t="shared" si="87"/>
        <v/>
      </c>
      <c r="AS207" s="34" t="str">
        <f t="shared" si="88"/>
        <v/>
      </c>
      <c r="AT207" s="34" t="str">
        <f t="shared" si="89"/>
        <v/>
      </c>
      <c r="AU207" s="34" t="str">
        <f t="shared" si="90"/>
        <v/>
      </c>
      <c r="AV207" s="34" t="str">
        <f t="shared" si="91"/>
        <v/>
      </c>
      <c r="AW207" s="34" t="str">
        <f t="shared" si="92"/>
        <v/>
      </c>
      <c r="AX207" s="34" t="str">
        <f t="shared" si="93"/>
        <v/>
      </c>
      <c r="AY207" s="34" t="str">
        <f>IF(SUMIF('7-市场业绩'!F:F,AC207,'7-市场业绩'!I:I)&gt;0,"学习卡","老结算")</f>
        <v>老结算</v>
      </c>
      <c r="AZ207" s="34" t="str">
        <f t="shared" si="94"/>
        <v/>
      </c>
      <c r="BA207" s="34" t="str">
        <f t="shared" si="95"/>
        <v>无</v>
      </c>
      <c r="BB207" s="34" t="str">
        <f t="shared" si="96"/>
        <v/>
      </c>
      <c r="BC207" s="34" t="str">
        <f t="shared" si="97"/>
        <v/>
      </c>
      <c r="BD207" s="34" t="str">
        <f t="shared" si="98"/>
        <v>无</v>
      </c>
      <c r="BE207" s="34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654</v>
      </c>
    </row>
    <row r="208" spans="1:71" ht="17.25" hidden="1" customHeight="1">
      <c r="A208" s="210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2"/>
      <c r="M208" s="212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34" t="str">
        <f t="shared" si="75"/>
        <v/>
      </c>
      <c r="AD208" s="35">
        <f t="shared" si="76"/>
        <v>0</v>
      </c>
      <c r="AE208" s="34" t="str">
        <f t="shared" si="77"/>
        <v/>
      </c>
      <c r="AF208" s="24"/>
      <c r="AG208" s="39">
        <f t="shared" si="78"/>
        <v>0</v>
      </c>
      <c r="AH208" s="35">
        <f t="shared" si="79"/>
        <v>0</v>
      </c>
      <c r="AI208" s="35">
        <f t="shared" si="80"/>
        <v>0</v>
      </c>
      <c r="AJ208" s="34" t="str">
        <f t="shared" si="81"/>
        <v/>
      </c>
      <c r="AK208" s="34" t="str">
        <f t="shared" si="82"/>
        <v/>
      </c>
      <c r="AL208" s="34" t="str">
        <f t="shared" si="83"/>
        <v/>
      </c>
      <c r="AM208" s="34" t="str">
        <f t="shared" si="84"/>
        <v/>
      </c>
      <c r="AN208" s="34" t="str">
        <f t="shared" si="85"/>
        <v/>
      </c>
      <c r="AO208" s="34" t="str">
        <f t="shared" si="86"/>
        <v/>
      </c>
      <c r="AP208" s="34" t="str">
        <f>IF(AJ208="","",VLOOKUP(AN208,[1]Sheet11!E:F,2,0))</f>
        <v/>
      </c>
      <c r="AQ208" s="34" t="str">
        <f>IF(AO208="拼单会员","5年",IF(AJ208="","",VLOOKUP(AM208&amp;AP208,[1]Sheet11!$J$3:$K$17,2)))</f>
        <v/>
      </c>
      <c r="AR208" s="34" t="str">
        <f t="shared" si="87"/>
        <v/>
      </c>
      <c r="AS208" s="34" t="str">
        <f t="shared" si="88"/>
        <v/>
      </c>
      <c r="AT208" s="34" t="str">
        <f t="shared" si="89"/>
        <v/>
      </c>
      <c r="AU208" s="34" t="str">
        <f t="shared" si="90"/>
        <v/>
      </c>
      <c r="AV208" s="34" t="str">
        <f t="shared" si="91"/>
        <v/>
      </c>
      <c r="AW208" s="34" t="str">
        <f t="shared" si="92"/>
        <v/>
      </c>
      <c r="AX208" s="34" t="str">
        <f t="shared" si="93"/>
        <v/>
      </c>
      <c r="AY208" s="34" t="str">
        <f>IF(SUMIF('7-市场业绩'!F:F,AC208,'7-市场业绩'!I:I)&gt;0,"学习卡","老结算")</f>
        <v>老结算</v>
      </c>
      <c r="AZ208" s="34" t="str">
        <f t="shared" si="94"/>
        <v/>
      </c>
      <c r="BA208" s="34" t="str">
        <f t="shared" si="95"/>
        <v>无</v>
      </c>
      <c r="BB208" s="34" t="str">
        <f t="shared" si="96"/>
        <v/>
      </c>
      <c r="BC208" s="34" t="str">
        <f t="shared" si="97"/>
        <v/>
      </c>
      <c r="BD208" s="34" t="str">
        <f t="shared" si="98"/>
        <v>无</v>
      </c>
      <c r="BE208" s="34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655</v>
      </c>
    </row>
    <row r="209" spans="1:71" ht="17.25" hidden="1" customHeight="1">
      <c r="A209" s="210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2"/>
      <c r="M209" s="212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34" t="str">
        <f t="shared" si="75"/>
        <v/>
      </c>
      <c r="AD209" s="35">
        <f t="shared" si="76"/>
        <v>0</v>
      </c>
      <c r="AE209" s="34" t="str">
        <f t="shared" si="77"/>
        <v/>
      </c>
      <c r="AF209" s="24"/>
      <c r="AG209" s="39">
        <f t="shared" si="78"/>
        <v>0</v>
      </c>
      <c r="AH209" s="35">
        <f t="shared" si="79"/>
        <v>0</v>
      </c>
      <c r="AI209" s="35">
        <f t="shared" si="80"/>
        <v>0</v>
      </c>
      <c r="AJ209" s="34" t="str">
        <f t="shared" si="81"/>
        <v/>
      </c>
      <c r="AK209" s="34" t="str">
        <f t="shared" si="82"/>
        <v/>
      </c>
      <c r="AL209" s="34" t="str">
        <f t="shared" si="83"/>
        <v/>
      </c>
      <c r="AM209" s="34" t="str">
        <f t="shared" si="84"/>
        <v/>
      </c>
      <c r="AN209" s="34" t="str">
        <f t="shared" si="85"/>
        <v/>
      </c>
      <c r="AO209" s="34" t="str">
        <f t="shared" si="86"/>
        <v/>
      </c>
      <c r="AP209" s="34" t="str">
        <f>IF(AJ209="","",VLOOKUP(AN209,[1]Sheet11!E:F,2,0))</f>
        <v/>
      </c>
      <c r="AQ209" s="34" t="str">
        <f>IF(AO209="拼单会员","5年",IF(AJ209="","",VLOOKUP(AM209&amp;AP209,[1]Sheet11!$J$3:$K$17,2)))</f>
        <v/>
      </c>
      <c r="AR209" s="34" t="str">
        <f t="shared" si="87"/>
        <v/>
      </c>
      <c r="AS209" s="34" t="str">
        <f t="shared" si="88"/>
        <v/>
      </c>
      <c r="AT209" s="34" t="str">
        <f t="shared" si="89"/>
        <v/>
      </c>
      <c r="AU209" s="34" t="str">
        <f t="shared" si="90"/>
        <v/>
      </c>
      <c r="AV209" s="34" t="str">
        <f t="shared" si="91"/>
        <v/>
      </c>
      <c r="AW209" s="34" t="str">
        <f t="shared" si="92"/>
        <v/>
      </c>
      <c r="AX209" s="34" t="str">
        <f t="shared" si="93"/>
        <v/>
      </c>
      <c r="AY209" s="34" t="str">
        <f>IF(SUMIF('7-市场业绩'!F:F,AC209,'7-市场业绩'!I:I)&gt;0,"学习卡","老结算")</f>
        <v>老结算</v>
      </c>
      <c r="AZ209" s="34" t="str">
        <f t="shared" si="94"/>
        <v/>
      </c>
      <c r="BA209" s="34" t="str">
        <f t="shared" si="95"/>
        <v>无</v>
      </c>
      <c r="BB209" s="34" t="str">
        <f t="shared" si="96"/>
        <v/>
      </c>
      <c r="BC209" s="34" t="str">
        <f t="shared" si="97"/>
        <v/>
      </c>
      <c r="BD209" s="34" t="str">
        <f t="shared" si="98"/>
        <v>无</v>
      </c>
      <c r="BE209" s="34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656</v>
      </c>
    </row>
    <row r="210" spans="1:71" ht="17.25" hidden="1" customHeight="1">
      <c r="A210" s="210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2"/>
      <c r="M210" s="212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34" t="str">
        <f t="shared" si="75"/>
        <v/>
      </c>
      <c r="AD210" s="35">
        <f t="shared" si="76"/>
        <v>0</v>
      </c>
      <c r="AE210" s="34" t="str">
        <f t="shared" si="77"/>
        <v/>
      </c>
      <c r="AF210" s="24"/>
      <c r="AG210" s="39">
        <f t="shared" si="78"/>
        <v>0</v>
      </c>
      <c r="AH210" s="35">
        <f t="shared" si="79"/>
        <v>0</v>
      </c>
      <c r="AI210" s="35">
        <f t="shared" si="80"/>
        <v>0</v>
      </c>
      <c r="AJ210" s="34" t="str">
        <f t="shared" si="81"/>
        <v/>
      </c>
      <c r="AK210" s="34" t="str">
        <f t="shared" si="82"/>
        <v/>
      </c>
      <c r="AL210" s="34" t="str">
        <f t="shared" si="83"/>
        <v/>
      </c>
      <c r="AM210" s="34" t="str">
        <f t="shared" si="84"/>
        <v/>
      </c>
      <c r="AN210" s="34" t="str">
        <f t="shared" si="85"/>
        <v/>
      </c>
      <c r="AO210" s="34" t="str">
        <f t="shared" si="86"/>
        <v/>
      </c>
      <c r="AP210" s="34" t="str">
        <f>IF(AJ210="","",VLOOKUP(AN210,[1]Sheet11!E:F,2,0))</f>
        <v/>
      </c>
      <c r="AQ210" s="34" t="str">
        <f>IF(AO210="拼单会员","5年",IF(AJ210="","",VLOOKUP(AM210&amp;AP210,[1]Sheet11!$J$3:$K$17,2)))</f>
        <v/>
      </c>
      <c r="AR210" s="34" t="str">
        <f t="shared" si="87"/>
        <v/>
      </c>
      <c r="AS210" s="34" t="str">
        <f t="shared" si="88"/>
        <v/>
      </c>
      <c r="AT210" s="34" t="str">
        <f t="shared" si="89"/>
        <v/>
      </c>
      <c r="AU210" s="34" t="str">
        <f t="shared" si="90"/>
        <v/>
      </c>
      <c r="AV210" s="34" t="str">
        <f t="shared" si="91"/>
        <v/>
      </c>
      <c r="AW210" s="34" t="str">
        <f t="shared" si="92"/>
        <v/>
      </c>
      <c r="AX210" s="34" t="str">
        <f t="shared" si="93"/>
        <v/>
      </c>
      <c r="AY210" s="34" t="str">
        <f>IF(SUMIF('7-市场业绩'!F:F,AC210,'7-市场业绩'!I:I)&gt;0,"学习卡","老结算")</f>
        <v>老结算</v>
      </c>
      <c r="AZ210" s="34" t="str">
        <f t="shared" si="94"/>
        <v/>
      </c>
      <c r="BA210" s="34" t="str">
        <f t="shared" si="95"/>
        <v>无</v>
      </c>
      <c r="BB210" s="34" t="str">
        <f t="shared" si="96"/>
        <v/>
      </c>
      <c r="BC210" s="34" t="str">
        <f t="shared" si="97"/>
        <v/>
      </c>
      <c r="BD210" s="34" t="str">
        <f t="shared" si="98"/>
        <v>无</v>
      </c>
      <c r="BE210" s="34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657</v>
      </c>
    </row>
    <row r="211" spans="1:71" ht="17.25" hidden="1" customHeight="1">
      <c r="A211" s="210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2"/>
      <c r="M211" s="212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34" t="str">
        <f t="shared" si="75"/>
        <v/>
      </c>
      <c r="AD211" s="35">
        <f t="shared" si="76"/>
        <v>0</v>
      </c>
      <c r="AE211" s="34" t="str">
        <f t="shared" si="77"/>
        <v/>
      </c>
      <c r="AF211" s="24"/>
      <c r="AG211" s="39">
        <f t="shared" si="78"/>
        <v>0</v>
      </c>
      <c r="AH211" s="35">
        <f t="shared" si="79"/>
        <v>0</v>
      </c>
      <c r="AI211" s="35">
        <f t="shared" si="80"/>
        <v>0</v>
      </c>
      <c r="AJ211" s="34" t="str">
        <f t="shared" si="81"/>
        <v/>
      </c>
      <c r="AK211" s="34" t="str">
        <f t="shared" si="82"/>
        <v/>
      </c>
      <c r="AL211" s="34" t="str">
        <f t="shared" si="83"/>
        <v/>
      </c>
      <c r="AM211" s="34" t="str">
        <f t="shared" si="84"/>
        <v/>
      </c>
      <c r="AN211" s="34" t="str">
        <f t="shared" si="85"/>
        <v/>
      </c>
      <c r="AO211" s="34" t="str">
        <f t="shared" si="86"/>
        <v/>
      </c>
      <c r="AP211" s="34" t="str">
        <f>IF(AJ211="","",VLOOKUP(AN211,[1]Sheet11!E:F,2,0))</f>
        <v/>
      </c>
      <c r="AQ211" s="34" t="str">
        <f>IF(AO211="拼单会员","5年",IF(AJ211="","",VLOOKUP(AM211&amp;AP211,[1]Sheet11!$J$3:$K$17,2)))</f>
        <v/>
      </c>
      <c r="AR211" s="34" t="str">
        <f t="shared" si="87"/>
        <v/>
      </c>
      <c r="AS211" s="34" t="str">
        <f t="shared" si="88"/>
        <v/>
      </c>
      <c r="AT211" s="34" t="str">
        <f t="shared" si="89"/>
        <v/>
      </c>
      <c r="AU211" s="34" t="str">
        <f t="shared" si="90"/>
        <v/>
      </c>
      <c r="AV211" s="34" t="str">
        <f t="shared" si="91"/>
        <v/>
      </c>
      <c r="AW211" s="34" t="str">
        <f t="shared" si="92"/>
        <v/>
      </c>
      <c r="AX211" s="34" t="str">
        <f t="shared" si="93"/>
        <v/>
      </c>
      <c r="AY211" s="34" t="str">
        <f>IF(SUMIF('7-市场业绩'!F:F,AC211,'7-市场业绩'!I:I)&gt;0,"学习卡","老结算")</f>
        <v>老结算</v>
      </c>
      <c r="AZ211" s="34" t="str">
        <f t="shared" si="94"/>
        <v/>
      </c>
      <c r="BA211" s="34" t="str">
        <f t="shared" si="95"/>
        <v>无</v>
      </c>
      <c r="BB211" s="34" t="str">
        <f t="shared" si="96"/>
        <v/>
      </c>
      <c r="BC211" s="34" t="str">
        <f t="shared" si="97"/>
        <v/>
      </c>
      <c r="BD211" s="34" t="str">
        <f t="shared" si="98"/>
        <v>无</v>
      </c>
      <c r="BE211" s="34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504</v>
      </c>
    </row>
    <row r="212" spans="1:71" ht="17.25" hidden="1" customHeight="1">
      <c r="A212" s="210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2"/>
      <c r="M212" s="212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34" t="str">
        <f t="shared" si="75"/>
        <v/>
      </c>
      <c r="AD212" s="35">
        <f t="shared" si="76"/>
        <v>0</v>
      </c>
      <c r="AE212" s="34" t="str">
        <f t="shared" si="77"/>
        <v/>
      </c>
      <c r="AF212" s="24"/>
      <c r="AG212" s="39">
        <f t="shared" si="78"/>
        <v>0</v>
      </c>
      <c r="AH212" s="35">
        <f t="shared" si="79"/>
        <v>0</v>
      </c>
      <c r="AI212" s="35">
        <f t="shared" si="80"/>
        <v>0</v>
      </c>
      <c r="AJ212" s="34" t="str">
        <f t="shared" si="81"/>
        <v/>
      </c>
      <c r="AK212" s="34" t="str">
        <f t="shared" si="82"/>
        <v/>
      </c>
      <c r="AL212" s="34" t="str">
        <f t="shared" si="83"/>
        <v/>
      </c>
      <c r="AM212" s="34" t="str">
        <f t="shared" si="84"/>
        <v/>
      </c>
      <c r="AN212" s="34" t="str">
        <f t="shared" si="85"/>
        <v/>
      </c>
      <c r="AO212" s="34" t="str">
        <f t="shared" si="86"/>
        <v/>
      </c>
      <c r="AP212" s="34" t="str">
        <f>IF(AJ212="","",VLOOKUP(AN212,[1]Sheet11!E:F,2,0))</f>
        <v/>
      </c>
      <c r="AQ212" s="34" t="str">
        <f>IF(AO212="拼单会员","5年",IF(AJ212="","",VLOOKUP(AM212&amp;AP212,[1]Sheet11!$J$3:$K$17,2)))</f>
        <v/>
      </c>
      <c r="AR212" s="34" t="str">
        <f t="shared" si="87"/>
        <v/>
      </c>
      <c r="AS212" s="34" t="str">
        <f t="shared" si="88"/>
        <v/>
      </c>
      <c r="AT212" s="34" t="str">
        <f t="shared" si="89"/>
        <v/>
      </c>
      <c r="AU212" s="34" t="str">
        <f t="shared" si="90"/>
        <v/>
      </c>
      <c r="AV212" s="34" t="str">
        <f t="shared" si="91"/>
        <v/>
      </c>
      <c r="AW212" s="34" t="str">
        <f t="shared" si="92"/>
        <v/>
      </c>
      <c r="AX212" s="34" t="str">
        <f t="shared" si="93"/>
        <v/>
      </c>
      <c r="AY212" s="34" t="str">
        <f>IF(SUMIF('7-市场业绩'!F:F,AC212,'7-市场业绩'!I:I)&gt;0,"学习卡","老结算")</f>
        <v>老结算</v>
      </c>
      <c r="AZ212" s="34" t="str">
        <f t="shared" si="94"/>
        <v/>
      </c>
      <c r="BA212" s="34" t="str">
        <f t="shared" si="95"/>
        <v>无</v>
      </c>
      <c r="BB212" s="34" t="str">
        <f t="shared" si="96"/>
        <v/>
      </c>
      <c r="BC212" s="34" t="str">
        <f t="shared" si="97"/>
        <v/>
      </c>
      <c r="BD212" s="34" t="str">
        <f t="shared" si="98"/>
        <v>无</v>
      </c>
      <c r="BE212" s="34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658</v>
      </c>
    </row>
    <row r="213" spans="1:71" ht="17.25" hidden="1" customHeight="1">
      <c r="A213" s="210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2"/>
      <c r="M213" s="212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34" t="str">
        <f t="shared" si="75"/>
        <v/>
      </c>
      <c r="AD213" s="35">
        <f t="shared" si="76"/>
        <v>0</v>
      </c>
      <c r="AE213" s="34" t="str">
        <f t="shared" si="77"/>
        <v/>
      </c>
      <c r="AF213" s="24"/>
      <c r="AG213" s="39">
        <f t="shared" si="78"/>
        <v>0</v>
      </c>
      <c r="AH213" s="35">
        <f t="shared" si="79"/>
        <v>0</v>
      </c>
      <c r="AI213" s="35">
        <f t="shared" si="80"/>
        <v>0</v>
      </c>
      <c r="AJ213" s="34" t="str">
        <f t="shared" si="81"/>
        <v/>
      </c>
      <c r="AK213" s="34" t="str">
        <f t="shared" si="82"/>
        <v/>
      </c>
      <c r="AL213" s="34" t="str">
        <f t="shared" si="83"/>
        <v/>
      </c>
      <c r="AM213" s="34" t="str">
        <f t="shared" si="84"/>
        <v/>
      </c>
      <c r="AN213" s="34" t="str">
        <f t="shared" si="85"/>
        <v/>
      </c>
      <c r="AO213" s="34" t="str">
        <f t="shared" si="86"/>
        <v/>
      </c>
      <c r="AP213" s="34" t="str">
        <f>IF(AJ213="","",VLOOKUP(AN213,[1]Sheet11!E:F,2,0))</f>
        <v/>
      </c>
      <c r="AQ213" s="34" t="str">
        <f>IF(AO213="拼单会员","5年",IF(AJ213="","",VLOOKUP(AM213&amp;AP213,[1]Sheet11!$J$3:$K$17,2)))</f>
        <v/>
      </c>
      <c r="AR213" s="34" t="str">
        <f t="shared" si="87"/>
        <v/>
      </c>
      <c r="AS213" s="34" t="str">
        <f t="shared" si="88"/>
        <v/>
      </c>
      <c r="AT213" s="34" t="str">
        <f t="shared" si="89"/>
        <v/>
      </c>
      <c r="AU213" s="34" t="str">
        <f t="shared" si="90"/>
        <v/>
      </c>
      <c r="AV213" s="34" t="str">
        <f t="shared" si="91"/>
        <v/>
      </c>
      <c r="AW213" s="34" t="str">
        <f t="shared" si="92"/>
        <v/>
      </c>
      <c r="AX213" s="34" t="str">
        <f t="shared" si="93"/>
        <v/>
      </c>
      <c r="AY213" s="34" t="str">
        <f>IF(SUMIF('7-市场业绩'!F:F,AC213,'7-市场业绩'!I:I)&gt;0,"学习卡","老结算")</f>
        <v>老结算</v>
      </c>
      <c r="AZ213" s="34" t="str">
        <f t="shared" si="94"/>
        <v/>
      </c>
      <c r="BA213" s="34" t="str">
        <f t="shared" si="95"/>
        <v>无</v>
      </c>
      <c r="BB213" s="34" t="str">
        <f t="shared" si="96"/>
        <v/>
      </c>
      <c r="BC213" s="34" t="str">
        <f t="shared" si="97"/>
        <v/>
      </c>
      <c r="BD213" s="34" t="str">
        <f t="shared" si="98"/>
        <v>无</v>
      </c>
      <c r="BE213" s="34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504</v>
      </c>
    </row>
    <row r="214" spans="1:71" ht="17.25" hidden="1" customHeight="1">
      <c r="A214" s="210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2"/>
      <c r="M214" s="212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34" t="str">
        <f t="shared" si="75"/>
        <v/>
      </c>
      <c r="AD214" s="35">
        <f t="shared" si="76"/>
        <v>0</v>
      </c>
      <c r="AE214" s="34" t="str">
        <f t="shared" si="77"/>
        <v/>
      </c>
      <c r="AF214" s="24"/>
      <c r="AG214" s="39">
        <f t="shared" si="78"/>
        <v>0</v>
      </c>
      <c r="AH214" s="35">
        <f t="shared" si="79"/>
        <v>0</v>
      </c>
      <c r="AI214" s="35">
        <f t="shared" si="80"/>
        <v>0</v>
      </c>
      <c r="AJ214" s="34" t="str">
        <f t="shared" si="81"/>
        <v/>
      </c>
      <c r="AK214" s="34" t="str">
        <f t="shared" si="82"/>
        <v/>
      </c>
      <c r="AL214" s="34" t="str">
        <f t="shared" si="83"/>
        <v/>
      </c>
      <c r="AM214" s="34" t="str">
        <f t="shared" si="84"/>
        <v/>
      </c>
      <c r="AN214" s="34" t="str">
        <f t="shared" si="85"/>
        <v/>
      </c>
      <c r="AO214" s="34" t="str">
        <f t="shared" si="86"/>
        <v/>
      </c>
      <c r="AP214" s="34" t="str">
        <f>IF(AJ214="","",VLOOKUP(AN214,[1]Sheet11!E:F,2,0))</f>
        <v/>
      </c>
      <c r="AQ214" s="34" t="str">
        <f>IF(AO214="拼单会员","5年",IF(AJ214="","",VLOOKUP(AM214&amp;AP214,[1]Sheet11!$J$3:$K$17,2)))</f>
        <v/>
      </c>
      <c r="AR214" s="34" t="str">
        <f t="shared" si="87"/>
        <v/>
      </c>
      <c r="AS214" s="34" t="str">
        <f t="shared" si="88"/>
        <v/>
      </c>
      <c r="AT214" s="34" t="str">
        <f t="shared" si="89"/>
        <v/>
      </c>
      <c r="AU214" s="34" t="str">
        <f t="shared" si="90"/>
        <v/>
      </c>
      <c r="AV214" s="34" t="str">
        <f t="shared" si="91"/>
        <v/>
      </c>
      <c r="AW214" s="34" t="str">
        <f t="shared" si="92"/>
        <v/>
      </c>
      <c r="AX214" s="34" t="str">
        <f t="shared" si="93"/>
        <v/>
      </c>
      <c r="AY214" s="34" t="str">
        <f>IF(SUMIF('7-市场业绩'!F:F,AC214,'7-市场业绩'!I:I)&gt;0,"学习卡","老结算")</f>
        <v>老结算</v>
      </c>
      <c r="AZ214" s="34" t="str">
        <f t="shared" si="94"/>
        <v/>
      </c>
      <c r="BA214" s="34" t="str">
        <f t="shared" si="95"/>
        <v>无</v>
      </c>
      <c r="BB214" s="34" t="str">
        <f t="shared" si="96"/>
        <v/>
      </c>
      <c r="BC214" s="34" t="str">
        <f t="shared" si="97"/>
        <v/>
      </c>
      <c r="BD214" s="34" t="str">
        <f t="shared" si="98"/>
        <v>无</v>
      </c>
      <c r="BE214" s="34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659</v>
      </c>
    </row>
    <row r="215" spans="1:71" ht="17.25" hidden="1" customHeight="1">
      <c r="A215" s="210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2"/>
      <c r="M215" s="212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34" t="str">
        <f t="shared" si="75"/>
        <v/>
      </c>
      <c r="AD215" s="35">
        <f t="shared" si="76"/>
        <v>0</v>
      </c>
      <c r="AE215" s="34" t="str">
        <f t="shared" si="77"/>
        <v/>
      </c>
      <c r="AF215" s="24"/>
      <c r="AG215" s="39">
        <f t="shared" si="78"/>
        <v>0</v>
      </c>
      <c r="AH215" s="35">
        <f t="shared" si="79"/>
        <v>0</v>
      </c>
      <c r="AI215" s="35">
        <f t="shared" si="80"/>
        <v>0</v>
      </c>
      <c r="AJ215" s="34" t="str">
        <f t="shared" si="81"/>
        <v/>
      </c>
      <c r="AK215" s="34" t="str">
        <f t="shared" si="82"/>
        <v/>
      </c>
      <c r="AL215" s="34" t="str">
        <f t="shared" si="83"/>
        <v/>
      </c>
      <c r="AM215" s="34" t="str">
        <f t="shared" si="84"/>
        <v/>
      </c>
      <c r="AN215" s="34" t="str">
        <f t="shared" si="85"/>
        <v/>
      </c>
      <c r="AO215" s="34" t="str">
        <f t="shared" si="86"/>
        <v/>
      </c>
      <c r="AP215" s="34" t="str">
        <f>IF(AJ215="","",VLOOKUP(AN215,[1]Sheet11!E:F,2,0))</f>
        <v/>
      </c>
      <c r="AQ215" s="34" t="str">
        <f>IF(AO215="拼单会员","5年",IF(AJ215="","",VLOOKUP(AM215&amp;AP215,[1]Sheet11!$J$3:$K$17,2)))</f>
        <v/>
      </c>
      <c r="AR215" s="34" t="str">
        <f t="shared" si="87"/>
        <v/>
      </c>
      <c r="AS215" s="34" t="str">
        <f t="shared" si="88"/>
        <v/>
      </c>
      <c r="AT215" s="34" t="str">
        <f t="shared" si="89"/>
        <v/>
      </c>
      <c r="AU215" s="34" t="str">
        <f t="shared" si="90"/>
        <v/>
      </c>
      <c r="AV215" s="34" t="str">
        <f t="shared" si="91"/>
        <v/>
      </c>
      <c r="AW215" s="34" t="str">
        <f t="shared" si="92"/>
        <v/>
      </c>
      <c r="AX215" s="34" t="str">
        <f t="shared" si="93"/>
        <v/>
      </c>
      <c r="AY215" s="34" t="str">
        <f>IF(SUMIF('7-市场业绩'!F:F,AC215,'7-市场业绩'!I:I)&gt;0,"学习卡","老结算")</f>
        <v>老结算</v>
      </c>
      <c r="AZ215" s="34" t="str">
        <f t="shared" si="94"/>
        <v/>
      </c>
      <c r="BA215" s="34" t="str">
        <f t="shared" si="95"/>
        <v>无</v>
      </c>
      <c r="BB215" s="34" t="str">
        <f t="shared" si="96"/>
        <v/>
      </c>
      <c r="BC215" s="34" t="str">
        <f t="shared" si="97"/>
        <v/>
      </c>
      <c r="BD215" s="34" t="str">
        <f t="shared" si="98"/>
        <v>无</v>
      </c>
      <c r="BE215" s="34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637</v>
      </c>
    </row>
    <row r="216" spans="1:71" ht="17.25" hidden="1" customHeight="1">
      <c r="A216" s="210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2"/>
      <c r="M216" s="212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34" t="str">
        <f t="shared" si="75"/>
        <v/>
      </c>
      <c r="AD216" s="35">
        <f t="shared" si="76"/>
        <v>0</v>
      </c>
      <c r="AE216" s="34" t="str">
        <f t="shared" si="77"/>
        <v/>
      </c>
      <c r="AF216" s="24"/>
      <c r="AG216" s="39">
        <f t="shared" si="78"/>
        <v>0</v>
      </c>
      <c r="AH216" s="35">
        <f t="shared" si="79"/>
        <v>0</v>
      </c>
      <c r="AI216" s="35">
        <f t="shared" si="80"/>
        <v>0</v>
      </c>
      <c r="AJ216" s="34" t="str">
        <f t="shared" si="81"/>
        <v/>
      </c>
      <c r="AK216" s="34" t="str">
        <f t="shared" si="82"/>
        <v/>
      </c>
      <c r="AL216" s="34" t="str">
        <f t="shared" si="83"/>
        <v/>
      </c>
      <c r="AM216" s="34" t="str">
        <f t="shared" si="84"/>
        <v/>
      </c>
      <c r="AN216" s="34" t="str">
        <f t="shared" si="85"/>
        <v/>
      </c>
      <c r="AO216" s="34" t="str">
        <f t="shared" si="86"/>
        <v/>
      </c>
      <c r="AP216" s="34" t="str">
        <f>IF(AJ216="","",VLOOKUP(AN216,[1]Sheet11!E:F,2,0))</f>
        <v/>
      </c>
      <c r="AQ216" s="34" t="str">
        <f>IF(AO216="拼单会员","5年",IF(AJ216="","",VLOOKUP(AM216&amp;AP216,[1]Sheet11!$J$3:$K$17,2)))</f>
        <v/>
      </c>
      <c r="AR216" s="34" t="str">
        <f t="shared" si="87"/>
        <v/>
      </c>
      <c r="AS216" s="34" t="str">
        <f t="shared" si="88"/>
        <v/>
      </c>
      <c r="AT216" s="34" t="str">
        <f t="shared" si="89"/>
        <v/>
      </c>
      <c r="AU216" s="34" t="str">
        <f t="shared" si="90"/>
        <v/>
      </c>
      <c r="AV216" s="34" t="str">
        <f t="shared" si="91"/>
        <v/>
      </c>
      <c r="AW216" s="34" t="str">
        <f t="shared" si="92"/>
        <v/>
      </c>
      <c r="AX216" s="34" t="str">
        <f t="shared" si="93"/>
        <v/>
      </c>
      <c r="AY216" s="34" t="str">
        <f>IF(SUMIF('7-市场业绩'!F:F,AC216,'7-市场业绩'!I:I)&gt;0,"学习卡","老结算")</f>
        <v>老结算</v>
      </c>
      <c r="AZ216" s="34" t="str">
        <f t="shared" si="94"/>
        <v/>
      </c>
      <c r="BA216" s="34" t="str">
        <f t="shared" si="95"/>
        <v>无</v>
      </c>
      <c r="BB216" s="34" t="str">
        <f t="shared" si="96"/>
        <v/>
      </c>
      <c r="BC216" s="34" t="str">
        <f t="shared" si="97"/>
        <v/>
      </c>
      <c r="BD216" s="34" t="str">
        <f t="shared" si="98"/>
        <v>无</v>
      </c>
      <c r="BE216" s="34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660</v>
      </c>
    </row>
    <row r="217" spans="1:71" ht="17.25" hidden="1" customHeight="1">
      <c r="A217" s="210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2"/>
      <c r="M217" s="212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34" t="str">
        <f t="shared" si="75"/>
        <v/>
      </c>
      <c r="AD217" s="35">
        <f t="shared" si="76"/>
        <v>0</v>
      </c>
      <c r="AE217" s="34" t="str">
        <f t="shared" si="77"/>
        <v/>
      </c>
      <c r="AF217" s="24"/>
      <c r="AG217" s="39">
        <f t="shared" si="78"/>
        <v>0</v>
      </c>
      <c r="AH217" s="35">
        <f t="shared" si="79"/>
        <v>0</v>
      </c>
      <c r="AI217" s="35">
        <f t="shared" si="80"/>
        <v>0</v>
      </c>
      <c r="AJ217" s="34" t="str">
        <f t="shared" si="81"/>
        <v/>
      </c>
      <c r="AK217" s="34" t="str">
        <f t="shared" si="82"/>
        <v/>
      </c>
      <c r="AL217" s="34" t="str">
        <f t="shared" si="83"/>
        <v/>
      </c>
      <c r="AM217" s="34" t="str">
        <f t="shared" si="84"/>
        <v/>
      </c>
      <c r="AN217" s="34" t="str">
        <f t="shared" si="85"/>
        <v/>
      </c>
      <c r="AO217" s="34" t="str">
        <f t="shared" si="86"/>
        <v/>
      </c>
      <c r="AP217" s="34" t="str">
        <f>IF(AJ217="","",VLOOKUP(AN217,[1]Sheet11!E:F,2,0))</f>
        <v/>
      </c>
      <c r="AQ217" s="34" t="str">
        <f>IF(AO217="拼单会员","5年",IF(AJ217="","",VLOOKUP(AM217&amp;AP217,[1]Sheet11!$J$3:$K$17,2)))</f>
        <v/>
      </c>
      <c r="AR217" s="34" t="str">
        <f t="shared" si="87"/>
        <v/>
      </c>
      <c r="AS217" s="34" t="str">
        <f t="shared" si="88"/>
        <v/>
      </c>
      <c r="AT217" s="34" t="str">
        <f t="shared" si="89"/>
        <v/>
      </c>
      <c r="AU217" s="34" t="str">
        <f t="shared" si="90"/>
        <v/>
      </c>
      <c r="AV217" s="34" t="str">
        <f t="shared" si="91"/>
        <v/>
      </c>
      <c r="AW217" s="34" t="str">
        <f t="shared" si="92"/>
        <v/>
      </c>
      <c r="AX217" s="34" t="str">
        <f t="shared" si="93"/>
        <v/>
      </c>
      <c r="AY217" s="34" t="str">
        <f>IF(SUMIF('7-市场业绩'!F:F,AC217,'7-市场业绩'!I:I)&gt;0,"学习卡","老结算")</f>
        <v>老结算</v>
      </c>
      <c r="AZ217" s="34" t="str">
        <f t="shared" si="94"/>
        <v/>
      </c>
      <c r="BA217" s="34" t="str">
        <f t="shared" si="95"/>
        <v>无</v>
      </c>
      <c r="BB217" s="34" t="str">
        <f t="shared" si="96"/>
        <v/>
      </c>
      <c r="BC217" s="34" t="str">
        <f t="shared" si="97"/>
        <v/>
      </c>
      <c r="BD217" s="34" t="str">
        <f t="shared" si="98"/>
        <v>无</v>
      </c>
      <c r="BE217" s="34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661</v>
      </c>
    </row>
    <row r="218" spans="1:71" ht="17.25" hidden="1" customHeight="1">
      <c r="A218" s="210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2"/>
      <c r="M218" s="212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34" t="str">
        <f t="shared" si="75"/>
        <v/>
      </c>
      <c r="AD218" s="35">
        <f t="shared" si="76"/>
        <v>0</v>
      </c>
      <c r="AE218" s="34" t="str">
        <f t="shared" si="77"/>
        <v/>
      </c>
      <c r="AF218" s="24"/>
      <c r="AG218" s="39">
        <f t="shared" si="78"/>
        <v>0</v>
      </c>
      <c r="AH218" s="35">
        <f t="shared" si="79"/>
        <v>0</v>
      </c>
      <c r="AI218" s="35">
        <f t="shared" si="80"/>
        <v>0</v>
      </c>
      <c r="AJ218" s="34" t="str">
        <f t="shared" si="81"/>
        <v/>
      </c>
      <c r="AK218" s="34" t="str">
        <f t="shared" si="82"/>
        <v/>
      </c>
      <c r="AL218" s="34" t="str">
        <f t="shared" si="83"/>
        <v/>
      </c>
      <c r="AM218" s="34" t="str">
        <f t="shared" si="84"/>
        <v/>
      </c>
      <c r="AN218" s="34" t="str">
        <f t="shared" si="85"/>
        <v/>
      </c>
      <c r="AO218" s="34" t="str">
        <f t="shared" si="86"/>
        <v/>
      </c>
      <c r="AP218" s="34" t="str">
        <f>IF(AJ218="","",VLOOKUP(AN218,[1]Sheet11!E:F,2,0))</f>
        <v/>
      </c>
      <c r="AQ218" s="34" t="str">
        <f>IF(AO218="拼单会员","5年",IF(AJ218="","",VLOOKUP(AM218&amp;AP218,[1]Sheet11!$J$3:$K$17,2)))</f>
        <v/>
      </c>
      <c r="AR218" s="34" t="str">
        <f t="shared" si="87"/>
        <v/>
      </c>
      <c r="AS218" s="34" t="str">
        <f t="shared" si="88"/>
        <v/>
      </c>
      <c r="AT218" s="34" t="str">
        <f t="shared" si="89"/>
        <v/>
      </c>
      <c r="AU218" s="34" t="str">
        <f t="shared" si="90"/>
        <v/>
      </c>
      <c r="AV218" s="34" t="str">
        <f t="shared" si="91"/>
        <v/>
      </c>
      <c r="AW218" s="34" t="str">
        <f t="shared" si="92"/>
        <v/>
      </c>
      <c r="AX218" s="34" t="str">
        <f t="shared" si="93"/>
        <v/>
      </c>
      <c r="AY218" s="34" t="str">
        <f>IF(SUMIF('7-市场业绩'!F:F,AC218,'7-市场业绩'!I:I)&gt;0,"学习卡","老结算")</f>
        <v>老结算</v>
      </c>
      <c r="AZ218" s="34" t="str">
        <f t="shared" si="94"/>
        <v/>
      </c>
      <c r="BA218" s="34" t="str">
        <f t="shared" si="95"/>
        <v>无</v>
      </c>
      <c r="BB218" s="34" t="str">
        <f t="shared" si="96"/>
        <v/>
      </c>
      <c r="BC218" s="34" t="str">
        <f t="shared" si="97"/>
        <v/>
      </c>
      <c r="BD218" s="34" t="str">
        <f t="shared" si="98"/>
        <v>无</v>
      </c>
      <c r="BE218" s="34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662</v>
      </c>
    </row>
    <row r="219" spans="1:71" ht="17.25" hidden="1" customHeight="1">
      <c r="A219" s="210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2"/>
      <c r="M219" s="212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34" t="str">
        <f t="shared" si="75"/>
        <v/>
      </c>
      <c r="AD219" s="35">
        <f t="shared" si="76"/>
        <v>0</v>
      </c>
      <c r="AE219" s="34" t="str">
        <f t="shared" si="77"/>
        <v/>
      </c>
      <c r="AF219" s="24"/>
      <c r="AG219" s="39">
        <f t="shared" si="78"/>
        <v>0</v>
      </c>
      <c r="AH219" s="35">
        <f t="shared" si="79"/>
        <v>0</v>
      </c>
      <c r="AI219" s="35">
        <f t="shared" si="80"/>
        <v>0</v>
      </c>
      <c r="AJ219" s="34" t="str">
        <f t="shared" si="81"/>
        <v/>
      </c>
      <c r="AK219" s="34" t="str">
        <f t="shared" si="82"/>
        <v/>
      </c>
      <c r="AL219" s="34" t="str">
        <f t="shared" si="83"/>
        <v/>
      </c>
      <c r="AM219" s="34" t="str">
        <f t="shared" si="84"/>
        <v/>
      </c>
      <c r="AN219" s="34" t="str">
        <f t="shared" si="85"/>
        <v/>
      </c>
      <c r="AO219" s="34" t="str">
        <f t="shared" si="86"/>
        <v/>
      </c>
      <c r="AP219" s="34" t="str">
        <f>IF(AJ219="","",VLOOKUP(AN219,[1]Sheet11!E:F,2,0))</f>
        <v/>
      </c>
      <c r="AQ219" s="34" t="str">
        <f>IF(AO219="拼单会员","5年",IF(AJ219="","",VLOOKUP(AM219&amp;AP219,[1]Sheet11!$J$3:$K$17,2)))</f>
        <v/>
      </c>
      <c r="AR219" s="34" t="str">
        <f t="shared" si="87"/>
        <v/>
      </c>
      <c r="AS219" s="34" t="str">
        <f t="shared" si="88"/>
        <v/>
      </c>
      <c r="AT219" s="34" t="str">
        <f t="shared" si="89"/>
        <v/>
      </c>
      <c r="AU219" s="34" t="str">
        <f t="shared" si="90"/>
        <v/>
      </c>
      <c r="AV219" s="34" t="str">
        <f t="shared" si="91"/>
        <v/>
      </c>
      <c r="AW219" s="34" t="str">
        <f t="shared" si="92"/>
        <v/>
      </c>
      <c r="AX219" s="34" t="str">
        <f t="shared" si="93"/>
        <v/>
      </c>
      <c r="AY219" s="34" t="str">
        <f>IF(SUMIF('7-市场业绩'!F:F,AC219,'7-市场业绩'!I:I)&gt;0,"学习卡","老结算")</f>
        <v>老结算</v>
      </c>
      <c r="AZ219" s="34" t="str">
        <f t="shared" si="94"/>
        <v/>
      </c>
      <c r="BA219" s="34" t="str">
        <f t="shared" si="95"/>
        <v>无</v>
      </c>
      <c r="BB219" s="34" t="str">
        <f t="shared" si="96"/>
        <v/>
      </c>
      <c r="BC219" s="34" t="str">
        <f t="shared" si="97"/>
        <v/>
      </c>
      <c r="BD219" s="34" t="str">
        <f t="shared" si="98"/>
        <v>无</v>
      </c>
      <c r="BE219" s="34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663</v>
      </c>
    </row>
    <row r="220" spans="1:71" ht="17.25" hidden="1" customHeight="1">
      <c r="A220" s="210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2"/>
      <c r="M220" s="212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34" t="str">
        <f t="shared" si="75"/>
        <v/>
      </c>
      <c r="AD220" s="35">
        <f t="shared" si="76"/>
        <v>0</v>
      </c>
      <c r="AE220" s="34" t="str">
        <f t="shared" si="77"/>
        <v/>
      </c>
      <c r="AF220" s="24"/>
      <c r="AG220" s="39">
        <f t="shared" si="78"/>
        <v>0</v>
      </c>
      <c r="AH220" s="35">
        <f t="shared" si="79"/>
        <v>0</v>
      </c>
      <c r="AI220" s="35">
        <f t="shared" si="80"/>
        <v>0</v>
      </c>
      <c r="AJ220" s="34" t="str">
        <f t="shared" si="81"/>
        <v/>
      </c>
      <c r="AK220" s="34" t="str">
        <f t="shared" si="82"/>
        <v/>
      </c>
      <c r="AL220" s="34" t="str">
        <f t="shared" si="83"/>
        <v/>
      </c>
      <c r="AM220" s="34" t="str">
        <f t="shared" si="84"/>
        <v/>
      </c>
      <c r="AN220" s="34" t="str">
        <f t="shared" si="85"/>
        <v/>
      </c>
      <c r="AO220" s="34" t="str">
        <f t="shared" si="86"/>
        <v/>
      </c>
      <c r="AP220" s="34" t="str">
        <f>IF(AJ220="","",VLOOKUP(AN220,[1]Sheet11!E:F,2,0))</f>
        <v/>
      </c>
      <c r="AQ220" s="34" t="str">
        <f>IF(AO220="拼单会员","5年",IF(AJ220="","",VLOOKUP(AM220&amp;AP220,[1]Sheet11!$J$3:$K$17,2)))</f>
        <v/>
      </c>
      <c r="AR220" s="34" t="str">
        <f t="shared" si="87"/>
        <v/>
      </c>
      <c r="AS220" s="34" t="str">
        <f t="shared" si="88"/>
        <v/>
      </c>
      <c r="AT220" s="34" t="str">
        <f t="shared" si="89"/>
        <v/>
      </c>
      <c r="AU220" s="34" t="str">
        <f t="shared" si="90"/>
        <v/>
      </c>
      <c r="AV220" s="34" t="str">
        <f t="shared" si="91"/>
        <v/>
      </c>
      <c r="AW220" s="34" t="str">
        <f t="shared" si="92"/>
        <v/>
      </c>
      <c r="AX220" s="34" t="str">
        <f t="shared" si="93"/>
        <v/>
      </c>
      <c r="AY220" s="34" t="str">
        <f>IF(SUMIF('7-市场业绩'!F:F,AC220,'7-市场业绩'!I:I)&gt;0,"学习卡","老结算")</f>
        <v>老结算</v>
      </c>
      <c r="AZ220" s="34" t="str">
        <f t="shared" si="94"/>
        <v/>
      </c>
      <c r="BA220" s="34" t="str">
        <f t="shared" si="95"/>
        <v>无</v>
      </c>
      <c r="BB220" s="34" t="str">
        <f t="shared" si="96"/>
        <v/>
      </c>
      <c r="BC220" s="34" t="str">
        <f t="shared" si="97"/>
        <v/>
      </c>
      <c r="BD220" s="34" t="str">
        <f t="shared" si="98"/>
        <v>无</v>
      </c>
      <c r="BE220" s="34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7.25" hidden="1" customHeight="1">
      <c r="A221" s="210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2"/>
      <c r="M221" s="212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34" t="str">
        <f t="shared" si="75"/>
        <v/>
      </c>
      <c r="AD221" s="35">
        <f t="shared" si="76"/>
        <v>0</v>
      </c>
      <c r="AE221" s="34" t="str">
        <f t="shared" si="77"/>
        <v/>
      </c>
      <c r="AF221" s="24"/>
      <c r="AG221" s="39">
        <f t="shared" si="78"/>
        <v>0</v>
      </c>
      <c r="AH221" s="35">
        <f t="shared" si="79"/>
        <v>0</v>
      </c>
      <c r="AI221" s="35">
        <f t="shared" si="80"/>
        <v>0</v>
      </c>
      <c r="AJ221" s="34" t="str">
        <f t="shared" si="81"/>
        <v/>
      </c>
      <c r="AK221" s="34" t="str">
        <f t="shared" si="82"/>
        <v/>
      </c>
      <c r="AL221" s="34" t="str">
        <f t="shared" si="83"/>
        <v/>
      </c>
      <c r="AM221" s="34" t="str">
        <f t="shared" si="84"/>
        <v/>
      </c>
      <c r="AN221" s="34" t="str">
        <f t="shared" si="85"/>
        <v/>
      </c>
      <c r="AO221" s="34" t="str">
        <f t="shared" si="86"/>
        <v/>
      </c>
      <c r="AP221" s="34" t="str">
        <f>IF(AJ221="","",VLOOKUP(AN221,[1]Sheet11!E:F,2,0))</f>
        <v/>
      </c>
      <c r="AQ221" s="34" t="str">
        <f>IF(AO221="拼单会员","5年",IF(AJ221="","",VLOOKUP(AM221&amp;AP221,[1]Sheet11!$J$3:$K$17,2)))</f>
        <v/>
      </c>
      <c r="AR221" s="34" t="str">
        <f t="shared" si="87"/>
        <v/>
      </c>
      <c r="AS221" s="34" t="str">
        <f t="shared" si="88"/>
        <v/>
      </c>
      <c r="AT221" s="34" t="str">
        <f t="shared" si="89"/>
        <v/>
      </c>
      <c r="AU221" s="34" t="str">
        <f t="shared" si="90"/>
        <v/>
      </c>
      <c r="AV221" s="34" t="str">
        <f t="shared" si="91"/>
        <v/>
      </c>
      <c r="AW221" s="34" t="str">
        <f t="shared" si="92"/>
        <v/>
      </c>
      <c r="AX221" s="34" t="str">
        <f t="shared" si="93"/>
        <v/>
      </c>
      <c r="AY221" s="34" t="str">
        <f>IF(SUMIF('7-市场业绩'!F:F,AC221,'7-市场业绩'!I:I)&gt;0,"学习卡","老结算")</f>
        <v>老结算</v>
      </c>
      <c r="AZ221" s="34" t="str">
        <f t="shared" si="94"/>
        <v/>
      </c>
      <c r="BA221" s="34" t="str">
        <f t="shared" si="95"/>
        <v>无</v>
      </c>
      <c r="BB221" s="34" t="str">
        <f t="shared" si="96"/>
        <v/>
      </c>
      <c r="BC221" s="34" t="str">
        <f t="shared" si="97"/>
        <v/>
      </c>
      <c r="BD221" s="34" t="str">
        <f t="shared" si="98"/>
        <v>无</v>
      </c>
      <c r="BE221" s="34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483</v>
      </c>
    </row>
    <row r="222" spans="1:71" ht="17.25" hidden="1" customHeight="1">
      <c r="A222" s="210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2"/>
      <c r="M222" s="212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34" t="str">
        <f t="shared" si="75"/>
        <v/>
      </c>
      <c r="AD222" s="35">
        <f t="shared" si="76"/>
        <v>0</v>
      </c>
      <c r="AE222" s="34" t="str">
        <f t="shared" si="77"/>
        <v/>
      </c>
      <c r="AF222" s="24"/>
      <c r="AG222" s="39">
        <f t="shared" si="78"/>
        <v>0</v>
      </c>
      <c r="AH222" s="35">
        <f t="shared" si="79"/>
        <v>0</v>
      </c>
      <c r="AI222" s="35">
        <f t="shared" si="80"/>
        <v>0</v>
      </c>
      <c r="AJ222" s="34" t="str">
        <f t="shared" si="81"/>
        <v/>
      </c>
      <c r="AK222" s="34" t="str">
        <f t="shared" si="82"/>
        <v/>
      </c>
      <c r="AL222" s="34" t="str">
        <f t="shared" si="83"/>
        <v/>
      </c>
      <c r="AM222" s="34" t="str">
        <f t="shared" si="84"/>
        <v/>
      </c>
      <c r="AN222" s="34" t="str">
        <f t="shared" si="85"/>
        <v/>
      </c>
      <c r="AO222" s="34" t="str">
        <f t="shared" si="86"/>
        <v/>
      </c>
      <c r="AP222" s="34" t="str">
        <f>IF(AJ222="","",VLOOKUP(AN222,[1]Sheet11!E:F,2,0))</f>
        <v/>
      </c>
      <c r="AQ222" s="34" t="str">
        <f>IF(AO222="拼单会员","5年",IF(AJ222="","",VLOOKUP(AM222&amp;AP222,[1]Sheet11!$J$3:$K$17,2)))</f>
        <v/>
      </c>
      <c r="AR222" s="34" t="str">
        <f t="shared" si="87"/>
        <v/>
      </c>
      <c r="AS222" s="34" t="str">
        <f t="shared" si="88"/>
        <v/>
      </c>
      <c r="AT222" s="34" t="str">
        <f t="shared" si="89"/>
        <v/>
      </c>
      <c r="AU222" s="34" t="str">
        <f t="shared" si="90"/>
        <v/>
      </c>
      <c r="AV222" s="34" t="str">
        <f t="shared" si="91"/>
        <v/>
      </c>
      <c r="AW222" s="34" t="str">
        <f t="shared" si="92"/>
        <v/>
      </c>
      <c r="AX222" s="34" t="str">
        <f t="shared" si="93"/>
        <v/>
      </c>
      <c r="AY222" s="34" t="str">
        <f>IF(SUMIF('7-市场业绩'!F:F,AC222,'7-市场业绩'!I:I)&gt;0,"学习卡","老结算")</f>
        <v>老结算</v>
      </c>
      <c r="AZ222" s="34" t="str">
        <f t="shared" si="94"/>
        <v/>
      </c>
      <c r="BA222" s="34" t="str">
        <f t="shared" si="95"/>
        <v>无</v>
      </c>
      <c r="BB222" s="34" t="str">
        <f t="shared" si="96"/>
        <v/>
      </c>
      <c r="BC222" s="34" t="str">
        <f t="shared" si="97"/>
        <v/>
      </c>
      <c r="BD222" s="34" t="str">
        <f t="shared" si="98"/>
        <v>无</v>
      </c>
      <c r="BE222" s="34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664</v>
      </c>
    </row>
    <row r="223" spans="1:71" ht="17.25" hidden="1" customHeight="1">
      <c r="A223" s="210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2"/>
      <c r="M223" s="212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34" t="str">
        <f t="shared" si="75"/>
        <v/>
      </c>
      <c r="AD223" s="35">
        <f t="shared" si="76"/>
        <v>0</v>
      </c>
      <c r="AE223" s="34" t="str">
        <f t="shared" si="77"/>
        <v/>
      </c>
      <c r="AF223" s="24"/>
      <c r="AG223" s="39">
        <f t="shared" si="78"/>
        <v>0</v>
      </c>
      <c r="AH223" s="35">
        <f t="shared" si="79"/>
        <v>0</v>
      </c>
      <c r="AI223" s="35">
        <f t="shared" si="80"/>
        <v>0</v>
      </c>
      <c r="AJ223" s="34" t="str">
        <f t="shared" si="81"/>
        <v/>
      </c>
      <c r="AK223" s="34" t="str">
        <f t="shared" si="82"/>
        <v/>
      </c>
      <c r="AL223" s="34" t="str">
        <f t="shared" si="83"/>
        <v/>
      </c>
      <c r="AM223" s="34" t="str">
        <f t="shared" si="84"/>
        <v/>
      </c>
      <c r="AN223" s="34" t="str">
        <f t="shared" si="85"/>
        <v/>
      </c>
      <c r="AO223" s="34" t="str">
        <f t="shared" si="86"/>
        <v/>
      </c>
      <c r="AP223" s="34" t="str">
        <f>IF(AJ223="","",VLOOKUP(AN223,[1]Sheet11!E:F,2,0))</f>
        <v/>
      </c>
      <c r="AQ223" s="34" t="str">
        <f>IF(AO223="拼单会员","5年",IF(AJ223="","",VLOOKUP(AM223&amp;AP223,[1]Sheet11!$J$3:$K$17,2)))</f>
        <v/>
      </c>
      <c r="AR223" s="34" t="str">
        <f t="shared" si="87"/>
        <v/>
      </c>
      <c r="AS223" s="34" t="str">
        <f t="shared" si="88"/>
        <v/>
      </c>
      <c r="AT223" s="34" t="str">
        <f t="shared" si="89"/>
        <v/>
      </c>
      <c r="AU223" s="34" t="str">
        <f t="shared" si="90"/>
        <v/>
      </c>
      <c r="AV223" s="34" t="str">
        <f t="shared" si="91"/>
        <v/>
      </c>
      <c r="AW223" s="34" t="str">
        <f t="shared" si="92"/>
        <v/>
      </c>
      <c r="AX223" s="34" t="str">
        <f t="shared" si="93"/>
        <v/>
      </c>
      <c r="AY223" s="34" t="str">
        <f>IF(SUMIF('7-市场业绩'!F:F,AC223,'7-市场业绩'!I:I)&gt;0,"学习卡","老结算")</f>
        <v>老结算</v>
      </c>
      <c r="AZ223" s="34" t="str">
        <f t="shared" si="94"/>
        <v/>
      </c>
      <c r="BA223" s="34" t="str">
        <f t="shared" si="95"/>
        <v>无</v>
      </c>
      <c r="BB223" s="34" t="str">
        <f t="shared" si="96"/>
        <v/>
      </c>
      <c r="BC223" s="34" t="str">
        <f t="shared" si="97"/>
        <v/>
      </c>
      <c r="BD223" s="34" t="str">
        <f t="shared" si="98"/>
        <v>无</v>
      </c>
      <c r="BE223" s="34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665</v>
      </c>
    </row>
    <row r="224" spans="1:71" ht="17.25" hidden="1" customHeight="1">
      <c r="A224" s="210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2"/>
      <c r="M224" s="212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34" t="str">
        <f t="shared" si="75"/>
        <v/>
      </c>
      <c r="AD224" s="35">
        <f t="shared" si="76"/>
        <v>0</v>
      </c>
      <c r="AE224" s="34" t="str">
        <f t="shared" si="77"/>
        <v/>
      </c>
      <c r="AF224" s="24"/>
      <c r="AG224" s="39">
        <f t="shared" si="78"/>
        <v>0</v>
      </c>
      <c r="AH224" s="35">
        <f t="shared" si="79"/>
        <v>0</v>
      </c>
      <c r="AI224" s="35">
        <f t="shared" si="80"/>
        <v>0</v>
      </c>
      <c r="AJ224" s="34" t="str">
        <f t="shared" si="81"/>
        <v/>
      </c>
      <c r="AK224" s="34" t="str">
        <f t="shared" si="82"/>
        <v/>
      </c>
      <c r="AL224" s="34" t="str">
        <f t="shared" si="83"/>
        <v/>
      </c>
      <c r="AM224" s="34" t="str">
        <f t="shared" si="84"/>
        <v/>
      </c>
      <c r="AN224" s="34" t="str">
        <f t="shared" si="85"/>
        <v/>
      </c>
      <c r="AO224" s="34" t="str">
        <f t="shared" si="86"/>
        <v/>
      </c>
      <c r="AP224" s="34" t="str">
        <f>IF(AJ224="","",VLOOKUP(AN224,[1]Sheet11!E:F,2,0))</f>
        <v/>
      </c>
      <c r="AQ224" s="34" t="str">
        <f>IF(AO224="拼单会员","5年",IF(AJ224="","",VLOOKUP(AM224&amp;AP224,[1]Sheet11!$J$3:$K$17,2)))</f>
        <v/>
      </c>
      <c r="AR224" s="34" t="str">
        <f t="shared" si="87"/>
        <v/>
      </c>
      <c r="AS224" s="34" t="str">
        <f t="shared" si="88"/>
        <v/>
      </c>
      <c r="AT224" s="34" t="str">
        <f t="shared" si="89"/>
        <v/>
      </c>
      <c r="AU224" s="34" t="str">
        <f t="shared" si="90"/>
        <v/>
      </c>
      <c r="AV224" s="34" t="str">
        <f t="shared" si="91"/>
        <v/>
      </c>
      <c r="AW224" s="34" t="str">
        <f t="shared" si="92"/>
        <v/>
      </c>
      <c r="AX224" s="34" t="str">
        <f t="shared" si="93"/>
        <v/>
      </c>
      <c r="AY224" s="34" t="str">
        <f>IF(SUMIF('7-市场业绩'!F:F,AC224,'7-市场业绩'!I:I)&gt;0,"学习卡","老结算")</f>
        <v>老结算</v>
      </c>
      <c r="AZ224" s="34" t="str">
        <f t="shared" si="94"/>
        <v/>
      </c>
      <c r="BA224" s="34" t="str">
        <f t="shared" si="95"/>
        <v>无</v>
      </c>
      <c r="BB224" s="34" t="str">
        <f t="shared" si="96"/>
        <v/>
      </c>
      <c r="BC224" s="34" t="str">
        <f t="shared" si="97"/>
        <v/>
      </c>
      <c r="BD224" s="34" t="str">
        <f t="shared" si="98"/>
        <v>无</v>
      </c>
      <c r="BE224" s="34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666</v>
      </c>
    </row>
    <row r="225" spans="1:71" ht="17.25" hidden="1" customHeight="1">
      <c r="A225" s="210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2"/>
      <c r="M225" s="212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34" t="str">
        <f t="shared" si="75"/>
        <v/>
      </c>
      <c r="AD225" s="35">
        <f t="shared" si="76"/>
        <v>0</v>
      </c>
      <c r="AE225" s="34" t="str">
        <f t="shared" si="77"/>
        <v/>
      </c>
      <c r="AF225" s="24"/>
      <c r="AG225" s="39">
        <f t="shared" si="78"/>
        <v>0</v>
      </c>
      <c r="AH225" s="35">
        <f t="shared" si="79"/>
        <v>0</v>
      </c>
      <c r="AI225" s="35">
        <f t="shared" si="80"/>
        <v>0</v>
      </c>
      <c r="AJ225" s="34" t="str">
        <f t="shared" si="81"/>
        <v/>
      </c>
      <c r="AK225" s="34" t="str">
        <f t="shared" si="82"/>
        <v/>
      </c>
      <c r="AL225" s="34" t="str">
        <f t="shared" si="83"/>
        <v/>
      </c>
      <c r="AM225" s="34" t="str">
        <f t="shared" si="84"/>
        <v/>
      </c>
      <c r="AN225" s="34" t="str">
        <f t="shared" si="85"/>
        <v/>
      </c>
      <c r="AO225" s="34" t="str">
        <f t="shared" si="86"/>
        <v/>
      </c>
      <c r="AP225" s="34" t="str">
        <f>IF(AJ225="","",VLOOKUP(AN225,[1]Sheet11!E:F,2,0))</f>
        <v/>
      </c>
      <c r="AQ225" s="34" t="str">
        <f>IF(AO225="拼单会员","5年",IF(AJ225="","",VLOOKUP(AM225&amp;AP225,[1]Sheet11!$J$3:$K$17,2)))</f>
        <v/>
      </c>
      <c r="AR225" s="34" t="str">
        <f t="shared" si="87"/>
        <v/>
      </c>
      <c r="AS225" s="34" t="str">
        <f t="shared" si="88"/>
        <v/>
      </c>
      <c r="AT225" s="34" t="str">
        <f t="shared" si="89"/>
        <v/>
      </c>
      <c r="AU225" s="34" t="str">
        <f t="shared" si="90"/>
        <v/>
      </c>
      <c r="AV225" s="34" t="str">
        <f t="shared" si="91"/>
        <v/>
      </c>
      <c r="AW225" s="34" t="str">
        <f t="shared" si="92"/>
        <v/>
      </c>
      <c r="AX225" s="34" t="str">
        <f t="shared" si="93"/>
        <v/>
      </c>
      <c r="AY225" s="34" t="str">
        <f>IF(SUMIF('7-市场业绩'!F:F,AC225,'7-市场业绩'!I:I)&gt;0,"学习卡","老结算")</f>
        <v>老结算</v>
      </c>
      <c r="AZ225" s="34" t="str">
        <f t="shared" si="94"/>
        <v/>
      </c>
      <c r="BA225" s="34" t="str">
        <f t="shared" si="95"/>
        <v>无</v>
      </c>
      <c r="BB225" s="34" t="str">
        <f t="shared" si="96"/>
        <v/>
      </c>
      <c r="BC225" s="34" t="str">
        <f t="shared" si="97"/>
        <v/>
      </c>
      <c r="BD225" s="34" t="str">
        <f t="shared" si="98"/>
        <v>无</v>
      </c>
      <c r="BE225" s="34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667</v>
      </c>
    </row>
    <row r="226" spans="1:71" ht="17.25" hidden="1" customHeight="1">
      <c r="A226" s="210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2"/>
      <c r="M226" s="212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34" t="str">
        <f t="shared" si="75"/>
        <v/>
      </c>
      <c r="AD226" s="35">
        <f t="shared" si="76"/>
        <v>0</v>
      </c>
      <c r="AE226" s="34" t="str">
        <f t="shared" si="77"/>
        <v/>
      </c>
      <c r="AF226" s="24"/>
      <c r="AG226" s="39">
        <f t="shared" si="78"/>
        <v>0</v>
      </c>
      <c r="AH226" s="35">
        <f t="shared" si="79"/>
        <v>0</v>
      </c>
      <c r="AI226" s="35">
        <f t="shared" si="80"/>
        <v>0</v>
      </c>
      <c r="AJ226" s="34" t="str">
        <f t="shared" si="81"/>
        <v/>
      </c>
      <c r="AK226" s="34" t="str">
        <f t="shared" si="82"/>
        <v/>
      </c>
      <c r="AL226" s="34" t="str">
        <f t="shared" si="83"/>
        <v/>
      </c>
      <c r="AM226" s="34" t="str">
        <f t="shared" si="84"/>
        <v/>
      </c>
      <c r="AN226" s="34" t="str">
        <f t="shared" si="85"/>
        <v/>
      </c>
      <c r="AO226" s="34" t="str">
        <f t="shared" si="86"/>
        <v/>
      </c>
      <c r="AP226" s="34" t="str">
        <f>IF(AJ226="","",VLOOKUP(AN226,[1]Sheet11!E:F,2,0))</f>
        <v/>
      </c>
      <c r="AQ226" s="34" t="str">
        <f>IF(AO226="拼单会员","5年",IF(AJ226="","",VLOOKUP(AM226&amp;AP226,[1]Sheet11!$J$3:$K$17,2)))</f>
        <v/>
      </c>
      <c r="AR226" s="34" t="str">
        <f t="shared" si="87"/>
        <v/>
      </c>
      <c r="AS226" s="34" t="str">
        <f t="shared" si="88"/>
        <v/>
      </c>
      <c r="AT226" s="34" t="str">
        <f t="shared" si="89"/>
        <v/>
      </c>
      <c r="AU226" s="34" t="str">
        <f t="shared" si="90"/>
        <v/>
      </c>
      <c r="AV226" s="34" t="str">
        <f t="shared" si="91"/>
        <v/>
      </c>
      <c r="AW226" s="34" t="str">
        <f t="shared" si="92"/>
        <v/>
      </c>
      <c r="AX226" s="34" t="str">
        <f t="shared" si="93"/>
        <v/>
      </c>
      <c r="AY226" s="34" t="str">
        <f>IF(SUMIF('7-市场业绩'!F:F,AC226,'7-市场业绩'!I:I)&gt;0,"学习卡","老结算")</f>
        <v>老结算</v>
      </c>
      <c r="AZ226" s="34" t="str">
        <f t="shared" si="94"/>
        <v/>
      </c>
      <c r="BA226" s="34" t="str">
        <f t="shared" si="95"/>
        <v>无</v>
      </c>
      <c r="BB226" s="34" t="str">
        <f t="shared" si="96"/>
        <v/>
      </c>
      <c r="BC226" s="34" t="str">
        <f t="shared" si="97"/>
        <v/>
      </c>
      <c r="BD226" s="34" t="str">
        <f t="shared" si="98"/>
        <v>无</v>
      </c>
      <c r="BE226" s="34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668</v>
      </c>
    </row>
    <row r="227" spans="1:71" ht="17.25" hidden="1" customHeight="1">
      <c r="A227" s="210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2"/>
      <c r="M227" s="212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34" t="str">
        <f t="shared" si="75"/>
        <v/>
      </c>
      <c r="AD227" s="35">
        <f t="shared" si="76"/>
        <v>0</v>
      </c>
      <c r="AE227" s="34" t="str">
        <f t="shared" si="77"/>
        <v/>
      </c>
      <c r="AF227" s="24"/>
      <c r="AG227" s="39">
        <f t="shared" si="78"/>
        <v>0</v>
      </c>
      <c r="AH227" s="35">
        <f t="shared" si="79"/>
        <v>0</v>
      </c>
      <c r="AI227" s="35">
        <f t="shared" si="80"/>
        <v>0</v>
      </c>
      <c r="AJ227" s="34" t="str">
        <f t="shared" si="81"/>
        <v/>
      </c>
      <c r="AK227" s="34" t="str">
        <f t="shared" si="82"/>
        <v/>
      </c>
      <c r="AL227" s="34" t="str">
        <f t="shared" si="83"/>
        <v/>
      </c>
      <c r="AM227" s="34" t="str">
        <f t="shared" si="84"/>
        <v/>
      </c>
      <c r="AN227" s="34" t="str">
        <f t="shared" si="85"/>
        <v/>
      </c>
      <c r="AO227" s="34" t="str">
        <f t="shared" si="86"/>
        <v/>
      </c>
      <c r="AP227" s="34" t="str">
        <f>IF(AJ227="","",VLOOKUP(AN227,[1]Sheet11!E:F,2,0))</f>
        <v/>
      </c>
      <c r="AQ227" s="34" t="str">
        <f>IF(AO227="拼单会员","5年",IF(AJ227="","",VLOOKUP(AM227&amp;AP227,[1]Sheet11!$J$3:$K$17,2)))</f>
        <v/>
      </c>
      <c r="AR227" s="34" t="str">
        <f t="shared" si="87"/>
        <v/>
      </c>
      <c r="AS227" s="34" t="str">
        <f t="shared" si="88"/>
        <v/>
      </c>
      <c r="AT227" s="34" t="str">
        <f t="shared" si="89"/>
        <v/>
      </c>
      <c r="AU227" s="34" t="str">
        <f t="shared" si="90"/>
        <v/>
      </c>
      <c r="AV227" s="34" t="str">
        <f t="shared" si="91"/>
        <v/>
      </c>
      <c r="AW227" s="34" t="str">
        <f t="shared" si="92"/>
        <v/>
      </c>
      <c r="AX227" s="34" t="str">
        <f t="shared" si="93"/>
        <v/>
      </c>
      <c r="AY227" s="34" t="str">
        <f>IF(SUMIF('7-市场业绩'!F:F,AC227,'7-市场业绩'!I:I)&gt;0,"学习卡","老结算")</f>
        <v>老结算</v>
      </c>
      <c r="AZ227" s="34" t="str">
        <f t="shared" si="94"/>
        <v/>
      </c>
      <c r="BA227" s="34" t="str">
        <f t="shared" si="95"/>
        <v>无</v>
      </c>
      <c r="BB227" s="34" t="str">
        <f t="shared" si="96"/>
        <v/>
      </c>
      <c r="BC227" s="34" t="str">
        <f t="shared" si="97"/>
        <v/>
      </c>
      <c r="BD227" s="34" t="str">
        <f t="shared" si="98"/>
        <v>无</v>
      </c>
      <c r="BE227" s="34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669</v>
      </c>
    </row>
    <row r="228" spans="1:71" ht="17.25" hidden="1" customHeight="1">
      <c r="A228" s="210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2"/>
      <c r="M228" s="212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34" t="str">
        <f t="shared" si="75"/>
        <v/>
      </c>
      <c r="AD228" s="35">
        <f t="shared" si="76"/>
        <v>0</v>
      </c>
      <c r="AE228" s="34" t="str">
        <f t="shared" si="77"/>
        <v/>
      </c>
      <c r="AF228" s="24"/>
      <c r="AG228" s="39">
        <f t="shared" si="78"/>
        <v>0</v>
      </c>
      <c r="AH228" s="35">
        <f t="shared" si="79"/>
        <v>0</v>
      </c>
      <c r="AI228" s="35">
        <f t="shared" si="80"/>
        <v>0</v>
      </c>
      <c r="AJ228" s="34" t="str">
        <f t="shared" si="81"/>
        <v/>
      </c>
      <c r="AK228" s="34" t="str">
        <f t="shared" si="82"/>
        <v/>
      </c>
      <c r="AL228" s="34" t="str">
        <f t="shared" si="83"/>
        <v/>
      </c>
      <c r="AM228" s="34" t="str">
        <f t="shared" si="84"/>
        <v/>
      </c>
      <c r="AN228" s="34" t="str">
        <f t="shared" si="85"/>
        <v/>
      </c>
      <c r="AO228" s="34" t="str">
        <f t="shared" si="86"/>
        <v/>
      </c>
      <c r="AP228" s="34" t="str">
        <f>IF(AJ228="","",VLOOKUP(AN228,[1]Sheet11!E:F,2,0))</f>
        <v/>
      </c>
      <c r="AQ228" s="34" t="str">
        <f>IF(AO228="拼单会员","5年",IF(AJ228="","",VLOOKUP(AM228&amp;AP228,[1]Sheet11!$J$3:$K$17,2)))</f>
        <v/>
      </c>
      <c r="AR228" s="34" t="str">
        <f t="shared" si="87"/>
        <v/>
      </c>
      <c r="AS228" s="34" t="str">
        <f t="shared" si="88"/>
        <v/>
      </c>
      <c r="AT228" s="34" t="str">
        <f t="shared" si="89"/>
        <v/>
      </c>
      <c r="AU228" s="34" t="str">
        <f t="shared" si="90"/>
        <v/>
      </c>
      <c r="AV228" s="34" t="str">
        <f t="shared" si="91"/>
        <v/>
      </c>
      <c r="AW228" s="34" t="str">
        <f t="shared" si="92"/>
        <v/>
      </c>
      <c r="AX228" s="34" t="str">
        <f t="shared" si="93"/>
        <v/>
      </c>
      <c r="AY228" s="34" t="str">
        <f>IF(SUMIF('7-市场业绩'!F:F,AC228,'7-市场业绩'!I:I)&gt;0,"学习卡","老结算")</f>
        <v>老结算</v>
      </c>
      <c r="AZ228" s="34" t="str">
        <f t="shared" si="94"/>
        <v/>
      </c>
      <c r="BA228" s="34" t="str">
        <f t="shared" si="95"/>
        <v>无</v>
      </c>
      <c r="BB228" s="34" t="str">
        <f t="shared" si="96"/>
        <v/>
      </c>
      <c r="BC228" s="34" t="str">
        <f t="shared" si="97"/>
        <v/>
      </c>
      <c r="BD228" s="34" t="str">
        <f t="shared" si="98"/>
        <v>无</v>
      </c>
      <c r="BE228" s="34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670</v>
      </c>
    </row>
    <row r="229" spans="1:71" ht="17.25" hidden="1" customHeight="1">
      <c r="A229" s="210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2"/>
      <c r="M229" s="212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34" t="str">
        <f t="shared" si="75"/>
        <v/>
      </c>
      <c r="AD229" s="35">
        <f t="shared" si="76"/>
        <v>0</v>
      </c>
      <c r="AE229" s="34" t="str">
        <f t="shared" si="77"/>
        <v/>
      </c>
      <c r="AF229" s="24"/>
      <c r="AG229" s="39">
        <f t="shared" si="78"/>
        <v>0</v>
      </c>
      <c r="AH229" s="35">
        <f t="shared" si="79"/>
        <v>0</v>
      </c>
      <c r="AI229" s="35">
        <f t="shared" si="80"/>
        <v>0</v>
      </c>
      <c r="AJ229" s="34" t="str">
        <f t="shared" si="81"/>
        <v/>
      </c>
      <c r="AK229" s="34" t="str">
        <f t="shared" si="82"/>
        <v/>
      </c>
      <c r="AL229" s="34" t="str">
        <f t="shared" si="83"/>
        <v/>
      </c>
      <c r="AM229" s="34" t="str">
        <f t="shared" si="84"/>
        <v/>
      </c>
      <c r="AN229" s="34" t="str">
        <f t="shared" si="85"/>
        <v/>
      </c>
      <c r="AO229" s="34" t="str">
        <f t="shared" si="86"/>
        <v/>
      </c>
      <c r="AP229" s="34" t="str">
        <f>IF(AJ229="","",VLOOKUP(AN229,[1]Sheet11!E:F,2,0))</f>
        <v/>
      </c>
      <c r="AQ229" s="34" t="str">
        <f>IF(AO229="拼单会员","5年",IF(AJ229="","",VLOOKUP(AM229&amp;AP229,[1]Sheet11!$J$3:$K$17,2)))</f>
        <v/>
      </c>
      <c r="AR229" s="34" t="str">
        <f t="shared" si="87"/>
        <v/>
      </c>
      <c r="AS229" s="34" t="str">
        <f t="shared" si="88"/>
        <v/>
      </c>
      <c r="AT229" s="34" t="str">
        <f t="shared" si="89"/>
        <v/>
      </c>
      <c r="AU229" s="34" t="str">
        <f t="shared" si="90"/>
        <v/>
      </c>
      <c r="AV229" s="34" t="str">
        <f t="shared" si="91"/>
        <v/>
      </c>
      <c r="AW229" s="34" t="str">
        <f t="shared" si="92"/>
        <v/>
      </c>
      <c r="AX229" s="34" t="str">
        <f t="shared" si="93"/>
        <v/>
      </c>
      <c r="AY229" s="34" t="str">
        <f>IF(SUMIF('7-市场业绩'!F:F,AC229,'7-市场业绩'!I:I)&gt;0,"学习卡","老结算")</f>
        <v>老结算</v>
      </c>
      <c r="AZ229" s="34" t="str">
        <f t="shared" si="94"/>
        <v/>
      </c>
      <c r="BA229" s="34" t="str">
        <f t="shared" si="95"/>
        <v>无</v>
      </c>
      <c r="BB229" s="34" t="str">
        <f t="shared" si="96"/>
        <v/>
      </c>
      <c r="BC229" s="34" t="str">
        <f t="shared" si="97"/>
        <v/>
      </c>
      <c r="BD229" s="34" t="str">
        <f t="shared" si="98"/>
        <v>无</v>
      </c>
      <c r="BE229" s="34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671</v>
      </c>
    </row>
    <row r="230" spans="1:71" ht="17.25" hidden="1" customHeight="1">
      <c r="A230" s="210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2"/>
      <c r="M230" s="212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34" t="str">
        <f t="shared" si="75"/>
        <v/>
      </c>
      <c r="AD230" s="35">
        <f t="shared" si="76"/>
        <v>0</v>
      </c>
      <c r="AE230" s="34" t="str">
        <f t="shared" si="77"/>
        <v/>
      </c>
      <c r="AF230" s="24"/>
      <c r="AG230" s="39">
        <f t="shared" si="78"/>
        <v>0</v>
      </c>
      <c r="AH230" s="35">
        <f t="shared" si="79"/>
        <v>0</v>
      </c>
      <c r="AI230" s="35">
        <f t="shared" si="80"/>
        <v>0</v>
      </c>
      <c r="AJ230" s="34" t="str">
        <f t="shared" si="81"/>
        <v/>
      </c>
      <c r="AK230" s="34" t="str">
        <f t="shared" si="82"/>
        <v/>
      </c>
      <c r="AL230" s="34" t="str">
        <f t="shared" si="83"/>
        <v/>
      </c>
      <c r="AM230" s="34" t="str">
        <f t="shared" si="84"/>
        <v/>
      </c>
      <c r="AN230" s="34" t="str">
        <f t="shared" si="85"/>
        <v/>
      </c>
      <c r="AO230" s="34" t="str">
        <f t="shared" si="86"/>
        <v/>
      </c>
      <c r="AP230" s="34" t="str">
        <f>IF(AJ230="","",VLOOKUP(AN230,[1]Sheet11!E:F,2,0))</f>
        <v/>
      </c>
      <c r="AQ230" s="34" t="str">
        <f>IF(AO230="拼单会员","5年",IF(AJ230="","",VLOOKUP(AM230&amp;AP230,[1]Sheet11!$J$3:$K$17,2)))</f>
        <v/>
      </c>
      <c r="AR230" s="34" t="str">
        <f t="shared" si="87"/>
        <v/>
      </c>
      <c r="AS230" s="34" t="str">
        <f t="shared" si="88"/>
        <v/>
      </c>
      <c r="AT230" s="34" t="str">
        <f t="shared" si="89"/>
        <v/>
      </c>
      <c r="AU230" s="34" t="str">
        <f t="shared" si="90"/>
        <v/>
      </c>
      <c r="AV230" s="34" t="str">
        <f t="shared" si="91"/>
        <v/>
      </c>
      <c r="AW230" s="34" t="str">
        <f t="shared" si="92"/>
        <v/>
      </c>
      <c r="AX230" s="34" t="str">
        <f t="shared" si="93"/>
        <v/>
      </c>
      <c r="AY230" s="34" t="str">
        <f>IF(SUMIF('7-市场业绩'!F:F,AC230,'7-市场业绩'!I:I)&gt;0,"学习卡","老结算")</f>
        <v>老结算</v>
      </c>
      <c r="AZ230" s="34" t="str">
        <f t="shared" si="94"/>
        <v/>
      </c>
      <c r="BA230" s="34" t="str">
        <f t="shared" si="95"/>
        <v>无</v>
      </c>
      <c r="BB230" s="34" t="str">
        <f t="shared" si="96"/>
        <v/>
      </c>
      <c r="BC230" s="34" t="str">
        <f t="shared" si="97"/>
        <v/>
      </c>
      <c r="BD230" s="34" t="str">
        <f t="shared" si="98"/>
        <v>无</v>
      </c>
      <c r="BE230" s="34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672</v>
      </c>
    </row>
    <row r="231" spans="1:71" ht="17.25" hidden="1" customHeight="1">
      <c r="A231" s="210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2"/>
      <c r="M231" s="212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34" t="str">
        <f t="shared" si="75"/>
        <v/>
      </c>
      <c r="AD231" s="35">
        <f t="shared" si="76"/>
        <v>0</v>
      </c>
      <c r="AE231" s="34" t="str">
        <f t="shared" si="77"/>
        <v/>
      </c>
      <c r="AF231" s="24"/>
      <c r="AG231" s="39">
        <f t="shared" si="78"/>
        <v>0</v>
      </c>
      <c r="AH231" s="35">
        <f t="shared" si="79"/>
        <v>0</v>
      </c>
      <c r="AI231" s="35">
        <f t="shared" si="80"/>
        <v>0</v>
      </c>
      <c r="AJ231" s="34" t="str">
        <f t="shared" si="81"/>
        <v/>
      </c>
      <c r="AK231" s="34" t="str">
        <f t="shared" si="82"/>
        <v/>
      </c>
      <c r="AL231" s="34" t="str">
        <f t="shared" si="83"/>
        <v/>
      </c>
      <c r="AM231" s="34" t="str">
        <f t="shared" si="84"/>
        <v/>
      </c>
      <c r="AN231" s="34" t="str">
        <f t="shared" si="85"/>
        <v/>
      </c>
      <c r="AO231" s="34" t="str">
        <f t="shared" si="86"/>
        <v/>
      </c>
      <c r="AP231" s="34" t="str">
        <f>IF(AJ231="","",VLOOKUP(AN231,[1]Sheet11!E:F,2,0))</f>
        <v/>
      </c>
      <c r="AQ231" s="34" t="str">
        <f>IF(AO231="拼单会员","5年",IF(AJ231="","",VLOOKUP(AM231&amp;AP231,[1]Sheet11!$J$3:$K$17,2)))</f>
        <v/>
      </c>
      <c r="AR231" s="34" t="str">
        <f t="shared" si="87"/>
        <v/>
      </c>
      <c r="AS231" s="34" t="str">
        <f t="shared" si="88"/>
        <v/>
      </c>
      <c r="AT231" s="34" t="str">
        <f t="shared" si="89"/>
        <v/>
      </c>
      <c r="AU231" s="34" t="str">
        <f t="shared" si="90"/>
        <v/>
      </c>
      <c r="AV231" s="34" t="str">
        <f t="shared" si="91"/>
        <v/>
      </c>
      <c r="AW231" s="34" t="str">
        <f t="shared" si="92"/>
        <v/>
      </c>
      <c r="AX231" s="34" t="str">
        <f t="shared" si="93"/>
        <v/>
      </c>
      <c r="AY231" s="34" t="str">
        <f>IF(SUMIF('7-市场业绩'!F:F,AC231,'7-市场业绩'!I:I)&gt;0,"学习卡","老结算")</f>
        <v>老结算</v>
      </c>
      <c r="AZ231" s="34" t="str">
        <f t="shared" si="94"/>
        <v/>
      </c>
      <c r="BA231" s="34" t="str">
        <f t="shared" si="95"/>
        <v>无</v>
      </c>
      <c r="BB231" s="34" t="str">
        <f t="shared" si="96"/>
        <v/>
      </c>
      <c r="BC231" s="34" t="str">
        <f t="shared" si="97"/>
        <v/>
      </c>
      <c r="BD231" s="34" t="str">
        <f t="shared" si="98"/>
        <v>无</v>
      </c>
      <c r="BE231" s="34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673</v>
      </c>
    </row>
    <row r="232" spans="1:71" ht="17.25" hidden="1" customHeight="1">
      <c r="A232" s="210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2"/>
      <c r="M232" s="212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34" t="str">
        <f t="shared" si="75"/>
        <v/>
      </c>
      <c r="AD232" s="35">
        <f t="shared" si="76"/>
        <v>0</v>
      </c>
      <c r="AE232" s="34" t="str">
        <f t="shared" si="77"/>
        <v/>
      </c>
      <c r="AF232" s="24"/>
      <c r="AG232" s="39">
        <f t="shared" si="78"/>
        <v>0</v>
      </c>
      <c r="AH232" s="35">
        <f t="shared" si="79"/>
        <v>0</v>
      </c>
      <c r="AI232" s="35">
        <f t="shared" si="80"/>
        <v>0</v>
      </c>
      <c r="AJ232" s="34" t="str">
        <f t="shared" si="81"/>
        <v/>
      </c>
      <c r="AK232" s="34" t="str">
        <f t="shared" si="82"/>
        <v/>
      </c>
      <c r="AL232" s="34" t="str">
        <f t="shared" si="83"/>
        <v/>
      </c>
      <c r="AM232" s="34" t="str">
        <f t="shared" si="84"/>
        <v/>
      </c>
      <c r="AN232" s="34" t="str">
        <f t="shared" si="85"/>
        <v/>
      </c>
      <c r="AO232" s="34" t="str">
        <f t="shared" si="86"/>
        <v/>
      </c>
      <c r="AP232" s="34" t="str">
        <f>IF(AJ232="","",VLOOKUP(AN232,[1]Sheet11!E:F,2,0))</f>
        <v/>
      </c>
      <c r="AQ232" s="34" t="str">
        <f>IF(AO232="拼单会员","5年",IF(AJ232="","",VLOOKUP(AM232&amp;AP232,[1]Sheet11!$J$3:$K$17,2)))</f>
        <v/>
      </c>
      <c r="AR232" s="34" t="str">
        <f t="shared" si="87"/>
        <v/>
      </c>
      <c r="AS232" s="34" t="str">
        <f t="shared" si="88"/>
        <v/>
      </c>
      <c r="AT232" s="34" t="str">
        <f t="shared" si="89"/>
        <v/>
      </c>
      <c r="AU232" s="34" t="str">
        <f t="shared" si="90"/>
        <v/>
      </c>
      <c r="AV232" s="34" t="str">
        <f t="shared" si="91"/>
        <v/>
      </c>
      <c r="AW232" s="34" t="str">
        <f t="shared" si="92"/>
        <v/>
      </c>
      <c r="AX232" s="34" t="str">
        <f t="shared" si="93"/>
        <v/>
      </c>
      <c r="AY232" s="34" t="str">
        <f>IF(SUMIF('7-市场业绩'!F:F,AC232,'7-市场业绩'!I:I)&gt;0,"学习卡","老结算")</f>
        <v>老结算</v>
      </c>
      <c r="AZ232" s="34" t="str">
        <f t="shared" si="94"/>
        <v/>
      </c>
      <c r="BA232" s="34" t="str">
        <f t="shared" si="95"/>
        <v>无</v>
      </c>
      <c r="BB232" s="34" t="str">
        <f t="shared" si="96"/>
        <v/>
      </c>
      <c r="BC232" s="34" t="str">
        <f t="shared" si="97"/>
        <v/>
      </c>
      <c r="BD232" s="34" t="str">
        <f t="shared" si="98"/>
        <v>无</v>
      </c>
      <c r="BE232" s="34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674</v>
      </c>
    </row>
    <row r="233" spans="1:71" ht="17.25" hidden="1" customHeight="1">
      <c r="A233" s="210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2"/>
      <c r="M233" s="212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34" t="str">
        <f t="shared" si="75"/>
        <v/>
      </c>
      <c r="AD233" s="35">
        <f t="shared" si="76"/>
        <v>0</v>
      </c>
      <c r="AE233" s="34" t="str">
        <f t="shared" si="77"/>
        <v/>
      </c>
      <c r="AF233" s="24"/>
      <c r="AG233" s="39">
        <f t="shared" si="78"/>
        <v>0</v>
      </c>
      <c r="AH233" s="35">
        <f t="shared" si="79"/>
        <v>0</v>
      </c>
      <c r="AI233" s="35">
        <f t="shared" si="80"/>
        <v>0</v>
      </c>
      <c r="AJ233" s="34" t="str">
        <f t="shared" si="81"/>
        <v/>
      </c>
      <c r="AK233" s="34" t="str">
        <f t="shared" si="82"/>
        <v/>
      </c>
      <c r="AL233" s="34" t="str">
        <f t="shared" si="83"/>
        <v/>
      </c>
      <c r="AM233" s="34" t="str">
        <f t="shared" si="84"/>
        <v/>
      </c>
      <c r="AN233" s="34" t="str">
        <f t="shared" si="85"/>
        <v/>
      </c>
      <c r="AO233" s="34" t="str">
        <f t="shared" si="86"/>
        <v/>
      </c>
      <c r="AP233" s="34" t="str">
        <f>IF(AJ233="","",VLOOKUP(AN233,[1]Sheet11!E:F,2,0))</f>
        <v/>
      </c>
      <c r="AQ233" s="34" t="str">
        <f>IF(AO233="拼单会员","5年",IF(AJ233="","",VLOOKUP(AM233&amp;AP233,[1]Sheet11!$J$3:$K$17,2)))</f>
        <v/>
      </c>
      <c r="AR233" s="34" t="str">
        <f t="shared" si="87"/>
        <v/>
      </c>
      <c r="AS233" s="34" t="str">
        <f t="shared" si="88"/>
        <v/>
      </c>
      <c r="AT233" s="34" t="str">
        <f t="shared" si="89"/>
        <v/>
      </c>
      <c r="AU233" s="34" t="str">
        <f t="shared" si="90"/>
        <v/>
      </c>
      <c r="AV233" s="34" t="str">
        <f t="shared" si="91"/>
        <v/>
      </c>
      <c r="AW233" s="34" t="str">
        <f t="shared" si="92"/>
        <v/>
      </c>
      <c r="AX233" s="34" t="str">
        <f t="shared" si="93"/>
        <v/>
      </c>
      <c r="AY233" s="34" t="str">
        <f>IF(SUMIF('7-市场业绩'!F:F,AC233,'7-市场业绩'!I:I)&gt;0,"学习卡","老结算")</f>
        <v>老结算</v>
      </c>
      <c r="AZ233" s="34" t="str">
        <f t="shared" si="94"/>
        <v/>
      </c>
      <c r="BA233" s="34" t="str">
        <f t="shared" si="95"/>
        <v>无</v>
      </c>
      <c r="BB233" s="34" t="str">
        <f t="shared" si="96"/>
        <v/>
      </c>
      <c r="BC233" s="34" t="str">
        <f t="shared" si="97"/>
        <v/>
      </c>
      <c r="BD233" s="34" t="str">
        <f t="shared" si="98"/>
        <v>无</v>
      </c>
      <c r="BE233" s="34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675</v>
      </c>
    </row>
    <row r="234" spans="1:71" ht="17.25" hidden="1" customHeight="1">
      <c r="A234" s="210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2"/>
      <c r="M234" s="212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34" t="str">
        <f t="shared" si="75"/>
        <v/>
      </c>
      <c r="AD234" s="35">
        <f t="shared" si="76"/>
        <v>0</v>
      </c>
      <c r="AE234" s="34" t="str">
        <f t="shared" si="77"/>
        <v/>
      </c>
      <c r="AF234" s="24"/>
      <c r="AG234" s="39">
        <f t="shared" si="78"/>
        <v>0</v>
      </c>
      <c r="AH234" s="35">
        <f t="shared" si="79"/>
        <v>0</v>
      </c>
      <c r="AI234" s="35">
        <f t="shared" si="80"/>
        <v>0</v>
      </c>
      <c r="AJ234" s="34" t="str">
        <f t="shared" si="81"/>
        <v/>
      </c>
      <c r="AK234" s="34" t="str">
        <f t="shared" si="82"/>
        <v/>
      </c>
      <c r="AL234" s="34" t="str">
        <f t="shared" si="83"/>
        <v/>
      </c>
      <c r="AM234" s="34" t="str">
        <f t="shared" si="84"/>
        <v/>
      </c>
      <c r="AN234" s="34" t="str">
        <f t="shared" si="85"/>
        <v/>
      </c>
      <c r="AO234" s="34" t="str">
        <f t="shared" si="86"/>
        <v/>
      </c>
      <c r="AP234" s="34" t="str">
        <f>IF(AJ234="","",VLOOKUP(AN234,[1]Sheet11!E:F,2,0))</f>
        <v/>
      </c>
      <c r="AQ234" s="34" t="str">
        <f>IF(AO234="拼单会员","5年",IF(AJ234="","",VLOOKUP(AM234&amp;AP234,[1]Sheet11!$J$3:$K$17,2)))</f>
        <v/>
      </c>
      <c r="AR234" s="34" t="str">
        <f t="shared" si="87"/>
        <v/>
      </c>
      <c r="AS234" s="34" t="str">
        <f t="shared" si="88"/>
        <v/>
      </c>
      <c r="AT234" s="34" t="str">
        <f t="shared" si="89"/>
        <v/>
      </c>
      <c r="AU234" s="34" t="str">
        <f t="shared" si="90"/>
        <v/>
      </c>
      <c r="AV234" s="34" t="str">
        <f t="shared" si="91"/>
        <v/>
      </c>
      <c r="AW234" s="34" t="str">
        <f t="shared" si="92"/>
        <v/>
      </c>
      <c r="AX234" s="34" t="str">
        <f t="shared" si="93"/>
        <v/>
      </c>
      <c r="AY234" s="34" t="str">
        <f>IF(SUMIF('7-市场业绩'!F:F,AC234,'7-市场业绩'!I:I)&gt;0,"学习卡","老结算")</f>
        <v>老结算</v>
      </c>
      <c r="AZ234" s="34" t="str">
        <f t="shared" si="94"/>
        <v/>
      </c>
      <c r="BA234" s="34" t="str">
        <f t="shared" si="95"/>
        <v>无</v>
      </c>
      <c r="BB234" s="34" t="str">
        <f t="shared" si="96"/>
        <v/>
      </c>
      <c r="BC234" s="34" t="str">
        <f t="shared" si="97"/>
        <v/>
      </c>
      <c r="BD234" s="34" t="str">
        <f t="shared" si="98"/>
        <v>无</v>
      </c>
      <c r="BE234" s="34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676</v>
      </c>
    </row>
    <row r="235" spans="1:71" ht="17.25" hidden="1" customHeight="1">
      <c r="A235" s="210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2"/>
      <c r="M235" s="212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34" t="str">
        <f t="shared" si="75"/>
        <v/>
      </c>
      <c r="AD235" s="35">
        <f t="shared" si="76"/>
        <v>0</v>
      </c>
      <c r="AE235" s="34" t="str">
        <f t="shared" si="77"/>
        <v/>
      </c>
      <c r="AF235" s="24"/>
      <c r="AG235" s="39">
        <f t="shared" si="78"/>
        <v>0</v>
      </c>
      <c r="AH235" s="35">
        <f t="shared" si="79"/>
        <v>0</v>
      </c>
      <c r="AI235" s="35">
        <f t="shared" si="80"/>
        <v>0</v>
      </c>
      <c r="AJ235" s="34" t="str">
        <f t="shared" si="81"/>
        <v/>
      </c>
      <c r="AK235" s="34" t="str">
        <f t="shared" si="82"/>
        <v/>
      </c>
      <c r="AL235" s="34" t="str">
        <f t="shared" si="83"/>
        <v/>
      </c>
      <c r="AM235" s="34" t="str">
        <f t="shared" si="84"/>
        <v/>
      </c>
      <c r="AN235" s="34" t="str">
        <f t="shared" si="85"/>
        <v/>
      </c>
      <c r="AO235" s="34" t="str">
        <f t="shared" si="86"/>
        <v/>
      </c>
      <c r="AP235" s="34" t="str">
        <f>IF(AJ235="","",VLOOKUP(AN235,[1]Sheet11!E:F,2,0))</f>
        <v/>
      </c>
      <c r="AQ235" s="34" t="str">
        <f>IF(AO235="拼单会员","5年",IF(AJ235="","",VLOOKUP(AM235&amp;AP235,[1]Sheet11!$J$3:$K$17,2)))</f>
        <v/>
      </c>
      <c r="AR235" s="34" t="str">
        <f t="shared" si="87"/>
        <v/>
      </c>
      <c r="AS235" s="34" t="str">
        <f t="shared" si="88"/>
        <v/>
      </c>
      <c r="AT235" s="34" t="str">
        <f t="shared" si="89"/>
        <v/>
      </c>
      <c r="AU235" s="34" t="str">
        <f t="shared" si="90"/>
        <v/>
      </c>
      <c r="AV235" s="34" t="str">
        <f t="shared" si="91"/>
        <v/>
      </c>
      <c r="AW235" s="34" t="str">
        <f t="shared" si="92"/>
        <v/>
      </c>
      <c r="AX235" s="34" t="str">
        <f t="shared" si="93"/>
        <v/>
      </c>
      <c r="AY235" s="34" t="str">
        <f>IF(SUMIF('7-市场业绩'!F:F,AC235,'7-市场业绩'!I:I)&gt;0,"学习卡","老结算")</f>
        <v>老结算</v>
      </c>
      <c r="AZ235" s="34" t="str">
        <f t="shared" si="94"/>
        <v/>
      </c>
      <c r="BA235" s="34" t="str">
        <f t="shared" si="95"/>
        <v>无</v>
      </c>
      <c r="BB235" s="34" t="str">
        <f t="shared" si="96"/>
        <v/>
      </c>
      <c r="BC235" s="34" t="str">
        <f t="shared" si="97"/>
        <v/>
      </c>
      <c r="BD235" s="34" t="str">
        <f t="shared" si="98"/>
        <v>无</v>
      </c>
      <c r="BE235" s="34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677</v>
      </c>
    </row>
    <row r="236" spans="1:71" ht="17.25" hidden="1" customHeight="1">
      <c r="A236" s="210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2"/>
      <c r="M236" s="212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34" t="str">
        <f t="shared" si="75"/>
        <v/>
      </c>
      <c r="AD236" s="35">
        <f t="shared" si="76"/>
        <v>0</v>
      </c>
      <c r="AE236" s="34" t="str">
        <f t="shared" si="77"/>
        <v/>
      </c>
      <c r="AF236" s="24"/>
      <c r="AG236" s="39">
        <f t="shared" si="78"/>
        <v>0</v>
      </c>
      <c r="AH236" s="35">
        <f t="shared" si="79"/>
        <v>0</v>
      </c>
      <c r="AI236" s="35">
        <f t="shared" si="80"/>
        <v>0</v>
      </c>
      <c r="AJ236" s="34" t="str">
        <f t="shared" si="81"/>
        <v/>
      </c>
      <c r="AK236" s="34" t="str">
        <f t="shared" si="82"/>
        <v/>
      </c>
      <c r="AL236" s="34" t="str">
        <f t="shared" si="83"/>
        <v/>
      </c>
      <c r="AM236" s="34" t="str">
        <f t="shared" si="84"/>
        <v/>
      </c>
      <c r="AN236" s="34" t="str">
        <f t="shared" si="85"/>
        <v/>
      </c>
      <c r="AO236" s="34" t="str">
        <f t="shared" si="86"/>
        <v/>
      </c>
      <c r="AP236" s="34" t="str">
        <f>IF(AJ236="","",VLOOKUP(AN236,[1]Sheet11!E:F,2,0))</f>
        <v/>
      </c>
      <c r="AQ236" s="34" t="str">
        <f>IF(AO236="拼单会员","5年",IF(AJ236="","",VLOOKUP(AM236&amp;AP236,[1]Sheet11!$J$3:$K$17,2)))</f>
        <v/>
      </c>
      <c r="AR236" s="34" t="str">
        <f t="shared" si="87"/>
        <v/>
      </c>
      <c r="AS236" s="34" t="str">
        <f t="shared" si="88"/>
        <v/>
      </c>
      <c r="AT236" s="34" t="str">
        <f t="shared" si="89"/>
        <v/>
      </c>
      <c r="AU236" s="34" t="str">
        <f t="shared" si="90"/>
        <v/>
      </c>
      <c r="AV236" s="34" t="str">
        <f t="shared" si="91"/>
        <v/>
      </c>
      <c r="AW236" s="34" t="str">
        <f t="shared" si="92"/>
        <v/>
      </c>
      <c r="AX236" s="34" t="str">
        <f t="shared" si="93"/>
        <v/>
      </c>
      <c r="AY236" s="34" t="str">
        <f>IF(SUMIF('7-市场业绩'!F:F,AC236,'7-市场业绩'!I:I)&gt;0,"学习卡","老结算")</f>
        <v>老结算</v>
      </c>
      <c r="AZ236" s="34" t="str">
        <f t="shared" si="94"/>
        <v/>
      </c>
      <c r="BA236" s="34" t="str">
        <f t="shared" si="95"/>
        <v>无</v>
      </c>
      <c r="BB236" s="34" t="str">
        <f t="shared" si="96"/>
        <v/>
      </c>
      <c r="BC236" s="34" t="str">
        <f t="shared" si="97"/>
        <v/>
      </c>
      <c r="BD236" s="34" t="str">
        <f t="shared" si="98"/>
        <v>无</v>
      </c>
      <c r="BE236" s="34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676</v>
      </c>
    </row>
    <row r="237" spans="1:71" ht="17.25" hidden="1" customHeight="1">
      <c r="A237" s="210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2"/>
      <c r="M237" s="212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34" t="str">
        <f t="shared" si="75"/>
        <v/>
      </c>
      <c r="AD237" s="35">
        <f t="shared" si="76"/>
        <v>0</v>
      </c>
      <c r="AE237" s="34" t="str">
        <f t="shared" si="77"/>
        <v/>
      </c>
      <c r="AF237" s="24"/>
      <c r="AG237" s="39">
        <f t="shared" si="78"/>
        <v>0</v>
      </c>
      <c r="AH237" s="35">
        <f t="shared" si="79"/>
        <v>0</v>
      </c>
      <c r="AI237" s="35">
        <f t="shared" si="80"/>
        <v>0</v>
      </c>
      <c r="AJ237" s="34" t="str">
        <f t="shared" si="81"/>
        <v/>
      </c>
      <c r="AK237" s="34" t="str">
        <f t="shared" si="82"/>
        <v/>
      </c>
      <c r="AL237" s="34" t="str">
        <f t="shared" si="83"/>
        <v/>
      </c>
      <c r="AM237" s="34" t="str">
        <f t="shared" si="84"/>
        <v/>
      </c>
      <c r="AN237" s="34" t="str">
        <f t="shared" si="85"/>
        <v/>
      </c>
      <c r="AO237" s="34" t="str">
        <f t="shared" si="86"/>
        <v/>
      </c>
      <c r="AP237" s="34" t="str">
        <f>IF(AJ237="","",VLOOKUP(AN237,[1]Sheet11!E:F,2,0))</f>
        <v/>
      </c>
      <c r="AQ237" s="34" t="str">
        <f>IF(AO237="拼单会员","5年",IF(AJ237="","",VLOOKUP(AM237&amp;AP237,[1]Sheet11!$J$3:$K$17,2)))</f>
        <v/>
      </c>
      <c r="AR237" s="34" t="str">
        <f t="shared" si="87"/>
        <v/>
      </c>
      <c r="AS237" s="34" t="str">
        <f t="shared" si="88"/>
        <v/>
      </c>
      <c r="AT237" s="34" t="str">
        <f t="shared" si="89"/>
        <v/>
      </c>
      <c r="AU237" s="34" t="str">
        <f t="shared" si="90"/>
        <v/>
      </c>
      <c r="AV237" s="34" t="str">
        <f t="shared" si="91"/>
        <v/>
      </c>
      <c r="AW237" s="34" t="str">
        <f t="shared" si="92"/>
        <v/>
      </c>
      <c r="AX237" s="34" t="str">
        <f t="shared" si="93"/>
        <v/>
      </c>
      <c r="AY237" s="34" t="str">
        <f>IF(SUMIF('7-市场业绩'!F:F,AC237,'7-市场业绩'!I:I)&gt;0,"学习卡","老结算")</f>
        <v>老结算</v>
      </c>
      <c r="AZ237" s="34" t="str">
        <f t="shared" si="94"/>
        <v/>
      </c>
      <c r="BA237" s="34" t="str">
        <f t="shared" si="95"/>
        <v>无</v>
      </c>
      <c r="BB237" s="34" t="str">
        <f t="shared" si="96"/>
        <v/>
      </c>
      <c r="BC237" s="34" t="str">
        <f t="shared" si="97"/>
        <v/>
      </c>
      <c r="BD237" s="34" t="str">
        <f t="shared" si="98"/>
        <v>无</v>
      </c>
      <c r="BE237" s="34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678</v>
      </c>
    </row>
    <row r="238" spans="1:71" ht="17.25" hidden="1" customHeight="1">
      <c r="A238" s="210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2"/>
      <c r="M238" s="212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34" t="str">
        <f t="shared" si="75"/>
        <v/>
      </c>
      <c r="AD238" s="35">
        <f t="shared" si="76"/>
        <v>0</v>
      </c>
      <c r="AE238" s="34" t="str">
        <f t="shared" si="77"/>
        <v/>
      </c>
      <c r="AF238" s="24"/>
      <c r="AG238" s="39">
        <f t="shared" si="78"/>
        <v>0</v>
      </c>
      <c r="AH238" s="35">
        <f t="shared" si="79"/>
        <v>0</v>
      </c>
      <c r="AI238" s="35">
        <f t="shared" si="80"/>
        <v>0</v>
      </c>
      <c r="AJ238" s="34" t="str">
        <f t="shared" si="81"/>
        <v/>
      </c>
      <c r="AK238" s="34" t="str">
        <f t="shared" si="82"/>
        <v/>
      </c>
      <c r="AL238" s="34" t="str">
        <f t="shared" si="83"/>
        <v/>
      </c>
      <c r="AM238" s="34" t="str">
        <f t="shared" si="84"/>
        <v/>
      </c>
      <c r="AN238" s="34" t="str">
        <f t="shared" si="85"/>
        <v/>
      </c>
      <c r="AO238" s="34" t="str">
        <f t="shared" si="86"/>
        <v/>
      </c>
      <c r="AP238" s="34" t="str">
        <f>IF(AJ238="","",VLOOKUP(AN238,[1]Sheet11!E:F,2,0))</f>
        <v/>
      </c>
      <c r="AQ238" s="34" t="str">
        <f>IF(AO238="拼单会员","5年",IF(AJ238="","",VLOOKUP(AM238&amp;AP238,[1]Sheet11!$J$3:$K$17,2)))</f>
        <v/>
      </c>
      <c r="AR238" s="34" t="str">
        <f t="shared" si="87"/>
        <v/>
      </c>
      <c r="AS238" s="34" t="str">
        <f t="shared" si="88"/>
        <v/>
      </c>
      <c r="AT238" s="34" t="str">
        <f t="shared" si="89"/>
        <v/>
      </c>
      <c r="AU238" s="34" t="str">
        <f t="shared" si="90"/>
        <v/>
      </c>
      <c r="AV238" s="34" t="str">
        <f t="shared" si="91"/>
        <v/>
      </c>
      <c r="AW238" s="34" t="str">
        <f t="shared" si="92"/>
        <v/>
      </c>
      <c r="AX238" s="34" t="str">
        <f t="shared" si="93"/>
        <v/>
      </c>
      <c r="AY238" s="34" t="str">
        <f>IF(SUMIF('7-市场业绩'!F:F,AC238,'7-市场业绩'!I:I)&gt;0,"学习卡","老结算")</f>
        <v>老结算</v>
      </c>
      <c r="AZ238" s="34" t="str">
        <f t="shared" si="94"/>
        <v/>
      </c>
      <c r="BA238" s="34" t="str">
        <f t="shared" si="95"/>
        <v>无</v>
      </c>
      <c r="BB238" s="34" t="str">
        <f t="shared" si="96"/>
        <v/>
      </c>
      <c r="BC238" s="34" t="str">
        <f t="shared" si="97"/>
        <v/>
      </c>
      <c r="BD238" s="34" t="str">
        <f t="shared" si="98"/>
        <v>无</v>
      </c>
      <c r="BE238" s="34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679</v>
      </c>
    </row>
    <row r="239" spans="1:71" ht="17.25" hidden="1" customHeight="1">
      <c r="A239" s="210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2"/>
      <c r="M239" s="212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34" t="str">
        <f t="shared" si="75"/>
        <v/>
      </c>
      <c r="AD239" s="35">
        <f t="shared" si="76"/>
        <v>0</v>
      </c>
      <c r="AE239" s="34" t="str">
        <f t="shared" si="77"/>
        <v/>
      </c>
      <c r="AF239" s="24"/>
      <c r="AG239" s="39">
        <f t="shared" si="78"/>
        <v>0</v>
      </c>
      <c r="AH239" s="35">
        <f t="shared" si="79"/>
        <v>0</v>
      </c>
      <c r="AI239" s="35">
        <f t="shared" si="80"/>
        <v>0</v>
      </c>
      <c r="AJ239" s="34" t="str">
        <f t="shared" si="81"/>
        <v/>
      </c>
      <c r="AK239" s="34" t="str">
        <f t="shared" si="82"/>
        <v/>
      </c>
      <c r="AL239" s="34" t="str">
        <f t="shared" si="83"/>
        <v/>
      </c>
      <c r="AM239" s="34" t="str">
        <f t="shared" si="84"/>
        <v/>
      </c>
      <c r="AN239" s="34" t="str">
        <f t="shared" si="85"/>
        <v/>
      </c>
      <c r="AO239" s="34" t="str">
        <f t="shared" si="86"/>
        <v/>
      </c>
      <c r="AP239" s="34" t="str">
        <f>IF(AJ239="","",VLOOKUP(AN239,[1]Sheet11!E:F,2,0))</f>
        <v/>
      </c>
      <c r="AQ239" s="34" t="str">
        <f>IF(AO239="拼单会员","5年",IF(AJ239="","",VLOOKUP(AM239&amp;AP239,[1]Sheet11!$J$3:$K$17,2)))</f>
        <v/>
      </c>
      <c r="AR239" s="34" t="str">
        <f t="shared" si="87"/>
        <v/>
      </c>
      <c r="AS239" s="34" t="str">
        <f t="shared" si="88"/>
        <v/>
      </c>
      <c r="AT239" s="34" t="str">
        <f t="shared" si="89"/>
        <v/>
      </c>
      <c r="AU239" s="34" t="str">
        <f t="shared" si="90"/>
        <v/>
      </c>
      <c r="AV239" s="34" t="str">
        <f t="shared" si="91"/>
        <v/>
      </c>
      <c r="AW239" s="34" t="str">
        <f t="shared" si="92"/>
        <v/>
      </c>
      <c r="AX239" s="34" t="str">
        <f t="shared" si="93"/>
        <v/>
      </c>
      <c r="AY239" s="34" t="str">
        <f>IF(SUMIF('7-市场业绩'!F:F,AC239,'7-市场业绩'!I:I)&gt;0,"学习卡","老结算")</f>
        <v>老结算</v>
      </c>
      <c r="AZ239" s="34" t="str">
        <f t="shared" si="94"/>
        <v/>
      </c>
      <c r="BA239" s="34" t="str">
        <f t="shared" si="95"/>
        <v>无</v>
      </c>
      <c r="BB239" s="34" t="str">
        <f t="shared" si="96"/>
        <v/>
      </c>
      <c r="BC239" s="34" t="str">
        <f t="shared" si="97"/>
        <v/>
      </c>
      <c r="BD239" s="34" t="str">
        <f t="shared" si="98"/>
        <v>无</v>
      </c>
      <c r="BE239" s="34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680</v>
      </c>
    </row>
    <row r="240" spans="1:71" ht="17.25" hidden="1" customHeight="1">
      <c r="A240" s="210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2"/>
      <c r="M240" s="212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34" t="str">
        <f t="shared" si="75"/>
        <v/>
      </c>
      <c r="AD240" s="35">
        <f t="shared" si="76"/>
        <v>0</v>
      </c>
      <c r="AE240" s="34" t="str">
        <f t="shared" si="77"/>
        <v/>
      </c>
      <c r="AF240" s="24"/>
      <c r="AG240" s="39">
        <f t="shared" si="78"/>
        <v>0</v>
      </c>
      <c r="AH240" s="35">
        <f t="shared" si="79"/>
        <v>0</v>
      </c>
      <c r="AI240" s="35">
        <f t="shared" si="80"/>
        <v>0</v>
      </c>
      <c r="AJ240" s="34" t="str">
        <f t="shared" si="81"/>
        <v/>
      </c>
      <c r="AK240" s="34" t="str">
        <f t="shared" si="82"/>
        <v/>
      </c>
      <c r="AL240" s="34" t="str">
        <f t="shared" si="83"/>
        <v/>
      </c>
      <c r="AM240" s="34" t="str">
        <f t="shared" si="84"/>
        <v/>
      </c>
      <c r="AN240" s="34" t="str">
        <f t="shared" si="85"/>
        <v/>
      </c>
      <c r="AO240" s="34" t="str">
        <f t="shared" si="86"/>
        <v/>
      </c>
      <c r="AP240" s="34" t="str">
        <f>IF(AJ240="","",VLOOKUP(AN240,[1]Sheet11!E:F,2,0))</f>
        <v/>
      </c>
      <c r="AQ240" s="34" t="str">
        <f>IF(AO240="拼单会员","5年",IF(AJ240="","",VLOOKUP(AM240&amp;AP240,[1]Sheet11!$J$3:$K$17,2)))</f>
        <v/>
      </c>
      <c r="AR240" s="34" t="str">
        <f t="shared" si="87"/>
        <v/>
      </c>
      <c r="AS240" s="34" t="str">
        <f t="shared" si="88"/>
        <v/>
      </c>
      <c r="AT240" s="34" t="str">
        <f t="shared" si="89"/>
        <v/>
      </c>
      <c r="AU240" s="34" t="str">
        <f t="shared" si="90"/>
        <v/>
      </c>
      <c r="AV240" s="34" t="str">
        <f t="shared" si="91"/>
        <v/>
      </c>
      <c r="AW240" s="34" t="str">
        <f t="shared" si="92"/>
        <v/>
      </c>
      <c r="AX240" s="34" t="str">
        <f t="shared" si="93"/>
        <v/>
      </c>
      <c r="AY240" s="34" t="str">
        <f>IF(SUMIF('7-市场业绩'!F:F,AC240,'7-市场业绩'!I:I)&gt;0,"学习卡","老结算")</f>
        <v>老结算</v>
      </c>
      <c r="AZ240" s="34" t="str">
        <f t="shared" si="94"/>
        <v/>
      </c>
      <c r="BA240" s="34" t="str">
        <f t="shared" si="95"/>
        <v>无</v>
      </c>
      <c r="BB240" s="34" t="str">
        <f t="shared" si="96"/>
        <v/>
      </c>
      <c r="BC240" s="34" t="str">
        <f t="shared" si="97"/>
        <v/>
      </c>
      <c r="BD240" s="34" t="str">
        <f t="shared" si="98"/>
        <v>无</v>
      </c>
      <c r="BE240" s="34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681</v>
      </c>
    </row>
    <row r="241" spans="1:71" ht="17.25" hidden="1" customHeight="1">
      <c r="A241" s="210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2"/>
      <c r="M241" s="212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34" t="str">
        <f t="shared" si="75"/>
        <v/>
      </c>
      <c r="AD241" s="35">
        <f t="shared" si="76"/>
        <v>0</v>
      </c>
      <c r="AE241" s="34" t="str">
        <f t="shared" si="77"/>
        <v/>
      </c>
      <c r="AF241" s="24"/>
      <c r="AG241" s="39">
        <f t="shared" si="78"/>
        <v>0</v>
      </c>
      <c r="AH241" s="35">
        <f t="shared" si="79"/>
        <v>0</v>
      </c>
      <c r="AI241" s="35">
        <f t="shared" si="80"/>
        <v>0</v>
      </c>
      <c r="AJ241" s="34" t="str">
        <f t="shared" si="81"/>
        <v/>
      </c>
      <c r="AK241" s="34" t="str">
        <f t="shared" si="82"/>
        <v/>
      </c>
      <c r="AL241" s="34" t="str">
        <f t="shared" si="83"/>
        <v/>
      </c>
      <c r="AM241" s="34" t="str">
        <f t="shared" si="84"/>
        <v/>
      </c>
      <c r="AN241" s="34" t="str">
        <f t="shared" si="85"/>
        <v/>
      </c>
      <c r="AO241" s="34" t="str">
        <f t="shared" si="86"/>
        <v/>
      </c>
      <c r="AP241" s="34" t="str">
        <f>IF(AJ241="","",VLOOKUP(AN241,[1]Sheet11!E:F,2,0))</f>
        <v/>
      </c>
      <c r="AQ241" s="34" t="str">
        <f>IF(AO241="拼单会员","5年",IF(AJ241="","",VLOOKUP(AM241&amp;AP241,[1]Sheet11!$J$3:$K$17,2)))</f>
        <v/>
      </c>
      <c r="AR241" s="34" t="str">
        <f t="shared" si="87"/>
        <v/>
      </c>
      <c r="AS241" s="34" t="str">
        <f t="shared" si="88"/>
        <v/>
      </c>
      <c r="AT241" s="34" t="str">
        <f t="shared" si="89"/>
        <v/>
      </c>
      <c r="AU241" s="34" t="str">
        <f t="shared" si="90"/>
        <v/>
      </c>
      <c r="AV241" s="34" t="str">
        <f t="shared" si="91"/>
        <v/>
      </c>
      <c r="AW241" s="34" t="str">
        <f t="shared" si="92"/>
        <v/>
      </c>
      <c r="AX241" s="34" t="str">
        <f t="shared" si="93"/>
        <v/>
      </c>
      <c r="AY241" s="34" t="str">
        <f>IF(SUMIF('7-市场业绩'!F:F,AC241,'7-市场业绩'!I:I)&gt;0,"学习卡","老结算")</f>
        <v>老结算</v>
      </c>
      <c r="AZ241" s="34" t="str">
        <f t="shared" si="94"/>
        <v/>
      </c>
      <c r="BA241" s="34" t="str">
        <f t="shared" si="95"/>
        <v>无</v>
      </c>
      <c r="BB241" s="34" t="str">
        <f t="shared" si="96"/>
        <v/>
      </c>
      <c r="BC241" s="34" t="str">
        <f t="shared" si="97"/>
        <v/>
      </c>
      <c r="BD241" s="34" t="str">
        <f t="shared" si="98"/>
        <v>无</v>
      </c>
      <c r="BE241" s="34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682</v>
      </c>
    </row>
    <row r="242" spans="1:71" ht="17.25" hidden="1" customHeight="1">
      <c r="A242" s="210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2"/>
      <c r="M242" s="212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34" t="str">
        <f t="shared" si="75"/>
        <v/>
      </c>
      <c r="AD242" s="35">
        <f t="shared" si="76"/>
        <v>0</v>
      </c>
      <c r="AE242" s="34" t="str">
        <f t="shared" si="77"/>
        <v/>
      </c>
      <c r="AF242" s="24"/>
      <c r="AG242" s="39">
        <f t="shared" si="78"/>
        <v>0</v>
      </c>
      <c r="AH242" s="35">
        <f t="shared" si="79"/>
        <v>0</v>
      </c>
      <c r="AI242" s="35">
        <f t="shared" si="80"/>
        <v>0</v>
      </c>
      <c r="AJ242" s="34" t="str">
        <f t="shared" si="81"/>
        <v/>
      </c>
      <c r="AK242" s="34" t="str">
        <f t="shared" si="82"/>
        <v/>
      </c>
      <c r="AL242" s="34" t="str">
        <f t="shared" si="83"/>
        <v/>
      </c>
      <c r="AM242" s="34" t="str">
        <f t="shared" si="84"/>
        <v/>
      </c>
      <c r="AN242" s="34" t="str">
        <f t="shared" si="85"/>
        <v/>
      </c>
      <c r="AO242" s="34" t="str">
        <f t="shared" si="86"/>
        <v/>
      </c>
      <c r="AP242" s="34" t="str">
        <f>IF(AJ242="","",VLOOKUP(AN242,[1]Sheet11!E:F,2,0))</f>
        <v/>
      </c>
      <c r="AQ242" s="34" t="str">
        <f>IF(AO242="拼单会员","5年",IF(AJ242="","",VLOOKUP(AM242&amp;AP242,[1]Sheet11!$J$3:$K$17,2)))</f>
        <v/>
      </c>
      <c r="AR242" s="34" t="str">
        <f t="shared" si="87"/>
        <v/>
      </c>
      <c r="AS242" s="34" t="str">
        <f t="shared" si="88"/>
        <v/>
      </c>
      <c r="AT242" s="34" t="str">
        <f t="shared" si="89"/>
        <v/>
      </c>
      <c r="AU242" s="34" t="str">
        <f t="shared" si="90"/>
        <v/>
      </c>
      <c r="AV242" s="34" t="str">
        <f t="shared" si="91"/>
        <v/>
      </c>
      <c r="AW242" s="34" t="str">
        <f t="shared" si="92"/>
        <v/>
      </c>
      <c r="AX242" s="34" t="str">
        <f t="shared" si="93"/>
        <v/>
      </c>
      <c r="AY242" s="34" t="str">
        <f>IF(SUMIF('7-市场业绩'!F:F,AC242,'7-市场业绩'!I:I)&gt;0,"学习卡","老结算")</f>
        <v>老结算</v>
      </c>
      <c r="AZ242" s="34" t="str">
        <f t="shared" si="94"/>
        <v/>
      </c>
      <c r="BA242" s="34" t="str">
        <f t="shared" si="95"/>
        <v>无</v>
      </c>
      <c r="BB242" s="34" t="str">
        <f t="shared" si="96"/>
        <v/>
      </c>
      <c r="BC242" s="34" t="str">
        <f t="shared" si="97"/>
        <v/>
      </c>
      <c r="BD242" s="34" t="str">
        <f t="shared" si="98"/>
        <v>无</v>
      </c>
      <c r="BE242" s="34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683</v>
      </c>
    </row>
    <row r="243" spans="1:71" ht="17.25" hidden="1" customHeight="1">
      <c r="A243" s="30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7"/>
      <c r="M243" s="20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4" t="str">
        <f t="shared" si="75"/>
        <v/>
      </c>
      <c r="AD243" s="35">
        <f t="shared" si="76"/>
        <v>0</v>
      </c>
      <c r="AE243" s="34" t="str">
        <f t="shared" si="77"/>
        <v/>
      </c>
      <c r="AF243" s="24"/>
      <c r="AG243" s="39">
        <f t="shared" si="78"/>
        <v>0</v>
      </c>
      <c r="AH243" s="35">
        <f t="shared" si="79"/>
        <v>0</v>
      </c>
      <c r="AI243" s="35">
        <f t="shared" si="80"/>
        <v>0</v>
      </c>
      <c r="AJ243" s="34" t="str">
        <f t="shared" si="81"/>
        <v/>
      </c>
      <c r="AK243" s="34" t="str">
        <f t="shared" si="82"/>
        <v/>
      </c>
      <c r="AL243" s="34" t="str">
        <f t="shared" si="83"/>
        <v/>
      </c>
      <c r="AM243" s="34" t="str">
        <f t="shared" si="84"/>
        <v/>
      </c>
      <c r="AN243" s="34" t="str">
        <f t="shared" si="85"/>
        <v/>
      </c>
      <c r="AO243" s="34" t="str">
        <f t="shared" si="86"/>
        <v/>
      </c>
      <c r="AP243" s="34" t="str">
        <f>IF(AJ243="","",VLOOKUP(AN243,[1]Sheet11!E:F,2,0))</f>
        <v/>
      </c>
      <c r="AQ243" s="34" t="str">
        <f>IF(AO243="拼单会员","5年",IF(AJ243="","",VLOOKUP(AM243&amp;AP243,[1]Sheet11!$J$3:$K$17,2)))</f>
        <v/>
      </c>
      <c r="AR243" s="34" t="str">
        <f t="shared" si="87"/>
        <v/>
      </c>
      <c r="AS243" s="34" t="str">
        <f t="shared" si="88"/>
        <v/>
      </c>
      <c r="AT243" s="34" t="str">
        <f t="shared" si="89"/>
        <v/>
      </c>
      <c r="AU243" s="34" t="str">
        <f t="shared" si="90"/>
        <v/>
      </c>
      <c r="AV243" s="34" t="str">
        <f t="shared" si="91"/>
        <v/>
      </c>
      <c r="AW243" s="34" t="str">
        <f t="shared" si="92"/>
        <v/>
      </c>
      <c r="AX243" s="34" t="str">
        <f t="shared" si="93"/>
        <v/>
      </c>
      <c r="AY243" s="34" t="str">
        <f>IF(SUMIF('7-市场业绩'!F:F,AC243,'7-市场业绩'!I:I)&gt;0,"学习卡","老结算")</f>
        <v>老结算</v>
      </c>
      <c r="AZ243" s="34" t="str">
        <f t="shared" si="94"/>
        <v/>
      </c>
      <c r="BA243" s="34" t="str">
        <f t="shared" si="95"/>
        <v>无</v>
      </c>
      <c r="BB243" s="34" t="str">
        <f t="shared" si="96"/>
        <v/>
      </c>
      <c r="BC243" s="34" t="str">
        <f t="shared" si="97"/>
        <v/>
      </c>
      <c r="BD243" s="34" t="str">
        <f t="shared" si="98"/>
        <v>无</v>
      </c>
      <c r="BE243" s="34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684</v>
      </c>
    </row>
    <row r="244" spans="1:71" ht="17.25" hidden="1" customHeight="1">
      <c r="A244" s="30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7"/>
      <c r="M244" s="20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4" t="str">
        <f t="shared" si="75"/>
        <v/>
      </c>
      <c r="AD244" s="35">
        <f t="shared" si="76"/>
        <v>0</v>
      </c>
      <c r="AE244" s="34" t="str">
        <f t="shared" si="77"/>
        <v/>
      </c>
      <c r="AF244" s="24"/>
      <c r="AG244" s="39">
        <f t="shared" si="78"/>
        <v>0</v>
      </c>
      <c r="AH244" s="35">
        <f t="shared" si="79"/>
        <v>0</v>
      </c>
      <c r="AI244" s="35">
        <f t="shared" si="80"/>
        <v>0</v>
      </c>
      <c r="AJ244" s="34" t="str">
        <f t="shared" si="81"/>
        <v/>
      </c>
      <c r="AK244" s="34" t="str">
        <f t="shared" si="82"/>
        <v/>
      </c>
      <c r="AL244" s="34" t="str">
        <f t="shared" si="83"/>
        <v/>
      </c>
      <c r="AM244" s="34" t="str">
        <f t="shared" si="84"/>
        <v/>
      </c>
      <c r="AN244" s="34" t="str">
        <f t="shared" si="85"/>
        <v/>
      </c>
      <c r="AO244" s="34" t="str">
        <f t="shared" si="86"/>
        <v/>
      </c>
      <c r="AP244" s="34" t="str">
        <f>IF(AJ244="","",VLOOKUP(AN244,[1]Sheet11!E:F,2,0))</f>
        <v/>
      </c>
      <c r="AQ244" s="34" t="str">
        <f>IF(AO244="拼单会员","5年",IF(AJ244="","",VLOOKUP(AM244&amp;AP244,[1]Sheet11!$J$3:$K$17,2)))</f>
        <v/>
      </c>
      <c r="AR244" s="34" t="str">
        <f t="shared" si="87"/>
        <v/>
      </c>
      <c r="AS244" s="34" t="str">
        <f t="shared" si="88"/>
        <v/>
      </c>
      <c r="AT244" s="34" t="str">
        <f t="shared" si="89"/>
        <v/>
      </c>
      <c r="AU244" s="34" t="str">
        <f t="shared" si="90"/>
        <v/>
      </c>
      <c r="AV244" s="34" t="str">
        <f t="shared" si="91"/>
        <v/>
      </c>
      <c r="AW244" s="34" t="str">
        <f t="shared" si="92"/>
        <v/>
      </c>
      <c r="AX244" s="34" t="str">
        <f t="shared" si="93"/>
        <v/>
      </c>
      <c r="AY244" s="34" t="str">
        <f>IF(SUMIF('7-市场业绩'!F:F,AC244,'7-市场业绩'!I:I)&gt;0,"学习卡","老结算")</f>
        <v>老结算</v>
      </c>
      <c r="AZ244" s="34" t="str">
        <f t="shared" si="94"/>
        <v/>
      </c>
      <c r="BA244" s="34" t="str">
        <f t="shared" si="95"/>
        <v>无</v>
      </c>
      <c r="BB244" s="34" t="str">
        <f t="shared" si="96"/>
        <v/>
      </c>
      <c r="BC244" s="34" t="str">
        <f t="shared" si="97"/>
        <v/>
      </c>
      <c r="BD244" s="34" t="str">
        <f t="shared" si="98"/>
        <v>无</v>
      </c>
      <c r="BE244" s="34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685</v>
      </c>
    </row>
    <row r="245" spans="1:71" ht="17.25" hidden="1" customHeight="1">
      <c r="A245" s="30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7"/>
      <c r="M245" s="20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4" t="str">
        <f t="shared" si="75"/>
        <v/>
      </c>
      <c r="AD245" s="35">
        <f t="shared" si="76"/>
        <v>0</v>
      </c>
      <c r="AE245" s="34" t="str">
        <f t="shared" si="77"/>
        <v/>
      </c>
      <c r="AF245" s="24"/>
      <c r="AG245" s="39">
        <f t="shared" si="78"/>
        <v>0</v>
      </c>
      <c r="AH245" s="35">
        <f t="shared" si="79"/>
        <v>0</v>
      </c>
      <c r="AI245" s="35">
        <f t="shared" si="80"/>
        <v>0</v>
      </c>
      <c r="AJ245" s="34" t="str">
        <f t="shared" si="81"/>
        <v/>
      </c>
      <c r="AK245" s="34" t="str">
        <f t="shared" si="82"/>
        <v/>
      </c>
      <c r="AL245" s="34" t="str">
        <f t="shared" si="83"/>
        <v/>
      </c>
      <c r="AM245" s="34" t="str">
        <f t="shared" si="84"/>
        <v/>
      </c>
      <c r="AN245" s="34" t="str">
        <f t="shared" si="85"/>
        <v/>
      </c>
      <c r="AO245" s="34" t="str">
        <f t="shared" si="86"/>
        <v/>
      </c>
      <c r="AP245" s="34" t="str">
        <f>IF(AJ245="","",VLOOKUP(AN245,[1]Sheet11!E:F,2,0))</f>
        <v/>
      </c>
      <c r="AQ245" s="34" t="str">
        <f>IF(AO245="拼单会员","5年",IF(AJ245="","",VLOOKUP(AM245&amp;AP245,[1]Sheet11!$J$3:$K$17,2)))</f>
        <v/>
      </c>
      <c r="AR245" s="34" t="str">
        <f t="shared" si="87"/>
        <v/>
      </c>
      <c r="AS245" s="34" t="str">
        <f t="shared" si="88"/>
        <v/>
      </c>
      <c r="AT245" s="34" t="str">
        <f t="shared" si="89"/>
        <v/>
      </c>
      <c r="AU245" s="34" t="str">
        <f t="shared" si="90"/>
        <v/>
      </c>
      <c r="AV245" s="34" t="str">
        <f t="shared" si="91"/>
        <v/>
      </c>
      <c r="AW245" s="34" t="str">
        <f t="shared" si="92"/>
        <v/>
      </c>
      <c r="AX245" s="34" t="str">
        <f t="shared" si="93"/>
        <v/>
      </c>
      <c r="AY245" s="34" t="str">
        <f>IF(SUMIF('7-市场业绩'!F:F,AC245,'7-市场业绩'!I:I)&gt;0,"学习卡","老结算")</f>
        <v>老结算</v>
      </c>
      <c r="AZ245" s="34" t="str">
        <f t="shared" si="94"/>
        <v/>
      </c>
      <c r="BA245" s="34" t="str">
        <f t="shared" si="95"/>
        <v>无</v>
      </c>
      <c r="BB245" s="34" t="str">
        <f t="shared" si="96"/>
        <v/>
      </c>
      <c r="BC245" s="34" t="str">
        <f t="shared" si="97"/>
        <v/>
      </c>
      <c r="BD245" s="34" t="str">
        <f t="shared" si="98"/>
        <v>无</v>
      </c>
      <c r="BE245" s="34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504</v>
      </c>
    </row>
    <row r="246" spans="1:71" ht="17.25" hidden="1" customHeight="1">
      <c r="A246" s="30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7"/>
      <c r="M246" s="20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4" t="str">
        <f t="shared" si="75"/>
        <v/>
      </c>
      <c r="AD246" s="35">
        <f t="shared" si="76"/>
        <v>0</v>
      </c>
      <c r="AE246" s="34" t="str">
        <f t="shared" si="77"/>
        <v/>
      </c>
      <c r="AF246" s="24"/>
      <c r="AG246" s="39">
        <f t="shared" si="78"/>
        <v>0</v>
      </c>
      <c r="AH246" s="35">
        <f t="shared" si="79"/>
        <v>0</v>
      </c>
      <c r="AI246" s="35">
        <f t="shared" si="80"/>
        <v>0</v>
      </c>
      <c r="AJ246" s="34" t="str">
        <f t="shared" si="81"/>
        <v/>
      </c>
      <c r="AK246" s="34" t="str">
        <f t="shared" si="82"/>
        <v/>
      </c>
      <c r="AL246" s="34" t="str">
        <f t="shared" si="83"/>
        <v/>
      </c>
      <c r="AM246" s="34" t="str">
        <f t="shared" si="84"/>
        <v/>
      </c>
      <c r="AN246" s="34" t="str">
        <f t="shared" si="85"/>
        <v/>
      </c>
      <c r="AO246" s="34" t="str">
        <f t="shared" si="86"/>
        <v/>
      </c>
      <c r="AP246" s="34" t="str">
        <f>IF(AJ246="","",VLOOKUP(AN246,[1]Sheet11!E:F,2,0))</f>
        <v/>
      </c>
      <c r="AQ246" s="34" t="str">
        <f>IF(AO246="拼单会员","5年",IF(AJ246="","",VLOOKUP(AM246&amp;AP246,[1]Sheet11!$J$3:$K$17,2)))</f>
        <v/>
      </c>
      <c r="AR246" s="34" t="str">
        <f t="shared" si="87"/>
        <v/>
      </c>
      <c r="AS246" s="34" t="str">
        <f t="shared" si="88"/>
        <v/>
      </c>
      <c r="AT246" s="34" t="str">
        <f t="shared" si="89"/>
        <v/>
      </c>
      <c r="AU246" s="34" t="str">
        <f t="shared" si="90"/>
        <v/>
      </c>
      <c r="AV246" s="34" t="str">
        <f t="shared" si="91"/>
        <v/>
      </c>
      <c r="AW246" s="34" t="str">
        <f t="shared" si="92"/>
        <v/>
      </c>
      <c r="AX246" s="34" t="str">
        <f t="shared" si="93"/>
        <v/>
      </c>
      <c r="AY246" s="34" t="str">
        <f>IF(SUMIF('7-市场业绩'!F:F,AC246,'7-市场业绩'!I:I)&gt;0,"学习卡","老结算")</f>
        <v>老结算</v>
      </c>
      <c r="AZ246" s="34" t="str">
        <f t="shared" si="94"/>
        <v/>
      </c>
      <c r="BA246" s="34" t="str">
        <f t="shared" si="95"/>
        <v>无</v>
      </c>
      <c r="BB246" s="34" t="str">
        <f t="shared" si="96"/>
        <v/>
      </c>
      <c r="BC246" s="34" t="str">
        <f t="shared" si="97"/>
        <v/>
      </c>
      <c r="BD246" s="34" t="str">
        <f t="shared" si="98"/>
        <v>无</v>
      </c>
      <c r="BE246" s="34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686</v>
      </c>
    </row>
    <row r="247" spans="1:71" ht="17.25" hidden="1" customHeight="1">
      <c r="A247" s="30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7"/>
      <c r="M247" s="20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4" t="str">
        <f t="shared" si="75"/>
        <v/>
      </c>
      <c r="AD247" s="35">
        <f t="shared" si="76"/>
        <v>0</v>
      </c>
      <c r="AE247" s="34" t="str">
        <f t="shared" si="77"/>
        <v/>
      </c>
      <c r="AF247" s="24"/>
      <c r="AG247" s="39">
        <f t="shared" si="78"/>
        <v>0</v>
      </c>
      <c r="AH247" s="35">
        <f t="shared" si="79"/>
        <v>0</v>
      </c>
      <c r="AI247" s="35">
        <f t="shared" si="80"/>
        <v>0</v>
      </c>
      <c r="AJ247" s="34" t="str">
        <f t="shared" si="81"/>
        <v/>
      </c>
      <c r="AK247" s="34" t="str">
        <f t="shared" si="82"/>
        <v/>
      </c>
      <c r="AL247" s="34" t="str">
        <f t="shared" si="83"/>
        <v/>
      </c>
      <c r="AM247" s="34" t="str">
        <f t="shared" si="84"/>
        <v/>
      </c>
      <c r="AN247" s="34" t="str">
        <f t="shared" si="85"/>
        <v/>
      </c>
      <c r="AO247" s="34" t="str">
        <f t="shared" si="86"/>
        <v/>
      </c>
      <c r="AP247" s="34" t="str">
        <f>IF(AJ247="","",VLOOKUP(AN247,[1]Sheet11!E:F,2,0))</f>
        <v/>
      </c>
      <c r="AQ247" s="34" t="str">
        <f>IF(AO247="拼单会员","5年",IF(AJ247="","",VLOOKUP(AM247&amp;AP247,[1]Sheet11!$J$3:$K$17,2)))</f>
        <v/>
      </c>
      <c r="AR247" s="34" t="str">
        <f t="shared" si="87"/>
        <v/>
      </c>
      <c r="AS247" s="34" t="str">
        <f t="shared" si="88"/>
        <v/>
      </c>
      <c r="AT247" s="34" t="str">
        <f t="shared" si="89"/>
        <v/>
      </c>
      <c r="AU247" s="34" t="str">
        <f t="shared" si="90"/>
        <v/>
      </c>
      <c r="AV247" s="34" t="str">
        <f t="shared" si="91"/>
        <v/>
      </c>
      <c r="AW247" s="34" t="str">
        <f t="shared" si="92"/>
        <v/>
      </c>
      <c r="AX247" s="34" t="str">
        <f t="shared" si="93"/>
        <v/>
      </c>
      <c r="AY247" s="34" t="str">
        <f>IF(SUMIF('7-市场业绩'!F:F,AC247,'7-市场业绩'!I:I)&gt;0,"学习卡","老结算")</f>
        <v>老结算</v>
      </c>
      <c r="AZ247" s="34" t="str">
        <f t="shared" si="94"/>
        <v/>
      </c>
      <c r="BA247" s="34" t="str">
        <f t="shared" si="95"/>
        <v>无</v>
      </c>
      <c r="BB247" s="34" t="str">
        <f t="shared" si="96"/>
        <v/>
      </c>
      <c r="BC247" s="34" t="str">
        <f t="shared" si="97"/>
        <v/>
      </c>
      <c r="BD247" s="34" t="str">
        <f t="shared" si="98"/>
        <v>无</v>
      </c>
      <c r="BE247" s="34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687</v>
      </c>
    </row>
    <row r="248" spans="1:71" ht="17.25" hidden="1" customHeight="1">
      <c r="A248" s="30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7"/>
      <c r="M248" s="20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4" t="str">
        <f t="shared" si="75"/>
        <v/>
      </c>
      <c r="AD248" s="35">
        <f t="shared" si="76"/>
        <v>0</v>
      </c>
      <c r="AE248" s="34" t="str">
        <f t="shared" si="77"/>
        <v/>
      </c>
      <c r="AF248" s="24"/>
      <c r="AG248" s="39">
        <f t="shared" si="78"/>
        <v>0</v>
      </c>
      <c r="AH248" s="35">
        <f t="shared" si="79"/>
        <v>0</v>
      </c>
      <c r="AI248" s="35">
        <f t="shared" si="80"/>
        <v>0</v>
      </c>
      <c r="AJ248" s="34" t="str">
        <f t="shared" si="81"/>
        <v/>
      </c>
      <c r="AK248" s="34" t="str">
        <f t="shared" si="82"/>
        <v/>
      </c>
      <c r="AL248" s="34" t="str">
        <f t="shared" si="83"/>
        <v/>
      </c>
      <c r="AM248" s="34" t="str">
        <f t="shared" si="84"/>
        <v/>
      </c>
      <c r="AN248" s="34" t="str">
        <f t="shared" si="85"/>
        <v/>
      </c>
      <c r="AO248" s="34" t="str">
        <f t="shared" si="86"/>
        <v/>
      </c>
      <c r="AP248" s="34" t="str">
        <f>IF(AJ248="","",VLOOKUP(AN248,[1]Sheet11!E:F,2,0))</f>
        <v/>
      </c>
      <c r="AQ248" s="34" t="str">
        <f>IF(AO248="拼单会员","5年",IF(AJ248="","",VLOOKUP(AM248&amp;AP248,[1]Sheet11!$J$3:$K$17,2)))</f>
        <v/>
      </c>
      <c r="AR248" s="34" t="str">
        <f t="shared" si="87"/>
        <v/>
      </c>
      <c r="AS248" s="34" t="str">
        <f t="shared" si="88"/>
        <v/>
      </c>
      <c r="AT248" s="34" t="str">
        <f t="shared" si="89"/>
        <v/>
      </c>
      <c r="AU248" s="34" t="str">
        <f t="shared" si="90"/>
        <v/>
      </c>
      <c r="AV248" s="34" t="str">
        <f t="shared" si="91"/>
        <v/>
      </c>
      <c r="AW248" s="34" t="str">
        <f t="shared" si="92"/>
        <v/>
      </c>
      <c r="AX248" s="34" t="str">
        <f t="shared" si="93"/>
        <v/>
      </c>
      <c r="AY248" s="34" t="str">
        <f>IF(SUMIF('7-市场业绩'!F:F,AC248,'7-市场业绩'!I:I)&gt;0,"学习卡","老结算")</f>
        <v>老结算</v>
      </c>
      <c r="AZ248" s="34" t="str">
        <f t="shared" si="94"/>
        <v/>
      </c>
      <c r="BA248" s="34" t="str">
        <f t="shared" si="95"/>
        <v>无</v>
      </c>
      <c r="BB248" s="34" t="str">
        <f t="shared" si="96"/>
        <v/>
      </c>
      <c r="BC248" s="34" t="str">
        <f t="shared" si="97"/>
        <v/>
      </c>
      <c r="BD248" s="34" t="str">
        <f t="shared" si="98"/>
        <v>无</v>
      </c>
      <c r="BE248" s="34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688</v>
      </c>
    </row>
    <row r="249" spans="1:71" ht="17.25" hidden="1" customHeight="1">
      <c r="A249" s="30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7"/>
      <c r="M249" s="20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4" t="str">
        <f t="shared" si="75"/>
        <v/>
      </c>
      <c r="AD249" s="35">
        <f t="shared" si="76"/>
        <v>0</v>
      </c>
      <c r="AE249" s="34" t="str">
        <f t="shared" si="77"/>
        <v/>
      </c>
      <c r="AF249" s="24"/>
      <c r="AG249" s="39">
        <f t="shared" si="78"/>
        <v>0</v>
      </c>
      <c r="AH249" s="35">
        <f t="shared" si="79"/>
        <v>0</v>
      </c>
      <c r="AI249" s="35">
        <f t="shared" si="80"/>
        <v>0</v>
      </c>
      <c r="AJ249" s="34" t="str">
        <f t="shared" si="81"/>
        <v/>
      </c>
      <c r="AK249" s="34" t="str">
        <f t="shared" si="82"/>
        <v/>
      </c>
      <c r="AL249" s="34" t="str">
        <f t="shared" si="83"/>
        <v/>
      </c>
      <c r="AM249" s="34" t="str">
        <f t="shared" si="84"/>
        <v/>
      </c>
      <c r="AN249" s="34" t="str">
        <f t="shared" si="85"/>
        <v/>
      </c>
      <c r="AO249" s="34" t="str">
        <f t="shared" si="86"/>
        <v/>
      </c>
      <c r="AP249" s="34" t="str">
        <f>IF(AJ249="","",VLOOKUP(AN249,[1]Sheet11!E:F,2,0))</f>
        <v/>
      </c>
      <c r="AQ249" s="34" t="str">
        <f>IF(AO249="拼单会员","5年",IF(AJ249="","",VLOOKUP(AM249&amp;AP249,[1]Sheet11!$J$3:$K$17,2)))</f>
        <v/>
      </c>
      <c r="AR249" s="34" t="str">
        <f t="shared" si="87"/>
        <v/>
      </c>
      <c r="AS249" s="34" t="str">
        <f t="shared" si="88"/>
        <v/>
      </c>
      <c r="AT249" s="34" t="str">
        <f t="shared" si="89"/>
        <v/>
      </c>
      <c r="AU249" s="34" t="str">
        <f t="shared" si="90"/>
        <v/>
      </c>
      <c r="AV249" s="34" t="str">
        <f t="shared" si="91"/>
        <v/>
      </c>
      <c r="AW249" s="34" t="str">
        <f t="shared" si="92"/>
        <v/>
      </c>
      <c r="AX249" s="34" t="str">
        <f t="shared" si="93"/>
        <v/>
      </c>
      <c r="AY249" s="34" t="str">
        <f>IF(SUMIF('7-市场业绩'!F:F,AC249,'7-市场业绩'!I:I)&gt;0,"学习卡","老结算")</f>
        <v>老结算</v>
      </c>
      <c r="AZ249" s="34" t="str">
        <f t="shared" si="94"/>
        <v/>
      </c>
      <c r="BA249" s="34" t="str">
        <f t="shared" si="95"/>
        <v>无</v>
      </c>
      <c r="BB249" s="34" t="str">
        <f t="shared" si="96"/>
        <v/>
      </c>
      <c r="BC249" s="34" t="str">
        <f t="shared" si="97"/>
        <v/>
      </c>
      <c r="BD249" s="34" t="str">
        <f t="shared" si="98"/>
        <v>无</v>
      </c>
      <c r="BE249" s="34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689</v>
      </c>
    </row>
    <row r="250" spans="1:71" ht="17.25" hidden="1" customHeight="1">
      <c r="A250" s="30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7"/>
      <c r="M250" s="20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4" t="str">
        <f t="shared" si="75"/>
        <v/>
      </c>
      <c r="AD250" s="35">
        <f t="shared" si="76"/>
        <v>0</v>
      </c>
      <c r="AE250" s="34" t="str">
        <f t="shared" si="77"/>
        <v/>
      </c>
      <c r="AF250" s="24"/>
      <c r="AG250" s="39">
        <f t="shared" si="78"/>
        <v>0</v>
      </c>
      <c r="AH250" s="35">
        <f t="shared" si="79"/>
        <v>0</v>
      </c>
      <c r="AI250" s="35">
        <f t="shared" si="80"/>
        <v>0</v>
      </c>
      <c r="AJ250" s="34" t="str">
        <f t="shared" si="81"/>
        <v/>
      </c>
      <c r="AK250" s="34" t="str">
        <f t="shared" si="82"/>
        <v/>
      </c>
      <c r="AL250" s="34" t="str">
        <f t="shared" si="83"/>
        <v/>
      </c>
      <c r="AM250" s="34" t="str">
        <f t="shared" si="84"/>
        <v/>
      </c>
      <c r="AN250" s="34" t="str">
        <f t="shared" si="85"/>
        <v/>
      </c>
      <c r="AO250" s="34" t="str">
        <f t="shared" si="86"/>
        <v/>
      </c>
      <c r="AP250" s="34" t="str">
        <f>IF(AJ250="","",VLOOKUP(AN250,[1]Sheet11!E:F,2,0))</f>
        <v/>
      </c>
      <c r="AQ250" s="34" t="str">
        <f>IF(AO250="拼单会员","5年",IF(AJ250="","",VLOOKUP(AM250&amp;AP250,[1]Sheet11!$J$3:$K$17,2)))</f>
        <v/>
      </c>
      <c r="AR250" s="34" t="str">
        <f t="shared" si="87"/>
        <v/>
      </c>
      <c r="AS250" s="34" t="str">
        <f t="shared" si="88"/>
        <v/>
      </c>
      <c r="AT250" s="34" t="str">
        <f t="shared" si="89"/>
        <v/>
      </c>
      <c r="AU250" s="34" t="str">
        <f t="shared" si="90"/>
        <v/>
      </c>
      <c r="AV250" s="34" t="str">
        <f t="shared" si="91"/>
        <v/>
      </c>
      <c r="AW250" s="34" t="str">
        <f t="shared" si="92"/>
        <v/>
      </c>
      <c r="AX250" s="34" t="str">
        <f t="shared" si="93"/>
        <v/>
      </c>
      <c r="AY250" s="34" t="str">
        <f>IF(SUMIF('7-市场业绩'!F:F,AC250,'7-市场业绩'!I:I)&gt;0,"学习卡","老结算")</f>
        <v>老结算</v>
      </c>
      <c r="AZ250" s="34" t="str">
        <f t="shared" si="94"/>
        <v/>
      </c>
      <c r="BA250" s="34" t="str">
        <f t="shared" si="95"/>
        <v>无</v>
      </c>
      <c r="BB250" s="34" t="str">
        <f t="shared" si="96"/>
        <v/>
      </c>
      <c r="BC250" s="34" t="str">
        <f t="shared" si="97"/>
        <v/>
      </c>
      <c r="BD250" s="34" t="str">
        <f t="shared" si="98"/>
        <v>无</v>
      </c>
      <c r="BE250" s="34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690</v>
      </c>
    </row>
    <row r="251" spans="1:71" ht="17.25" hidden="1" customHeight="1">
      <c r="A251" s="30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7"/>
      <c r="M251" s="20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4" t="str">
        <f t="shared" si="75"/>
        <v/>
      </c>
      <c r="AD251" s="35">
        <f t="shared" si="76"/>
        <v>0</v>
      </c>
      <c r="AE251" s="34" t="str">
        <f t="shared" si="77"/>
        <v/>
      </c>
      <c r="AF251" s="24"/>
      <c r="AG251" s="39">
        <f t="shared" si="78"/>
        <v>0</v>
      </c>
      <c r="AH251" s="35">
        <f t="shared" si="79"/>
        <v>0</v>
      </c>
      <c r="AI251" s="35">
        <f t="shared" si="80"/>
        <v>0</v>
      </c>
      <c r="AJ251" s="34" t="str">
        <f t="shared" si="81"/>
        <v/>
      </c>
      <c r="AK251" s="34" t="str">
        <f t="shared" si="82"/>
        <v/>
      </c>
      <c r="AL251" s="34" t="str">
        <f t="shared" si="83"/>
        <v/>
      </c>
      <c r="AM251" s="34" t="str">
        <f t="shared" si="84"/>
        <v/>
      </c>
      <c r="AN251" s="34" t="str">
        <f t="shared" si="85"/>
        <v/>
      </c>
      <c r="AO251" s="34" t="str">
        <f t="shared" si="86"/>
        <v/>
      </c>
      <c r="AP251" s="34" t="str">
        <f>IF(AJ251="","",VLOOKUP(AN251,[1]Sheet11!E:F,2,0))</f>
        <v/>
      </c>
      <c r="AQ251" s="34" t="str">
        <f>IF(AO251="拼单会员","5年",IF(AJ251="","",VLOOKUP(AM251&amp;AP251,[1]Sheet11!$J$3:$K$17,2)))</f>
        <v/>
      </c>
      <c r="AR251" s="34" t="str">
        <f t="shared" si="87"/>
        <v/>
      </c>
      <c r="AS251" s="34" t="str">
        <f t="shared" si="88"/>
        <v/>
      </c>
      <c r="AT251" s="34" t="str">
        <f t="shared" si="89"/>
        <v/>
      </c>
      <c r="AU251" s="34" t="str">
        <f t="shared" si="90"/>
        <v/>
      </c>
      <c r="AV251" s="34" t="str">
        <f t="shared" si="91"/>
        <v/>
      </c>
      <c r="AW251" s="34" t="str">
        <f t="shared" si="92"/>
        <v/>
      </c>
      <c r="AX251" s="34" t="str">
        <f t="shared" si="93"/>
        <v/>
      </c>
      <c r="AY251" s="34" t="str">
        <f>IF(SUMIF('7-市场业绩'!F:F,AC251,'7-市场业绩'!I:I)&gt;0,"学习卡","老结算")</f>
        <v>老结算</v>
      </c>
      <c r="AZ251" s="34" t="str">
        <f t="shared" si="94"/>
        <v/>
      </c>
      <c r="BA251" s="34" t="str">
        <f t="shared" si="95"/>
        <v>无</v>
      </c>
      <c r="BB251" s="34" t="str">
        <f t="shared" si="96"/>
        <v/>
      </c>
      <c r="BC251" s="34" t="str">
        <f t="shared" si="97"/>
        <v/>
      </c>
      <c r="BD251" s="34" t="str">
        <f t="shared" si="98"/>
        <v>无</v>
      </c>
      <c r="BE251" s="34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691</v>
      </c>
    </row>
    <row r="252" spans="1:71" ht="17.25" hidden="1" customHeight="1">
      <c r="A252" s="30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7"/>
      <c r="M252" s="20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4" t="str">
        <f t="shared" si="75"/>
        <v/>
      </c>
      <c r="AD252" s="35">
        <f t="shared" si="76"/>
        <v>0</v>
      </c>
      <c r="AE252" s="34" t="str">
        <f t="shared" si="77"/>
        <v/>
      </c>
      <c r="AF252" s="24"/>
      <c r="AG252" s="39">
        <f t="shared" si="78"/>
        <v>0</v>
      </c>
      <c r="AH252" s="35">
        <f t="shared" si="79"/>
        <v>0</v>
      </c>
      <c r="AI252" s="35">
        <f t="shared" si="80"/>
        <v>0</v>
      </c>
      <c r="AJ252" s="34" t="str">
        <f t="shared" si="81"/>
        <v/>
      </c>
      <c r="AK252" s="34" t="str">
        <f t="shared" si="82"/>
        <v/>
      </c>
      <c r="AL252" s="34" t="str">
        <f t="shared" si="83"/>
        <v/>
      </c>
      <c r="AM252" s="34" t="str">
        <f t="shared" si="84"/>
        <v/>
      </c>
      <c r="AN252" s="34" t="str">
        <f t="shared" si="85"/>
        <v/>
      </c>
      <c r="AO252" s="34" t="str">
        <f t="shared" si="86"/>
        <v/>
      </c>
      <c r="AP252" s="34" t="str">
        <f>IF(AJ252="","",VLOOKUP(AN252,[1]Sheet11!E:F,2,0))</f>
        <v/>
      </c>
      <c r="AQ252" s="34" t="str">
        <f>IF(AO252="拼单会员","5年",IF(AJ252="","",VLOOKUP(AM252&amp;AP252,[1]Sheet11!$J$3:$K$17,2)))</f>
        <v/>
      </c>
      <c r="AR252" s="34" t="str">
        <f t="shared" si="87"/>
        <v/>
      </c>
      <c r="AS252" s="34" t="str">
        <f t="shared" si="88"/>
        <v/>
      </c>
      <c r="AT252" s="34" t="str">
        <f t="shared" si="89"/>
        <v/>
      </c>
      <c r="AU252" s="34" t="str">
        <f t="shared" si="90"/>
        <v/>
      </c>
      <c r="AV252" s="34" t="str">
        <f t="shared" si="91"/>
        <v/>
      </c>
      <c r="AW252" s="34" t="str">
        <f t="shared" si="92"/>
        <v/>
      </c>
      <c r="AX252" s="34" t="str">
        <f t="shared" si="93"/>
        <v/>
      </c>
      <c r="AY252" s="34" t="str">
        <f>IF(SUMIF('7-市场业绩'!F:F,AC252,'7-市场业绩'!I:I)&gt;0,"学习卡","老结算")</f>
        <v>老结算</v>
      </c>
      <c r="AZ252" s="34" t="str">
        <f t="shared" si="94"/>
        <v/>
      </c>
      <c r="BA252" s="34" t="str">
        <f t="shared" si="95"/>
        <v>无</v>
      </c>
      <c r="BB252" s="34" t="str">
        <f t="shared" si="96"/>
        <v/>
      </c>
      <c r="BC252" s="34" t="str">
        <f t="shared" si="97"/>
        <v/>
      </c>
      <c r="BD252" s="34" t="str">
        <f t="shared" si="98"/>
        <v>无</v>
      </c>
      <c r="BE252" s="34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692</v>
      </c>
    </row>
    <row r="253" spans="1:71" ht="17.25" hidden="1" customHeight="1">
      <c r="A253" s="30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7"/>
      <c r="M253" s="20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4" t="str">
        <f t="shared" si="75"/>
        <v/>
      </c>
      <c r="AD253" s="35">
        <f t="shared" si="76"/>
        <v>0</v>
      </c>
      <c r="AE253" s="34" t="str">
        <f t="shared" si="77"/>
        <v/>
      </c>
      <c r="AF253" s="24"/>
      <c r="AG253" s="39">
        <f t="shared" si="78"/>
        <v>0</v>
      </c>
      <c r="AH253" s="35">
        <f t="shared" si="79"/>
        <v>0</v>
      </c>
      <c r="AI253" s="35">
        <f t="shared" si="80"/>
        <v>0</v>
      </c>
      <c r="AJ253" s="34" t="str">
        <f t="shared" si="81"/>
        <v/>
      </c>
      <c r="AK253" s="34" t="str">
        <f t="shared" si="82"/>
        <v/>
      </c>
      <c r="AL253" s="34" t="str">
        <f t="shared" si="83"/>
        <v/>
      </c>
      <c r="AM253" s="34" t="str">
        <f t="shared" si="84"/>
        <v/>
      </c>
      <c r="AN253" s="34" t="str">
        <f t="shared" si="85"/>
        <v/>
      </c>
      <c r="AO253" s="34" t="str">
        <f t="shared" si="86"/>
        <v/>
      </c>
      <c r="AP253" s="34" t="str">
        <f>IF(AJ253="","",VLOOKUP(AN253,[1]Sheet11!E:F,2,0))</f>
        <v/>
      </c>
      <c r="AQ253" s="34" t="str">
        <f>IF(AO253="拼单会员","5年",IF(AJ253="","",VLOOKUP(AM253&amp;AP253,[1]Sheet11!$J$3:$K$17,2)))</f>
        <v/>
      </c>
      <c r="AR253" s="34" t="str">
        <f t="shared" si="87"/>
        <v/>
      </c>
      <c r="AS253" s="34" t="str">
        <f t="shared" si="88"/>
        <v/>
      </c>
      <c r="AT253" s="34" t="str">
        <f t="shared" si="89"/>
        <v/>
      </c>
      <c r="AU253" s="34" t="str">
        <f t="shared" si="90"/>
        <v/>
      </c>
      <c r="AV253" s="34" t="str">
        <f t="shared" si="91"/>
        <v/>
      </c>
      <c r="AW253" s="34" t="str">
        <f t="shared" si="92"/>
        <v/>
      </c>
      <c r="AX253" s="34" t="str">
        <f t="shared" si="93"/>
        <v/>
      </c>
      <c r="AY253" s="34" t="str">
        <f>IF(SUMIF('7-市场业绩'!F:F,AC253,'7-市场业绩'!I:I)&gt;0,"学习卡","老结算")</f>
        <v>老结算</v>
      </c>
      <c r="AZ253" s="34" t="str">
        <f t="shared" si="94"/>
        <v/>
      </c>
      <c r="BA253" s="34" t="str">
        <f t="shared" si="95"/>
        <v>无</v>
      </c>
      <c r="BB253" s="34" t="str">
        <f t="shared" si="96"/>
        <v/>
      </c>
      <c r="BC253" s="34" t="str">
        <f t="shared" si="97"/>
        <v/>
      </c>
      <c r="BD253" s="34" t="str">
        <f t="shared" si="98"/>
        <v>无</v>
      </c>
      <c r="BE253" s="34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693</v>
      </c>
    </row>
    <row r="254" spans="1:71" ht="17.25" hidden="1" customHeight="1">
      <c r="A254" s="30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7"/>
      <c r="M254" s="20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4" t="str">
        <f t="shared" si="75"/>
        <v/>
      </c>
      <c r="AD254" s="35">
        <f t="shared" si="76"/>
        <v>0</v>
      </c>
      <c r="AE254" s="34" t="str">
        <f t="shared" si="77"/>
        <v/>
      </c>
      <c r="AF254" s="24"/>
      <c r="AG254" s="39">
        <f t="shared" si="78"/>
        <v>0</v>
      </c>
      <c r="AH254" s="35">
        <f t="shared" si="79"/>
        <v>0</v>
      </c>
      <c r="AI254" s="35">
        <f t="shared" si="80"/>
        <v>0</v>
      </c>
      <c r="AJ254" s="34" t="str">
        <f t="shared" si="81"/>
        <v/>
      </c>
      <c r="AK254" s="34" t="str">
        <f t="shared" si="82"/>
        <v/>
      </c>
      <c r="AL254" s="34" t="str">
        <f t="shared" si="83"/>
        <v/>
      </c>
      <c r="AM254" s="34" t="str">
        <f t="shared" si="84"/>
        <v/>
      </c>
      <c r="AN254" s="34" t="str">
        <f t="shared" si="85"/>
        <v/>
      </c>
      <c r="AO254" s="34" t="str">
        <f t="shared" si="86"/>
        <v/>
      </c>
      <c r="AP254" s="34" t="str">
        <f>IF(AJ254="","",VLOOKUP(AN254,[1]Sheet11!E:F,2,0))</f>
        <v/>
      </c>
      <c r="AQ254" s="34" t="str">
        <f>IF(AO254="拼单会员","5年",IF(AJ254="","",VLOOKUP(AM254&amp;AP254,[1]Sheet11!$J$3:$K$17,2)))</f>
        <v/>
      </c>
      <c r="AR254" s="34" t="str">
        <f t="shared" si="87"/>
        <v/>
      </c>
      <c r="AS254" s="34" t="str">
        <f t="shared" si="88"/>
        <v/>
      </c>
      <c r="AT254" s="34" t="str">
        <f t="shared" si="89"/>
        <v/>
      </c>
      <c r="AU254" s="34" t="str">
        <f t="shared" si="90"/>
        <v/>
      </c>
      <c r="AV254" s="34" t="str">
        <f t="shared" si="91"/>
        <v/>
      </c>
      <c r="AW254" s="34" t="str">
        <f t="shared" si="92"/>
        <v/>
      </c>
      <c r="AX254" s="34" t="str">
        <f t="shared" si="93"/>
        <v/>
      </c>
      <c r="AY254" s="34" t="str">
        <f>IF(SUMIF('7-市场业绩'!F:F,AC254,'7-市场业绩'!I:I)&gt;0,"学习卡","老结算")</f>
        <v>老结算</v>
      </c>
      <c r="AZ254" s="34" t="str">
        <f t="shared" si="94"/>
        <v/>
      </c>
      <c r="BA254" s="34" t="str">
        <f t="shared" si="95"/>
        <v>无</v>
      </c>
      <c r="BB254" s="34" t="str">
        <f t="shared" si="96"/>
        <v/>
      </c>
      <c r="BC254" s="34" t="str">
        <f t="shared" si="97"/>
        <v/>
      </c>
      <c r="BD254" s="34" t="str">
        <f t="shared" si="98"/>
        <v>无</v>
      </c>
      <c r="BE254" s="34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694</v>
      </c>
    </row>
    <row r="255" spans="1:71" ht="17.25" hidden="1" customHeight="1">
      <c r="A255" s="30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7"/>
      <c r="M255" s="20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4" t="str">
        <f t="shared" si="75"/>
        <v/>
      </c>
      <c r="AD255" s="35">
        <f t="shared" si="76"/>
        <v>0</v>
      </c>
      <c r="AE255" s="34" t="str">
        <f t="shared" si="77"/>
        <v/>
      </c>
      <c r="AF255" s="24"/>
      <c r="AG255" s="39">
        <f t="shared" si="78"/>
        <v>0</v>
      </c>
      <c r="AH255" s="35">
        <f t="shared" si="79"/>
        <v>0</v>
      </c>
      <c r="AI255" s="35">
        <f t="shared" si="80"/>
        <v>0</v>
      </c>
      <c r="AJ255" s="34" t="str">
        <f t="shared" si="81"/>
        <v/>
      </c>
      <c r="AK255" s="34" t="str">
        <f t="shared" si="82"/>
        <v/>
      </c>
      <c r="AL255" s="34" t="str">
        <f t="shared" si="83"/>
        <v/>
      </c>
      <c r="AM255" s="34" t="str">
        <f t="shared" si="84"/>
        <v/>
      </c>
      <c r="AN255" s="34" t="str">
        <f t="shared" si="85"/>
        <v/>
      </c>
      <c r="AO255" s="34" t="str">
        <f t="shared" si="86"/>
        <v/>
      </c>
      <c r="AP255" s="34" t="str">
        <f>IF(AJ255="","",VLOOKUP(AN255,[1]Sheet11!E:F,2,0))</f>
        <v/>
      </c>
      <c r="AQ255" s="34" t="str">
        <f>IF(AO255="拼单会员","5年",IF(AJ255="","",VLOOKUP(AM255&amp;AP255,[1]Sheet11!$J$3:$K$17,2)))</f>
        <v/>
      </c>
      <c r="AR255" s="34" t="str">
        <f t="shared" si="87"/>
        <v/>
      </c>
      <c r="AS255" s="34" t="str">
        <f t="shared" si="88"/>
        <v/>
      </c>
      <c r="AT255" s="34" t="str">
        <f t="shared" si="89"/>
        <v/>
      </c>
      <c r="AU255" s="34" t="str">
        <f t="shared" si="90"/>
        <v/>
      </c>
      <c r="AV255" s="34" t="str">
        <f t="shared" si="91"/>
        <v/>
      </c>
      <c r="AW255" s="34" t="str">
        <f t="shared" si="92"/>
        <v/>
      </c>
      <c r="AX255" s="34" t="str">
        <f t="shared" si="93"/>
        <v/>
      </c>
      <c r="AY255" s="34" t="str">
        <f>IF(SUMIF('7-市场业绩'!F:F,AC255,'7-市场业绩'!I:I)&gt;0,"学习卡","老结算")</f>
        <v>老结算</v>
      </c>
      <c r="AZ255" s="34" t="str">
        <f t="shared" si="94"/>
        <v/>
      </c>
      <c r="BA255" s="34" t="str">
        <f t="shared" si="95"/>
        <v>无</v>
      </c>
      <c r="BB255" s="34" t="str">
        <f t="shared" si="96"/>
        <v/>
      </c>
      <c r="BC255" s="34" t="str">
        <f t="shared" si="97"/>
        <v/>
      </c>
      <c r="BD255" s="34" t="str">
        <f t="shared" si="98"/>
        <v>无</v>
      </c>
      <c r="BE255" s="34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695</v>
      </c>
    </row>
    <row r="256" spans="1:71" ht="17.25" hidden="1" customHeight="1">
      <c r="A256" s="30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7"/>
      <c r="M256" s="20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4" t="str">
        <f t="shared" si="75"/>
        <v/>
      </c>
      <c r="AD256" s="35">
        <f t="shared" si="76"/>
        <v>0</v>
      </c>
      <c r="AE256" s="34" t="str">
        <f t="shared" si="77"/>
        <v/>
      </c>
      <c r="AF256" s="24"/>
      <c r="AG256" s="39">
        <f t="shared" si="78"/>
        <v>0</v>
      </c>
      <c r="AH256" s="35">
        <f t="shared" si="79"/>
        <v>0</v>
      </c>
      <c r="AI256" s="35">
        <f t="shared" si="80"/>
        <v>0</v>
      </c>
      <c r="AJ256" s="34" t="str">
        <f t="shared" si="81"/>
        <v/>
      </c>
      <c r="AK256" s="34" t="str">
        <f t="shared" si="82"/>
        <v/>
      </c>
      <c r="AL256" s="34" t="str">
        <f t="shared" si="83"/>
        <v/>
      </c>
      <c r="AM256" s="34" t="str">
        <f t="shared" si="84"/>
        <v/>
      </c>
      <c r="AN256" s="34" t="str">
        <f t="shared" si="85"/>
        <v/>
      </c>
      <c r="AO256" s="34" t="str">
        <f t="shared" si="86"/>
        <v/>
      </c>
      <c r="AP256" s="34" t="str">
        <f>IF(AJ256="","",VLOOKUP(AN256,[1]Sheet11!E:F,2,0))</f>
        <v/>
      </c>
      <c r="AQ256" s="34" t="str">
        <f>IF(AO256="拼单会员","5年",IF(AJ256="","",VLOOKUP(AM256&amp;AP256,[1]Sheet11!$J$3:$K$17,2)))</f>
        <v/>
      </c>
      <c r="AR256" s="34" t="str">
        <f t="shared" si="87"/>
        <v/>
      </c>
      <c r="AS256" s="34" t="str">
        <f t="shared" si="88"/>
        <v/>
      </c>
      <c r="AT256" s="34" t="str">
        <f t="shared" si="89"/>
        <v/>
      </c>
      <c r="AU256" s="34" t="str">
        <f t="shared" si="90"/>
        <v/>
      </c>
      <c r="AV256" s="34" t="str">
        <f t="shared" si="91"/>
        <v/>
      </c>
      <c r="AW256" s="34" t="str">
        <f t="shared" si="92"/>
        <v/>
      </c>
      <c r="AX256" s="34" t="str">
        <f t="shared" si="93"/>
        <v/>
      </c>
      <c r="AY256" s="34" t="str">
        <f>IF(SUMIF('7-市场业绩'!F:F,AC256,'7-市场业绩'!I:I)&gt;0,"学习卡","老结算")</f>
        <v>老结算</v>
      </c>
      <c r="AZ256" s="34" t="str">
        <f t="shared" si="94"/>
        <v/>
      </c>
      <c r="BA256" s="34" t="str">
        <f t="shared" si="95"/>
        <v>无</v>
      </c>
      <c r="BB256" s="34" t="str">
        <f t="shared" si="96"/>
        <v/>
      </c>
      <c r="BC256" s="34" t="str">
        <f t="shared" si="97"/>
        <v/>
      </c>
      <c r="BD256" s="34" t="str">
        <f t="shared" si="98"/>
        <v>无</v>
      </c>
      <c r="BE256" s="34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696</v>
      </c>
    </row>
    <row r="257" spans="1:71" ht="17.25" hidden="1" customHeight="1">
      <c r="A257" s="30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7"/>
      <c r="M257" s="20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4" t="str">
        <f t="shared" si="75"/>
        <v/>
      </c>
      <c r="AD257" s="35">
        <f t="shared" si="76"/>
        <v>0</v>
      </c>
      <c r="AE257" s="34" t="str">
        <f t="shared" si="77"/>
        <v/>
      </c>
      <c r="AF257" s="24"/>
      <c r="AG257" s="39">
        <f t="shared" si="78"/>
        <v>0</v>
      </c>
      <c r="AH257" s="35">
        <f t="shared" si="79"/>
        <v>0</v>
      </c>
      <c r="AI257" s="35">
        <f t="shared" si="80"/>
        <v>0</v>
      </c>
      <c r="AJ257" s="34" t="str">
        <f t="shared" si="81"/>
        <v/>
      </c>
      <c r="AK257" s="34" t="str">
        <f t="shared" si="82"/>
        <v/>
      </c>
      <c r="AL257" s="34" t="str">
        <f t="shared" si="83"/>
        <v/>
      </c>
      <c r="AM257" s="34" t="str">
        <f t="shared" si="84"/>
        <v/>
      </c>
      <c r="AN257" s="34" t="str">
        <f t="shared" si="85"/>
        <v/>
      </c>
      <c r="AO257" s="34" t="str">
        <f t="shared" si="86"/>
        <v/>
      </c>
      <c r="AP257" s="34" t="str">
        <f>IF(AJ257="","",VLOOKUP(AN257,[1]Sheet11!E:F,2,0))</f>
        <v/>
      </c>
      <c r="AQ257" s="34" t="str">
        <f>IF(AO257="拼单会员","5年",IF(AJ257="","",VLOOKUP(AM257&amp;AP257,[1]Sheet11!$J$3:$K$17,2)))</f>
        <v/>
      </c>
      <c r="AR257" s="34" t="str">
        <f t="shared" si="87"/>
        <v/>
      </c>
      <c r="AS257" s="34" t="str">
        <f t="shared" si="88"/>
        <v/>
      </c>
      <c r="AT257" s="34" t="str">
        <f t="shared" si="89"/>
        <v/>
      </c>
      <c r="AU257" s="34" t="str">
        <f t="shared" si="90"/>
        <v/>
      </c>
      <c r="AV257" s="34" t="str">
        <f t="shared" si="91"/>
        <v/>
      </c>
      <c r="AW257" s="34" t="str">
        <f t="shared" si="92"/>
        <v/>
      </c>
      <c r="AX257" s="34" t="str">
        <f t="shared" si="93"/>
        <v/>
      </c>
      <c r="AY257" s="34" t="str">
        <f>IF(SUMIF('7-市场业绩'!F:F,AC257,'7-市场业绩'!I:I)&gt;0,"学习卡","老结算")</f>
        <v>老结算</v>
      </c>
      <c r="AZ257" s="34" t="str">
        <f t="shared" si="94"/>
        <v/>
      </c>
      <c r="BA257" s="34" t="str">
        <f t="shared" si="95"/>
        <v>无</v>
      </c>
      <c r="BB257" s="34" t="str">
        <f t="shared" si="96"/>
        <v/>
      </c>
      <c r="BC257" s="34" t="str">
        <f t="shared" si="97"/>
        <v/>
      </c>
      <c r="BD257" s="34" t="str">
        <f t="shared" si="98"/>
        <v>无</v>
      </c>
      <c r="BE257" s="34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697</v>
      </c>
    </row>
    <row r="258" spans="1:71" ht="17.25" hidden="1" customHeight="1">
      <c r="A258" s="30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7"/>
      <c r="M258" s="20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4" t="str">
        <f t="shared" si="75"/>
        <v/>
      </c>
      <c r="AD258" s="35">
        <f t="shared" si="76"/>
        <v>0</v>
      </c>
      <c r="AE258" s="34" t="str">
        <f t="shared" si="77"/>
        <v/>
      </c>
      <c r="AF258" s="24"/>
      <c r="AG258" s="39">
        <f t="shared" si="78"/>
        <v>0</v>
      </c>
      <c r="AH258" s="35">
        <f t="shared" si="79"/>
        <v>0</v>
      </c>
      <c r="AI258" s="35">
        <f t="shared" si="80"/>
        <v>0</v>
      </c>
      <c r="AJ258" s="34" t="str">
        <f t="shared" si="81"/>
        <v/>
      </c>
      <c r="AK258" s="34" t="str">
        <f t="shared" si="82"/>
        <v/>
      </c>
      <c r="AL258" s="34" t="str">
        <f t="shared" si="83"/>
        <v/>
      </c>
      <c r="AM258" s="34" t="str">
        <f t="shared" si="84"/>
        <v/>
      </c>
      <c r="AN258" s="34" t="str">
        <f t="shared" si="85"/>
        <v/>
      </c>
      <c r="AO258" s="34" t="str">
        <f t="shared" si="86"/>
        <v/>
      </c>
      <c r="AP258" s="34" t="str">
        <f>IF(AJ258="","",VLOOKUP(AN258,[1]Sheet11!E:F,2,0))</f>
        <v/>
      </c>
      <c r="AQ258" s="34" t="str">
        <f>IF(AO258="拼单会员","5年",IF(AJ258="","",VLOOKUP(AM258&amp;AP258,[1]Sheet11!$J$3:$K$17,2)))</f>
        <v/>
      </c>
      <c r="AR258" s="34" t="str">
        <f t="shared" si="87"/>
        <v/>
      </c>
      <c r="AS258" s="34" t="str">
        <f t="shared" si="88"/>
        <v/>
      </c>
      <c r="AT258" s="34" t="str">
        <f t="shared" si="89"/>
        <v/>
      </c>
      <c r="AU258" s="34" t="str">
        <f t="shared" si="90"/>
        <v/>
      </c>
      <c r="AV258" s="34" t="str">
        <f t="shared" si="91"/>
        <v/>
      </c>
      <c r="AW258" s="34" t="str">
        <f t="shared" si="92"/>
        <v/>
      </c>
      <c r="AX258" s="34" t="str">
        <f t="shared" si="93"/>
        <v/>
      </c>
      <c r="AY258" s="34" t="str">
        <f>IF(SUMIF('7-市场业绩'!F:F,AC258,'7-市场业绩'!I:I)&gt;0,"学习卡","老结算")</f>
        <v>老结算</v>
      </c>
      <c r="AZ258" s="34" t="str">
        <f t="shared" si="94"/>
        <v/>
      </c>
      <c r="BA258" s="34" t="str">
        <f t="shared" si="95"/>
        <v>无</v>
      </c>
      <c r="BB258" s="34" t="str">
        <f t="shared" si="96"/>
        <v/>
      </c>
      <c r="BC258" s="34" t="str">
        <f t="shared" si="97"/>
        <v/>
      </c>
      <c r="BD258" s="34" t="str">
        <f t="shared" si="98"/>
        <v>无</v>
      </c>
      <c r="BE258" s="34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698</v>
      </c>
    </row>
    <row r="259" spans="1:71" ht="17.25" hidden="1" customHeight="1">
      <c r="A259" s="30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7"/>
      <c r="M259" s="20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4" t="str">
        <f t="shared" ref="AC259:AC322" si="99">SUBSTITUTE(SUBSTITUTE(SUBSTITUTE(SUBSTITUTE(SUBSTITUTE(SUBSTITUTE(AA259,"(主签单人)",""),"(03-客户接待员)",""),"（金牌）",""),"（会员学员）",""),"金牌",""),"金牌学员","")</f>
        <v/>
      </c>
      <c r="AD259" s="35">
        <f t="shared" ref="AD259:AD322" si="100">IFERROR(VALUE(MID(H259,FIND("(",H259)+1,FIND(")",H259)-FIND("(",H259)-2)),0)</f>
        <v>0</v>
      </c>
      <c r="AE259" s="34" t="str">
        <f t="shared" ref="AE259:AE322" si="101">IF(AJ259="","",MID(AB259,FIND("@",SUBSTITUTE(AB259,"／","@",6))+5,FIND("@",SUBSTITUTE(AB259,"／","@",7))-FIND("@",SUBSTITUTE(AB259,"／","@",6))-5))</f>
        <v/>
      </c>
      <c r="AF259" s="24"/>
      <c r="AG259" s="39">
        <f t="shared" ref="AG259:AG322" si="102">IFERROR(VALUE(MID(AB259,FIND("@",SUBSTITUTE(AB259,"：","@",1))+1,FIND("@",SUBSTITUTE(AB259,"）","@",1))-FIND("@",SUBSTITUTE(AB259,"：","@",1))-1)),0)</f>
        <v>0</v>
      </c>
      <c r="AH259" s="35">
        <f t="shared" ref="AH259:AH322" si="103">IFERROR(IF(AND(IFERROR(FIND("预缴定金",AB259),0)=0,H259=""),M259,VALUE(MID(AB259,FIND("@",SUBSTITUTE(AB259,"：","@",2))+1,FIND("@",SUBSTITUTE(AB259,"）","@",2))-FIND("@",SUBSTITUTE(AB259,"：","@",2))-1))),0)</f>
        <v>0</v>
      </c>
      <c r="AI259" s="35">
        <f t="shared" ref="AI259:AI322" si="104">M259-AH259</f>
        <v>0</v>
      </c>
      <c r="AJ259" s="34" t="str">
        <f t="shared" ref="AJ259:AJ322" si="105">IF(OR(V259="退费",V259="结转",W259="",W259="结转学费",W259="老带新返现"),"",IF(OR(AI259&lt;=0,AND(IFERROR(FIND("预缴定金",AB259),0)=0,H259="")),"",LEFT(AB259,FIND("／",AB259)-1)))</f>
        <v/>
      </c>
      <c r="AK259" s="34" t="str">
        <f t="shared" ref="AK259:AK322" si="106">IF(AJ259="","",LEFT(AB259,2))</f>
        <v/>
      </c>
      <c r="AL259" s="34" t="str">
        <f t="shared" ref="AL259:AL322" si="107">IF(AJ259="","",MID(AB259,3,2))</f>
        <v/>
      </c>
      <c r="AM259" s="34" t="str">
        <f t="shared" ref="AM259:AM322" si="108">IF(AJ259="","",MID(AB259,5,2))</f>
        <v/>
      </c>
      <c r="AN259" s="34" t="str">
        <f t="shared" ref="AN259:AN322" si="109">IF(AJ259="","",MIDB(AJ259,SEARCHB("?",AJ259),2*LEN(AJ259)-LENB(AJ259)+2))</f>
        <v/>
      </c>
      <c r="AO259" s="34" t="str">
        <f t="shared" ref="AO259:AO322" si="110">IF(AJ259="","",RIGHT(MIDB(AJ259,SEARCHB("?",AJ259),20),LENB(MIDB(AJ259,SEARCHB("?",AJ259),20))-LEN(MIDB(AJ259,SEARCHB("?",AJ259),20))-1))</f>
        <v/>
      </c>
      <c r="AP259" s="34" t="str">
        <f>IF(AJ259="","",VLOOKUP(AN259,[1]Sheet11!E:F,2,0))</f>
        <v/>
      </c>
      <c r="AQ259" s="34" t="str">
        <f>IF(AO259="拼单会员","5年",IF(AJ259="","",VLOOKUP(AM259&amp;AP259,[1]Sheet11!$J$3:$K$17,2)))</f>
        <v/>
      </c>
      <c r="AR259" s="34" t="str">
        <f t="shared" ref="AR259:AR322" si="111">IF(AJ259="","",VLOOKUP(AO259,BP:BQ,2,0))</f>
        <v/>
      </c>
      <c r="AS259" s="34" t="str">
        <f t="shared" ref="AS259:AS322" si="112">IF(AJ259="","",MID(AB259,FIND("@",SUBSTITUTE(AB259,"／","@",5))+8,10))</f>
        <v/>
      </c>
      <c r="AT259" s="34" t="str">
        <f t="shared" ref="AT259:AT322" si="113">IF(AJ259="","",IF(AK259="新生","新生",IF((AS259-$BH$2)&gt;0,"1年追补","老生")))</f>
        <v/>
      </c>
      <c r="AU259" s="34" t="str">
        <f t="shared" ref="AU259:AU322" si="114">IF(AJ259="","",IF(OR(AT259="新生",AT259="1年追补"),"新生","老生"))</f>
        <v/>
      </c>
      <c r="AV259" s="34" t="str">
        <f t="shared" ref="AV259:AV322" si="115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4" t="str">
        <f t="shared" ref="AW259:AW322" si="116">IF(AJ259="","",VLOOKUP(AO259,BP:BR,3,0))</f>
        <v/>
      </c>
      <c r="AX259" s="34" t="str">
        <f t="shared" ref="AX259:AX322" si="117">AT259&amp;AW259</f>
        <v/>
      </c>
      <c r="AY259" s="34" t="str">
        <f>IF(SUMIF('7-市场业绩'!F:F,AC259,'7-市场业绩'!I:I)&gt;0,"学习卡","老结算")</f>
        <v>老结算</v>
      </c>
      <c r="AZ259" s="34" t="str">
        <f t="shared" ref="AZ259:AZ322" si="118">IF(AY259="学习卡",AV259,AX259)</f>
        <v/>
      </c>
      <c r="BA259" s="34" t="str">
        <f t="shared" ref="BA259:BA322" si="119">IFERROR(MID(AB259,FIND("@",SUBSTITUTE(AB259,"／","@",3))+6,FIND("@",SUBSTITUTE(AB259,"／","@",4))-FIND("@",SUBSTITUTE(AB259,"／","@",3))-6),"无")</f>
        <v>无</v>
      </c>
      <c r="BB259" s="34" t="str">
        <f t="shared" ref="BB259:BB322" si="120">IFERROR(MID(AB259,FIND("@",SUBSTITUTE(AB259,"：","@",6))+1,FIND("@",SUBSTITUTE(AB259,"-","@",8))-FIND("@",SUBSTITUTE(AB259,"：","@",6))-1),"")</f>
        <v/>
      </c>
      <c r="BC259" s="34" t="str">
        <f t="shared" ref="BC259:BC322" si="121">IFERROR(MID(AB259,FIND("@",SUBSTITUTE(AB259,"：","@",6))+1,FIND("@",SUBSTITUTE(AB259,"-","@",8))-FIND("@",SUBSTITUTE(AB259,"：","@",6))-1),"")</f>
        <v/>
      </c>
      <c r="BD259" s="34" t="str">
        <f t="shared" ref="BD259:BD322" si="122">IFERROR(MID(AB259,FIND("@",SUBSTITUTE(AB259,"：","@",4))+1,FIND("@",SUBSTITUTE(AB259,"）","@",6))-FIND("@",SUBSTITUTE(AB259,"：","@",4))-1),"无")</f>
        <v>无</v>
      </c>
      <c r="BE259" s="34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699</v>
      </c>
    </row>
    <row r="260" spans="1:71" ht="17.25" hidden="1" customHeight="1">
      <c r="A260" s="30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7"/>
      <c r="M260" s="20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4" t="str">
        <f t="shared" si="99"/>
        <v/>
      </c>
      <c r="AD260" s="35">
        <f t="shared" si="100"/>
        <v>0</v>
      </c>
      <c r="AE260" s="34" t="str">
        <f t="shared" si="101"/>
        <v/>
      </c>
      <c r="AF260" s="24"/>
      <c r="AG260" s="39">
        <f t="shared" si="102"/>
        <v>0</v>
      </c>
      <c r="AH260" s="35">
        <f t="shared" si="103"/>
        <v>0</v>
      </c>
      <c r="AI260" s="35">
        <f t="shared" si="104"/>
        <v>0</v>
      </c>
      <c r="AJ260" s="34" t="str">
        <f t="shared" si="105"/>
        <v/>
      </c>
      <c r="AK260" s="34" t="str">
        <f t="shared" si="106"/>
        <v/>
      </c>
      <c r="AL260" s="34" t="str">
        <f t="shared" si="107"/>
        <v/>
      </c>
      <c r="AM260" s="34" t="str">
        <f t="shared" si="108"/>
        <v/>
      </c>
      <c r="AN260" s="34" t="str">
        <f t="shared" si="109"/>
        <v/>
      </c>
      <c r="AO260" s="34" t="str">
        <f t="shared" si="110"/>
        <v/>
      </c>
      <c r="AP260" s="34" t="str">
        <f>IF(AJ260="","",VLOOKUP(AN260,[1]Sheet11!E:F,2,0))</f>
        <v/>
      </c>
      <c r="AQ260" s="34" t="str">
        <f>IF(AO260="拼单会员","5年",IF(AJ260="","",VLOOKUP(AM260&amp;AP260,[1]Sheet11!$J$3:$K$17,2)))</f>
        <v/>
      </c>
      <c r="AR260" s="34" t="str">
        <f t="shared" si="111"/>
        <v/>
      </c>
      <c r="AS260" s="34" t="str">
        <f t="shared" si="112"/>
        <v/>
      </c>
      <c r="AT260" s="34" t="str">
        <f t="shared" si="113"/>
        <v/>
      </c>
      <c r="AU260" s="34" t="str">
        <f t="shared" si="114"/>
        <v/>
      </c>
      <c r="AV260" s="34" t="str">
        <f t="shared" si="115"/>
        <v/>
      </c>
      <c r="AW260" s="34" t="str">
        <f t="shared" si="116"/>
        <v/>
      </c>
      <c r="AX260" s="34" t="str">
        <f t="shared" si="117"/>
        <v/>
      </c>
      <c r="AY260" s="34" t="str">
        <f>IF(SUMIF('7-市场业绩'!F:F,AC260,'7-市场业绩'!I:I)&gt;0,"学习卡","老结算")</f>
        <v>老结算</v>
      </c>
      <c r="AZ260" s="34" t="str">
        <f t="shared" si="118"/>
        <v/>
      </c>
      <c r="BA260" s="34" t="str">
        <f t="shared" si="119"/>
        <v>无</v>
      </c>
      <c r="BB260" s="34" t="str">
        <f t="shared" si="120"/>
        <v/>
      </c>
      <c r="BC260" s="34" t="str">
        <f t="shared" si="121"/>
        <v/>
      </c>
      <c r="BD260" s="34" t="str">
        <f t="shared" si="122"/>
        <v>无</v>
      </c>
      <c r="BE260" s="34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504</v>
      </c>
    </row>
    <row r="261" spans="1:71" ht="17.25" hidden="1" customHeight="1">
      <c r="A261" s="30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7"/>
      <c r="M261" s="20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4" t="str">
        <f t="shared" si="99"/>
        <v/>
      </c>
      <c r="AD261" s="35">
        <f t="shared" si="100"/>
        <v>0</v>
      </c>
      <c r="AE261" s="34" t="str">
        <f t="shared" si="101"/>
        <v/>
      </c>
      <c r="AF261" s="24"/>
      <c r="AG261" s="39">
        <f t="shared" si="102"/>
        <v>0</v>
      </c>
      <c r="AH261" s="35">
        <f t="shared" si="103"/>
        <v>0</v>
      </c>
      <c r="AI261" s="35">
        <f t="shared" si="104"/>
        <v>0</v>
      </c>
      <c r="AJ261" s="34" t="str">
        <f t="shared" si="105"/>
        <v/>
      </c>
      <c r="AK261" s="34" t="str">
        <f t="shared" si="106"/>
        <v/>
      </c>
      <c r="AL261" s="34" t="str">
        <f t="shared" si="107"/>
        <v/>
      </c>
      <c r="AM261" s="34" t="str">
        <f t="shared" si="108"/>
        <v/>
      </c>
      <c r="AN261" s="34" t="str">
        <f t="shared" si="109"/>
        <v/>
      </c>
      <c r="AO261" s="34" t="str">
        <f t="shared" si="110"/>
        <v/>
      </c>
      <c r="AP261" s="34" t="str">
        <f>IF(AJ261="","",VLOOKUP(AN261,[1]Sheet11!E:F,2,0))</f>
        <v/>
      </c>
      <c r="AQ261" s="34" t="str">
        <f>IF(AO261="拼单会员","5年",IF(AJ261="","",VLOOKUP(AM261&amp;AP261,[1]Sheet11!$J$3:$K$17,2)))</f>
        <v/>
      </c>
      <c r="AR261" s="34" t="str">
        <f t="shared" si="111"/>
        <v/>
      </c>
      <c r="AS261" s="34" t="str">
        <f t="shared" si="112"/>
        <v/>
      </c>
      <c r="AT261" s="34" t="str">
        <f t="shared" si="113"/>
        <v/>
      </c>
      <c r="AU261" s="34" t="str">
        <f t="shared" si="114"/>
        <v/>
      </c>
      <c r="AV261" s="34" t="str">
        <f t="shared" si="115"/>
        <v/>
      </c>
      <c r="AW261" s="34" t="str">
        <f t="shared" si="116"/>
        <v/>
      </c>
      <c r="AX261" s="34" t="str">
        <f t="shared" si="117"/>
        <v/>
      </c>
      <c r="AY261" s="34" t="str">
        <f>IF(SUMIF('7-市场业绩'!F:F,AC261,'7-市场业绩'!I:I)&gt;0,"学习卡","老结算")</f>
        <v>老结算</v>
      </c>
      <c r="AZ261" s="34" t="str">
        <f t="shared" si="118"/>
        <v/>
      </c>
      <c r="BA261" s="34" t="str">
        <f t="shared" si="119"/>
        <v>无</v>
      </c>
      <c r="BB261" s="34" t="str">
        <f t="shared" si="120"/>
        <v/>
      </c>
      <c r="BC261" s="34" t="str">
        <f t="shared" si="121"/>
        <v/>
      </c>
      <c r="BD261" s="34" t="str">
        <f t="shared" si="122"/>
        <v>无</v>
      </c>
      <c r="BE261" s="34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504</v>
      </c>
    </row>
    <row r="262" spans="1:71" ht="17.25" hidden="1" customHeight="1">
      <c r="A262" s="30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7"/>
      <c r="M262" s="20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4" t="str">
        <f t="shared" si="99"/>
        <v/>
      </c>
      <c r="AD262" s="35">
        <f t="shared" si="100"/>
        <v>0</v>
      </c>
      <c r="AE262" s="34" t="str">
        <f t="shared" si="101"/>
        <v/>
      </c>
      <c r="AF262" s="24"/>
      <c r="AG262" s="39">
        <f t="shared" si="102"/>
        <v>0</v>
      </c>
      <c r="AH262" s="35">
        <f t="shared" si="103"/>
        <v>0</v>
      </c>
      <c r="AI262" s="35">
        <f t="shared" si="104"/>
        <v>0</v>
      </c>
      <c r="AJ262" s="34" t="str">
        <f t="shared" si="105"/>
        <v/>
      </c>
      <c r="AK262" s="34" t="str">
        <f t="shared" si="106"/>
        <v/>
      </c>
      <c r="AL262" s="34" t="str">
        <f t="shared" si="107"/>
        <v/>
      </c>
      <c r="AM262" s="34" t="str">
        <f t="shared" si="108"/>
        <v/>
      </c>
      <c r="AN262" s="34" t="str">
        <f t="shared" si="109"/>
        <v/>
      </c>
      <c r="AO262" s="34" t="str">
        <f t="shared" si="110"/>
        <v/>
      </c>
      <c r="AP262" s="34" t="str">
        <f>IF(AJ262="","",VLOOKUP(AN262,[1]Sheet11!E:F,2,0))</f>
        <v/>
      </c>
      <c r="AQ262" s="34" t="str">
        <f>IF(AO262="拼单会员","5年",IF(AJ262="","",VLOOKUP(AM262&amp;AP262,[1]Sheet11!$J$3:$K$17,2)))</f>
        <v/>
      </c>
      <c r="AR262" s="34" t="str">
        <f t="shared" si="111"/>
        <v/>
      </c>
      <c r="AS262" s="34" t="str">
        <f t="shared" si="112"/>
        <v/>
      </c>
      <c r="AT262" s="34" t="str">
        <f t="shared" si="113"/>
        <v/>
      </c>
      <c r="AU262" s="34" t="str">
        <f t="shared" si="114"/>
        <v/>
      </c>
      <c r="AV262" s="34" t="str">
        <f t="shared" si="115"/>
        <v/>
      </c>
      <c r="AW262" s="34" t="str">
        <f t="shared" si="116"/>
        <v/>
      </c>
      <c r="AX262" s="34" t="str">
        <f t="shared" si="117"/>
        <v/>
      </c>
      <c r="AY262" s="34" t="str">
        <f>IF(SUMIF('7-市场业绩'!F:F,AC262,'7-市场业绩'!I:I)&gt;0,"学习卡","老结算")</f>
        <v>老结算</v>
      </c>
      <c r="AZ262" s="34" t="str">
        <f t="shared" si="118"/>
        <v/>
      </c>
      <c r="BA262" s="34" t="str">
        <f t="shared" si="119"/>
        <v>无</v>
      </c>
      <c r="BB262" s="34" t="str">
        <f t="shared" si="120"/>
        <v/>
      </c>
      <c r="BC262" s="34" t="str">
        <f t="shared" si="121"/>
        <v/>
      </c>
      <c r="BD262" s="34" t="str">
        <f t="shared" si="122"/>
        <v>无</v>
      </c>
      <c r="BE262" s="34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700</v>
      </c>
    </row>
    <row r="263" spans="1:71" ht="17.25" hidden="1" customHeight="1">
      <c r="A263" s="30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7"/>
      <c r="M263" s="20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4" t="str">
        <f t="shared" si="99"/>
        <v/>
      </c>
      <c r="AD263" s="35">
        <f t="shared" si="100"/>
        <v>0</v>
      </c>
      <c r="AE263" s="34" t="str">
        <f t="shared" si="101"/>
        <v/>
      </c>
      <c r="AF263" s="24"/>
      <c r="AG263" s="39">
        <f t="shared" si="102"/>
        <v>0</v>
      </c>
      <c r="AH263" s="35">
        <f t="shared" si="103"/>
        <v>0</v>
      </c>
      <c r="AI263" s="35">
        <f t="shared" si="104"/>
        <v>0</v>
      </c>
      <c r="AJ263" s="34" t="str">
        <f t="shared" si="105"/>
        <v/>
      </c>
      <c r="AK263" s="34" t="str">
        <f t="shared" si="106"/>
        <v/>
      </c>
      <c r="AL263" s="34" t="str">
        <f t="shared" si="107"/>
        <v/>
      </c>
      <c r="AM263" s="34" t="str">
        <f t="shared" si="108"/>
        <v/>
      </c>
      <c r="AN263" s="34" t="str">
        <f t="shared" si="109"/>
        <v/>
      </c>
      <c r="AO263" s="34" t="str">
        <f t="shared" si="110"/>
        <v/>
      </c>
      <c r="AP263" s="34" t="str">
        <f>IF(AJ263="","",VLOOKUP(AN263,[1]Sheet11!E:F,2,0))</f>
        <v/>
      </c>
      <c r="AQ263" s="34" t="str">
        <f>IF(AO263="拼单会员","5年",IF(AJ263="","",VLOOKUP(AM263&amp;AP263,[1]Sheet11!$J$3:$K$17,2)))</f>
        <v/>
      </c>
      <c r="AR263" s="34" t="str">
        <f t="shared" si="111"/>
        <v/>
      </c>
      <c r="AS263" s="34" t="str">
        <f t="shared" si="112"/>
        <v/>
      </c>
      <c r="AT263" s="34" t="str">
        <f t="shared" si="113"/>
        <v/>
      </c>
      <c r="AU263" s="34" t="str">
        <f t="shared" si="114"/>
        <v/>
      </c>
      <c r="AV263" s="34" t="str">
        <f t="shared" si="115"/>
        <v/>
      </c>
      <c r="AW263" s="34" t="str">
        <f t="shared" si="116"/>
        <v/>
      </c>
      <c r="AX263" s="34" t="str">
        <f t="shared" si="117"/>
        <v/>
      </c>
      <c r="AY263" s="34" t="str">
        <f>IF(SUMIF('7-市场业绩'!F:F,AC263,'7-市场业绩'!I:I)&gt;0,"学习卡","老结算")</f>
        <v>老结算</v>
      </c>
      <c r="AZ263" s="34" t="str">
        <f t="shared" si="118"/>
        <v/>
      </c>
      <c r="BA263" s="34" t="str">
        <f t="shared" si="119"/>
        <v>无</v>
      </c>
      <c r="BB263" s="34" t="str">
        <f t="shared" si="120"/>
        <v/>
      </c>
      <c r="BC263" s="34" t="str">
        <f t="shared" si="121"/>
        <v/>
      </c>
      <c r="BD263" s="34" t="str">
        <f t="shared" si="122"/>
        <v>无</v>
      </c>
      <c r="BE263" s="34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701</v>
      </c>
    </row>
    <row r="264" spans="1:71" ht="17.25" hidden="1" customHeight="1">
      <c r="A264" s="30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7"/>
      <c r="M264" s="20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4" t="str">
        <f t="shared" si="99"/>
        <v/>
      </c>
      <c r="AD264" s="35">
        <f t="shared" si="100"/>
        <v>0</v>
      </c>
      <c r="AE264" s="34" t="str">
        <f t="shared" si="101"/>
        <v/>
      </c>
      <c r="AF264" s="24"/>
      <c r="AG264" s="39">
        <f t="shared" si="102"/>
        <v>0</v>
      </c>
      <c r="AH264" s="35">
        <f t="shared" si="103"/>
        <v>0</v>
      </c>
      <c r="AI264" s="35">
        <f t="shared" si="104"/>
        <v>0</v>
      </c>
      <c r="AJ264" s="34" t="str">
        <f t="shared" si="105"/>
        <v/>
      </c>
      <c r="AK264" s="34" t="str">
        <f t="shared" si="106"/>
        <v/>
      </c>
      <c r="AL264" s="34" t="str">
        <f t="shared" si="107"/>
        <v/>
      </c>
      <c r="AM264" s="34" t="str">
        <f t="shared" si="108"/>
        <v/>
      </c>
      <c r="AN264" s="34" t="str">
        <f t="shared" si="109"/>
        <v/>
      </c>
      <c r="AO264" s="34" t="str">
        <f t="shared" si="110"/>
        <v/>
      </c>
      <c r="AP264" s="34" t="str">
        <f>IF(AJ264="","",VLOOKUP(AN264,[1]Sheet11!E:F,2,0))</f>
        <v/>
      </c>
      <c r="AQ264" s="34" t="str">
        <f>IF(AO264="拼单会员","5年",IF(AJ264="","",VLOOKUP(AM264&amp;AP264,[1]Sheet11!$J$3:$K$17,2)))</f>
        <v/>
      </c>
      <c r="AR264" s="34" t="str">
        <f t="shared" si="111"/>
        <v/>
      </c>
      <c r="AS264" s="34" t="str">
        <f t="shared" si="112"/>
        <v/>
      </c>
      <c r="AT264" s="34" t="str">
        <f t="shared" si="113"/>
        <v/>
      </c>
      <c r="AU264" s="34" t="str">
        <f t="shared" si="114"/>
        <v/>
      </c>
      <c r="AV264" s="34" t="str">
        <f t="shared" si="115"/>
        <v/>
      </c>
      <c r="AW264" s="34" t="str">
        <f t="shared" si="116"/>
        <v/>
      </c>
      <c r="AX264" s="34" t="str">
        <f t="shared" si="117"/>
        <v/>
      </c>
      <c r="AY264" s="34" t="str">
        <f>IF(SUMIF('7-市场业绩'!F:F,AC264,'7-市场业绩'!I:I)&gt;0,"学习卡","老结算")</f>
        <v>老结算</v>
      </c>
      <c r="AZ264" s="34" t="str">
        <f t="shared" si="118"/>
        <v/>
      </c>
      <c r="BA264" s="34" t="str">
        <f t="shared" si="119"/>
        <v>无</v>
      </c>
      <c r="BB264" s="34" t="str">
        <f t="shared" si="120"/>
        <v/>
      </c>
      <c r="BC264" s="34" t="str">
        <f t="shared" si="121"/>
        <v/>
      </c>
      <c r="BD264" s="34" t="str">
        <f t="shared" si="122"/>
        <v>无</v>
      </c>
      <c r="BE264" s="34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702</v>
      </c>
    </row>
    <row r="265" spans="1:71" ht="17.25" hidden="1" customHeight="1">
      <c r="A265" s="30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7"/>
      <c r="M265" s="20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4" t="str">
        <f t="shared" si="99"/>
        <v/>
      </c>
      <c r="AD265" s="35">
        <f t="shared" si="100"/>
        <v>0</v>
      </c>
      <c r="AE265" s="34" t="str">
        <f t="shared" si="101"/>
        <v/>
      </c>
      <c r="AF265" s="24"/>
      <c r="AG265" s="39">
        <f t="shared" si="102"/>
        <v>0</v>
      </c>
      <c r="AH265" s="35">
        <f t="shared" si="103"/>
        <v>0</v>
      </c>
      <c r="AI265" s="35">
        <f t="shared" si="104"/>
        <v>0</v>
      </c>
      <c r="AJ265" s="34" t="str">
        <f t="shared" si="105"/>
        <v/>
      </c>
      <c r="AK265" s="34" t="str">
        <f t="shared" si="106"/>
        <v/>
      </c>
      <c r="AL265" s="34" t="str">
        <f t="shared" si="107"/>
        <v/>
      </c>
      <c r="AM265" s="34" t="str">
        <f t="shared" si="108"/>
        <v/>
      </c>
      <c r="AN265" s="34" t="str">
        <f t="shared" si="109"/>
        <v/>
      </c>
      <c r="AO265" s="34" t="str">
        <f t="shared" si="110"/>
        <v/>
      </c>
      <c r="AP265" s="34" t="str">
        <f>IF(AJ265="","",VLOOKUP(AN265,[1]Sheet11!E:F,2,0))</f>
        <v/>
      </c>
      <c r="AQ265" s="34" t="str">
        <f>IF(AO265="拼单会员","5年",IF(AJ265="","",VLOOKUP(AM265&amp;AP265,[1]Sheet11!$J$3:$K$17,2)))</f>
        <v/>
      </c>
      <c r="AR265" s="34" t="str">
        <f t="shared" si="111"/>
        <v/>
      </c>
      <c r="AS265" s="34" t="str">
        <f t="shared" si="112"/>
        <v/>
      </c>
      <c r="AT265" s="34" t="str">
        <f t="shared" si="113"/>
        <v/>
      </c>
      <c r="AU265" s="34" t="str">
        <f t="shared" si="114"/>
        <v/>
      </c>
      <c r="AV265" s="34" t="str">
        <f t="shared" si="115"/>
        <v/>
      </c>
      <c r="AW265" s="34" t="str">
        <f t="shared" si="116"/>
        <v/>
      </c>
      <c r="AX265" s="34" t="str">
        <f t="shared" si="117"/>
        <v/>
      </c>
      <c r="AY265" s="34" t="str">
        <f>IF(SUMIF('7-市场业绩'!F:F,AC265,'7-市场业绩'!I:I)&gt;0,"学习卡","老结算")</f>
        <v>老结算</v>
      </c>
      <c r="AZ265" s="34" t="str">
        <f t="shared" si="118"/>
        <v/>
      </c>
      <c r="BA265" s="34" t="str">
        <f t="shared" si="119"/>
        <v>无</v>
      </c>
      <c r="BB265" s="34" t="str">
        <f t="shared" si="120"/>
        <v/>
      </c>
      <c r="BC265" s="34" t="str">
        <f t="shared" si="121"/>
        <v/>
      </c>
      <c r="BD265" s="34" t="str">
        <f t="shared" si="122"/>
        <v>无</v>
      </c>
      <c r="BE265" s="34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703</v>
      </c>
    </row>
    <row r="266" spans="1:71" ht="17.25" hidden="1" customHeight="1">
      <c r="A266" s="30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7"/>
      <c r="M266" s="20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4" t="str">
        <f t="shared" si="99"/>
        <v/>
      </c>
      <c r="AD266" s="35">
        <f t="shared" si="100"/>
        <v>0</v>
      </c>
      <c r="AE266" s="34" t="str">
        <f t="shared" si="101"/>
        <v/>
      </c>
      <c r="AF266" s="24"/>
      <c r="AG266" s="39">
        <f t="shared" si="102"/>
        <v>0</v>
      </c>
      <c r="AH266" s="35">
        <f t="shared" si="103"/>
        <v>0</v>
      </c>
      <c r="AI266" s="35">
        <f t="shared" si="104"/>
        <v>0</v>
      </c>
      <c r="AJ266" s="34" t="str">
        <f t="shared" si="105"/>
        <v/>
      </c>
      <c r="AK266" s="34" t="str">
        <f t="shared" si="106"/>
        <v/>
      </c>
      <c r="AL266" s="34" t="str">
        <f t="shared" si="107"/>
        <v/>
      </c>
      <c r="AM266" s="34" t="str">
        <f t="shared" si="108"/>
        <v/>
      </c>
      <c r="AN266" s="34" t="str">
        <f t="shared" si="109"/>
        <v/>
      </c>
      <c r="AO266" s="34" t="str">
        <f t="shared" si="110"/>
        <v/>
      </c>
      <c r="AP266" s="34" t="str">
        <f>IF(AJ266="","",VLOOKUP(AN266,[1]Sheet11!E:F,2,0))</f>
        <v/>
      </c>
      <c r="AQ266" s="34" t="str">
        <f>IF(AO266="拼单会员","5年",IF(AJ266="","",VLOOKUP(AM266&amp;AP266,[1]Sheet11!$J$3:$K$17,2)))</f>
        <v/>
      </c>
      <c r="AR266" s="34" t="str">
        <f t="shared" si="111"/>
        <v/>
      </c>
      <c r="AS266" s="34" t="str">
        <f t="shared" si="112"/>
        <v/>
      </c>
      <c r="AT266" s="34" t="str">
        <f t="shared" si="113"/>
        <v/>
      </c>
      <c r="AU266" s="34" t="str">
        <f t="shared" si="114"/>
        <v/>
      </c>
      <c r="AV266" s="34" t="str">
        <f t="shared" si="115"/>
        <v/>
      </c>
      <c r="AW266" s="34" t="str">
        <f t="shared" si="116"/>
        <v/>
      </c>
      <c r="AX266" s="34" t="str">
        <f t="shared" si="117"/>
        <v/>
      </c>
      <c r="AY266" s="34" t="str">
        <f>IF(SUMIF('7-市场业绩'!F:F,AC266,'7-市场业绩'!I:I)&gt;0,"学习卡","老结算")</f>
        <v>老结算</v>
      </c>
      <c r="AZ266" s="34" t="str">
        <f t="shared" si="118"/>
        <v/>
      </c>
      <c r="BA266" s="34" t="str">
        <f t="shared" si="119"/>
        <v>无</v>
      </c>
      <c r="BB266" s="34" t="str">
        <f t="shared" si="120"/>
        <v/>
      </c>
      <c r="BC266" s="34" t="str">
        <f t="shared" si="121"/>
        <v/>
      </c>
      <c r="BD266" s="34" t="str">
        <f t="shared" si="122"/>
        <v>无</v>
      </c>
      <c r="BE266" s="34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704</v>
      </c>
    </row>
    <row r="267" spans="1:71" ht="17.25" hidden="1" customHeight="1">
      <c r="A267" s="30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7"/>
      <c r="M267" s="20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4" t="str">
        <f t="shared" si="99"/>
        <v/>
      </c>
      <c r="AD267" s="35">
        <f t="shared" si="100"/>
        <v>0</v>
      </c>
      <c r="AE267" s="34" t="str">
        <f t="shared" si="101"/>
        <v/>
      </c>
      <c r="AF267" s="24"/>
      <c r="AG267" s="39">
        <f t="shared" si="102"/>
        <v>0</v>
      </c>
      <c r="AH267" s="35">
        <f t="shared" si="103"/>
        <v>0</v>
      </c>
      <c r="AI267" s="35">
        <f t="shared" si="104"/>
        <v>0</v>
      </c>
      <c r="AJ267" s="34" t="str">
        <f t="shared" si="105"/>
        <v/>
      </c>
      <c r="AK267" s="34" t="str">
        <f t="shared" si="106"/>
        <v/>
      </c>
      <c r="AL267" s="34" t="str">
        <f t="shared" si="107"/>
        <v/>
      </c>
      <c r="AM267" s="34" t="str">
        <f t="shared" si="108"/>
        <v/>
      </c>
      <c r="AN267" s="34" t="str">
        <f t="shared" si="109"/>
        <v/>
      </c>
      <c r="AO267" s="34" t="str">
        <f t="shared" si="110"/>
        <v/>
      </c>
      <c r="AP267" s="34" t="str">
        <f>IF(AJ267="","",VLOOKUP(AN267,[1]Sheet11!E:F,2,0))</f>
        <v/>
      </c>
      <c r="AQ267" s="34" t="str">
        <f>IF(AO267="拼单会员","5年",IF(AJ267="","",VLOOKUP(AM267&amp;AP267,[1]Sheet11!$J$3:$K$17,2)))</f>
        <v/>
      </c>
      <c r="AR267" s="34" t="str">
        <f t="shared" si="111"/>
        <v/>
      </c>
      <c r="AS267" s="34" t="str">
        <f t="shared" si="112"/>
        <v/>
      </c>
      <c r="AT267" s="34" t="str">
        <f t="shared" si="113"/>
        <v/>
      </c>
      <c r="AU267" s="34" t="str">
        <f t="shared" si="114"/>
        <v/>
      </c>
      <c r="AV267" s="34" t="str">
        <f t="shared" si="115"/>
        <v/>
      </c>
      <c r="AW267" s="34" t="str">
        <f t="shared" si="116"/>
        <v/>
      </c>
      <c r="AX267" s="34" t="str">
        <f t="shared" si="117"/>
        <v/>
      </c>
      <c r="AY267" s="34" t="str">
        <f>IF(SUMIF('7-市场业绩'!F:F,AC267,'7-市场业绩'!I:I)&gt;0,"学习卡","老结算")</f>
        <v>老结算</v>
      </c>
      <c r="AZ267" s="34" t="str">
        <f t="shared" si="118"/>
        <v/>
      </c>
      <c r="BA267" s="34" t="str">
        <f t="shared" si="119"/>
        <v>无</v>
      </c>
      <c r="BB267" s="34" t="str">
        <f t="shared" si="120"/>
        <v/>
      </c>
      <c r="BC267" s="34" t="str">
        <f t="shared" si="121"/>
        <v/>
      </c>
      <c r="BD267" s="34" t="str">
        <f t="shared" si="122"/>
        <v>无</v>
      </c>
      <c r="BE267" s="34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705</v>
      </c>
    </row>
    <row r="268" spans="1:71" ht="17.25" hidden="1" customHeight="1">
      <c r="A268" s="30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7"/>
      <c r="M268" s="20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4" t="str">
        <f t="shared" si="99"/>
        <v/>
      </c>
      <c r="AD268" s="35">
        <f t="shared" si="100"/>
        <v>0</v>
      </c>
      <c r="AE268" s="34" t="str">
        <f t="shared" si="101"/>
        <v/>
      </c>
      <c r="AF268" s="24"/>
      <c r="AG268" s="39">
        <f t="shared" si="102"/>
        <v>0</v>
      </c>
      <c r="AH268" s="35">
        <f t="shared" si="103"/>
        <v>0</v>
      </c>
      <c r="AI268" s="35">
        <f t="shared" si="104"/>
        <v>0</v>
      </c>
      <c r="AJ268" s="34" t="str">
        <f t="shared" si="105"/>
        <v/>
      </c>
      <c r="AK268" s="34" t="str">
        <f t="shared" si="106"/>
        <v/>
      </c>
      <c r="AL268" s="34" t="str">
        <f t="shared" si="107"/>
        <v/>
      </c>
      <c r="AM268" s="34" t="str">
        <f t="shared" si="108"/>
        <v/>
      </c>
      <c r="AN268" s="34" t="str">
        <f t="shared" si="109"/>
        <v/>
      </c>
      <c r="AO268" s="34" t="str">
        <f t="shared" si="110"/>
        <v/>
      </c>
      <c r="AP268" s="34" t="str">
        <f>IF(AJ268="","",VLOOKUP(AN268,[1]Sheet11!E:F,2,0))</f>
        <v/>
      </c>
      <c r="AQ268" s="34" t="str">
        <f>IF(AO268="拼单会员","5年",IF(AJ268="","",VLOOKUP(AM268&amp;AP268,[1]Sheet11!$J$3:$K$17,2)))</f>
        <v/>
      </c>
      <c r="AR268" s="34" t="str">
        <f t="shared" si="111"/>
        <v/>
      </c>
      <c r="AS268" s="34" t="str">
        <f t="shared" si="112"/>
        <v/>
      </c>
      <c r="AT268" s="34" t="str">
        <f t="shared" si="113"/>
        <v/>
      </c>
      <c r="AU268" s="34" t="str">
        <f t="shared" si="114"/>
        <v/>
      </c>
      <c r="AV268" s="34" t="str">
        <f t="shared" si="115"/>
        <v/>
      </c>
      <c r="AW268" s="34" t="str">
        <f t="shared" si="116"/>
        <v/>
      </c>
      <c r="AX268" s="34" t="str">
        <f t="shared" si="117"/>
        <v/>
      </c>
      <c r="AY268" s="34" t="str">
        <f>IF(SUMIF('7-市场业绩'!F:F,AC268,'7-市场业绩'!I:I)&gt;0,"学习卡","老结算")</f>
        <v>老结算</v>
      </c>
      <c r="AZ268" s="34" t="str">
        <f t="shared" si="118"/>
        <v/>
      </c>
      <c r="BA268" s="34" t="str">
        <f t="shared" si="119"/>
        <v>无</v>
      </c>
      <c r="BB268" s="34" t="str">
        <f t="shared" si="120"/>
        <v/>
      </c>
      <c r="BC268" s="34" t="str">
        <f t="shared" si="121"/>
        <v/>
      </c>
      <c r="BD268" s="34" t="str">
        <f t="shared" si="122"/>
        <v>无</v>
      </c>
      <c r="BE268" s="34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706</v>
      </c>
    </row>
    <row r="269" spans="1:71" ht="17.25" hidden="1" customHeight="1">
      <c r="A269" s="30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7"/>
      <c r="M269" s="20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4" t="str">
        <f t="shared" si="99"/>
        <v/>
      </c>
      <c r="AD269" s="35">
        <f t="shared" si="100"/>
        <v>0</v>
      </c>
      <c r="AE269" s="34" t="str">
        <f t="shared" si="101"/>
        <v/>
      </c>
      <c r="AF269" s="24"/>
      <c r="AG269" s="39">
        <f t="shared" si="102"/>
        <v>0</v>
      </c>
      <c r="AH269" s="35">
        <f t="shared" si="103"/>
        <v>0</v>
      </c>
      <c r="AI269" s="35">
        <f t="shared" si="104"/>
        <v>0</v>
      </c>
      <c r="AJ269" s="34" t="str">
        <f t="shared" si="105"/>
        <v/>
      </c>
      <c r="AK269" s="34" t="str">
        <f t="shared" si="106"/>
        <v/>
      </c>
      <c r="AL269" s="34" t="str">
        <f t="shared" si="107"/>
        <v/>
      </c>
      <c r="AM269" s="34" t="str">
        <f t="shared" si="108"/>
        <v/>
      </c>
      <c r="AN269" s="34" t="str">
        <f t="shared" si="109"/>
        <v/>
      </c>
      <c r="AO269" s="34" t="str">
        <f t="shared" si="110"/>
        <v/>
      </c>
      <c r="AP269" s="34" t="str">
        <f>IF(AJ269="","",VLOOKUP(AN269,[1]Sheet11!E:F,2,0))</f>
        <v/>
      </c>
      <c r="AQ269" s="34" t="str">
        <f>IF(AO269="拼单会员","5年",IF(AJ269="","",VLOOKUP(AM269&amp;AP269,[1]Sheet11!$J$3:$K$17,2)))</f>
        <v/>
      </c>
      <c r="AR269" s="34" t="str">
        <f t="shared" si="111"/>
        <v/>
      </c>
      <c r="AS269" s="34" t="str">
        <f t="shared" si="112"/>
        <v/>
      </c>
      <c r="AT269" s="34" t="str">
        <f t="shared" si="113"/>
        <v/>
      </c>
      <c r="AU269" s="34" t="str">
        <f t="shared" si="114"/>
        <v/>
      </c>
      <c r="AV269" s="34" t="str">
        <f t="shared" si="115"/>
        <v/>
      </c>
      <c r="AW269" s="34" t="str">
        <f t="shared" si="116"/>
        <v/>
      </c>
      <c r="AX269" s="34" t="str">
        <f t="shared" si="117"/>
        <v/>
      </c>
      <c r="AY269" s="34" t="str">
        <f>IF(SUMIF('7-市场业绩'!F:F,AC269,'7-市场业绩'!I:I)&gt;0,"学习卡","老结算")</f>
        <v>老结算</v>
      </c>
      <c r="AZ269" s="34" t="str">
        <f t="shared" si="118"/>
        <v/>
      </c>
      <c r="BA269" s="34" t="str">
        <f t="shared" si="119"/>
        <v>无</v>
      </c>
      <c r="BB269" s="34" t="str">
        <f t="shared" si="120"/>
        <v/>
      </c>
      <c r="BC269" s="34" t="str">
        <f t="shared" si="121"/>
        <v/>
      </c>
      <c r="BD269" s="34" t="str">
        <f t="shared" si="122"/>
        <v>无</v>
      </c>
      <c r="BE269" s="34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707</v>
      </c>
    </row>
    <row r="270" spans="1:71" ht="17.25" hidden="1" customHeight="1">
      <c r="A270" s="30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7"/>
      <c r="M270" s="20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4" t="str">
        <f t="shared" si="99"/>
        <v/>
      </c>
      <c r="AD270" s="35">
        <f t="shared" si="100"/>
        <v>0</v>
      </c>
      <c r="AE270" s="34" t="str">
        <f t="shared" si="101"/>
        <v/>
      </c>
      <c r="AF270" s="24"/>
      <c r="AG270" s="39">
        <f t="shared" si="102"/>
        <v>0</v>
      </c>
      <c r="AH270" s="35">
        <f t="shared" si="103"/>
        <v>0</v>
      </c>
      <c r="AI270" s="35">
        <f t="shared" si="104"/>
        <v>0</v>
      </c>
      <c r="AJ270" s="34" t="str">
        <f t="shared" si="105"/>
        <v/>
      </c>
      <c r="AK270" s="34" t="str">
        <f t="shared" si="106"/>
        <v/>
      </c>
      <c r="AL270" s="34" t="str">
        <f t="shared" si="107"/>
        <v/>
      </c>
      <c r="AM270" s="34" t="str">
        <f t="shared" si="108"/>
        <v/>
      </c>
      <c r="AN270" s="34" t="str">
        <f t="shared" si="109"/>
        <v/>
      </c>
      <c r="AO270" s="34" t="str">
        <f t="shared" si="110"/>
        <v/>
      </c>
      <c r="AP270" s="34" t="str">
        <f>IF(AJ270="","",VLOOKUP(AN270,[1]Sheet11!E:F,2,0))</f>
        <v/>
      </c>
      <c r="AQ270" s="34" t="str">
        <f>IF(AO270="拼单会员","5年",IF(AJ270="","",VLOOKUP(AM270&amp;AP270,[1]Sheet11!$J$3:$K$17,2)))</f>
        <v/>
      </c>
      <c r="AR270" s="34" t="str">
        <f t="shared" si="111"/>
        <v/>
      </c>
      <c r="AS270" s="34" t="str">
        <f t="shared" si="112"/>
        <v/>
      </c>
      <c r="AT270" s="34" t="str">
        <f t="shared" si="113"/>
        <v/>
      </c>
      <c r="AU270" s="34" t="str">
        <f t="shared" si="114"/>
        <v/>
      </c>
      <c r="AV270" s="34" t="str">
        <f t="shared" si="115"/>
        <v/>
      </c>
      <c r="AW270" s="34" t="str">
        <f t="shared" si="116"/>
        <v/>
      </c>
      <c r="AX270" s="34" t="str">
        <f t="shared" si="117"/>
        <v/>
      </c>
      <c r="AY270" s="34" t="str">
        <f>IF(SUMIF('7-市场业绩'!F:F,AC270,'7-市场业绩'!I:I)&gt;0,"学习卡","老结算")</f>
        <v>老结算</v>
      </c>
      <c r="AZ270" s="34" t="str">
        <f t="shared" si="118"/>
        <v/>
      </c>
      <c r="BA270" s="34" t="str">
        <f t="shared" si="119"/>
        <v>无</v>
      </c>
      <c r="BB270" s="34" t="str">
        <f t="shared" si="120"/>
        <v/>
      </c>
      <c r="BC270" s="34" t="str">
        <f t="shared" si="121"/>
        <v/>
      </c>
      <c r="BD270" s="34" t="str">
        <f t="shared" si="122"/>
        <v>无</v>
      </c>
      <c r="BE270" s="34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708</v>
      </c>
    </row>
    <row r="271" spans="1:71" ht="17.25" hidden="1" customHeight="1">
      <c r="A271" s="30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7"/>
      <c r="M271" s="20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4" t="str">
        <f t="shared" si="99"/>
        <v/>
      </c>
      <c r="AD271" s="35">
        <f t="shared" si="100"/>
        <v>0</v>
      </c>
      <c r="AE271" s="34" t="str">
        <f t="shared" si="101"/>
        <v/>
      </c>
      <c r="AF271" s="24"/>
      <c r="AG271" s="39">
        <f t="shared" si="102"/>
        <v>0</v>
      </c>
      <c r="AH271" s="35">
        <f t="shared" si="103"/>
        <v>0</v>
      </c>
      <c r="AI271" s="35">
        <f t="shared" si="104"/>
        <v>0</v>
      </c>
      <c r="AJ271" s="34" t="str">
        <f t="shared" si="105"/>
        <v/>
      </c>
      <c r="AK271" s="34" t="str">
        <f t="shared" si="106"/>
        <v/>
      </c>
      <c r="AL271" s="34" t="str">
        <f t="shared" si="107"/>
        <v/>
      </c>
      <c r="AM271" s="34" t="str">
        <f t="shared" si="108"/>
        <v/>
      </c>
      <c r="AN271" s="34" t="str">
        <f t="shared" si="109"/>
        <v/>
      </c>
      <c r="AO271" s="34" t="str">
        <f t="shared" si="110"/>
        <v/>
      </c>
      <c r="AP271" s="34" t="str">
        <f>IF(AJ271="","",VLOOKUP(AN271,[1]Sheet11!E:F,2,0))</f>
        <v/>
      </c>
      <c r="AQ271" s="34" t="str">
        <f>IF(AO271="拼单会员","5年",IF(AJ271="","",VLOOKUP(AM271&amp;AP271,[1]Sheet11!$J$3:$K$17,2)))</f>
        <v/>
      </c>
      <c r="AR271" s="34" t="str">
        <f t="shared" si="111"/>
        <v/>
      </c>
      <c r="AS271" s="34" t="str">
        <f t="shared" si="112"/>
        <v/>
      </c>
      <c r="AT271" s="34" t="str">
        <f t="shared" si="113"/>
        <v/>
      </c>
      <c r="AU271" s="34" t="str">
        <f t="shared" si="114"/>
        <v/>
      </c>
      <c r="AV271" s="34" t="str">
        <f t="shared" si="115"/>
        <v/>
      </c>
      <c r="AW271" s="34" t="str">
        <f t="shared" si="116"/>
        <v/>
      </c>
      <c r="AX271" s="34" t="str">
        <f t="shared" si="117"/>
        <v/>
      </c>
      <c r="AY271" s="34" t="str">
        <f>IF(SUMIF('7-市场业绩'!F:F,AC271,'7-市场业绩'!I:I)&gt;0,"学习卡","老结算")</f>
        <v>老结算</v>
      </c>
      <c r="AZ271" s="34" t="str">
        <f t="shared" si="118"/>
        <v/>
      </c>
      <c r="BA271" s="34" t="str">
        <f t="shared" si="119"/>
        <v>无</v>
      </c>
      <c r="BB271" s="34" t="str">
        <f t="shared" si="120"/>
        <v/>
      </c>
      <c r="BC271" s="34" t="str">
        <f t="shared" si="121"/>
        <v/>
      </c>
      <c r="BD271" s="34" t="str">
        <f t="shared" si="122"/>
        <v>无</v>
      </c>
      <c r="BE271" s="34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709</v>
      </c>
    </row>
    <row r="272" spans="1:71" ht="17.25" hidden="1" customHeight="1">
      <c r="A272" s="30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7"/>
      <c r="M272" s="20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4" t="str">
        <f t="shared" si="99"/>
        <v/>
      </c>
      <c r="AD272" s="35">
        <f t="shared" si="100"/>
        <v>0</v>
      </c>
      <c r="AE272" s="34" t="str">
        <f t="shared" si="101"/>
        <v/>
      </c>
      <c r="AF272" s="24"/>
      <c r="AG272" s="39">
        <f t="shared" si="102"/>
        <v>0</v>
      </c>
      <c r="AH272" s="35">
        <f t="shared" si="103"/>
        <v>0</v>
      </c>
      <c r="AI272" s="35">
        <f t="shared" si="104"/>
        <v>0</v>
      </c>
      <c r="AJ272" s="34" t="str">
        <f t="shared" si="105"/>
        <v/>
      </c>
      <c r="AK272" s="34" t="str">
        <f t="shared" si="106"/>
        <v/>
      </c>
      <c r="AL272" s="34" t="str">
        <f t="shared" si="107"/>
        <v/>
      </c>
      <c r="AM272" s="34" t="str">
        <f t="shared" si="108"/>
        <v/>
      </c>
      <c r="AN272" s="34" t="str">
        <f t="shared" si="109"/>
        <v/>
      </c>
      <c r="AO272" s="34" t="str">
        <f t="shared" si="110"/>
        <v/>
      </c>
      <c r="AP272" s="34" t="str">
        <f>IF(AJ272="","",VLOOKUP(AN272,[1]Sheet11!E:F,2,0))</f>
        <v/>
      </c>
      <c r="AQ272" s="34" t="str">
        <f>IF(AO272="拼单会员","5年",IF(AJ272="","",VLOOKUP(AM272&amp;AP272,[1]Sheet11!$J$3:$K$17,2)))</f>
        <v/>
      </c>
      <c r="AR272" s="34" t="str">
        <f t="shared" si="111"/>
        <v/>
      </c>
      <c r="AS272" s="34" t="str">
        <f t="shared" si="112"/>
        <v/>
      </c>
      <c r="AT272" s="34" t="str">
        <f t="shared" si="113"/>
        <v/>
      </c>
      <c r="AU272" s="34" t="str">
        <f t="shared" si="114"/>
        <v/>
      </c>
      <c r="AV272" s="34" t="str">
        <f t="shared" si="115"/>
        <v/>
      </c>
      <c r="AW272" s="34" t="str">
        <f t="shared" si="116"/>
        <v/>
      </c>
      <c r="AX272" s="34" t="str">
        <f t="shared" si="117"/>
        <v/>
      </c>
      <c r="AY272" s="34" t="str">
        <f>IF(SUMIF('7-市场业绩'!F:F,AC272,'7-市场业绩'!I:I)&gt;0,"学习卡","老结算")</f>
        <v>老结算</v>
      </c>
      <c r="AZ272" s="34" t="str">
        <f t="shared" si="118"/>
        <v/>
      </c>
      <c r="BA272" s="34" t="str">
        <f t="shared" si="119"/>
        <v>无</v>
      </c>
      <c r="BB272" s="34" t="str">
        <f t="shared" si="120"/>
        <v/>
      </c>
      <c r="BC272" s="34" t="str">
        <f t="shared" si="121"/>
        <v/>
      </c>
      <c r="BD272" s="34" t="str">
        <f t="shared" si="122"/>
        <v>无</v>
      </c>
      <c r="BE272" s="34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710</v>
      </c>
    </row>
    <row r="273" spans="1:71" ht="17.25" hidden="1" customHeight="1">
      <c r="A273" s="30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7"/>
      <c r="M273" s="20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4" t="str">
        <f t="shared" si="99"/>
        <v/>
      </c>
      <c r="AD273" s="35">
        <f t="shared" si="100"/>
        <v>0</v>
      </c>
      <c r="AE273" s="34" t="str">
        <f t="shared" si="101"/>
        <v/>
      </c>
      <c r="AF273" s="24"/>
      <c r="AG273" s="39">
        <f t="shared" si="102"/>
        <v>0</v>
      </c>
      <c r="AH273" s="35">
        <f t="shared" si="103"/>
        <v>0</v>
      </c>
      <c r="AI273" s="35">
        <f t="shared" si="104"/>
        <v>0</v>
      </c>
      <c r="AJ273" s="34" t="str">
        <f t="shared" si="105"/>
        <v/>
      </c>
      <c r="AK273" s="34" t="str">
        <f t="shared" si="106"/>
        <v/>
      </c>
      <c r="AL273" s="34" t="str">
        <f t="shared" si="107"/>
        <v/>
      </c>
      <c r="AM273" s="34" t="str">
        <f t="shared" si="108"/>
        <v/>
      </c>
      <c r="AN273" s="34" t="str">
        <f t="shared" si="109"/>
        <v/>
      </c>
      <c r="AO273" s="34" t="str">
        <f t="shared" si="110"/>
        <v/>
      </c>
      <c r="AP273" s="34" t="str">
        <f>IF(AJ273="","",VLOOKUP(AN273,[1]Sheet11!E:F,2,0))</f>
        <v/>
      </c>
      <c r="AQ273" s="34" t="str">
        <f>IF(AO273="拼单会员","5年",IF(AJ273="","",VLOOKUP(AM273&amp;AP273,[1]Sheet11!$J$3:$K$17,2)))</f>
        <v/>
      </c>
      <c r="AR273" s="34" t="str">
        <f t="shared" si="111"/>
        <v/>
      </c>
      <c r="AS273" s="34" t="str">
        <f t="shared" si="112"/>
        <v/>
      </c>
      <c r="AT273" s="34" t="str">
        <f t="shared" si="113"/>
        <v/>
      </c>
      <c r="AU273" s="34" t="str">
        <f t="shared" si="114"/>
        <v/>
      </c>
      <c r="AV273" s="34" t="str">
        <f t="shared" si="115"/>
        <v/>
      </c>
      <c r="AW273" s="34" t="str">
        <f t="shared" si="116"/>
        <v/>
      </c>
      <c r="AX273" s="34" t="str">
        <f t="shared" si="117"/>
        <v/>
      </c>
      <c r="AY273" s="34" t="str">
        <f>IF(SUMIF('7-市场业绩'!F:F,AC273,'7-市场业绩'!I:I)&gt;0,"学习卡","老结算")</f>
        <v>老结算</v>
      </c>
      <c r="AZ273" s="34" t="str">
        <f t="shared" si="118"/>
        <v/>
      </c>
      <c r="BA273" s="34" t="str">
        <f t="shared" si="119"/>
        <v>无</v>
      </c>
      <c r="BB273" s="34" t="str">
        <f t="shared" si="120"/>
        <v/>
      </c>
      <c r="BC273" s="34" t="str">
        <f t="shared" si="121"/>
        <v/>
      </c>
      <c r="BD273" s="34" t="str">
        <f t="shared" si="122"/>
        <v>无</v>
      </c>
      <c r="BE273" s="34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711</v>
      </c>
    </row>
    <row r="274" spans="1:71" ht="17.25" hidden="1" customHeight="1">
      <c r="A274" s="30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7"/>
      <c r="M274" s="20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4" t="str">
        <f t="shared" si="99"/>
        <v/>
      </c>
      <c r="AD274" s="35">
        <f t="shared" si="100"/>
        <v>0</v>
      </c>
      <c r="AE274" s="34" t="str">
        <f t="shared" si="101"/>
        <v/>
      </c>
      <c r="AF274" s="24"/>
      <c r="AG274" s="39">
        <f t="shared" si="102"/>
        <v>0</v>
      </c>
      <c r="AH274" s="35">
        <f t="shared" si="103"/>
        <v>0</v>
      </c>
      <c r="AI274" s="35">
        <f t="shared" si="104"/>
        <v>0</v>
      </c>
      <c r="AJ274" s="34" t="str">
        <f t="shared" si="105"/>
        <v/>
      </c>
      <c r="AK274" s="34" t="str">
        <f t="shared" si="106"/>
        <v/>
      </c>
      <c r="AL274" s="34" t="str">
        <f t="shared" si="107"/>
        <v/>
      </c>
      <c r="AM274" s="34" t="str">
        <f t="shared" si="108"/>
        <v/>
      </c>
      <c r="AN274" s="34" t="str">
        <f t="shared" si="109"/>
        <v/>
      </c>
      <c r="AO274" s="34" t="str">
        <f t="shared" si="110"/>
        <v/>
      </c>
      <c r="AP274" s="34" t="str">
        <f>IF(AJ274="","",VLOOKUP(AN274,[1]Sheet11!E:F,2,0))</f>
        <v/>
      </c>
      <c r="AQ274" s="34" t="str">
        <f>IF(AO274="拼单会员","5年",IF(AJ274="","",VLOOKUP(AM274&amp;AP274,[1]Sheet11!$J$3:$K$17,2)))</f>
        <v/>
      </c>
      <c r="AR274" s="34" t="str">
        <f t="shared" si="111"/>
        <v/>
      </c>
      <c r="AS274" s="34" t="str">
        <f t="shared" si="112"/>
        <v/>
      </c>
      <c r="AT274" s="34" t="str">
        <f t="shared" si="113"/>
        <v/>
      </c>
      <c r="AU274" s="34" t="str">
        <f t="shared" si="114"/>
        <v/>
      </c>
      <c r="AV274" s="34" t="str">
        <f t="shared" si="115"/>
        <v/>
      </c>
      <c r="AW274" s="34" t="str">
        <f t="shared" si="116"/>
        <v/>
      </c>
      <c r="AX274" s="34" t="str">
        <f t="shared" si="117"/>
        <v/>
      </c>
      <c r="AY274" s="34" t="str">
        <f>IF(SUMIF('7-市场业绩'!F:F,AC274,'7-市场业绩'!I:I)&gt;0,"学习卡","老结算")</f>
        <v>老结算</v>
      </c>
      <c r="AZ274" s="34" t="str">
        <f t="shared" si="118"/>
        <v/>
      </c>
      <c r="BA274" s="34" t="str">
        <f t="shared" si="119"/>
        <v>无</v>
      </c>
      <c r="BB274" s="34" t="str">
        <f t="shared" si="120"/>
        <v/>
      </c>
      <c r="BC274" s="34" t="str">
        <f t="shared" si="121"/>
        <v/>
      </c>
      <c r="BD274" s="34" t="str">
        <f t="shared" si="122"/>
        <v>无</v>
      </c>
      <c r="BE274" s="34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712</v>
      </c>
    </row>
    <row r="275" spans="1:71" ht="17.25" hidden="1" customHeight="1">
      <c r="A275" s="30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7"/>
      <c r="M275" s="20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4" t="str">
        <f t="shared" si="99"/>
        <v/>
      </c>
      <c r="AD275" s="35">
        <f t="shared" si="100"/>
        <v>0</v>
      </c>
      <c r="AE275" s="34" t="str">
        <f t="shared" si="101"/>
        <v/>
      </c>
      <c r="AF275" s="24"/>
      <c r="AG275" s="39">
        <f t="shared" si="102"/>
        <v>0</v>
      </c>
      <c r="AH275" s="35">
        <f t="shared" si="103"/>
        <v>0</v>
      </c>
      <c r="AI275" s="35">
        <f t="shared" si="104"/>
        <v>0</v>
      </c>
      <c r="AJ275" s="34" t="str">
        <f t="shared" si="105"/>
        <v/>
      </c>
      <c r="AK275" s="34" t="str">
        <f t="shared" si="106"/>
        <v/>
      </c>
      <c r="AL275" s="34" t="str">
        <f t="shared" si="107"/>
        <v/>
      </c>
      <c r="AM275" s="34" t="str">
        <f t="shared" si="108"/>
        <v/>
      </c>
      <c r="AN275" s="34" t="str">
        <f t="shared" si="109"/>
        <v/>
      </c>
      <c r="AO275" s="34" t="str">
        <f t="shared" si="110"/>
        <v/>
      </c>
      <c r="AP275" s="34" t="str">
        <f>IF(AJ275="","",VLOOKUP(AN275,[1]Sheet11!E:F,2,0))</f>
        <v/>
      </c>
      <c r="AQ275" s="34" t="str">
        <f>IF(AO275="拼单会员","5年",IF(AJ275="","",VLOOKUP(AM275&amp;AP275,[1]Sheet11!$J$3:$K$17,2)))</f>
        <v/>
      </c>
      <c r="AR275" s="34" t="str">
        <f t="shared" si="111"/>
        <v/>
      </c>
      <c r="AS275" s="34" t="str">
        <f t="shared" si="112"/>
        <v/>
      </c>
      <c r="AT275" s="34" t="str">
        <f t="shared" si="113"/>
        <v/>
      </c>
      <c r="AU275" s="34" t="str">
        <f t="shared" si="114"/>
        <v/>
      </c>
      <c r="AV275" s="34" t="str">
        <f t="shared" si="115"/>
        <v/>
      </c>
      <c r="AW275" s="34" t="str">
        <f t="shared" si="116"/>
        <v/>
      </c>
      <c r="AX275" s="34" t="str">
        <f t="shared" si="117"/>
        <v/>
      </c>
      <c r="AY275" s="34" t="str">
        <f>IF(SUMIF('7-市场业绩'!F:F,AC275,'7-市场业绩'!I:I)&gt;0,"学习卡","老结算")</f>
        <v>老结算</v>
      </c>
      <c r="AZ275" s="34" t="str">
        <f t="shared" si="118"/>
        <v/>
      </c>
      <c r="BA275" s="34" t="str">
        <f t="shared" si="119"/>
        <v>无</v>
      </c>
      <c r="BB275" s="34" t="str">
        <f t="shared" si="120"/>
        <v/>
      </c>
      <c r="BC275" s="34" t="str">
        <f t="shared" si="121"/>
        <v/>
      </c>
      <c r="BD275" s="34" t="str">
        <f t="shared" si="122"/>
        <v>无</v>
      </c>
      <c r="BE275" s="34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713</v>
      </c>
    </row>
    <row r="276" spans="1:71" ht="17.25" hidden="1" customHeight="1">
      <c r="A276" s="30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7"/>
      <c r="M276" s="20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4" t="str">
        <f t="shared" si="99"/>
        <v/>
      </c>
      <c r="AD276" s="35">
        <f t="shared" si="100"/>
        <v>0</v>
      </c>
      <c r="AE276" s="34" t="str">
        <f t="shared" si="101"/>
        <v/>
      </c>
      <c r="AF276" s="24"/>
      <c r="AG276" s="39">
        <f t="shared" si="102"/>
        <v>0</v>
      </c>
      <c r="AH276" s="35">
        <f t="shared" si="103"/>
        <v>0</v>
      </c>
      <c r="AI276" s="35">
        <f t="shared" si="104"/>
        <v>0</v>
      </c>
      <c r="AJ276" s="34" t="str">
        <f t="shared" si="105"/>
        <v/>
      </c>
      <c r="AK276" s="34" t="str">
        <f t="shared" si="106"/>
        <v/>
      </c>
      <c r="AL276" s="34" t="str">
        <f t="shared" si="107"/>
        <v/>
      </c>
      <c r="AM276" s="34" t="str">
        <f t="shared" si="108"/>
        <v/>
      </c>
      <c r="AN276" s="34" t="str">
        <f t="shared" si="109"/>
        <v/>
      </c>
      <c r="AO276" s="34" t="str">
        <f t="shared" si="110"/>
        <v/>
      </c>
      <c r="AP276" s="34" t="str">
        <f>IF(AJ276="","",VLOOKUP(AN276,[1]Sheet11!E:F,2,0))</f>
        <v/>
      </c>
      <c r="AQ276" s="34" t="str">
        <f>IF(AO276="拼单会员","5年",IF(AJ276="","",VLOOKUP(AM276&amp;AP276,[1]Sheet11!$J$3:$K$17,2)))</f>
        <v/>
      </c>
      <c r="AR276" s="34" t="str">
        <f t="shared" si="111"/>
        <v/>
      </c>
      <c r="AS276" s="34" t="str">
        <f t="shared" si="112"/>
        <v/>
      </c>
      <c r="AT276" s="34" t="str">
        <f t="shared" si="113"/>
        <v/>
      </c>
      <c r="AU276" s="34" t="str">
        <f t="shared" si="114"/>
        <v/>
      </c>
      <c r="AV276" s="34" t="str">
        <f t="shared" si="115"/>
        <v/>
      </c>
      <c r="AW276" s="34" t="str">
        <f t="shared" si="116"/>
        <v/>
      </c>
      <c r="AX276" s="34" t="str">
        <f t="shared" si="117"/>
        <v/>
      </c>
      <c r="AY276" s="34" t="str">
        <f>IF(SUMIF('7-市场业绩'!F:F,AC276,'7-市场业绩'!I:I)&gt;0,"学习卡","老结算")</f>
        <v>老结算</v>
      </c>
      <c r="AZ276" s="34" t="str">
        <f t="shared" si="118"/>
        <v/>
      </c>
      <c r="BA276" s="34" t="str">
        <f t="shared" si="119"/>
        <v>无</v>
      </c>
      <c r="BB276" s="34" t="str">
        <f t="shared" si="120"/>
        <v/>
      </c>
      <c r="BC276" s="34" t="str">
        <f t="shared" si="121"/>
        <v/>
      </c>
      <c r="BD276" s="34" t="str">
        <f t="shared" si="122"/>
        <v>无</v>
      </c>
      <c r="BE276" s="34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714</v>
      </c>
    </row>
    <row r="277" spans="1:71" ht="17.25" hidden="1" customHeight="1">
      <c r="A277" s="30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7"/>
      <c r="M277" s="20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4" t="str">
        <f t="shared" si="99"/>
        <v/>
      </c>
      <c r="AD277" s="35">
        <f t="shared" si="100"/>
        <v>0</v>
      </c>
      <c r="AE277" s="34" t="str">
        <f t="shared" si="101"/>
        <v/>
      </c>
      <c r="AF277" s="24"/>
      <c r="AG277" s="39">
        <f t="shared" si="102"/>
        <v>0</v>
      </c>
      <c r="AH277" s="35">
        <f t="shared" si="103"/>
        <v>0</v>
      </c>
      <c r="AI277" s="35">
        <f t="shared" si="104"/>
        <v>0</v>
      </c>
      <c r="AJ277" s="34" t="str">
        <f t="shared" si="105"/>
        <v/>
      </c>
      <c r="AK277" s="34" t="str">
        <f t="shared" si="106"/>
        <v/>
      </c>
      <c r="AL277" s="34" t="str">
        <f t="shared" si="107"/>
        <v/>
      </c>
      <c r="AM277" s="34" t="str">
        <f t="shared" si="108"/>
        <v/>
      </c>
      <c r="AN277" s="34" t="str">
        <f t="shared" si="109"/>
        <v/>
      </c>
      <c r="AO277" s="34" t="str">
        <f t="shared" si="110"/>
        <v/>
      </c>
      <c r="AP277" s="34" t="str">
        <f>IF(AJ277="","",VLOOKUP(AN277,[1]Sheet11!E:F,2,0))</f>
        <v/>
      </c>
      <c r="AQ277" s="34" t="str">
        <f>IF(AO277="拼单会员","5年",IF(AJ277="","",VLOOKUP(AM277&amp;AP277,[1]Sheet11!$J$3:$K$17,2)))</f>
        <v/>
      </c>
      <c r="AR277" s="34" t="str">
        <f t="shared" si="111"/>
        <v/>
      </c>
      <c r="AS277" s="34" t="str">
        <f t="shared" si="112"/>
        <v/>
      </c>
      <c r="AT277" s="34" t="str">
        <f t="shared" si="113"/>
        <v/>
      </c>
      <c r="AU277" s="34" t="str">
        <f t="shared" si="114"/>
        <v/>
      </c>
      <c r="AV277" s="34" t="str">
        <f t="shared" si="115"/>
        <v/>
      </c>
      <c r="AW277" s="34" t="str">
        <f t="shared" si="116"/>
        <v/>
      </c>
      <c r="AX277" s="34" t="str">
        <f t="shared" si="117"/>
        <v/>
      </c>
      <c r="AY277" s="34" t="str">
        <f>IF(SUMIF('7-市场业绩'!F:F,AC277,'7-市场业绩'!I:I)&gt;0,"学习卡","老结算")</f>
        <v>老结算</v>
      </c>
      <c r="AZ277" s="34" t="str">
        <f t="shared" si="118"/>
        <v/>
      </c>
      <c r="BA277" s="34" t="str">
        <f t="shared" si="119"/>
        <v>无</v>
      </c>
      <c r="BB277" s="34" t="str">
        <f t="shared" si="120"/>
        <v/>
      </c>
      <c r="BC277" s="34" t="str">
        <f t="shared" si="121"/>
        <v/>
      </c>
      <c r="BD277" s="34" t="str">
        <f t="shared" si="122"/>
        <v>无</v>
      </c>
      <c r="BE277" s="34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714</v>
      </c>
    </row>
    <row r="278" spans="1:71" ht="17.25" hidden="1" customHeight="1">
      <c r="A278" s="30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7"/>
      <c r="M278" s="20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4" t="str">
        <f t="shared" si="99"/>
        <v/>
      </c>
      <c r="AD278" s="35">
        <f t="shared" si="100"/>
        <v>0</v>
      </c>
      <c r="AE278" s="34" t="str">
        <f t="shared" si="101"/>
        <v/>
      </c>
      <c r="AF278" s="24"/>
      <c r="AG278" s="39">
        <f t="shared" si="102"/>
        <v>0</v>
      </c>
      <c r="AH278" s="35">
        <f t="shared" si="103"/>
        <v>0</v>
      </c>
      <c r="AI278" s="35">
        <f t="shared" si="104"/>
        <v>0</v>
      </c>
      <c r="AJ278" s="34" t="str">
        <f t="shared" si="105"/>
        <v/>
      </c>
      <c r="AK278" s="34" t="str">
        <f t="shared" si="106"/>
        <v/>
      </c>
      <c r="AL278" s="34" t="str">
        <f t="shared" si="107"/>
        <v/>
      </c>
      <c r="AM278" s="34" t="str">
        <f t="shared" si="108"/>
        <v/>
      </c>
      <c r="AN278" s="34" t="str">
        <f t="shared" si="109"/>
        <v/>
      </c>
      <c r="AO278" s="34" t="str">
        <f t="shared" si="110"/>
        <v/>
      </c>
      <c r="AP278" s="34" t="str">
        <f>IF(AJ278="","",VLOOKUP(AN278,[1]Sheet11!E:F,2,0))</f>
        <v/>
      </c>
      <c r="AQ278" s="34" t="str">
        <f>IF(AO278="拼单会员","5年",IF(AJ278="","",VLOOKUP(AM278&amp;AP278,[1]Sheet11!$J$3:$K$17,2)))</f>
        <v/>
      </c>
      <c r="AR278" s="34" t="str">
        <f t="shared" si="111"/>
        <v/>
      </c>
      <c r="AS278" s="34" t="str">
        <f t="shared" si="112"/>
        <v/>
      </c>
      <c r="AT278" s="34" t="str">
        <f t="shared" si="113"/>
        <v/>
      </c>
      <c r="AU278" s="34" t="str">
        <f t="shared" si="114"/>
        <v/>
      </c>
      <c r="AV278" s="34" t="str">
        <f t="shared" si="115"/>
        <v/>
      </c>
      <c r="AW278" s="34" t="str">
        <f t="shared" si="116"/>
        <v/>
      </c>
      <c r="AX278" s="34" t="str">
        <f t="shared" si="117"/>
        <v/>
      </c>
      <c r="AY278" s="34" t="str">
        <f>IF(SUMIF('7-市场业绩'!F:F,AC278,'7-市场业绩'!I:I)&gt;0,"学习卡","老结算")</f>
        <v>老结算</v>
      </c>
      <c r="AZ278" s="34" t="str">
        <f t="shared" si="118"/>
        <v/>
      </c>
      <c r="BA278" s="34" t="str">
        <f t="shared" si="119"/>
        <v>无</v>
      </c>
      <c r="BB278" s="34" t="str">
        <f t="shared" si="120"/>
        <v/>
      </c>
      <c r="BC278" s="34" t="str">
        <f t="shared" si="121"/>
        <v/>
      </c>
      <c r="BD278" s="34" t="str">
        <f t="shared" si="122"/>
        <v>无</v>
      </c>
      <c r="BE278" s="34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715</v>
      </c>
    </row>
    <row r="279" spans="1:71" ht="17.25" hidden="1" customHeight="1">
      <c r="A279" s="30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7"/>
      <c r="M279" s="20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4" t="str">
        <f t="shared" si="99"/>
        <v/>
      </c>
      <c r="AD279" s="35">
        <f t="shared" si="100"/>
        <v>0</v>
      </c>
      <c r="AE279" s="34" t="str">
        <f t="shared" si="101"/>
        <v/>
      </c>
      <c r="AF279" s="24"/>
      <c r="AG279" s="39">
        <f t="shared" si="102"/>
        <v>0</v>
      </c>
      <c r="AH279" s="35">
        <f t="shared" si="103"/>
        <v>0</v>
      </c>
      <c r="AI279" s="35">
        <f t="shared" si="104"/>
        <v>0</v>
      </c>
      <c r="AJ279" s="34" t="str">
        <f t="shared" si="105"/>
        <v/>
      </c>
      <c r="AK279" s="34" t="str">
        <f t="shared" si="106"/>
        <v/>
      </c>
      <c r="AL279" s="34" t="str">
        <f t="shared" si="107"/>
        <v/>
      </c>
      <c r="AM279" s="34" t="str">
        <f t="shared" si="108"/>
        <v/>
      </c>
      <c r="AN279" s="34" t="str">
        <f t="shared" si="109"/>
        <v/>
      </c>
      <c r="AO279" s="34" t="str">
        <f t="shared" si="110"/>
        <v/>
      </c>
      <c r="AP279" s="34" t="str">
        <f>IF(AJ279="","",VLOOKUP(AN279,[1]Sheet11!E:F,2,0))</f>
        <v/>
      </c>
      <c r="AQ279" s="34" t="str">
        <f>IF(AO279="拼单会员","5年",IF(AJ279="","",VLOOKUP(AM279&amp;AP279,[1]Sheet11!$J$3:$K$17,2)))</f>
        <v/>
      </c>
      <c r="AR279" s="34" t="str">
        <f t="shared" si="111"/>
        <v/>
      </c>
      <c r="AS279" s="34" t="str">
        <f t="shared" si="112"/>
        <v/>
      </c>
      <c r="AT279" s="34" t="str">
        <f t="shared" si="113"/>
        <v/>
      </c>
      <c r="AU279" s="34" t="str">
        <f t="shared" si="114"/>
        <v/>
      </c>
      <c r="AV279" s="34" t="str">
        <f t="shared" si="115"/>
        <v/>
      </c>
      <c r="AW279" s="34" t="str">
        <f t="shared" si="116"/>
        <v/>
      </c>
      <c r="AX279" s="34" t="str">
        <f t="shared" si="117"/>
        <v/>
      </c>
      <c r="AY279" s="34" t="str">
        <f>IF(SUMIF('7-市场业绩'!F:F,AC279,'7-市场业绩'!I:I)&gt;0,"学习卡","老结算")</f>
        <v>老结算</v>
      </c>
      <c r="AZ279" s="34" t="str">
        <f t="shared" si="118"/>
        <v/>
      </c>
      <c r="BA279" s="34" t="str">
        <f t="shared" si="119"/>
        <v>无</v>
      </c>
      <c r="BB279" s="34" t="str">
        <f t="shared" si="120"/>
        <v/>
      </c>
      <c r="BC279" s="34" t="str">
        <f t="shared" si="121"/>
        <v/>
      </c>
      <c r="BD279" s="34" t="str">
        <f t="shared" si="122"/>
        <v>无</v>
      </c>
      <c r="BE279" s="34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716</v>
      </c>
    </row>
    <row r="280" spans="1:71" ht="17.25" hidden="1" customHeight="1">
      <c r="A280" s="30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7"/>
      <c r="M280" s="20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4" t="str">
        <f t="shared" si="99"/>
        <v/>
      </c>
      <c r="AD280" s="35">
        <f t="shared" si="100"/>
        <v>0</v>
      </c>
      <c r="AE280" s="34" t="str">
        <f t="shared" si="101"/>
        <v/>
      </c>
      <c r="AF280" s="24"/>
      <c r="AG280" s="39">
        <f t="shared" si="102"/>
        <v>0</v>
      </c>
      <c r="AH280" s="35">
        <f t="shared" si="103"/>
        <v>0</v>
      </c>
      <c r="AI280" s="35">
        <f t="shared" si="104"/>
        <v>0</v>
      </c>
      <c r="AJ280" s="34" t="str">
        <f t="shared" si="105"/>
        <v/>
      </c>
      <c r="AK280" s="34" t="str">
        <f t="shared" si="106"/>
        <v/>
      </c>
      <c r="AL280" s="34" t="str">
        <f t="shared" si="107"/>
        <v/>
      </c>
      <c r="AM280" s="34" t="str">
        <f t="shared" si="108"/>
        <v/>
      </c>
      <c r="AN280" s="34" t="str">
        <f t="shared" si="109"/>
        <v/>
      </c>
      <c r="AO280" s="34" t="str">
        <f t="shared" si="110"/>
        <v/>
      </c>
      <c r="AP280" s="34" t="str">
        <f>IF(AJ280="","",VLOOKUP(AN280,[1]Sheet11!E:F,2,0))</f>
        <v/>
      </c>
      <c r="AQ280" s="34" t="str">
        <f>IF(AO280="拼单会员","5年",IF(AJ280="","",VLOOKUP(AM280&amp;AP280,[1]Sheet11!$J$3:$K$17,2)))</f>
        <v/>
      </c>
      <c r="AR280" s="34" t="str">
        <f t="shared" si="111"/>
        <v/>
      </c>
      <c r="AS280" s="34" t="str">
        <f t="shared" si="112"/>
        <v/>
      </c>
      <c r="AT280" s="34" t="str">
        <f t="shared" si="113"/>
        <v/>
      </c>
      <c r="AU280" s="34" t="str">
        <f t="shared" si="114"/>
        <v/>
      </c>
      <c r="AV280" s="34" t="str">
        <f t="shared" si="115"/>
        <v/>
      </c>
      <c r="AW280" s="34" t="str">
        <f t="shared" si="116"/>
        <v/>
      </c>
      <c r="AX280" s="34" t="str">
        <f t="shared" si="117"/>
        <v/>
      </c>
      <c r="AY280" s="34" t="str">
        <f>IF(SUMIF('7-市场业绩'!F:F,AC280,'7-市场业绩'!I:I)&gt;0,"学习卡","老结算")</f>
        <v>老结算</v>
      </c>
      <c r="AZ280" s="34" t="str">
        <f t="shared" si="118"/>
        <v/>
      </c>
      <c r="BA280" s="34" t="str">
        <f t="shared" si="119"/>
        <v>无</v>
      </c>
      <c r="BB280" s="34" t="str">
        <f t="shared" si="120"/>
        <v/>
      </c>
      <c r="BC280" s="34" t="str">
        <f t="shared" si="121"/>
        <v/>
      </c>
      <c r="BD280" s="34" t="str">
        <f t="shared" si="122"/>
        <v>无</v>
      </c>
      <c r="BE280" s="34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717</v>
      </c>
    </row>
    <row r="281" spans="1:71" ht="17.25" hidden="1" customHeight="1">
      <c r="A281" s="30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7"/>
      <c r="M281" s="20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4" t="str">
        <f t="shared" si="99"/>
        <v/>
      </c>
      <c r="AD281" s="35">
        <f t="shared" si="100"/>
        <v>0</v>
      </c>
      <c r="AE281" s="34" t="str">
        <f t="shared" si="101"/>
        <v/>
      </c>
      <c r="AF281" s="24"/>
      <c r="AG281" s="39">
        <f t="shared" si="102"/>
        <v>0</v>
      </c>
      <c r="AH281" s="35">
        <f t="shared" si="103"/>
        <v>0</v>
      </c>
      <c r="AI281" s="35">
        <f t="shared" si="104"/>
        <v>0</v>
      </c>
      <c r="AJ281" s="34" t="str">
        <f t="shared" si="105"/>
        <v/>
      </c>
      <c r="AK281" s="34" t="str">
        <f t="shared" si="106"/>
        <v/>
      </c>
      <c r="AL281" s="34" t="str">
        <f t="shared" si="107"/>
        <v/>
      </c>
      <c r="AM281" s="34" t="str">
        <f t="shared" si="108"/>
        <v/>
      </c>
      <c r="AN281" s="34" t="str">
        <f t="shared" si="109"/>
        <v/>
      </c>
      <c r="AO281" s="34" t="str">
        <f t="shared" si="110"/>
        <v/>
      </c>
      <c r="AP281" s="34" t="str">
        <f>IF(AJ281="","",VLOOKUP(AN281,[1]Sheet11!E:F,2,0))</f>
        <v/>
      </c>
      <c r="AQ281" s="34" t="str">
        <f>IF(AO281="拼单会员","5年",IF(AJ281="","",VLOOKUP(AM281&amp;AP281,[1]Sheet11!$J$3:$K$17,2)))</f>
        <v/>
      </c>
      <c r="AR281" s="34" t="str">
        <f t="shared" si="111"/>
        <v/>
      </c>
      <c r="AS281" s="34" t="str">
        <f t="shared" si="112"/>
        <v/>
      </c>
      <c r="AT281" s="34" t="str">
        <f t="shared" si="113"/>
        <v/>
      </c>
      <c r="AU281" s="34" t="str">
        <f t="shared" si="114"/>
        <v/>
      </c>
      <c r="AV281" s="34" t="str">
        <f t="shared" si="115"/>
        <v/>
      </c>
      <c r="AW281" s="34" t="str">
        <f t="shared" si="116"/>
        <v/>
      </c>
      <c r="AX281" s="34" t="str">
        <f t="shared" si="117"/>
        <v/>
      </c>
      <c r="AY281" s="34" t="str">
        <f>IF(SUMIF('7-市场业绩'!F:F,AC281,'7-市场业绩'!I:I)&gt;0,"学习卡","老结算")</f>
        <v>老结算</v>
      </c>
      <c r="AZ281" s="34" t="str">
        <f t="shared" si="118"/>
        <v/>
      </c>
      <c r="BA281" s="34" t="str">
        <f t="shared" si="119"/>
        <v>无</v>
      </c>
      <c r="BB281" s="34" t="str">
        <f t="shared" si="120"/>
        <v/>
      </c>
      <c r="BC281" s="34" t="str">
        <f t="shared" si="121"/>
        <v/>
      </c>
      <c r="BD281" s="34" t="str">
        <f t="shared" si="122"/>
        <v>无</v>
      </c>
      <c r="BE281" s="34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718</v>
      </c>
    </row>
    <row r="282" spans="1:71" ht="17.25" hidden="1" customHeight="1">
      <c r="A282" s="30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7"/>
      <c r="M282" s="20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4" t="str">
        <f t="shared" si="99"/>
        <v/>
      </c>
      <c r="AD282" s="35">
        <f t="shared" si="100"/>
        <v>0</v>
      </c>
      <c r="AE282" s="34" t="str">
        <f t="shared" si="101"/>
        <v/>
      </c>
      <c r="AF282" s="24"/>
      <c r="AG282" s="39">
        <f t="shared" si="102"/>
        <v>0</v>
      </c>
      <c r="AH282" s="35">
        <f t="shared" si="103"/>
        <v>0</v>
      </c>
      <c r="AI282" s="35">
        <f t="shared" si="104"/>
        <v>0</v>
      </c>
      <c r="AJ282" s="34" t="str">
        <f t="shared" si="105"/>
        <v/>
      </c>
      <c r="AK282" s="34" t="str">
        <f t="shared" si="106"/>
        <v/>
      </c>
      <c r="AL282" s="34" t="str">
        <f t="shared" si="107"/>
        <v/>
      </c>
      <c r="AM282" s="34" t="str">
        <f t="shared" si="108"/>
        <v/>
      </c>
      <c r="AN282" s="34" t="str">
        <f t="shared" si="109"/>
        <v/>
      </c>
      <c r="AO282" s="34" t="str">
        <f t="shared" si="110"/>
        <v/>
      </c>
      <c r="AP282" s="34" t="str">
        <f>IF(AJ282="","",VLOOKUP(AN282,[1]Sheet11!E:F,2,0))</f>
        <v/>
      </c>
      <c r="AQ282" s="34" t="str">
        <f>IF(AO282="拼单会员","5年",IF(AJ282="","",VLOOKUP(AM282&amp;AP282,[1]Sheet11!$J$3:$K$17,2)))</f>
        <v/>
      </c>
      <c r="AR282" s="34" t="str">
        <f t="shared" si="111"/>
        <v/>
      </c>
      <c r="AS282" s="34" t="str">
        <f t="shared" si="112"/>
        <v/>
      </c>
      <c r="AT282" s="34" t="str">
        <f t="shared" si="113"/>
        <v/>
      </c>
      <c r="AU282" s="34" t="str">
        <f t="shared" si="114"/>
        <v/>
      </c>
      <c r="AV282" s="34" t="str">
        <f t="shared" si="115"/>
        <v/>
      </c>
      <c r="AW282" s="34" t="str">
        <f t="shared" si="116"/>
        <v/>
      </c>
      <c r="AX282" s="34" t="str">
        <f t="shared" si="117"/>
        <v/>
      </c>
      <c r="AY282" s="34" t="str">
        <f>IF(SUMIF('7-市场业绩'!F:F,AC282,'7-市场业绩'!I:I)&gt;0,"学习卡","老结算")</f>
        <v>老结算</v>
      </c>
      <c r="AZ282" s="34" t="str">
        <f t="shared" si="118"/>
        <v/>
      </c>
      <c r="BA282" s="34" t="str">
        <f t="shared" si="119"/>
        <v>无</v>
      </c>
      <c r="BB282" s="34" t="str">
        <f t="shared" si="120"/>
        <v/>
      </c>
      <c r="BC282" s="34" t="str">
        <f t="shared" si="121"/>
        <v/>
      </c>
      <c r="BD282" s="34" t="str">
        <f t="shared" si="122"/>
        <v>无</v>
      </c>
      <c r="BE282" s="34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719</v>
      </c>
    </row>
    <row r="283" spans="1:71" ht="17.25" hidden="1" customHeight="1">
      <c r="A283" s="30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7"/>
      <c r="M283" s="20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4" t="str">
        <f t="shared" si="99"/>
        <v/>
      </c>
      <c r="AD283" s="35">
        <f t="shared" si="100"/>
        <v>0</v>
      </c>
      <c r="AE283" s="34" t="str">
        <f t="shared" si="101"/>
        <v/>
      </c>
      <c r="AF283" s="24"/>
      <c r="AG283" s="39">
        <f t="shared" si="102"/>
        <v>0</v>
      </c>
      <c r="AH283" s="35">
        <f t="shared" si="103"/>
        <v>0</v>
      </c>
      <c r="AI283" s="35">
        <f t="shared" si="104"/>
        <v>0</v>
      </c>
      <c r="AJ283" s="34" t="str">
        <f t="shared" si="105"/>
        <v/>
      </c>
      <c r="AK283" s="34" t="str">
        <f t="shared" si="106"/>
        <v/>
      </c>
      <c r="AL283" s="34" t="str">
        <f t="shared" si="107"/>
        <v/>
      </c>
      <c r="AM283" s="34" t="str">
        <f t="shared" si="108"/>
        <v/>
      </c>
      <c r="AN283" s="34" t="str">
        <f t="shared" si="109"/>
        <v/>
      </c>
      <c r="AO283" s="34" t="str">
        <f t="shared" si="110"/>
        <v/>
      </c>
      <c r="AP283" s="34" t="str">
        <f>IF(AJ283="","",VLOOKUP(AN283,[1]Sheet11!E:F,2,0))</f>
        <v/>
      </c>
      <c r="AQ283" s="34" t="str">
        <f>IF(AO283="拼单会员","5年",IF(AJ283="","",VLOOKUP(AM283&amp;AP283,[1]Sheet11!$J$3:$K$17,2)))</f>
        <v/>
      </c>
      <c r="AR283" s="34" t="str">
        <f t="shared" si="111"/>
        <v/>
      </c>
      <c r="AS283" s="34" t="str">
        <f t="shared" si="112"/>
        <v/>
      </c>
      <c r="AT283" s="34" t="str">
        <f t="shared" si="113"/>
        <v/>
      </c>
      <c r="AU283" s="34" t="str">
        <f t="shared" si="114"/>
        <v/>
      </c>
      <c r="AV283" s="34" t="str">
        <f t="shared" si="115"/>
        <v/>
      </c>
      <c r="AW283" s="34" t="str">
        <f t="shared" si="116"/>
        <v/>
      </c>
      <c r="AX283" s="34" t="str">
        <f t="shared" si="117"/>
        <v/>
      </c>
      <c r="AY283" s="34" t="str">
        <f>IF(SUMIF('7-市场业绩'!F:F,AC283,'7-市场业绩'!I:I)&gt;0,"学习卡","老结算")</f>
        <v>老结算</v>
      </c>
      <c r="AZ283" s="34" t="str">
        <f t="shared" si="118"/>
        <v/>
      </c>
      <c r="BA283" s="34" t="str">
        <f t="shared" si="119"/>
        <v>无</v>
      </c>
      <c r="BB283" s="34" t="str">
        <f t="shared" si="120"/>
        <v/>
      </c>
      <c r="BC283" s="34" t="str">
        <f t="shared" si="121"/>
        <v/>
      </c>
      <c r="BD283" s="34" t="str">
        <f t="shared" si="122"/>
        <v>无</v>
      </c>
      <c r="BE283" s="34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720</v>
      </c>
    </row>
    <row r="284" spans="1:71" ht="17.25" hidden="1" customHeight="1">
      <c r="A284" s="30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7"/>
      <c r="M284" s="20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4" t="str">
        <f t="shared" si="99"/>
        <v/>
      </c>
      <c r="AD284" s="35">
        <f t="shared" si="100"/>
        <v>0</v>
      </c>
      <c r="AE284" s="34" t="str">
        <f t="shared" si="101"/>
        <v/>
      </c>
      <c r="AF284" s="24"/>
      <c r="AG284" s="39">
        <f t="shared" si="102"/>
        <v>0</v>
      </c>
      <c r="AH284" s="35">
        <f t="shared" si="103"/>
        <v>0</v>
      </c>
      <c r="AI284" s="35">
        <f t="shared" si="104"/>
        <v>0</v>
      </c>
      <c r="AJ284" s="34" t="str">
        <f t="shared" si="105"/>
        <v/>
      </c>
      <c r="AK284" s="34" t="str">
        <f t="shared" si="106"/>
        <v/>
      </c>
      <c r="AL284" s="34" t="str">
        <f t="shared" si="107"/>
        <v/>
      </c>
      <c r="AM284" s="34" t="str">
        <f t="shared" si="108"/>
        <v/>
      </c>
      <c r="AN284" s="34" t="str">
        <f t="shared" si="109"/>
        <v/>
      </c>
      <c r="AO284" s="34" t="str">
        <f t="shared" si="110"/>
        <v/>
      </c>
      <c r="AP284" s="34" t="str">
        <f>IF(AJ284="","",VLOOKUP(AN284,[1]Sheet11!E:F,2,0))</f>
        <v/>
      </c>
      <c r="AQ284" s="34" t="str">
        <f>IF(AO284="拼单会员","5年",IF(AJ284="","",VLOOKUP(AM284&amp;AP284,[1]Sheet11!$J$3:$K$17,2)))</f>
        <v/>
      </c>
      <c r="AR284" s="34" t="str">
        <f t="shared" si="111"/>
        <v/>
      </c>
      <c r="AS284" s="34" t="str">
        <f t="shared" si="112"/>
        <v/>
      </c>
      <c r="AT284" s="34" t="str">
        <f t="shared" si="113"/>
        <v/>
      </c>
      <c r="AU284" s="34" t="str">
        <f t="shared" si="114"/>
        <v/>
      </c>
      <c r="AV284" s="34" t="str">
        <f t="shared" si="115"/>
        <v/>
      </c>
      <c r="AW284" s="34" t="str">
        <f t="shared" si="116"/>
        <v/>
      </c>
      <c r="AX284" s="34" t="str">
        <f t="shared" si="117"/>
        <v/>
      </c>
      <c r="AY284" s="34" t="str">
        <f>IF(SUMIF('7-市场业绩'!F:F,AC284,'7-市场业绩'!I:I)&gt;0,"学习卡","老结算")</f>
        <v>老结算</v>
      </c>
      <c r="AZ284" s="34" t="str">
        <f t="shared" si="118"/>
        <v/>
      </c>
      <c r="BA284" s="34" t="str">
        <f t="shared" si="119"/>
        <v>无</v>
      </c>
      <c r="BB284" s="34" t="str">
        <f t="shared" si="120"/>
        <v/>
      </c>
      <c r="BC284" s="34" t="str">
        <f t="shared" si="121"/>
        <v/>
      </c>
      <c r="BD284" s="34" t="str">
        <f t="shared" si="122"/>
        <v>无</v>
      </c>
      <c r="BE284" s="34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721</v>
      </c>
    </row>
    <row r="285" spans="1:71" ht="17.25" hidden="1" customHeight="1">
      <c r="A285" s="30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7"/>
      <c r="M285" s="20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4" t="str">
        <f t="shared" si="99"/>
        <v/>
      </c>
      <c r="AD285" s="35">
        <f t="shared" si="100"/>
        <v>0</v>
      </c>
      <c r="AE285" s="34" t="str">
        <f t="shared" si="101"/>
        <v/>
      </c>
      <c r="AF285" s="24"/>
      <c r="AG285" s="39">
        <f t="shared" si="102"/>
        <v>0</v>
      </c>
      <c r="AH285" s="35">
        <f t="shared" si="103"/>
        <v>0</v>
      </c>
      <c r="AI285" s="35">
        <f t="shared" si="104"/>
        <v>0</v>
      </c>
      <c r="AJ285" s="34" t="str">
        <f t="shared" si="105"/>
        <v/>
      </c>
      <c r="AK285" s="34" t="str">
        <f t="shared" si="106"/>
        <v/>
      </c>
      <c r="AL285" s="34" t="str">
        <f t="shared" si="107"/>
        <v/>
      </c>
      <c r="AM285" s="34" t="str">
        <f t="shared" si="108"/>
        <v/>
      </c>
      <c r="AN285" s="34" t="str">
        <f t="shared" si="109"/>
        <v/>
      </c>
      <c r="AO285" s="34" t="str">
        <f t="shared" si="110"/>
        <v/>
      </c>
      <c r="AP285" s="34" t="str">
        <f>IF(AJ285="","",VLOOKUP(AN285,[1]Sheet11!E:F,2,0))</f>
        <v/>
      </c>
      <c r="AQ285" s="34" t="str">
        <f>IF(AO285="拼单会员","5年",IF(AJ285="","",VLOOKUP(AM285&amp;AP285,[1]Sheet11!$J$3:$K$17,2)))</f>
        <v/>
      </c>
      <c r="AR285" s="34" t="str">
        <f t="shared" si="111"/>
        <v/>
      </c>
      <c r="AS285" s="34" t="str">
        <f t="shared" si="112"/>
        <v/>
      </c>
      <c r="AT285" s="34" t="str">
        <f t="shared" si="113"/>
        <v/>
      </c>
      <c r="AU285" s="34" t="str">
        <f t="shared" si="114"/>
        <v/>
      </c>
      <c r="AV285" s="34" t="str">
        <f t="shared" si="115"/>
        <v/>
      </c>
      <c r="AW285" s="34" t="str">
        <f t="shared" si="116"/>
        <v/>
      </c>
      <c r="AX285" s="34" t="str">
        <f t="shared" si="117"/>
        <v/>
      </c>
      <c r="AY285" s="34" t="str">
        <f>IF(SUMIF('7-市场业绩'!F:F,AC285,'7-市场业绩'!I:I)&gt;0,"学习卡","老结算")</f>
        <v>老结算</v>
      </c>
      <c r="AZ285" s="34" t="str">
        <f t="shared" si="118"/>
        <v/>
      </c>
      <c r="BA285" s="34" t="str">
        <f t="shared" si="119"/>
        <v>无</v>
      </c>
      <c r="BB285" s="34" t="str">
        <f t="shared" si="120"/>
        <v/>
      </c>
      <c r="BC285" s="34" t="str">
        <f t="shared" si="121"/>
        <v/>
      </c>
      <c r="BD285" s="34" t="str">
        <f t="shared" si="122"/>
        <v>无</v>
      </c>
      <c r="BE285" s="34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722</v>
      </c>
    </row>
    <row r="286" spans="1:71" ht="17.25" hidden="1" customHeight="1">
      <c r="A286" s="30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7"/>
      <c r="M286" s="20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4" t="str">
        <f t="shared" si="99"/>
        <v/>
      </c>
      <c r="AD286" s="35">
        <f t="shared" si="100"/>
        <v>0</v>
      </c>
      <c r="AE286" s="34" t="str">
        <f t="shared" si="101"/>
        <v/>
      </c>
      <c r="AF286" s="24"/>
      <c r="AG286" s="39">
        <f t="shared" si="102"/>
        <v>0</v>
      </c>
      <c r="AH286" s="35">
        <f t="shared" si="103"/>
        <v>0</v>
      </c>
      <c r="AI286" s="35">
        <f t="shared" si="104"/>
        <v>0</v>
      </c>
      <c r="AJ286" s="34" t="str">
        <f t="shared" si="105"/>
        <v/>
      </c>
      <c r="AK286" s="34" t="str">
        <f t="shared" si="106"/>
        <v/>
      </c>
      <c r="AL286" s="34" t="str">
        <f t="shared" si="107"/>
        <v/>
      </c>
      <c r="AM286" s="34" t="str">
        <f t="shared" si="108"/>
        <v/>
      </c>
      <c r="AN286" s="34" t="str">
        <f t="shared" si="109"/>
        <v/>
      </c>
      <c r="AO286" s="34" t="str">
        <f t="shared" si="110"/>
        <v/>
      </c>
      <c r="AP286" s="34" t="str">
        <f>IF(AJ286="","",VLOOKUP(AN286,[1]Sheet11!E:F,2,0))</f>
        <v/>
      </c>
      <c r="AQ286" s="34" t="str">
        <f>IF(AO286="拼单会员","5年",IF(AJ286="","",VLOOKUP(AM286&amp;AP286,[1]Sheet11!$J$3:$K$17,2)))</f>
        <v/>
      </c>
      <c r="AR286" s="34" t="str">
        <f t="shared" si="111"/>
        <v/>
      </c>
      <c r="AS286" s="34" t="str">
        <f t="shared" si="112"/>
        <v/>
      </c>
      <c r="AT286" s="34" t="str">
        <f t="shared" si="113"/>
        <v/>
      </c>
      <c r="AU286" s="34" t="str">
        <f t="shared" si="114"/>
        <v/>
      </c>
      <c r="AV286" s="34" t="str">
        <f t="shared" si="115"/>
        <v/>
      </c>
      <c r="AW286" s="34" t="str">
        <f t="shared" si="116"/>
        <v/>
      </c>
      <c r="AX286" s="34" t="str">
        <f t="shared" si="117"/>
        <v/>
      </c>
      <c r="AY286" s="34" t="str">
        <f>IF(SUMIF('7-市场业绩'!F:F,AC286,'7-市场业绩'!I:I)&gt;0,"学习卡","老结算")</f>
        <v>老结算</v>
      </c>
      <c r="AZ286" s="34" t="str">
        <f t="shared" si="118"/>
        <v/>
      </c>
      <c r="BA286" s="34" t="str">
        <f t="shared" si="119"/>
        <v>无</v>
      </c>
      <c r="BB286" s="34" t="str">
        <f t="shared" si="120"/>
        <v/>
      </c>
      <c r="BC286" s="34" t="str">
        <f t="shared" si="121"/>
        <v/>
      </c>
      <c r="BD286" s="34" t="str">
        <f t="shared" si="122"/>
        <v>无</v>
      </c>
      <c r="BE286" s="34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723</v>
      </c>
    </row>
    <row r="287" spans="1:71" ht="17.25" hidden="1" customHeight="1">
      <c r="A287" s="30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7"/>
      <c r="M287" s="20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4" t="str">
        <f t="shared" si="99"/>
        <v/>
      </c>
      <c r="AD287" s="35">
        <f t="shared" si="100"/>
        <v>0</v>
      </c>
      <c r="AE287" s="34" t="str">
        <f t="shared" si="101"/>
        <v/>
      </c>
      <c r="AF287" s="24"/>
      <c r="AG287" s="39">
        <f t="shared" si="102"/>
        <v>0</v>
      </c>
      <c r="AH287" s="35">
        <f t="shared" si="103"/>
        <v>0</v>
      </c>
      <c r="AI287" s="35">
        <f t="shared" si="104"/>
        <v>0</v>
      </c>
      <c r="AJ287" s="34" t="str">
        <f t="shared" si="105"/>
        <v/>
      </c>
      <c r="AK287" s="34" t="str">
        <f t="shared" si="106"/>
        <v/>
      </c>
      <c r="AL287" s="34" t="str">
        <f t="shared" si="107"/>
        <v/>
      </c>
      <c r="AM287" s="34" t="str">
        <f t="shared" si="108"/>
        <v/>
      </c>
      <c r="AN287" s="34" t="str">
        <f t="shared" si="109"/>
        <v/>
      </c>
      <c r="AO287" s="34" t="str">
        <f t="shared" si="110"/>
        <v/>
      </c>
      <c r="AP287" s="34" t="str">
        <f>IF(AJ287="","",VLOOKUP(AN287,[1]Sheet11!E:F,2,0))</f>
        <v/>
      </c>
      <c r="AQ287" s="34" t="str">
        <f>IF(AO287="拼单会员","5年",IF(AJ287="","",VLOOKUP(AM287&amp;AP287,[1]Sheet11!$J$3:$K$17,2)))</f>
        <v/>
      </c>
      <c r="AR287" s="34" t="str">
        <f t="shared" si="111"/>
        <v/>
      </c>
      <c r="AS287" s="34" t="str">
        <f t="shared" si="112"/>
        <v/>
      </c>
      <c r="AT287" s="34" t="str">
        <f t="shared" si="113"/>
        <v/>
      </c>
      <c r="AU287" s="34" t="str">
        <f t="shared" si="114"/>
        <v/>
      </c>
      <c r="AV287" s="34" t="str">
        <f t="shared" si="115"/>
        <v/>
      </c>
      <c r="AW287" s="34" t="str">
        <f t="shared" si="116"/>
        <v/>
      </c>
      <c r="AX287" s="34" t="str">
        <f t="shared" si="117"/>
        <v/>
      </c>
      <c r="AY287" s="34" t="str">
        <f>IF(SUMIF('7-市场业绩'!F:F,AC287,'7-市场业绩'!I:I)&gt;0,"学习卡","老结算")</f>
        <v>老结算</v>
      </c>
      <c r="AZ287" s="34" t="str">
        <f t="shared" si="118"/>
        <v/>
      </c>
      <c r="BA287" s="34" t="str">
        <f t="shared" si="119"/>
        <v>无</v>
      </c>
      <c r="BB287" s="34" t="str">
        <f t="shared" si="120"/>
        <v/>
      </c>
      <c r="BC287" s="34" t="str">
        <f t="shared" si="121"/>
        <v/>
      </c>
      <c r="BD287" s="34" t="str">
        <f t="shared" si="122"/>
        <v>无</v>
      </c>
      <c r="BE287" s="34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724</v>
      </c>
    </row>
    <row r="288" spans="1:71" ht="17.25" hidden="1" customHeight="1">
      <c r="A288" s="30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7"/>
      <c r="M288" s="20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4" t="str">
        <f t="shared" si="99"/>
        <v/>
      </c>
      <c r="AD288" s="35">
        <f t="shared" si="100"/>
        <v>0</v>
      </c>
      <c r="AE288" s="34" t="str">
        <f t="shared" si="101"/>
        <v/>
      </c>
      <c r="AF288" s="24"/>
      <c r="AG288" s="39">
        <f t="shared" si="102"/>
        <v>0</v>
      </c>
      <c r="AH288" s="35">
        <f t="shared" si="103"/>
        <v>0</v>
      </c>
      <c r="AI288" s="35">
        <f t="shared" si="104"/>
        <v>0</v>
      </c>
      <c r="AJ288" s="34" t="str">
        <f t="shared" si="105"/>
        <v/>
      </c>
      <c r="AK288" s="34" t="str">
        <f t="shared" si="106"/>
        <v/>
      </c>
      <c r="AL288" s="34" t="str">
        <f t="shared" si="107"/>
        <v/>
      </c>
      <c r="AM288" s="34" t="str">
        <f t="shared" si="108"/>
        <v/>
      </c>
      <c r="AN288" s="34" t="str">
        <f t="shared" si="109"/>
        <v/>
      </c>
      <c r="AO288" s="34" t="str">
        <f t="shared" si="110"/>
        <v/>
      </c>
      <c r="AP288" s="34" t="str">
        <f>IF(AJ288="","",VLOOKUP(AN288,[1]Sheet11!E:F,2,0))</f>
        <v/>
      </c>
      <c r="AQ288" s="34" t="str">
        <f>IF(AO288="拼单会员","5年",IF(AJ288="","",VLOOKUP(AM288&amp;AP288,[1]Sheet11!$J$3:$K$17,2)))</f>
        <v/>
      </c>
      <c r="AR288" s="34" t="str">
        <f t="shared" si="111"/>
        <v/>
      </c>
      <c r="AS288" s="34" t="str">
        <f t="shared" si="112"/>
        <v/>
      </c>
      <c r="AT288" s="34" t="str">
        <f t="shared" si="113"/>
        <v/>
      </c>
      <c r="AU288" s="34" t="str">
        <f t="shared" si="114"/>
        <v/>
      </c>
      <c r="AV288" s="34" t="str">
        <f t="shared" si="115"/>
        <v/>
      </c>
      <c r="AW288" s="34" t="str">
        <f t="shared" si="116"/>
        <v/>
      </c>
      <c r="AX288" s="34" t="str">
        <f t="shared" si="117"/>
        <v/>
      </c>
      <c r="AY288" s="34" t="str">
        <f>IF(SUMIF('7-市场业绩'!F:F,AC288,'7-市场业绩'!I:I)&gt;0,"学习卡","老结算")</f>
        <v>老结算</v>
      </c>
      <c r="AZ288" s="34" t="str">
        <f t="shared" si="118"/>
        <v/>
      </c>
      <c r="BA288" s="34" t="str">
        <f t="shared" si="119"/>
        <v>无</v>
      </c>
      <c r="BB288" s="34" t="str">
        <f t="shared" si="120"/>
        <v/>
      </c>
      <c r="BC288" s="34" t="str">
        <f t="shared" si="121"/>
        <v/>
      </c>
      <c r="BD288" s="34" t="str">
        <f t="shared" si="122"/>
        <v>无</v>
      </c>
      <c r="BE288" s="34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7.25" hidden="1" customHeight="1">
      <c r="A289" s="30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7"/>
      <c r="M289" s="20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4" t="str">
        <f t="shared" si="99"/>
        <v/>
      </c>
      <c r="AD289" s="35">
        <f t="shared" si="100"/>
        <v>0</v>
      </c>
      <c r="AE289" s="34" t="str">
        <f t="shared" si="101"/>
        <v/>
      </c>
      <c r="AF289" s="24"/>
      <c r="AG289" s="39">
        <f t="shared" si="102"/>
        <v>0</v>
      </c>
      <c r="AH289" s="35">
        <f t="shared" si="103"/>
        <v>0</v>
      </c>
      <c r="AI289" s="35">
        <f t="shared" si="104"/>
        <v>0</v>
      </c>
      <c r="AJ289" s="34" t="str">
        <f t="shared" si="105"/>
        <v/>
      </c>
      <c r="AK289" s="34" t="str">
        <f t="shared" si="106"/>
        <v/>
      </c>
      <c r="AL289" s="34" t="str">
        <f t="shared" si="107"/>
        <v/>
      </c>
      <c r="AM289" s="34" t="str">
        <f t="shared" si="108"/>
        <v/>
      </c>
      <c r="AN289" s="34" t="str">
        <f t="shared" si="109"/>
        <v/>
      </c>
      <c r="AO289" s="34" t="str">
        <f t="shared" si="110"/>
        <v/>
      </c>
      <c r="AP289" s="34" t="str">
        <f>IF(AJ289="","",VLOOKUP(AN289,[1]Sheet11!E:F,2,0))</f>
        <v/>
      </c>
      <c r="AQ289" s="34" t="str">
        <f>IF(AO289="拼单会员","5年",IF(AJ289="","",VLOOKUP(AM289&amp;AP289,[1]Sheet11!$J$3:$K$17,2)))</f>
        <v/>
      </c>
      <c r="AR289" s="34" t="str">
        <f t="shared" si="111"/>
        <v/>
      </c>
      <c r="AS289" s="34" t="str">
        <f t="shared" si="112"/>
        <v/>
      </c>
      <c r="AT289" s="34" t="str">
        <f t="shared" si="113"/>
        <v/>
      </c>
      <c r="AU289" s="34" t="str">
        <f t="shared" si="114"/>
        <v/>
      </c>
      <c r="AV289" s="34" t="str">
        <f t="shared" si="115"/>
        <v/>
      </c>
      <c r="AW289" s="34" t="str">
        <f t="shared" si="116"/>
        <v/>
      </c>
      <c r="AX289" s="34" t="str">
        <f t="shared" si="117"/>
        <v/>
      </c>
      <c r="AY289" s="34" t="str">
        <f>IF(SUMIF('7-市场业绩'!F:F,AC289,'7-市场业绩'!I:I)&gt;0,"学习卡","老结算")</f>
        <v>老结算</v>
      </c>
      <c r="AZ289" s="34" t="str">
        <f t="shared" si="118"/>
        <v/>
      </c>
      <c r="BA289" s="34" t="str">
        <f t="shared" si="119"/>
        <v>无</v>
      </c>
      <c r="BB289" s="34" t="str">
        <f t="shared" si="120"/>
        <v/>
      </c>
      <c r="BC289" s="34" t="str">
        <f t="shared" si="121"/>
        <v/>
      </c>
      <c r="BD289" s="34" t="str">
        <f t="shared" si="122"/>
        <v>无</v>
      </c>
      <c r="BE289" s="34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7.25" hidden="1" customHeight="1">
      <c r="A290" s="30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7"/>
      <c r="M290" s="20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4" t="str">
        <f t="shared" si="99"/>
        <v/>
      </c>
      <c r="AD290" s="35">
        <f t="shared" si="100"/>
        <v>0</v>
      </c>
      <c r="AE290" s="34" t="str">
        <f t="shared" si="101"/>
        <v/>
      </c>
      <c r="AF290" s="24"/>
      <c r="AG290" s="39">
        <f t="shared" si="102"/>
        <v>0</v>
      </c>
      <c r="AH290" s="35">
        <f t="shared" si="103"/>
        <v>0</v>
      </c>
      <c r="AI290" s="35">
        <f t="shared" si="104"/>
        <v>0</v>
      </c>
      <c r="AJ290" s="34" t="str">
        <f t="shared" si="105"/>
        <v/>
      </c>
      <c r="AK290" s="34" t="str">
        <f t="shared" si="106"/>
        <v/>
      </c>
      <c r="AL290" s="34" t="str">
        <f t="shared" si="107"/>
        <v/>
      </c>
      <c r="AM290" s="34" t="str">
        <f t="shared" si="108"/>
        <v/>
      </c>
      <c r="AN290" s="34" t="str">
        <f t="shared" si="109"/>
        <v/>
      </c>
      <c r="AO290" s="34" t="str">
        <f t="shared" si="110"/>
        <v/>
      </c>
      <c r="AP290" s="34" t="str">
        <f>IF(AJ290="","",VLOOKUP(AN290,[1]Sheet11!E:F,2,0))</f>
        <v/>
      </c>
      <c r="AQ290" s="34" t="str">
        <f>IF(AO290="拼单会员","5年",IF(AJ290="","",VLOOKUP(AM290&amp;AP290,[1]Sheet11!$J$3:$K$17,2)))</f>
        <v/>
      </c>
      <c r="AR290" s="34" t="str">
        <f t="shared" si="111"/>
        <v/>
      </c>
      <c r="AS290" s="34" t="str">
        <f t="shared" si="112"/>
        <v/>
      </c>
      <c r="AT290" s="34" t="str">
        <f t="shared" si="113"/>
        <v/>
      </c>
      <c r="AU290" s="34" t="str">
        <f t="shared" si="114"/>
        <v/>
      </c>
      <c r="AV290" s="34" t="str">
        <f t="shared" si="115"/>
        <v/>
      </c>
      <c r="AW290" s="34" t="str">
        <f t="shared" si="116"/>
        <v/>
      </c>
      <c r="AX290" s="34" t="str">
        <f t="shared" si="117"/>
        <v/>
      </c>
      <c r="AY290" s="34" t="str">
        <f>IF(SUMIF('7-市场业绩'!F:F,AC290,'7-市场业绩'!I:I)&gt;0,"学习卡","老结算")</f>
        <v>老结算</v>
      </c>
      <c r="AZ290" s="34" t="str">
        <f t="shared" si="118"/>
        <v/>
      </c>
      <c r="BA290" s="34" t="str">
        <f t="shared" si="119"/>
        <v>无</v>
      </c>
      <c r="BB290" s="34" t="str">
        <f t="shared" si="120"/>
        <v/>
      </c>
      <c r="BC290" s="34" t="str">
        <f t="shared" si="121"/>
        <v/>
      </c>
      <c r="BD290" s="34" t="str">
        <f t="shared" si="122"/>
        <v>无</v>
      </c>
      <c r="BE290" s="34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7.25" hidden="1" customHeight="1">
      <c r="A291" s="30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7"/>
      <c r="M291" s="20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4" t="str">
        <f t="shared" si="99"/>
        <v/>
      </c>
      <c r="AD291" s="35">
        <f t="shared" si="100"/>
        <v>0</v>
      </c>
      <c r="AE291" s="34" t="str">
        <f t="shared" si="101"/>
        <v/>
      </c>
      <c r="AF291" s="24"/>
      <c r="AG291" s="39">
        <f t="shared" si="102"/>
        <v>0</v>
      </c>
      <c r="AH291" s="35">
        <f t="shared" si="103"/>
        <v>0</v>
      </c>
      <c r="AI291" s="35">
        <f t="shared" si="104"/>
        <v>0</v>
      </c>
      <c r="AJ291" s="34" t="str">
        <f t="shared" si="105"/>
        <v/>
      </c>
      <c r="AK291" s="34" t="str">
        <f t="shared" si="106"/>
        <v/>
      </c>
      <c r="AL291" s="34" t="str">
        <f t="shared" si="107"/>
        <v/>
      </c>
      <c r="AM291" s="34" t="str">
        <f t="shared" si="108"/>
        <v/>
      </c>
      <c r="AN291" s="34" t="str">
        <f t="shared" si="109"/>
        <v/>
      </c>
      <c r="AO291" s="34" t="str">
        <f t="shared" si="110"/>
        <v/>
      </c>
      <c r="AP291" s="34" t="str">
        <f>IF(AJ291="","",VLOOKUP(AN291,[1]Sheet11!E:F,2,0))</f>
        <v/>
      </c>
      <c r="AQ291" s="34" t="str">
        <f>IF(AO291="拼单会员","5年",IF(AJ291="","",VLOOKUP(AM291&amp;AP291,[1]Sheet11!$J$3:$K$17,2)))</f>
        <v/>
      </c>
      <c r="AR291" s="34" t="str">
        <f t="shared" si="111"/>
        <v/>
      </c>
      <c r="AS291" s="34" t="str">
        <f t="shared" si="112"/>
        <v/>
      </c>
      <c r="AT291" s="34" t="str">
        <f t="shared" si="113"/>
        <v/>
      </c>
      <c r="AU291" s="34" t="str">
        <f t="shared" si="114"/>
        <v/>
      </c>
      <c r="AV291" s="34" t="str">
        <f t="shared" si="115"/>
        <v/>
      </c>
      <c r="AW291" s="34" t="str">
        <f t="shared" si="116"/>
        <v/>
      </c>
      <c r="AX291" s="34" t="str">
        <f t="shared" si="117"/>
        <v/>
      </c>
      <c r="AY291" s="34" t="str">
        <f>IF(SUMIF('7-市场业绩'!F:F,AC291,'7-市场业绩'!I:I)&gt;0,"学习卡","老结算")</f>
        <v>老结算</v>
      </c>
      <c r="AZ291" s="34" t="str">
        <f t="shared" si="118"/>
        <v/>
      </c>
      <c r="BA291" s="34" t="str">
        <f t="shared" si="119"/>
        <v>无</v>
      </c>
      <c r="BB291" s="34" t="str">
        <f t="shared" si="120"/>
        <v/>
      </c>
      <c r="BC291" s="34" t="str">
        <f t="shared" si="121"/>
        <v/>
      </c>
      <c r="BD291" s="34" t="str">
        <f t="shared" si="122"/>
        <v>无</v>
      </c>
      <c r="BE291" s="34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7.25" hidden="1" customHeight="1">
      <c r="A292" s="30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7"/>
      <c r="M292" s="20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4" t="str">
        <f t="shared" si="99"/>
        <v/>
      </c>
      <c r="AD292" s="35">
        <f t="shared" si="100"/>
        <v>0</v>
      </c>
      <c r="AE292" s="34" t="str">
        <f t="shared" si="101"/>
        <v/>
      </c>
      <c r="AF292" s="24"/>
      <c r="AG292" s="39">
        <f t="shared" si="102"/>
        <v>0</v>
      </c>
      <c r="AH292" s="35">
        <f t="shared" si="103"/>
        <v>0</v>
      </c>
      <c r="AI292" s="35">
        <f t="shared" si="104"/>
        <v>0</v>
      </c>
      <c r="AJ292" s="34" t="str">
        <f t="shared" si="105"/>
        <v/>
      </c>
      <c r="AK292" s="34" t="str">
        <f t="shared" si="106"/>
        <v/>
      </c>
      <c r="AL292" s="34" t="str">
        <f t="shared" si="107"/>
        <v/>
      </c>
      <c r="AM292" s="34" t="str">
        <f t="shared" si="108"/>
        <v/>
      </c>
      <c r="AN292" s="34" t="str">
        <f t="shared" si="109"/>
        <v/>
      </c>
      <c r="AO292" s="34" t="str">
        <f t="shared" si="110"/>
        <v/>
      </c>
      <c r="AP292" s="34" t="str">
        <f>IF(AJ292="","",VLOOKUP(AN292,[1]Sheet11!E:F,2,0))</f>
        <v/>
      </c>
      <c r="AQ292" s="34" t="str">
        <f>IF(AO292="拼单会员","5年",IF(AJ292="","",VLOOKUP(AM292&amp;AP292,[1]Sheet11!$J$3:$K$17,2)))</f>
        <v/>
      </c>
      <c r="AR292" s="34" t="str">
        <f t="shared" si="111"/>
        <v/>
      </c>
      <c r="AS292" s="34" t="str">
        <f t="shared" si="112"/>
        <v/>
      </c>
      <c r="AT292" s="34" t="str">
        <f t="shared" si="113"/>
        <v/>
      </c>
      <c r="AU292" s="34" t="str">
        <f t="shared" si="114"/>
        <v/>
      </c>
      <c r="AV292" s="34" t="str">
        <f t="shared" si="115"/>
        <v/>
      </c>
      <c r="AW292" s="34" t="str">
        <f t="shared" si="116"/>
        <v/>
      </c>
      <c r="AX292" s="34" t="str">
        <f t="shared" si="117"/>
        <v/>
      </c>
      <c r="AY292" s="34" t="str">
        <f>IF(SUMIF('7-市场业绩'!F:F,AC292,'7-市场业绩'!I:I)&gt;0,"学习卡","老结算")</f>
        <v>老结算</v>
      </c>
      <c r="AZ292" s="34" t="str">
        <f t="shared" si="118"/>
        <v/>
      </c>
      <c r="BA292" s="34" t="str">
        <f t="shared" si="119"/>
        <v>无</v>
      </c>
      <c r="BB292" s="34" t="str">
        <f t="shared" si="120"/>
        <v/>
      </c>
      <c r="BC292" s="34" t="str">
        <f t="shared" si="121"/>
        <v/>
      </c>
      <c r="BD292" s="34" t="str">
        <f t="shared" si="122"/>
        <v>无</v>
      </c>
      <c r="BE292" s="34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7.25" hidden="1" customHeight="1">
      <c r="A293" s="30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7"/>
      <c r="M293" s="20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4" t="str">
        <f t="shared" si="99"/>
        <v/>
      </c>
      <c r="AD293" s="35">
        <f t="shared" si="100"/>
        <v>0</v>
      </c>
      <c r="AE293" s="34" t="str">
        <f t="shared" si="101"/>
        <v/>
      </c>
      <c r="AF293" s="24"/>
      <c r="AG293" s="39">
        <f t="shared" si="102"/>
        <v>0</v>
      </c>
      <c r="AH293" s="35">
        <f t="shared" si="103"/>
        <v>0</v>
      </c>
      <c r="AI293" s="35">
        <f t="shared" si="104"/>
        <v>0</v>
      </c>
      <c r="AJ293" s="34" t="str">
        <f t="shared" si="105"/>
        <v/>
      </c>
      <c r="AK293" s="34" t="str">
        <f t="shared" si="106"/>
        <v/>
      </c>
      <c r="AL293" s="34" t="str">
        <f t="shared" si="107"/>
        <v/>
      </c>
      <c r="AM293" s="34" t="str">
        <f t="shared" si="108"/>
        <v/>
      </c>
      <c r="AN293" s="34" t="str">
        <f t="shared" si="109"/>
        <v/>
      </c>
      <c r="AO293" s="34" t="str">
        <f t="shared" si="110"/>
        <v/>
      </c>
      <c r="AP293" s="34" t="str">
        <f>IF(AJ293="","",VLOOKUP(AN293,[1]Sheet11!E:F,2,0))</f>
        <v/>
      </c>
      <c r="AQ293" s="34" t="str">
        <f>IF(AO293="拼单会员","5年",IF(AJ293="","",VLOOKUP(AM293&amp;AP293,[1]Sheet11!$J$3:$K$17,2)))</f>
        <v/>
      </c>
      <c r="AR293" s="34" t="str">
        <f t="shared" si="111"/>
        <v/>
      </c>
      <c r="AS293" s="34" t="str">
        <f t="shared" si="112"/>
        <v/>
      </c>
      <c r="AT293" s="34" t="str">
        <f t="shared" si="113"/>
        <v/>
      </c>
      <c r="AU293" s="34" t="str">
        <f t="shared" si="114"/>
        <v/>
      </c>
      <c r="AV293" s="34" t="str">
        <f t="shared" si="115"/>
        <v/>
      </c>
      <c r="AW293" s="34" t="str">
        <f t="shared" si="116"/>
        <v/>
      </c>
      <c r="AX293" s="34" t="str">
        <f t="shared" si="117"/>
        <v/>
      </c>
      <c r="AY293" s="34" t="str">
        <f>IF(SUMIF('7-市场业绩'!F:F,AC293,'7-市场业绩'!I:I)&gt;0,"学习卡","老结算")</f>
        <v>老结算</v>
      </c>
      <c r="AZ293" s="34" t="str">
        <f t="shared" si="118"/>
        <v/>
      </c>
      <c r="BA293" s="34" t="str">
        <f t="shared" si="119"/>
        <v>无</v>
      </c>
      <c r="BB293" s="34" t="str">
        <f t="shared" si="120"/>
        <v/>
      </c>
      <c r="BC293" s="34" t="str">
        <f t="shared" si="121"/>
        <v/>
      </c>
      <c r="BD293" s="34" t="str">
        <f t="shared" si="122"/>
        <v>无</v>
      </c>
      <c r="BE293" s="34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7.25" hidden="1" customHeight="1">
      <c r="A294" s="30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7"/>
      <c r="M294" s="20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4" t="str">
        <f t="shared" si="99"/>
        <v/>
      </c>
      <c r="AD294" s="35">
        <f t="shared" si="100"/>
        <v>0</v>
      </c>
      <c r="AE294" s="34" t="str">
        <f t="shared" si="101"/>
        <v/>
      </c>
      <c r="AF294" s="24"/>
      <c r="AG294" s="39">
        <f t="shared" si="102"/>
        <v>0</v>
      </c>
      <c r="AH294" s="35">
        <f t="shared" si="103"/>
        <v>0</v>
      </c>
      <c r="AI294" s="35">
        <f t="shared" si="104"/>
        <v>0</v>
      </c>
      <c r="AJ294" s="34" t="str">
        <f t="shared" si="105"/>
        <v/>
      </c>
      <c r="AK294" s="34" t="str">
        <f t="shared" si="106"/>
        <v/>
      </c>
      <c r="AL294" s="34" t="str">
        <f t="shared" si="107"/>
        <v/>
      </c>
      <c r="AM294" s="34" t="str">
        <f t="shared" si="108"/>
        <v/>
      </c>
      <c r="AN294" s="34" t="str">
        <f t="shared" si="109"/>
        <v/>
      </c>
      <c r="AO294" s="34" t="str">
        <f t="shared" si="110"/>
        <v/>
      </c>
      <c r="AP294" s="34" t="str">
        <f>IF(AJ294="","",VLOOKUP(AN294,[1]Sheet11!E:F,2,0))</f>
        <v/>
      </c>
      <c r="AQ294" s="34" t="str">
        <f>IF(AO294="拼单会员","5年",IF(AJ294="","",VLOOKUP(AM294&amp;AP294,[1]Sheet11!$J$3:$K$17,2)))</f>
        <v/>
      </c>
      <c r="AR294" s="34" t="str">
        <f t="shared" si="111"/>
        <v/>
      </c>
      <c r="AS294" s="34" t="str">
        <f t="shared" si="112"/>
        <v/>
      </c>
      <c r="AT294" s="34" t="str">
        <f t="shared" si="113"/>
        <v/>
      </c>
      <c r="AU294" s="34" t="str">
        <f t="shared" si="114"/>
        <v/>
      </c>
      <c r="AV294" s="34" t="str">
        <f t="shared" si="115"/>
        <v/>
      </c>
      <c r="AW294" s="34" t="str">
        <f t="shared" si="116"/>
        <v/>
      </c>
      <c r="AX294" s="34" t="str">
        <f t="shared" si="117"/>
        <v/>
      </c>
      <c r="AY294" s="34" t="str">
        <f>IF(SUMIF('7-市场业绩'!F:F,AC294,'7-市场业绩'!I:I)&gt;0,"学习卡","老结算")</f>
        <v>老结算</v>
      </c>
      <c r="AZ294" s="34" t="str">
        <f t="shared" si="118"/>
        <v/>
      </c>
      <c r="BA294" s="34" t="str">
        <f t="shared" si="119"/>
        <v>无</v>
      </c>
      <c r="BB294" s="34" t="str">
        <f t="shared" si="120"/>
        <v/>
      </c>
      <c r="BC294" s="34" t="str">
        <f t="shared" si="121"/>
        <v/>
      </c>
      <c r="BD294" s="34" t="str">
        <f t="shared" si="122"/>
        <v>无</v>
      </c>
      <c r="BE294" s="34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7.25" hidden="1" customHeight="1">
      <c r="A295" s="30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7"/>
      <c r="M295" s="20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4" t="str">
        <f t="shared" si="99"/>
        <v/>
      </c>
      <c r="AD295" s="35">
        <f t="shared" si="100"/>
        <v>0</v>
      </c>
      <c r="AE295" s="34" t="str">
        <f t="shared" si="101"/>
        <v/>
      </c>
      <c r="AF295" s="24"/>
      <c r="AG295" s="39">
        <f t="shared" si="102"/>
        <v>0</v>
      </c>
      <c r="AH295" s="35">
        <f t="shared" si="103"/>
        <v>0</v>
      </c>
      <c r="AI295" s="35">
        <f t="shared" si="104"/>
        <v>0</v>
      </c>
      <c r="AJ295" s="34" t="str">
        <f t="shared" si="105"/>
        <v/>
      </c>
      <c r="AK295" s="34" t="str">
        <f t="shared" si="106"/>
        <v/>
      </c>
      <c r="AL295" s="34" t="str">
        <f t="shared" si="107"/>
        <v/>
      </c>
      <c r="AM295" s="34" t="str">
        <f t="shared" si="108"/>
        <v/>
      </c>
      <c r="AN295" s="34" t="str">
        <f t="shared" si="109"/>
        <v/>
      </c>
      <c r="AO295" s="34" t="str">
        <f t="shared" si="110"/>
        <v/>
      </c>
      <c r="AP295" s="34" t="str">
        <f>IF(AJ295="","",VLOOKUP(AN295,[1]Sheet11!E:F,2,0))</f>
        <v/>
      </c>
      <c r="AQ295" s="34" t="str">
        <f>IF(AO295="拼单会员","5年",IF(AJ295="","",VLOOKUP(AM295&amp;AP295,[1]Sheet11!$J$3:$K$17,2)))</f>
        <v/>
      </c>
      <c r="AR295" s="34" t="str">
        <f t="shared" si="111"/>
        <v/>
      </c>
      <c r="AS295" s="34" t="str">
        <f t="shared" si="112"/>
        <v/>
      </c>
      <c r="AT295" s="34" t="str">
        <f t="shared" si="113"/>
        <v/>
      </c>
      <c r="AU295" s="34" t="str">
        <f t="shared" si="114"/>
        <v/>
      </c>
      <c r="AV295" s="34" t="str">
        <f t="shared" si="115"/>
        <v/>
      </c>
      <c r="AW295" s="34" t="str">
        <f t="shared" si="116"/>
        <v/>
      </c>
      <c r="AX295" s="34" t="str">
        <f t="shared" si="117"/>
        <v/>
      </c>
      <c r="AY295" s="34" t="str">
        <f>IF(SUMIF('7-市场业绩'!F:F,AC295,'7-市场业绩'!I:I)&gt;0,"学习卡","老结算")</f>
        <v>老结算</v>
      </c>
      <c r="AZ295" s="34" t="str">
        <f t="shared" si="118"/>
        <v/>
      </c>
      <c r="BA295" s="34" t="str">
        <f t="shared" si="119"/>
        <v>无</v>
      </c>
      <c r="BB295" s="34" t="str">
        <f t="shared" si="120"/>
        <v/>
      </c>
      <c r="BC295" s="34" t="str">
        <f t="shared" si="121"/>
        <v/>
      </c>
      <c r="BD295" s="34" t="str">
        <f t="shared" si="122"/>
        <v>无</v>
      </c>
      <c r="BE295" s="34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7.25" hidden="1" customHeight="1">
      <c r="A296" s="30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7"/>
      <c r="M296" s="20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4" t="str">
        <f t="shared" si="99"/>
        <v/>
      </c>
      <c r="AD296" s="35">
        <f t="shared" si="100"/>
        <v>0</v>
      </c>
      <c r="AE296" s="34" t="str">
        <f t="shared" si="101"/>
        <v/>
      </c>
      <c r="AF296" s="24"/>
      <c r="AG296" s="39">
        <f t="shared" si="102"/>
        <v>0</v>
      </c>
      <c r="AH296" s="35">
        <f t="shared" si="103"/>
        <v>0</v>
      </c>
      <c r="AI296" s="35">
        <f t="shared" si="104"/>
        <v>0</v>
      </c>
      <c r="AJ296" s="34" t="str">
        <f t="shared" si="105"/>
        <v/>
      </c>
      <c r="AK296" s="34" t="str">
        <f t="shared" si="106"/>
        <v/>
      </c>
      <c r="AL296" s="34" t="str">
        <f t="shared" si="107"/>
        <v/>
      </c>
      <c r="AM296" s="34" t="str">
        <f t="shared" si="108"/>
        <v/>
      </c>
      <c r="AN296" s="34" t="str">
        <f t="shared" si="109"/>
        <v/>
      </c>
      <c r="AO296" s="34" t="str">
        <f t="shared" si="110"/>
        <v/>
      </c>
      <c r="AP296" s="34" t="str">
        <f>IF(AJ296="","",VLOOKUP(AN296,[1]Sheet11!E:F,2,0))</f>
        <v/>
      </c>
      <c r="AQ296" s="34" t="str">
        <f>IF(AO296="拼单会员","5年",IF(AJ296="","",VLOOKUP(AM296&amp;AP296,[1]Sheet11!$J$3:$K$17,2)))</f>
        <v/>
      </c>
      <c r="AR296" s="34" t="str">
        <f t="shared" si="111"/>
        <v/>
      </c>
      <c r="AS296" s="34" t="str">
        <f t="shared" si="112"/>
        <v/>
      </c>
      <c r="AT296" s="34" t="str">
        <f t="shared" si="113"/>
        <v/>
      </c>
      <c r="AU296" s="34" t="str">
        <f t="shared" si="114"/>
        <v/>
      </c>
      <c r="AV296" s="34" t="str">
        <f t="shared" si="115"/>
        <v/>
      </c>
      <c r="AW296" s="34" t="str">
        <f t="shared" si="116"/>
        <v/>
      </c>
      <c r="AX296" s="34" t="str">
        <f t="shared" si="117"/>
        <v/>
      </c>
      <c r="AY296" s="34" t="str">
        <f>IF(SUMIF('7-市场业绩'!F:F,AC296,'7-市场业绩'!I:I)&gt;0,"学习卡","老结算")</f>
        <v>老结算</v>
      </c>
      <c r="AZ296" s="34" t="str">
        <f t="shared" si="118"/>
        <v/>
      </c>
      <c r="BA296" s="34" t="str">
        <f t="shared" si="119"/>
        <v>无</v>
      </c>
      <c r="BB296" s="34" t="str">
        <f t="shared" si="120"/>
        <v/>
      </c>
      <c r="BC296" s="34" t="str">
        <f t="shared" si="121"/>
        <v/>
      </c>
      <c r="BD296" s="34" t="str">
        <f t="shared" si="122"/>
        <v>无</v>
      </c>
      <c r="BE296" s="34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7.25" hidden="1" customHeight="1">
      <c r="A297" s="30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7"/>
      <c r="M297" s="20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4" t="str">
        <f t="shared" si="99"/>
        <v/>
      </c>
      <c r="AD297" s="35">
        <f t="shared" si="100"/>
        <v>0</v>
      </c>
      <c r="AE297" s="34" t="str">
        <f t="shared" si="101"/>
        <v/>
      </c>
      <c r="AF297" s="24"/>
      <c r="AG297" s="39">
        <f t="shared" si="102"/>
        <v>0</v>
      </c>
      <c r="AH297" s="35">
        <f t="shared" si="103"/>
        <v>0</v>
      </c>
      <c r="AI297" s="35">
        <f t="shared" si="104"/>
        <v>0</v>
      </c>
      <c r="AJ297" s="34" t="str">
        <f t="shared" si="105"/>
        <v/>
      </c>
      <c r="AK297" s="34" t="str">
        <f t="shared" si="106"/>
        <v/>
      </c>
      <c r="AL297" s="34" t="str">
        <f t="shared" si="107"/>
        <v/>
      </c>
      <c r="AM297" s="34" t="str">
        <f t="shared" si="108"/>
        <v/>
      </c>
      <c r="AN297" s="34" t="str">
        <f t="shared" si="109"/>
        <v/>
      </c>
      <c r="AO297" s="34" t="str">
        <f t="shared" si="110"/>
        <v/>
      </c>
      <c r="AP297" s="34" t="str">
        <f>IF(AJ297="","",VLOOKUP(AN297,[1]Sheet11!E:F,2,0))</f>
        <v/>
      </c>
      <c r="AQ297" s="34" t="str">
        <f>IF(AO297="拼单会员","5年",IF(AJ297="","",VLOOKUP(AM297&amp;AP297,[1]Sheet11!$J$3:$K$17,2)))</f>
        <v/>
      </c>
      <c r="AR297" s="34" t="str">
        <f t="shared" si="111"/>
        <v/>
      </c>
      <c r="AS297" s="34" t="str">
        <f t="shared" si="112"/>
        <v/>
      </c>
      <c r="AT297" s="34" t="str">
        <f t="shared" si="113"/>
        <v/>
      </c>
      <c r="AU297" s="34" t="str">
        <f t="shared" si="114"/>
        <v/>
      </c>
      <c r="AV297" s="34" t="str">
        <f t="shared" si="115"/>
        <v/>
      </c>
      <c r="AW297" s="34" t="str">
        <f t="shared" si="116"/>
        <v/>
      </c>
      <c r="AX297" s="34" t="str">
        <f t="shared" si="117"/>
        <v/>
      </c>
      <c r="AY297" s="34" t="str">
        <f>IF(SUMIF('7-市场业绩'!F:F,AC297,'7-市场业绩'!I:I)&gt;0,"学习卡","老结算")</f>
        <v>老结算</v>
      </c>
      <c r="AZ297" s="34" t="str">
        <f t="shared" si="118"/>
        <v/>
      </c>
      <c r="BA297" s="34" t="str">
        <f t="shared" si="119"/>
        <v>无</v>
      </c>
      <c r="BB297" s="34" t="str">
        <f t="shared" si="120"/>
        <v/>
      </c>
      <c r="BC297" s="34" t="str">
        <f t="shared" si="121"/>
        <v/>
      </c>
      <c r="BD297" s="34" t="str">
        <f t="shared" si="122"/>
        <v>无</v>
      </c>
      <c r="BE297" s="34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7.25" hidden="1" customHeight="1">
      <c r="A298" s="30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7"/>
      <c r="M298" s="20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4" t="str">
        <f t="shared" si="99"/>
        <v/>
      </c>
      <c r="AD298" s="35">
        <f t="shared" si="100"/>
        <v>0</v>
      </c>
      <c r="AE298" s="34" t="str">
        <f t="shared" si="101"/>
        <v/>
      </c>
      <c r="AF298" s="24"/>
      <c r="AG298" s="39">
        <f t="shared" si="102"/>
        <v>0</v>
      </c>
      <c r="AH298" s="35">
        <f t="shared" si="103"/>
        <v>0</v>
      </c>
      <c r="AI298" s="35">
        <f t="shared" si="104"/>
        <v>0</v>
      </c>
      <c r="AJ298" s="34" t="str">
        <f t="shared" si="105"/>
        <v/>
      </c>
      <c r="AK298" s="34" t="str">
        <f t="shared" si="106"/>
        <v/>
      </c>
      <c r="AL298" s="34" t="str">
        <f t="shared" si="107"/>
        <v/>
      </c>
      <c r="AM298" s="34" t="str">
        <f t="shared" si="108"/>
        <v/>
      </c>
      <c r="AN298" s="34" t="str">
        <f t="shared" si="109"/>
        <v/>
      </c>
      <c r="AO298" s="34" t="str">
        <f t="shared" si="110"/>
        <v/>
      </c>
      <c r="AP298" s="34" t="str">
        <f>IF(AJ298="","",VLOOKUP(AN298,[1]Sheet11!E:F,2,0))</f>
        <v/>
      </c>
      <c r="AQ298" s="34" t="str">
        <f>IF(AO298="拼单会员","5年",IF(AJ298="","",VLOOKUP(AM298&amp;AP298,[1]Sheet11!$J$3:$K$17,2)))</f>
        <v/>
      </c>
      <c r="AR298" s="34" t="str">
        <f t="shared" si="111"/>
        <v/>
      </c>
      <c r="AS298" s="34" t="str">
        <f t="shared" si="112"/>
        <v/>
      </c>
      <c r="AT298" s="34" t="str">
        <f t="shared" si="113"/>
        <v/>
      </c>
      <c r="AU298" s="34" t="str">
        <f t="shared" si="114"/>
        <v/>
      </c>
      <c r="AV298" s="34" t="str">
        <f t="shared" si="115"/>
        <v/>
      </c>
      <c r="AW298" s="34" t="str">
        <f t="shared" si="116"/>
        <v/>
      </c>
      <c r="AX298" s="34" t="str">
        <f t="shared" si="117"/>
        <v/>
      </c>
      <c r="AY298" s="34" t="str">
        <f>IF(SUMIF('7-市场业绩'!F:F,AC298,'7-市场业绩'!I:I)&gt;0,"学习卡","老结算")</f>
        <v>老结算</v>
      </c>
      <c r="AZ298" s="34" t="str">
        <f t="shared" si="118"/>
        <v/>
      </c>
      <c r="BA298" s="34" t="str">
        <f t="shared" si="119"/>
        <v>无</v>
      </c>
      <c r="BB298" s="34" t="str">
        <f t="shared" si="120"/>
        <v/>
      </c>
      <c r="BC298" s="34" t="str">
        <f t="shared" si="121"/>
        <v/>
      </c>
      <c r="BD298" s="34" t="str">
        <f t="shared" si="122"/>
        <v>无</v>
      </c>
      <c r="BE298" s="34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7.25" hidden="1" customHeight="1">
      <c r="A299" s="30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7"/>
      <c r="M299" s="20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4" t="str">
        <f t="shared" si="99"/>
        <v/>
      </c>
      <c r="AD299" s="35">
        <f t="shared" si="100"/>
        <v>0</v>
      </c>
      <c r="AE299" s="34" t="str">
        <f t="shared" si="101"/>
        <v/>
      </c>
      <c r="AF299" s="24"/>
      <c r="AG299" s="39">
        <f t="shared" si="102"/>
        <v>0</v>
      </c>
      <c r="AH299" s="35">
        <f t="shared" si="103"/>
        <v>0</v>
      </c>
      <c r="AI299" s="35">
        <f t="shared" si="104"/>
        <v>0</v>
      </c>
      <c r="AJ299" s="34" t="str">
        <f t="shared" si="105"/>
        <v/>
      </c>
      <c r="AK299" s="34" t="str">
        <f t="shared" si="106"/>
        <v/>
      </c>
      <c r="AL299" s="34" t="str">
        <f t="shared" si="107"/>
        <v/>
      </c>
      <c r="AM299" s="34" t="str">
        <f t="shared" si="108"/>
        <v/>
      </c>
      <c r="AN299" s="34" t="str">
        <f t="shared" si="109"/>
        <v/>
      </c>
      <c r="AO299" s="34" t="str">
        <f t="shared" si="110"/>
        <v/>
      </c>
      <c r="AP299" s="34" t="str">
        <f>IF(AJ299="","",VLOOKUP(AN299,[1]Sheet11!E:F,2,0))</f>
        <v/>
      </c>
      <c r="AQ299" s="34" t="str">
        <f>IF(AO299="拼单会员","5年",IF(AJ299="","",VLOOKUP(AM299&amp;AP299,[1]Sheet11!$J$3:$K$17,2)))</f>
        <v/>
      </c>
      <c r="AR299" s="34" t="str">
        <f t="shared" si="111"/>
        <v/>
      </c>
      <c r="AS299" s="34" t="str">
        <f t="shared" si="112"/>
        <v/>
      </c>
      <c r="AT299" s="34" t="str">
        <f t="shared" si="113"/>
        <v/>
      </c>
      <c r="AU299" s="34" t="str">
        <f t="shared" si="114"/>
        <v/>
      </c>
      <c r="AV299" s="34" t="str">
        <f t="shared" si="115"/>
        <v/>
      </c>
      <c r="AW299" s="34" t="str">
        <f t="shared" si="116"/>
        <v/>
      </c>
      <c r="AX299" s="34" t="str">
        <f t="shared" si="117"/>
        <v/>
      </c>
      <c r="AY299" s="34" t="str">
        <f>IF(SUMIF('7-市场业绩'!F:F,AC299,'7-市场业绩'!I:I)&gt;0,"学习卡","老结算")</f>
        <v>老结算</v>
      </c>
      <c r="AZ299" s="34" t="str">
        <f t="shared" si="118"/>
        <v/>
      </c>
      <c r="BA299" s="34" t="str">
        <f t="shared" si="119"/>
        <v>无</v>
      </c>
      <c r="BB299" s="34" t="str">
        <f t="shared" si="120"/>
        <v/>
      </c>
      <c r="BC299" s="34" t="str">
        <f t="shared" si="121"/>
        <v/>
      </c>
      <c r="BD299" s="34" t="str">
        <f t="shared" si="122"/>
        <v>无</v>
      </c>
      <c r="BE299" s="34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7.25" hidden="1" customHeight="1">
      <c r="A300" s="30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7"/>
      <c r="M300" s="20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4" t="str">
        <f t="shared" si="99"/>
        <v/>
      </c>
      <c r="AD300" s="35">
        <f t="shared" si="100"/>
        <v>0</v>
      </c>
      <c r="AE300" s="34" t="str">
        <f t="shared" si="101"/>
        <v/>
      </c>
      <c r="AF300" s="24"/>
      <c r="AG300" s="39">
        <f t="shared" si="102"/>
        <v>0</v>
      </c>
      <c r="AH300" s="35">
        <f t="shared" si="103"/>
        <v>0</v>
      </c>
      <c r="AI300" s="35">
        <f t="shared" si="104"/>
        <v>0</v>
      </c>
      <c r="AJ300" s="34" t="str">
        <f t="shared" si="105"/>
        <v/>
      </c>
      <c r="AK300" s="34" t="str">
        <f t="shared" si="106"/>
        <v/>
      </c>
      <c r="AL300" s="34" t="str">
        <f t="shared" si="107"/>
        <v/>
      </c>
      <c r="AM300" s="34" t="str">
        <f t="shared" si="108"/>
        <v/>
      </c>
      <c r="AN300" s="34" t="str">
        <f t="shared" si="109"/>
        <v/>
      </c>
      <c r="AO300" s="34" t="str">
        <f t="shared" si="110"/>
        <v/>
      </c>
      <c r="AP300" s="34" t="str">
        <f>IF(AJ300="","",VLOOKUP(AN300,[1]Sheet11!E:F,2,0))</f>
        <v/>
      </c>
      <c r="AQ300" s="34" t="str">
        <f>IF(AO300="拼单会员","5年",IF(AJ300="","",VLOOKUP(AM300&amp;AP300,[1]Sheet11!$J$3:$K$17,2)))</f>
        <v/>
      </c>
      <c r="AR300" s="34" t="str">
        <f t="shared" si="111"/>
        <v/>
      </c>
      <c r="AS300" s="34" t="str">
        <f t="shared" si="112"/>
        <v/>
      </c>
      <c r="AT300" s="34" t="str">
        <f t="shared" si="113"/>
        <v/>
      </c>
      <c r="AU300" s="34" t="str">
        <f t="shared" si="114"/>
        <v/>
      </c>
      <c r="AV300" s="34" t="str">
        <f t="shared" si="115"/>
        <v/>
      </c>
      <c r="AW300" s="34" t="str">
        <f t="shared" si="116"/>
        <v/>
      </c>
      <c r="AX300" s="34" t="str">
        <f t="shared" si="117"/>
        <v/>
      </c>
      <c r="AY300" s="34" t="str">
        <f>IF(SUMIF('7-市场业绩'!F:F,AC300,'7-市场业绩'!I:I)&gt;0,"学习卡","老结算")</f>
        <v>老结算</v>
      </c>
      <c r="AZ300" s="34" t="str">
        <f t="shared" si="118"/>
        <v/>
      </c>
      <c r="BA300" s="34" t="str">
        <f t="shared" si="119"/>
        <v>无</v>
      </c>
      <c r="BB300" s="34" t="str">
        <f t="shared" si="120"/>
        <v/>
      </c>
      <c r="BC300" s="34" t="str">
        <f t="shared" si="121"/>
        <v/>
      </c>
      <c r="BD300" s="34" t="str">
        <f t="shared" si="122"/>
        <v>无</v>
      </c>
      <c r="BE300" s="34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7.25" hidden="1" customHeight="1">
      <c r="A301" s="30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7"/>
      <c r="M301" s="20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4" t="str">
        <f t="shared" si="99"/>
        <v/>
      </c>
      <c r="AD301" s="35">
        <f t="shared" si="100"/>
        <v>0</v>
      </c>
      <c r="AE301" s="34" t="str">
        <f t="shared" si="101"/>
        <v/>
      </c>
      <c r="AF301" s="24"/>
      <c r="AG301" s="39">
        <f t="shared" si="102"/>
        <v>0</v>
      </c>
      <c r="AH301" s="35">
        <f t="shared" si="103"/>
        <v>0</v>
      </c>
      <c r="AI301" s="35">
        <f t="shared" si="104"/>
        <v>0</v>
      </c>
      <c r="AJ301" s="34" t="str">
        <f t="shared" si="105"/>
        <v/>
      </c>
      <c r="AK301" s="34" t="str">
        <f t="shared" si="106"/>
        <v/>
      </c>
      <c r="AL301" s="34" t="str">
        <f t="shared" si="107"/>
        <v/>
      </c>
      <c r="AM301" s="34" t="str">
        <f t="shared" si="108"/>
        <v/>
      </c>
      <c r="AN301" s="34" t="str">
        <f t="shared" si="109"/>
        <v/>
      </c>
      <c r="AO301" s="34" t="str">
        <f t="shared" si="110"/>
        <v/>
      </c>
      <c r="AP301" s="34" t="str">
        <f>IF(AJ301="","",VLOOKUP(AN301,[1]Sheet11!E:F,2,0))</f>
        <v/>
      </c>
      <c r="AQ301" s="34" t="str">
        <f>IF(AO301="拼单会员","5年",IF(AJ301="","",VLOOKUP(AM301&amp;AP301,[1]Sheet11!$J$3:$K$17,2)))</f>
        <v/>
      </c>
      <c r="AR301" s="34" t="str">
        <f t="shared" si="111"/>
        <v/>
      </c>
      <c r="AS301" s="34" t="str">
        <f t="shared" si="112"/>
        <v/>
      </c>
      <c r="AT301" s="34" t="str">
        <f t="shared" si="113"/>
        <v/>
      </c>
      <c r="AU301" s="34" t="str">
        <f t="shared" si="114"/>
        <v/>
      </c>
      <c r="AV301" s="34" t="str">
        <f t="shared" si="115"/>
        <v/>
      </c>
      <c r="AW301" s="34" t="str">
        <f t="shared" si="116"/>
        <v/>
      </c>
      <c r="AX301" s="34" t="str">
        <f t="shared" si="117"/>
        <v/>
      </c>
      <c r="AY301" s="34" t="str">
        <f>IF(SUMIF('7-市场业绩'!F:F,AC301,'7-市场业绩'!I:I)&gt;0,"学习卡","老结算")</f>
        <v>老结算</v>
      </c>
      <c r="AZ301" s="34" t="str">
        <f t="shared" si="118"/>
        <v/>
      </c>
      <c r="BA301" s="34" t="str">
        <f t="shared" si="119"/>
        <v>无</v>
      </c>
      <c r="BB301" s="34" t="str">
        <f t="shared" si="120"/>
        <v/>
      </c>
      <c r="BC301" s="34" t="str">
        <f t="shared" si="121"/>
        <v/>
      </c>
      <c r="BD301" s="34" t="str">
        <f t="shared" si="122"/>
        <v>无</v>
      </c>
      <c r="BE301" s="34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7.25" hidden="1" customHeight="1">
      <c r="A302" s="30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7"/>
      <c r="M302" s="20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4" t="str">
        <f t="shared" si="99"/>
        <v/>
      </c>
      <c r="AD302" s="35">
        <f t="shared" si="100"/>
        <v>0</v>
      </c>
      <c r="AE302" s="34" t="str">
        <f t="shared" si="101"/>
        <v/>
      </c>
      <c r="AF302" s="24"/>
      <c r="AG302" s="39">
        <f t="shared" si="102"/>
        <v>0</v>
      </c>
      <c r="AH302" s="35">
        <f t="shared" si="103"/>
        <v>0</v>
      </c>
      <c r="AI302" s="35">
        <f t="shared" si="104"/>
        <v>0</v>
      </c>
      <c r="AJ302" s="34" t="str">
        <f t="shared" si="105"/>
        <v/>
      </c>
      <c r="AK302" s="34" t="str">
        <f t="shared" si="106"/>
        <v/>
      </c>
      <c r="AL302" s="34" t="str">
        <f t="shared" si="107"/>
        <v/>
      </c>
      <c r="AM302" s="34" t="str">
        <f t="shared" si="108"/>
        <v/>
      </c>
      <c r="AN302" s="34" t="str">
        <f t="shared" si="109"/>
        <v/>
      </c>
      <c r="AO302" s="34" t="str">
        <f t="shared" si="110"/>
        <v/>
      </c>
      <c r="AP302" s="34" t="str">
        <f>IF(AJ302="","",VLOOKUP(AN302,[1]Sheet11!E:F,2,0))</f>
        <v/>
      </c>
      <c r="AQ302" s="34" t="str">
        <f>IF(AO302="拼单会员","5年",IF(AJ302="","",VLOOKUP(AM302&amp;AP302,[1]Sheet11!$J$3:$K$17,2)))</f>
        <v/>
      </c>
      <c r="AR302" s="34" t="str">
        <f t="shared" si="111"/>
        <v/>
      </c>
      <c r="AS302" s="34" t="str">
        <f t="shared" si="112"/>
        <v/>
      </c>
      <c r="AT302" s="34" t="str">
        <f t="shared" si="113"/>
        <v/>
      </c>
      <c r="AU302" s="34" t="str">
        <f t="shared" si="114"/>
        <v/>
      </c>
      <c r="AV302" s="34" t="str">
        <f t="shared" si="115"/>
        <v/>
      </c>
      <c r="AW302" s="34" t="str">
        <f t="shared" si="116"/>
        <v/>
      </c>
      <c r="AX302" s="34" t="str">
        <f t="shared" si="117"/>
        <v/>
      </c>
      <c r="AY302" s="34" t="str">
        <f>IF(SUMIF('7-市场业绩'!F:F,AC302,'7-市场业绩'!I:I)&gt;0,"学习卡","老结算")</f>
        <v>老结算</v>
      </c>
      <c r="AZ302" s="34" t="str">
        <f t="shared" si="118"/>
        <v/>
      </c>
      <c r="BA302" s="34" t="str">
        <f t="shared" si="119"/>
        <v>无</v>
      </c>
      <c r="BB302" s="34" t="str">
        <f t="shared" si="120"/>
        <v/>
      </c>
      <c r="BC302" s="34" t="str">
        <f t="shared" si="121"/>
        <v/>
      </c>
      <c r="BD302" s="34" t="str">
        <f t="shared" si="122"/>
        <v>无</v>
      </c>
      <c r="BE302" s="34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7.25" hidden="1" customHeight="1">
      <c r="A303" s="30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7"/>
      <c r="M303" s="20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4" t="str">
        <f t="shared" si="99"/>
        <v/>
      </c>
      <c r="AD303" s="35">
        <f t="shared" si="100"/>
        <v>0</v>
      </c>
      <c r="AE303" s="34" t="str">
        <f t="shared" si="101"/>
        <v/>
      </c>
      <c r="AF303" s="24"/>
      <c r="AG303" s="39">
        <f t="shared" si="102"/>
        <v>0</v>
      </c>
      <c r="AH303" s="35">
        <f t="shared" si="103"/>
        <v>0</v>
      </c>
      <c r="AI303" s="35">
        <f t="shared" si="104"/>
        <v>0</v>
      </c>
      <c r="AJ303" s="34" t="str">
        <f t="shared" si="105"/>
        <v/>
      </c>
      <c r="AK303" s="34" t="str">
        <f t="shared" si="106"/>
        <v/>
      </c>
      <c r="AL303" s="34" t="str">
        <f t="shared" si="107"/>
        <v/>
      </c>
      <c r="AM303" s="34" t="str">
        <f t="shared" si="108"/>
        <v/>
      </c>
      <c r="AN303" s="34" t="str">
        <f t="shared" si="109"/>
        <v/>
      </c>
      <c r="AO303" s="34" t="str">
        <f t="shared" si="110"/>
        <v/>
      </c>
      <c r="AP303" s="34" t="str">
        <f>IF(AJ303="","",VLOOKUP(AN303,[1]Sheet11!E:F,2,0))</f>
        <v/>
      </c>
      <c r="AQ303" s="34" t="str">
        <f>IF(AO303="拼单会员","5年",IF(AJ303="","",VLOOKUP(AM303&amp;AP303,[1]Sheet11!$J$3:$K$17,2)))</f>
        <v/>
      </c>
      <c r="AR303" s="34" t="str">
        <f t="shared" si="111"/>
        <v/>
      </c>
      <c r="AS303" s="34" t="str">
        <f t="shared" si="112"/>
        <v/>
      </c>
      <c r="AT303" s="34" t="str">
        <f t="shared" si="113"/>
        <v/>
      </c>
      <c r="AU303" s="34" t="str">
        <f t="shared" si="114"/>
        <v/>
      </c>
      <c r="AV303" s="34" t="str">
        <f t="shared" si="115"/>
        <v/>
      </c>
      <c r="AW303" s="34" t="str">
        <f t="shared" si="116"/>
        <v/>
      </c>
      <c r="AX303" s="34" t="str">
        <f t="shared" si="117"/>
        <v/>
      </c>
      <c r="AY303" s="34" t="str">
        <f>IF(SUMIF('7-市场业绩'!F:F,AC303,'7-市场业绩'!I:I)&gt;0,"学习卡","老结算")</f>
        <v>老结算</v>
      </c>
      <c r="AZ303" s="34" t="str">
        <f t="shared" si="118"/>
        <v/>
      </c>
      <c r="BA303" s="34" t="str">
        <f t="shared" si="119"/>
        <v>无</v>
      </c>
      <c r="BB303" s="34" t="str">
        <f t="shared" si="120"/>
        <v/>
      </c>
      <c r="BC303" s="34" t="str">
        <f t="shared" si="121"/>
        <v/>
      </c>
      <c r="BD303" s="34" t="str">
        <f t="shared" si="122"/>
        <v>无</v>
      </c>
      <c r="BE303" s="34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7.25" hidden="1" customHeight="1">
      <c r="A304" s="30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7"/>
      <c r="M304" s="20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4" t="str">
        <f t="shared" si="99"/>
        <v/>
      </c>
      <c r="AD304" s="35">
        <f t="shared" si="100"/>
        <v>0</v>
      </c>
      <c r="AE304" s="34" t="str">
        <f t="shared" si="101"/>
        <v/>
      </c>
      <c r="AF304" s="24"/>
      <c r="AG304" s="39">
        <f t="shared" si="102"/>
        <v>0</v>
      </c>
      <c r="AH304" s="35">
        <f t="shared" si="103"/>
        <v>0</v>
      </c>
      <c r="AI304" s="35">
        <f t="shared" si="104"/>
        <v>0</v>
      </c>
      <c r="AJ304" s="34" t="str">
        <f t="shared" si="105"/>
        <v/>
      </c>
      <c r="AK304" s="34" t="str">
        <f t="shared" si="106"/>
        <v/>
      </c>
      <c r="AL304" s="34" t="str">
        <f t="shared" si="107"/>
        <v/>
      </c>
      <c r="AM304" s="34" t="str">
        <f t="shared" si="108"/>
        <v/>
      </c>
      <c r="AN304" s="34" t="str">
        <f t="shared" si="109"/>
        <v/>
      </c>
      <c r="AO304" s="34" t="str">
        <f t="shared" si="110"/>
        <v/>
      </c>
      <c r="AP304" s="34" t="str">
        <f>IF(AJ304="","",VLOOKUP(AN304,[1]Sheet11!E:F,2,0))</f>
        <v/>
      </c>
      <c r="AQ304" s="34" t="str">
        <f>IF(AO304="拼单会员","5年",IF(AJ304="","",VLOOKUP(AM304&amp;AP304,[1]Sheet11!$J$3:$K$17,2)))</f>
        <v/>
      </c>
      <c r="AR304" s="34" t="str">
        <f t="shared" si="111"/>
        <v/>
      </c>
      <c r="AS304" s="34" t="str">
        <f t="shared" si="112"/>
        <v/>
      </c>
      <c r="AT304" s="34" t="str">
        <f t="shared" si="113"/>
        <v/>
      </c>
      <c r="AU304" s="34" t="str">
        <f t="shared" si="114"/>
        <v/>
      </c>
      <c r="AV304" s="34" t="str">
        <f t="shared" si="115"/>
        <v/>
      </c>
      <c r="AW304" s="34" t="str">
        <f t="shared" si="116"/>
        <v/>
      </c>
      <c r="AX304" s="34" t="str">
        <f t="shared" si="117"/>
        <v/>
      </c>
      <c r="AY304" s="34" t="str">
        <f>IF(SUMIF('7-市场业绩'!F:F,AC304,'7-市场业绩'!I:I)&gt;0,"学习卡","老结算")</f>
        <v>老结算</v>
      </c>
      <c r="AZ304" s="34" t="str">
        <f t="shared" si="118"/>
        <v/>
      </c>
      <c r="BA304" s="34" t="str">
        <f t="shared" si="119"/>
        <v>无</v>
      </c>
      <c r="BB304" s="34" t="str">
        <f t="shared" si="120"/>
        <v/>
      </c>
      <c r="BC304" s="34" t="str">
        <f t="shared" si="121"/>
        <v/>
      </c>
      <c r="BD304" s="34" t="str">
        <f t="shared" si="122"/>
        <v>无</v>
      </c>
      <c r="BE304" s="34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7.25" hidden="1" customHeight="1">
      <c r="A305" s="30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7"/>
      <c r="M305" s="20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4" t="str">
        <f t="shared" si="99"/>
        <v/>
      </c>
      <c r="AD305" s="35">
        <f t="shared" si="100"/>
        <v>0</v>
      </c>
      <c r="AE305" s="34" t="str">
        <f t="shared" si="101"/>
        <v/>
      </c>
      <c r="AF305" s="24"/>
      <c r="AG305" s="39">
        <f t="shared" si="102"/>
        <v>0</v>
      </c>
      <c r="AH305" s="35">
        <f t="shared" si="103"/>
        <v>0</v>
      </c>
      <c r="AI305" s="35">
        <f t="shared" si="104"/>
        <v>0</v>
      </c>
      <c r="AJ305" s="34" t="str">
        <f t="shared" si="105"/>
        <v/>
      </c>
      <c r="AK305" s="34" t="str">
        <f t="shared" si="106"/>
        <v/>
      </c>
      <c r="AL305" s="34" t="str">
        <f t="shared" si="107"/>
        <v/>
      </c>
      <c r="AM305" s="34" t="str">
        <f t="shared" si="108"/>
        <v/>
      </c>
      <c r="AN305" s="34" t="str">
        <f t="shared" si="109"/>
        <v/>
      </c>
      <c r="AO305" s="34" t="str">
        <f t="shared" si="110"/>
        <v/>
      </c>
      <c r="AP305" s="34" t="str">
        <f>IF(AJ305="","",VLOOKUP(AN305,[1]Sheet11!E:F,2,0))</f>
        <v/>
      </c>
      <c r="AQ305" s="34" t="str">
        <f>IF(AO305="拼单会员","5年",IF(AJ305="","",VLOOKUP(AM305&amp;AP305,[1]Sheet11!$J$3:$K$17,2)))</f>
        <v/>
      </c>
      <c r="AR305" s="34" t="str">
        <f t="shared" si="111"/>
        <v/>
      </c>
      <c r="AS305" s="34" t="str">
        <f t="shared" si="112"/>
        <v/>
      </c>
      <c r="AT305" s="34" t="str">
        <f t="shared" si="113"/>
        <v/>
      </c>
      <c r="AU305" s="34" t="str">
        <f t="shared" si="114"/>
        <v/>
      </c>
      <c r="AV305" s="34" t="str">
        <f t="shared" si="115"/>
        <v/>
      </c>
      <c r="AW305" s="34" t="str">
        <f t="shared" si="116"/>
        <v/>
      </c>
      <c r="AX305" s="34" t="str">
        <f t="shared" si="117"/>
        <v/>
      </c>
      <c r="AY305" s="34" t="str">
        <f>IF(SUMIF('7-市场业绩'!F:F,AC305,'7-市场业绩'!I:I)&gt;0,"学习卡","老结算")</f>
        <v>老结算</v>
      </c>
      <c r="AZ305" s="34" t="str">
        <f t="shared" si="118"/>
        <v/>
      </c>
      <c r="BA305" s="34" t="str">
        <f t="shared" si="119"/>
        <v>无</v>
      </c>
      <c r="BB305" s="34" t="str">
        <f t="shared" si="120"/>
        <v/>
      </c>
      <c r="BC305" s="34" t="str">
        <f t="shared" si="121"/>
        <v/>
      </c>
      <c r="BD305" s="34" t="str">
        <f t="shared" si="122"/>
        <v>无</v>
      </c>
      <c r="BE305" s="34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7.25" hidden="1" customHeight="1">
      <c r="A306" s="30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7"/>
      <c r="M306" s="20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4" t="str">
        <f t="shared" si="99"/>
        <v/>
      </c>
      <c r="AD306" s="35">
        <f t="shared" si="100"/>
        <v>0</v>
      </c>
      <c r="AE306" s="34" t="str">
        <f t="shared" si="101"/>
        <v/>
      </c>
      <c r="AF306" s="24"/>
      <c r="AG306" s="39">
        <f t="shared" si="102"/>
        <v>0</v>
      </c>
      <c r="AH306" s="35">
        <f t="shared" si="103"/>
        <v>0</v>
      </c>
      <c r="AI306" s="35">
        <f t="shared" si="104"/>
        <v>0</v>
      </c>
      <c r="AJ306" s="34" t="str">
        <f t="shared" si="105"/>
        <v/>
      </c>
      <c r="AK306" s="34" t="str">
        <f t="shared" si="106"/>
        <v/>
      </c>
      <c r="AL306" s="34" t="str">
        <f t="shared" si="107"/>
        <v/>
      </c>
      <c r="AM306" s="34" t="str">
        <f t="shared" si="108"/>
        <v/>
      </c>
      <c r="AN306" s="34" t="str">
        <f t="shared" si="109"/>
        <v/>
      </c>
      <c r="AO306" s="34" t="str">
        <f t="shared" si="110"/>
        <v/>
      </c>
      <c r="AP306" s="34" t="str">
        <f>IF(AJ306="","",VLOOKUP(AN306,[1]Sheet11!E:F,2,0))</f>
        <v/>
      </c>
      <c r="AQ306" s="34" t="str">
        <f>IF(AO306="拼单会员","5年",IF(AJ306="","",VLOOKUP(AM306&amp;AP306,[1]Sheet11!$J$3:$K$17,2)))</f>
        <v/>
      </c>
      <c r="AR306" s="34" t="str">
        <f t="shared" si="111"/>
        <v/>
      </c>
      <c r="AS306" s="34" t="str">
        <f t="shared" si="112"/>
        <v/>
      </c>
      <c r="AT306" s="34" t="str">
        <f t="shared" si="113"/>
        <v/>
      </c>
      <c r="AU306" s="34" t="str">
        <f t="shared" si="114"/>
        <v/>
      </c>
      <c r="AV306" s="34" t="str">
        <f t="shared" si="115"/>
        <v/>
      </c>
      <c r="AW306" s="34" t="str">
        <f t="shared" si="116"/>
        <v/>
      </c>
      <c r="AX306" s="34" t="str">
        <f t="shared" si="117"/>
        <v/>
      </c>
      <c r="AY306" s="34" t="str">
        <f>IF(SUMIF('7-市场业绩'!F:F,AC306,'7-市场业绩'!I:I)&gt;0,"学习卡","老结算")</f>
        <v>老结算</v>
      </c>
      <c r="AZ306" s="34" t="str">
        <f t="shared" si="118"/>
        <v/>
      </c>
      <c r="BA306" s="34" t="str">
        <f t="shared" si="119"/>
        <v>无</v>
      </c>
      <c r="BB306" s="34" t="str">
        <f t="shared" si="120"/>
        <v/>
      </c>
      <c r="BC306" s="34" t="str">
        <f t="shared" si="121"/>
        <v/>
      </c>
      <c r="BD306" s="34" t="str">
        <f t="shared" si="122"/>
        <v>无</v>
      </c>
      <c r="BE306" s="34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7.25" hidden="1" customHeight="1">
      <c r="A307" s="30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7"/>
      <c r="M307" s="20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4" t="str">
        <f t="shared" si="99"/>
        <v/>
      </c>
      <c r="AD307" s="35">
        <f t="shared" si="100"/>
        <v>0</v>
      </c>
      <c r="AE307" s="34" t="str">
        <f t="shared" si="101"/>
        <v/>
      </c>
      <c r="AF307" s="24"/>
      <c r="AG307" s="39">
        <f t="shared" si="102"/>
        <v>0</v>
      </c>
      <c r="AH307" s="35">
        <f t="shared" si="103"/>
        <v>0</v>
      </c>
      <c r="AI307" s="35">
        <f t="shared" si="104"/>
        <v>0</v>
      </c>
      <c r="AJ307" s="34" t="str">
        <f t="shared" si="105"/>
        <v/>
      </c>
      <c r="AK307" s="34" t="str">
        <f t="shared" si="106"/>
        <v/>
      </c>
      <c r="AL307" s="34" t="str">
        <f t="shared" si="107"/>
        <v/>
      </c>
      <c r="AM307" s="34" t="str">
        <f t="shared" si="108"/>
        <v/>
      </c>
      <c r="AN307" s="34" t="str">
        <f t="shared" si="109"/>
        <v/>
      </c>
      <c r="AO307" s="34" t="str">
        <f t="shared" si="110"/>
        <v/>
      </c>
      <c r="AP307" s="34" t="str">
        <f>IF(AJ307="","",VLOOKUP(AN307,[1]Sheet11!E:F,2,0))</f>
        <v/>
      </c>
      <c r="AQ307" s="34" t="str">
        <f>IF(AO307="拼单会员","5年",IF(AJ307="","",VLOOKUP(AM307&amp;AP307,[1]Sheet11!$J$3:$K$17,2)))</f>
        <v/>
      </c>
      <c r="AR307" s="34" t="str">
        <f t="shared" si="111"/>
        <v/>
      </c>
      <c r="AS307" s="34" t="str">
        <f t="shared" si="112"/>
        <v/>
      </c>
      <c r="AT307" s="34" t="str">
        <f t="shared" si="113"/>
        <v/>
      </c>
      <c r="AU307" s="34" t="str">
        <f t="shared" si="114"/>
        <v/>
      </c>
      <c r="AV307" s="34" t="str">
        <f t="shared" si="115"/>
        <v/>
      </c>
      <c r="AW307" s="34" t="str">
        <f t="shared" si="116"/>
        <v/>
      </c>
      <c r="AX307" s="34" t="str">
        <f t="shared" si="117"/>
        <v/>
      </c>
      <c r="AY307" s="34" t="str">
        <f>IF(SUMIF('7-市场业绩'!F:F,AC307,'7-市场业绩'!I:I)&gt;0,"学习卡","老结算")</f>
        <v>老结算</v>
      </c>
      <c r="AZ307" s="34" t="str">
        <f t="shared" si="118"/>
        <v/>
      </c>
      <c r="BA307" s="34" t="str">
        <f t="shared" si="119"/>
        <v>无</v>
      </c>
      <c r="BB307" s="34" t="str">
        <f t="shared" si="120"/>
        <v/>
      </c>
      <c r="BC307" s="34" t="str">
        <f t="shared" si="121"/>
        <v/>
      </c>
      <c r="BD307" s="34" t="str">
        <f t="shared" si="122"/>
        <v>无</v>
      </c>
      <c r="BE307" s="34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7.25" hidden="1" customHeight="1">
      <c r="A308" s="30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7"/>
      <c r="M308" s="20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4" t="str">
        <f t="shared" si="99"/>
        <v/>
      </c>
      <c r="AD308" s="35">
        <f t="shared" si="100"/>
        <v>0</v>
      </c>
      <c r="AE308" s="34" t="str">
        <f t="shared" si="101"/>
        <v/>
      </c>
      <c r="AF308" s="24"/>
      <c r="AG308" s="39">
        <f t="shared" si="102"/>
        <v>0</v>
      </c>
      <c r="AH308" s="35">
        <f t="shared" si="103"/>
        <v>0</v>
      </c>
      <c r="AI308" s="35">
        <f t="shared" si="104"/>
        <v>0</v>
      </c>
      <c r="AJ308" s="34" t="str">
        <f t="shared" si="105"/>
        <v/>
      </c>
      <c r="AK308" s="34" t="str">
        <f t="shared" si="106"/>
        <v/>
      </c>
      <c r="AL308" s="34" t="str">
        <f t="shared" si="107"/>
        <v/>
      </c>
      <c r="AM308" s="34" t="str">
        <f t="shared" si="108"/>
        <v/>
      </c>
      <c r="AN308" s="34" t="str">
        <f t="shared" si="109"/>
        <v/>
      </c>
      <c r="AO308" s="34" t="str">
        <f t="shared" si="110"/>
        <v/>
      </c>
      <c r="AP308" s="34" t="str">
        <f>IF(AJ308="","",VLOOKUP(AN308,[1]Sheet11!E:F,2,0))</f>
        <v/>
      </c>
      <c r="AQ308" s="34" t="str">
        <f>IF(AO308="拼单会员","5年",IF(AJ308="","",VLOOKUP(AM308&amp;AP308,[1]Sheet11!$J$3:$K$17,2)))</f>
        <v/>
      </c>
      <c r="AR308" s="34" t="str">
        <f t="shared" si="111"/>
        <v/>
      </c>
      <c r="AS308" s="34" t="str">
        <f t="shared" si="112"/>
        <v/>
      </c>
      <c r="AT308" s="34" t="str">
        <f t="shared" si="113"/>
        <v/>
      </c>
      <c r="AU308" s="34" t="str">
        <f t="shared" si="114"/>
        <v/>
      </c>
      <c r="AV308" s="34" t="str">
        <f t="shared" si="115"/>
        <v/>
      </c>
      <c r="AW308" s="34" t="str">
        <f t="shared" si="116"/>
        <v/>
      </c>
      <c r="AX308" s="34" t="str">
        <f t="shared" si="117"/>
        <v/>
      </c>
      <c r="AY308" s="34" t="str">
        <f>IF(SUMIF('7-市场业绩'!F:F,AC308,'7-市场业绩'!I:I)&gt;0,"学习卡","老结算")</f>
        <v>老结算</v>
      </c>
      <c r="AZ308" s="34" t="str">
        <f t="shared" si="118"/>
        <v/>
      </c>
      <c r="BA308" s="34" t="str">
        <f t="shared" si="119"/>
        <v>无</v>
      </c>
      <c r="BB308" s="34" t="str">
        <f t="shared" si="120"/>
        <v/>
      </c>
      <c r="BC308" s="34" t="str">
        <f t="shared" si="121"/>
        <v/>
      </c>
      <c r="BD308" s="34" t="str">
        <f t="shared" si="122"/>
        <v>无</v>
      </c>
      <c r="BE308" s="34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7.25" hidden="1" customHeight="1">
      <c r="A309" s="30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7"/>
      <c r="M309" s="20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4" t="str">
        <f t="shared" si="99"/>
        <v/>
      </c>
      <c r="AD309" s="35">
        <f t="shared" si="100"/>
        <v>0</v>
      </c>
      <c r="AE309" s="34" t="str">
        <f t="shared" si="101"/>
        <v/>
      </c>
      <c r="AF309" s="24"/>
      <c r="AG309" s="39">
        <f t="shared" si="102"/>
        <v>0</v>
      </c>
      <c r="AH309" s="35">
        <f t="shared" si="103"/>
        <v>0</v>
      </c>
      <c r="AI309" s="35">
        <f t="shared" si="104"/>
        <v>0</v>
      </c>
      <c r="AJ309" s="34" t="str">
        <f t="shared" si="105"/>
        <v/>
      </c>
      <c r="AK309" s="34" t="str">
        <f t="shared" si="106"/>
        <v/>
      </c>
      <c r="AL309" s="34" t="str">
        <f t="shared" si="107"/>
        <v/>
      </c>
      <c r="AM309" s="34" t="str">
        <f t="shared" si="108"/>
        <v/>
      </c>
      <c r="AN309" s="34" t="str">
        <f t="shared" si="109"/>
        <v/>
      </c>
      <c r="AO309" s="34" t="str">
        <f t="shared" si="110"/>
        <v/>
      </c>
      <c r="AP309" s="34" t="str">
        <f>IF(AJ309="","",VLOOKUP(AN309,[1]Sheet11!E:F,2,0))</f>
        <v/>
      </c>
      <c r="AQ309" s="34" t="str">
        <f>IF(AO309="拼单会员","5年",IF(AJ309="","",VLOOKUP(AM309&amp;AP309,[1]Sheet11!$J$3:$K$17,2)))</f>
        <v/>
      </c>
      <c r="AR309" s="34" t="str">
        <f t="shared" si="111"/>
        <v/>
      </c>
      <c r="AS309" s="34" t="str">
        <f t="shared" si="112"/>
        <v/>
      </c>
      <c r="AT309" s="34" t="str">
        <f t="shared" si="113"/>
        <v/>
      </c>
      <c r="AU309" s="34" t="str">
        <f t="shared" si="114"/>
        <v/>
      </c>
      <c r="AV309" s="34" t="str">
        <f t="shared" si="115"/>
        <v/>
      </c>
      <c r="AW309" s="34" t="str">
        <f t="shared" si="116"/>
        <v/>
      </c>
      <c r="AX309" s="34" t="str">
        <f t="shared" si="117"/>
        <v/>
      </c>
      <c r="AY309" s="34" t="str">
        <f>IF(SUMIF('7-市场业绩'!F:F,AC309,'7-市场业绩'!I:I)&gt;0,"学习卡","老结算")</f>
        <v>老结算</v>
      </c>
      <c r="AZ309" s="34" t="str">
        <f t="shared" si="118"/>
        <v/>
      </c>
      <c r="BA309" s="34" t="str">
        <f t="shared" si="119"/>
        <v>无</v>
      </c>
      <c r="BB309" s="34" t="str">
        <f t="shared" si="120"/>
        <v/>
      </c>
      <c r="BC309" s="34" t="str">
        <f t="shared" si="121"/>
        <v/>
      </c>
      <c r="BD309" s="34" t="str">
        <f t="shared" si="122"/>
        <v>无</v>
      </c>
      <c r="BE309" s="34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7.25" hidden="1" customHeight="1">
      <c r="A310" s="30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7"/>
      <c r="M310" s="20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4" t="str">
        <f t="shared" si="99"/>
        <v/>
      </c>
      <c r="AD310" s="35">
        <f t="shared" si="100"/>
        <v>0</v>
      </c>
      <c r="AE310" s="34" t="str">
        <f t="shared" si="101"/>
        <v/>
      </c>
      <c r="AF310" s="24"/>
      <c r="AG310" s="39">
        <f t="shared" si="102"/>
        <v>0</v>
      </c>
      <c r="AH310" s="35">
        <f t="shared" si="103"/>
        <v>0</v>
      </c>
      <c r="AI310" s="35">
        <f t="shared" si="104"/>
        <v>0</v>
      </c>
      <c r="AJ310" s="34" t="str">
        <f t="shared" si="105"/>
        <v/>
      </c>
      <c r="AK310" s="34" t="str">
        <f t="shared" si="106"/>
        <v/>
      </c>
      <c r="AL310" s="34" t="str">
        <f t="shared" si="107"/>
        <v/>
      </c>
      <c r="AM310" s="34" t="str">
        <f t="shared" si="108"/>
        <v/>
      </c>
      <c r="AN310" s="34" t="str">
        <f t="shared" si="109"/>
        <v/>
      </c>
      <c r="AO310" s="34" t="str">
        <f t="shared" si="110"/>
        <v/>
      </c>
      <c r="AP310" s="34" t="str">
        <f>IF(AJ310="","",VLOOKUP(AN310,[1]Sheet11!E:F,2,0))</f>
        <v/>
      </c>
      <c r="AQ310" s="34" t="str">
        <f>IF(AO310="拼单会员","5年",IF(AJ310="","",VLOOKUP(AM310&amp;AP310,[1]Sheet11!$J$3:$K$17,2)))</f>
        <v/>
      </c>
      <c r="AR310" s="34" t="str">
        <f t="shared" si="111"/>
        <v/>
      </c>
      <c r="AS310" s="34" t="str">
        <f t="shared" si="112"/>
        <v/>
      </c>
      <c r="AT310" s="34" t="str">
        <f t="shared" si="113"/>
        <v/>
      </c>
      <c r="AU310" s="34" t="str">
        <f t="shared" si="114"/>
        <v/>
      </c>
      <c r="AV310" s="34" t="str">
        <f t="shared" si="115"/>
        <v/>
      </c>
      <c r="AW310" s="34" t="str">
        <f t="shared" si="116"/>
        <v/>
      </c>
      <c r="AX310" s="34" t="str">
        <f t="shared" si="117"/>
        <v/>
      </c>
      <c r="AY310" s="34" t="str">
        <f>IF(SUMIF('7-市场业绩'!F:F,AC310,'7-市场业绩'!I:I)&gt;0,"学习卡","老结算")</f>
        <v>老结算</v>
      </c>
      <c r="AZ310" s="34" t="str">
        <f t="shared" si="118"/>
        <v/>
      </c>
      <c r="BA310" s="34" t="str">
        <f t="shared" si="119"/>
        <v>无</v>
      </c>
      <c r="BB310" s="34" t="str">
        <f t="shared" si="120"/>
        <v/>
      </c>
      <c r="BC310" s="34" t="str">
        <f t="shared" si="121"/>
        <v/>
      </c>
      <c r="BD310" s="34" t="str">
        <f t="shared" si="122"/>
        <v>无</v>
      </c>
      <c r="BE310" s="34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7.25" hidden="1" customHeight="1">
      <c r="A311" s="30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7"/>
      <c r="M311" s="20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4" t="str">
        <f t="shared" si="99"/>
        <v/>
      </c>
      <c r="AD311" s="35">
        <f t="shared" si="100"/>
        <v>0</v>
      </c>
      <c r="AE311" s="34" t="str">
        <f t="shared" si="101"/>
        <v/>
      </c>
      <c r="AF311" s="24"/>
      <c r="AG311" s="39">
        <f t="shared" si="102"/>
        <v>0</v>
      </c>
      <c r="AH311" s="35">
        <f t="shared" si="103"/>
        <v>0</v>
      </c>
      <c r="AI311" s="35">
        <f t="shared" si="104"/>
        <v>0</v>
      </c>
      <c r="AJ311" s="34" t="str">
        <f t="shared" si="105"/>
        <v/>
      </c>
      <c r="AK311" s="34" t="str">
        <f t="shared" si="106"/>
        <v/>
      </c>
      <c r="AL311" s="34" t="str">
        <f t="shared" si="107"/>
        <v/>
      </c>
      <c r="AM311" s="34" t="str">
        <f t="shared" si="108"/>
        <v/>
      </c>
      <c r="AN311" s="34" t="str">
        <f t="shared" si="109"/>
        <v/>
      </c>
      <c r="AO311" s="34" t="str">
        <f t="shared" si="110"/>
        <v/>
      </c>
      <c r="AP311" s="34" t="str">
        <f>IF(AJ311="","",VLOOKUP(AN311,[1]Sheet11!E:F,2,0))</f>
        <v/>
      </c>
      <c r="AQ311" s="34" t="str">
        <f>IF(AO311="拼单会员","5年",IF(AJ311="","",VLOOKUP(AM311&amp;AP311,[1]Sheet11!$J$3:$K$17,2)))</f>
        <v/>
      </c>
      <c r="AR311" s="34" t="str">
        <f t="shared" si="111"/>
        <v/>
      </c>
      <c r="AS311" s="34" t="str">
        <f t="shared" si="112"/>
        <v/>
      </c>
      <c r="AT311" s="34" t="str">
        <f t="shared" si="113"/>
        <v/>
      </c>
      <c r="AU311" s="34" t="str">
        <f t="shared" si="114"/>
        <v/>
      </c>
      <c r="AV311" s="34" t="str">
        <f t="shared" si="115"/>
        <v/>
      </c>
      <c r="AW311" s="34" t="str">
        <f t="shared" si="116"/>
        <v/>
      </c>
      <c r="AX311" s="34" t="str">
        <f t="shared" si="117"/>
        <v/>
      </c>
      <c r="AY311" s="34" t="str">
        <f>IF(SUMIF('7-市场业绩'!F:F,AC311,'7-市场业绩'!I:I)&gt;0,"学习卡","老结算")</f>
        <v>老结算</v>
      </c>
      <c r="AZ311" s="34" t="str">
        <f t="shared" si="118"/>
        <v/>
      </c>
      <c r="BA311" s="34" t="str">
        <f t="shared" si="119"/>
        <v>无</v>
      </c>
      <c r="BB311" s="34" t="str">
        <f t="shared" si="120"/>
        <v/>
      </c>
      <c r="BC311" s="34" t="str">
        <f t="shared" si="121"/>
        <v/>
      </c>
      <c r="BD311" s="34" t="str">
        <f t="shared" si="122"/>
        <v>无</v>
      </c>
      <c r="BE311" s="34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7.25" hidden="1" customHeight="1">
      <c r="A312" s="30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7"/>
      <c r="M312" s="20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4" t="str">
        <f t="shared" si="99"/>
        <v/>
      </c>
      <c r="AD312" s="35">
        <f t="shared" si="100"/>
        <v>0</v>
      </c>
      <c r="AE312" s="34" t="str">
        <f t="shared" si="101"/>
        <v/>
      </c>
      <c r="AF312" s="24"/>
      <c r="AG312" s="39">
        <f t="shared" si="102"/>
        <v>0</v>
      </c>
      <c r="AH312" s="35">
        <f t="shared" si="103"/>
        <v>0</v>
      </c>
      <c r="AI312" s="35">
        <f t="shared" si="104"/>
        <v>0</v>
      </c>
      <c r="AJ312" s="34" t="str">
        <f t="shared" si="105"/>
        <v/>
      </c>
      <c r="AK312" s="34" t="str">
        <f t="shared" si="106"/>
        <v/>
      </c>
      <c r="AL312" s="34" t="str">
        <f t="shared" si="107"/>
        <v/>
      </c>
      <c r="AM312" s="34" t="str">
        <f t="shared" si="108"/>
        <v/>
      </c>
      <c r="AN312" s="34" t="str">
        <f t="shared" si="109"/>
        <v/>
      </c>
      <c r="AO312" s="34" t="str">
        <f t="shared" si="110"/>
        <v/>
      </c>
      <c r="AP312" s="34" t="str">
        <f>IF(AJ312="","",VLOOKUP(AN312,[1]Sheet11!E:F,2,0))</f>
        <v/>
      </c>
      <c r="AQ312" s="34" t="str">
        <f>IF(AO312="拼单会员","5年",IF(AJ312="","",VLOOKUP(AM312&amp;AP312,[1]Sheet11!$J$3:$K$17,2)))</f>
        <v/>
      </c>
      <c r="AR312" s="34" t="str">
        <f t="shared" si="111"/>
        <v/>
      </c>
      <c r="AS312" s="34" t="str">
        <f t="shared" si="112"/>
        <v/>
      </c>
      <c r="AT312" s="34" t="str">
        <f t="shared" si="113"/>
        <v/>
      </c>
      <c r="AU312" s="34" t="str">
        <f t="shared" si="114"/>
        <v/>
      </c>
      <c r="AV312" s="34" t="str">
        <f t="shared" si="115"/>
        <v/>
      </c>
      <c r="AW312" s="34" t="str">
        <f t="shared" si="116"/>
        <v/>
      </c>
      <c r="AX312" s="34" t="str">
        <f t="shared" si="117"/>
        <v/>
      </c>
      <c r="AY312" s="34" t="str">
        <f>IF(SUMIF('7-市场业绩'!F:F,AC312,'7-市场业绩'!I:I)&gt;0,"学习卡","老结算")</f>
        <v>老结算</v>
      </c>
      <c r="AZ312" s="34" t="str">
        <f t="shared" si="118"/>
        <v/>
      </c>
      <c r="BA312" s="34" t="str">
        <f t="shared" si="119"/>
        <v>无</v>
      </c>
      <c r="BB312" s="34" t="str">
        <f t="shared" si="120"/>
        <v/>
      </c>
      <c r="BC312" s="34" t="str">
        <f t="shared" si="121"/>
        <v/>
      </c>
      <c r="BD312" s="34" t="str">
        <f t="shared" si="122"/>
        <v>无</v>
      </c>
      <c r="BE312" s="34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7.25" hidden="1" customHeight="1">
      <c r="A313" s="30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7"/>
      <c r="M313" s="20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4" t="str">
        <f t="shared" si="99"/>
        <v/>
      </c>
      <c r="AD313" s="35">
        <f t="shared" si="100"/>
        <v>0</v>
      </c>
      <c r="AE313" s="34" t="str">
        <f t="shared" si="101"/>
        <v/>
      </c>
      <c r="AF313" s="24"/>
      <c r="AG313" s="39">
        <f t="shared" si="102"/>
        <v>0</v>
      </c>
      <c r="AH313" s="35">
        <f t="shared" si="103"/>
        <v>0</v>
      </c>
      <c r="AI313" s="35">
        <f t="shared" si="104"/>
        <v>0</v>
      </c>
      <c r="AJ313" s="34" t="str">
        <f t="shared" si="105"/>
        <v/>
      </c>
      <c r="AK313" s="34" t="str">
        <f t="shared" si="106"/>
        <v/>
      </c>
      <c r="AL313" s="34" t="str">
        <f t="shared" si="107"/>
        <v/>
      </c>
      <c r="AM313" s="34" t="str">
        <f t="shared" si="108"/>
        <v/>
      </c>
      <c r="AN313" s="34" t="str">
        <f t="shared" si="109"/>
        <v/>
      </c>
      <c r="AO313" s="34" t="str">
        <f t="shared" si="110"/>
        <v/>
      </c>
      <c r="AP313" s="34" t="str">
        <f>IF(AJ313="","",VLOOKUP(AN313,[1]Sheet11!E:F,2,0))</f>
        <v/>
      </c>
      <c r="AQ313" s="34" t="str">
        <f>IF(AO313="拼单会员","5年",IF(AJ313="","",VLOOKUP(AM313&amp;AP313,[1]Sheet11!$J$3:$K$17,2)))</f>
        <v/>
      </c>
      <c r="AR313" s="34" t="str">
        <f t="shared" si="111"/>
        <v/>
      </c>
      <c r="AS313" s="34" t="str">
        <f t="shared" si="112"/>
        <v/>
      </c>
      <c r="AT313" s="34" t="str">
        <f t="shared" si="113"/>
        <v/>
      </c>
      <c r="AU313" s="34" t="str">
        <f t="shared" si="114"/>
        <v/>
      </c>
      <c r="AV313" s="34" t="str">
        <f t="shared" si="115"/>
        <v/>
      </c>
      <c r="AW313" s="34" t="str">
        <f t="shared" si="116"/>
        <v/>
      </c>
      <c r="AX313" s="34" t="str">
        <f t="shared" si="117"/>
        <v/>
      </c>
      <c r="AY313" s="34" t="str">
        <f>IF(SUMIF('7-市场业绩'!F:F,AC313,'7-市场业绩'!I:I)&gt;0,"学习卡","老结算")</f>
        <v>老结算</v>
      </c>
      <c r="AZ313" s="34" t="str">
        <f t="shared" si="118"/>
        <v/>
      </c>
      <c r="BA313" s="34" t="str">
        <f t="shared" si="119"/>
        <v>无</v>
      </c>
      <c r="BB313" s="34" t="str">
        <f t="shared" si="120"/>
        <v/>
      </c>
      <c r="BC313" s="34" t="str">
        <f t="shared" si="121"/>
        <v/>
      </c>
      <c r="BD313" s="34" t="str">
        <f t="shared" si="122"/>
        <v>无</v>
      </c>
      <c r="BE313" s="34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7.25" hidden="1" customHeight="1">
      <c r="A314" s="30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7"/>
      <c r="M314" s="20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4" t="str">
        <f t="shared" si="99"/>
        <v/>
      </c>
      <c r="AD314" s="35">
        <f t="shared" si="100"/>
        <v>0</v>
      </c>
      <c r="AE314" s="34" t="str">
        <f t="shared" si="101"/>
        <v/>
      </c>
      <c r="AF314" s="24"/>
      <c r="AG314" s="39">
        <f t="shared" si="102"/>
        <v>0</v>
      </c>
      <c r="AH314" s="35">
        <f t="shared" si="103"/>
        <v>0</v>
      </c>
      <c r="AI314" s="35">
        <f t="shared" si="104"/>
        <v>0</v>
      </c>
      <c r="AJ314" s="34" t="str">
        <f t="shared" si="105"/>
        <v/>
      </c>
      <c r="AK314" s="34" t="str">
        <f t="shared" si="106"/>
        <v/>
      </c>
      <c r="AL314" s="34" t="str">
        <f t="shared" si="107"/>
        <v/>
      </c>
      <c r="AM314" s="34" t="str">
        <f t="shared" si="108"/>
        <v/>
      </c>
      <c r="AN314" s="34" t="str">
        <f t="shared" si="109"/>
        <v/>
      </c>
      <c r="AO314" s="34" t="str">
        <f t="shared" si="110"/>
        <v/>
      </c>
      <c r="AP314" s="34" t="str">
        <f>IF(AJ314="","",VLOOKUP(AN314,[1]Sheet11!E:F,2,0))</f>
        <v/>
      </c>
      <c r="AQ314" s="34" t="str">
        <f>IF(AO314="拼单会员","5年",IF(AJ314="","",VLOOKUP(AM314&amp;AP314,[1]Sheet11!$J$3:$K$17,2)))</f>
        <v/>
      </c>
      <c r="AR314" s="34" t="str">
        <f t="shared" si="111"/>
        <v/>
      </c>
      <c r="AS314" s="34" t="str">
        <f t="shared" si="112"/>
        <v/>
      </c>
      <c r="AT314" s="34" t="str">
        <f t="shared" si="113"/>
        <v/>
      </c>
      <c r="AU314" s="34" t="str">
        <f t="shared" si="114"/>
        <v/>
      </c>
      <c r="AV314" s="34" t="str">
        <f t="shared" si="115"/>
        <v/>
      </c>
      <c r="AW314" s="34" t="str">
        <f t="shared" si="116"/>
        <v/>
      </c>
      <c r="AX314" s="34" t="str">
        <f t="shared" si="117"/>
        <v/>
      </c>
      <c r="AY314" s="34" t="str">
        <f>IF(SUMIF('7-市场业绩'!F:F,AC314,'7-市场业绩'!I:I)&gt;0,"学习卡","老结算")</f>
        <v>老结算</v>
      </c>
      <c r="AZ314" s="34" t="str">
        <f t="shared" si="118"/>
        <v/>
      </c>
      <c r="BA314" s="34" t="str">
        <f t="shared" si="119"/>
        <v>无</v>
      </c>
      <c r="BB314" s="34" t="str">
        <f t="shared" si="120"/>
        <v/>
      </c>
      <c r="BC314" s="34" t="str">
        <f t="shared" si="121"/>
        <v/>
      </c>
      <c r="BD314" s="34" t="str">
        <f t="shared" si="122"/>
        <v>无</v>
      </c>
      <c r="BE314" s="34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7.25" hidden="1" customHeight="1">
      <c r="A315" s="30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7"/>
      <c r="M315" s="20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4" t="str">
        <f t="shared" si="99"/>
        <v/>
      </c>
      <c r="AD315" s="35">
        <f t="shared" si="100"/>
        <v>0</v>
      </c>
      <c r="AE315" s="34" t="str">
        <f t="shared" si="101"/>
        <v/>
      </c>
      <c r="AF315" s="24"/>
      <c r="AG315" s="39">
        <f t="shared" si="102"/>
        <v>0</v>
      </c>
      <c r="AH315" s="35">
        <f t="shared" si="103"/>
        <v>0</v>
      </c>
      <c r="AI315" s="35">
        <f t="shared" si="104"/>
        <v>0</v>
      </c>
      <c r="AJ315" s="34" t="str">
        <f t="shared" si="105"/>
        <v/>
      </c>
      <c r="AK315" s="34" t="str">
        <f t="shared" si="106"/>
        <v/>
      </c>
      <c r="AL315" s="34" t="str">
        <f t="shared" si="107"/>
        <v/>
      </c>
      <c r="AM315" s="34" t="str">
        <f t="shared" si="108"/>
        <v/>
      </c>
      <c r="AN315" s="34" t="str">
        <f t="shared" si="109"/>
        <v/>
      </c>
      <c r="AO315" s="34" t="str">
        <f t="shared" si="110"/>
        <v/>
      </c>
      <c r="AP315" s="34" t="str">
        <f>IF(AJ315="","",VLOOKUP(AN315,[1]Sheet11!E:F,2,0))</f>
        <v/>
      </c>
      <c r="AQ315" s="34" t="str">
        <f>IF(AO315="拼单会员","5年",IF(AJ315="","",VLOOKUP(AM315&amp;AP315,[1]Sheet11!$J$3:$K$17,2)))</f>
        <v/>
      </c>
      <c r="AR315" s="34" t="str">
        <f t="shared" si="111"/>
        <v/>
      </c>
      <c r="AS315" s="34" t="str">
        <f t="shared" si="112"/>
        <v/>
      </c>
      <c r="AT315" s="34" t="str">
        <f t="shared" si="113"/>
        <v/>
      </c>
      <c r="AU315" s="34" t="str">
        <f t="shared" si="114"/>
        <v/>
      </c>
      <c r="AV315" s="34" t="str">
        <f t="shared" si="115"/>
        <v/>
      </c>
      <c r="AW315" s="34" t="str">
        <f t="shared" si="116"/>
        <v/>
      </c>
      <c r="AX315" s="34" t="str">
        <f t="shared" si="117"/>
        <v/>
      </c>
      <c r="AY315" s="34" t="str">
        <f>IF(SUMIF('7-市场业绩'!F:F,AC315,'7-市场业绩'!I:I)&gt;0,"学习卡","老结算")</f>
        <v>老结算</v>
      </c>
      <c r="AZ315" s="34" t="str">
        <f t="shared" si="118"/>
        <v/>
      </c>
      <c r="BA315" s="34" t="str">
        <f t="shared" si="119"/>
        <v>无</v>
      </c>
      <c r="BB315" s="34" t="str">
        <f t="shared" si="120"/>
        <v/>
      </c>
      <c r="BC315" s="34" t="str">
        <f t="shared" si="121"/>
        <v/>
      </c>
      <c r="BD315" s="34" t="str">
        <f t="shared" si="122"/>
        <v>无</v>
      </c>
      <c r="BE315" s="34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7.25" hidden="1" customHeight="1">
      <c r="A316" s="30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7"/>
      <c r="M316" s="20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4" t="str">
        <f t="shared" si="99"/>
        <v/>
      </c>
      <c r="AD316" s="35">
        <f t="shared" si="100"/>
        <v>0</v>
      </c>
      <c r="AE316" s="34" t="str">
        <f t="shared" si="101"/>
        <v/>
      </c>
      <c r="AF316" s="24"/>
      <c r="AG316" s="39">
        <f t="shared" si="102"/>
        <v>0</v>
      </c>
      <c r="AH316" s="35">
        <f t="shared" si="103"/>
        <v>0</v>
      </c>
      <c r="AI316" s="35">
        <f t="shared" si="104"/>
        <v>0</v>
      </c>
      <c r="AJ316" s="34" t="str">
        <f t="shared" si="105"/>
        <v/>
      </c>
      <c r="AK316" s="34" t="str">
        <f t="shared" si="106"/>
        <v/>
      </c>
      <c r="AL316" s="34" t="str">
        <f t="shared" si="107"/>
        <v/>
      </c>
      <c r="AM316" s="34" t="str">
        <f t="shared" si="108"/>
        <v/>
      </c>
      <c r="AN316" s="34" t="str">
        <f t="shared" si="109"/>
        <v/>
      </c>
      <c r="AO316" s="34" t="str">
        <f t="shared" si="110"/>
        <v/>
      </c>
      <c r="AP316" s="34" t="str">
        <f>IF(AJ316="","",VLOOKUP(AN316,[1]Sheet11!E:F,2,0))</f>
        <v/>
      </c>
      <c r="AQ316" s="34" t="str">
        <f>IF(AO316="拼单会员","5年",IF(AJ316="","",VLOOKUP(AM316&amp;AP316,[1]Sheet11!$J$3:$K$17,2)))</f>
        <v/>
      </c>
      <c r="AR316" s="34" t="str">
        <f t="shared" si="111"/>
        <v/>
      </c>
      <c r="AS316" s="34" t="str">
        <f t="shared" si="112"/>
        <v/>
      </c>
      <c r="AT316" s="34" t="str">
        <f t="shared" si="113"/>
        <v/>
      </c>
      <c r="AU316" s="34" t="str">
        <f t="shared" si="114"/>
        <v/>
      </c>
      <c r="AV316" s="34" t="str">
        <f t="shared" si="115"/>
        <v/>
      </c>
      <c r="AW316" s="34" t="str">
        <f t="shared" si="116"/>
        <v/>
      </c>
      <c r="AX316" s="34" t="str">
        <f t="shared" si="117"/>
        <v/>
      </c>
      <c r="AY316" s="34" t="str">
        <f>IF(SUMIF('7-市场业绩'!F:F,AC316,'7-市场业绩'!I:I)&gt;0,"学习卡","老结算")</f>
        <v>老结算</v>
      </c>
      <c r="AZ316" s="34" t="str">
        <f t="shared" si="118"/>
        <v/>
      </c>
      <c r="BA316" s="34" t="str">
        <f t="shared" si="119"/>
        <v>无</v>
      </c>
      <c r="BB316" s="34" t="str">
        <f t="shared" si="120"/>
        <v/>
      </c>
      <c r="BC316" s="34" t="str">
        <f t="shared" si="121"/>
        <v/>
      </c>
      <c r="BD316" s="34" t="str">
        <f t="shared" si="122"/>
        <v>无</v>
      </c>
      <c r="BE316" s="34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7.25" hidden="1" customHeight="1">
      <c r="A317" s="30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7"/>
      <c r="M317" s="20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4" t="str">
        <f t="shared" si="99"/>
        <v/>
      </c>
      <c r="AD317" s="35">
        <f t="shared" si="100"/>
        <v>0</v>
      </c>
      <c r="AE317" s="34" t="str">
        <f t="shared" si="101"/>
        <v/>
      </c>
      <c r="AF317" s="24"/>
      <c r="AG317" s="39">
        <f t="shared" si="102"/>
        <v>0</v>
      </c>
      <c r="AH317" s="35">
        <f t="shared" si="103"/>
        <v>0</v>
      </c>
      <c r="AI317" s="35">
        <f t="shared" si="104"/>
        <v>0</v>
      </c>
      <c r="AJ317" s="34" t="str">
        <f t="shared" si="105"/>
        <v/>
      </c>
      <c r="AK317" s="34" t="str">
        <f t="shared" si="106"/>
        <v/>
      </c>
      <c r="AL317" s="34" t="str">
        <f t="shared" si="107"/>
        <v/>
      </c>
      <c r="AM317" s="34" t="str">
        <f t="shared" si="108"/>
        <v/>
      </c>
      <c r="AN317" s="34" t="str">
        <f t="shared" si="109"/>
        <v/>
      </c>
      <c r="AO317" s="34" t="str">
        <f t="shared" si="110"/>
        <v/>
      </c>
      <c r="AP317" s="34" t="str">
        <f>IF(AJ317="","",VLOOKUP(AN317,[1]Sheet11!E:F,2,0))</f>
        <v/>
      </c>
      <c r="AQ317" s="34" t="str">
        <f>IF(AO317="拼单会员","5年",IF(AJ317="","",VLOOKUP(AM317&amp;AP317,[1]Sheet11!$J$3:$K$17,2)))</f>
        <v/>
      </c>
      <c r="AR317" s="34" t="str">
        <f t="shared" si="111"/>
        <v/>
      </c>
      <c r="AS317" s="34" t="str">
        <f t="shared" si="112"/>
        <v/>
      </c>
      <c r="AT317" s="34" t="str">
        <f t="shared" si="113"/>
        <v/>
      </c>
      <c r="AU317" s="34" t="str">
        <f t="shared" si="114"/>
        <v/>
      </c>
      <c r="AV317" s="34" t="str">
        <f t="shared" si="115"/>
        <v/>
      </c>
      <c r="AW317" s="34" t="str">
        <f t="shared" si="116"/>
        <v/>
      </c>
      <c r="AX317" s="34" t="str">
        <f t="shared" si="117"/>
        <v/>
      </c>
      <c r="AY317" s="34" t="str">
        <f>IF(SUMIF('7-市场业绩'!F:F,AC317,'7-市场业绩'!I:I)&gt;0,"学习卡","老结算")</f>
        <v>老结算</v>
      </c>
      <c r="AZ317" s="34" t="str">
        <f t="shared" si="118"/>
        <v/>
      </c>
      <c r="BA317" s="34" t="str">
        <f t="shared" si="119"/>
        <v>无</v>
      </c>
      <c r="BB317" s="34" t="str">
        <f t="shared" si="120"/>
        <v/>
      </c>
      <c r="BC317" s="34" t="str">
        <f t="shared" si="121"/>
        <v/>
      </c>
      <c r="BD317" s="34" t="str">
        <f t="shared" si="122"/>
        <v>无</v>
      </c>
      <c r="BE317" s="34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7.25" hidden="1" customHeight="1">
      <c r="A318" s="30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7"/>
      <c r="M318" s="20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4" t="str">
        <f t="shared" si="99"/>
        <v/>
      </c>
      <c r="AD318" s="35">
        <f t="shared" si="100"/>
        <v>0</v>
      </c>
      <c r="AE318" s="34" t="str">
        <f t="shared" si="101"/>
        <v/>
      </c>
      <c r="AF318" s="24"/>
      <c r="AG318" s="39">
        <f t="shared" si="102"/>
        <v>0</v>
      </c>
      <c r="AH318" s="35">
        <f t="shared" si="103"/>
        <v>0</v>
      </c>
      <c r="AI318" s="35">
        <f t="shared" si="104"/>
        <v>0</v>
      </c>
      <c r="AJ318" s="34" t="str">
        <f t="shared" si="105"/>
        <v/>
      </c>
      <c r="AK318" s="34" t="str">
        <f t="shared" si="106"/>
        <v/>
      </c>
      <c r="AL318" s="34" t="str">
        <f t="shared" si="107"/>
        <v/>
      </c>
      <c r="AM318" s="34" t="str">
        <f t="shared" si="108"/>
        <v/>
      </c>
      <c r="AN318" s="34" t="str">
        <f t="shared" si="109"/>
        <v/>
      </c>
      <c r="AO318" s="34" t="str">
        <f t="shared" si="110"/>
        <v/>
      </c>
      <c r="AP318" s="34" t="str">
        <f>IF(AJ318="","",VLOOKUP(AN318,[1]Sheet11!E:F,2,0))</f>
        <v/>
      </c>
      <c r="AQ318" s="34" t="str">
        <f>IF(AO318="拼单会员","5年",IF(AJ318="","",VLOOKUP(AM318&amp;AP318,[1]Sheet11!$J$3:$K$17,2)))</f>
        <v/>
      </c>
      <c r="AR318" s="34" t="str">
        <f t="shared" si="111"/>
        <v/>
      </c>
      <c r="AS318" s="34" t="str">
        <f t="shared" si="112"/>
        <v/>
      </c>
      <c r="AT318" s="34" t="str">
        <f t="shared" si="113"/>
        <v/>
      </c>
      <c r="AU318" s="34" t="str">
        <f t="shared" si="114"/>
        <v/>
      </c>
      <c r="AV318" s="34" t="str">
        <f t="shared" si="115"/>
        <v/>
      </c>
      <c r="AW318" s="34" t="str">
        <f t="shared" si="116"/>
        <v/>
      </c>
      <c r="AX318" s="34" t="str">
        <f t="shared" si="117"/>
        <v/>
      </c>
      <c r="AY318" s="34" t="str">
        <f>IF(SUMIF('7-市场业绩'!F:F,AC318,'7-市场业绩'!I:I)&gt;0,"学习卡","老结算")</f>
        <v>老结算</v>
      </c>
      <c r="AZ318" s="34" t="str">
        <f t="shared" si="118"/>
        <v/>
      </c>
      <c r="BA318" s="34" t="str">
        <f t="shared" si="119"/>
        <v>无</v>
      </c>
      <c r="BB318" s="34" t="str">
        <f t="shared" si="120"/>
        <v/>
      </c>
      <c r="BC318" s="34" t="str">
        <f t="shared" si="121"/>
        <v/>
      </c>
      <c r="BD318" s="34" t="str">
        <f t="shared" si="122"/>
        <v>无</v>
      </c>
      <c r="BE318" s="34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7.25" hidden="1" customHeight="1">
      <c r="A319" s="30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7"/>
      <c r="M319" s="20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4" t="str">
        <f t="shared" si="99"/>
        <v/>
      </c>
      <c r="AD319" s="35">
        <f t="shared" si="100"/>
        <v>0</v>
      </c>
      <c r="AE319" s="34" t="str">
        <f t="shared" si="101"/>
        <v/>
      </c>
      <c r="AF319" s="24"/>
      <c r="AG319" s="39">
        <f t="shared" si="102"/>
        <v>0</v>
      </c>
      <c r="AH319" s="35">
        <f t="shared" si="103"/>
        <v>0</v>
      </c>
      <c r="AI319" s="35">
        <f t="shared" si="104"/>
        <v>0</v>
      </c>
      <c r="AJ319" s="34" t="str">
        <f t="shared" si="105"/>
        <v/>
      </c>
      <c r="AK319" s="34" t="str">
        <f t="shared" si="106"/>
        <v/>
      </c>
      <c r="AL319" s="34" t="str">
        <f t="shared" si="107"/>
        <v/>
      </c>
      <c r="AM319" s="34" t="str">
        <f t="shared" si="108"/>
        <v/>
      </c>
      <c r="AN319" s="34" t="str">
        <f t="shared" si="109"/>
        <v/>
      </c>
      <c r="AO319" s="34" t="str">
        <f t="shared" si="110"/>
        <v/>
      </c>
      <c r="AP319" s="34" t="str">
        <f>IF(AJ319="","",VLOOKUP(AN319,[1]Sheet11!E:F,2,0))</f>
        <v/>
      </c>
      <c r="AQ319" s="34" t="str">
        <f>IF(AO319="拼单会员","5年",IF(AJ319="","",VLOOKUP(AM319&amp;AP319,[1]Sheet11!$J$3:$K$17,2)))</f>
        <v/>
      </c>
      <c r="AR319" s="34" t="str">
        <f t="shared" si="111"/>
        <v/>
      </c>
      <c r="AS319" s="34" t="str">
        <f t="shared" si="112"/>
        <v/>
      </c>
      <c r="AT319" s="34" t="str">
        <f t="shared" si="113"/>
        <v/>
      </c>
      <c r="AU319" s="34" t="str">
        <f t="shared" si="114"/>
        <v/>
      </c>
      <c r="AV319" s="34" t="str">
        <f t="shared" si="115"/>
        <v/>
      </c>
      <c r="AW319" s="34" t="str">
        <f t="shared" si="116"/>
        <v/>
      </c>
      <c r="AX319" s="34" t="str">
        <f t="shared" si="117"/>
        <v/>
      </c>
      <c r="AY319" s="34" t="str">
        <f>IF(SUMIF('7-市场业绩'!F:F,AC319,'7-市场业绩'!I:I)&gt;0,"学习卡","老结算")</f>
        <v>老结算</v>
      </c>
      <c r="AZ319" s="34" t="str">
        <f t="shared" si="118"/>
        <v/>
      </c>
      <c r="BA319" s="34" t="str">
        <f t="shared" si="119"/>
        <v>无</v>
      </c>
      <c r="BB319" s="34" t="str">
        <f t="shared" si="120"/>
        <v/>
      </c>
      <c r="BC319" s="34" t="str">
        <f t="shared" si="121"/>
        <v/>
      </c>
      <c r="BD319" s="34" t="str">
        <f t="shared" si="122"/>
        <v>无</v>
      </c>
      <c r="BE319" s="34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7.25" hidden="1" customHeight="1">
      <c r="A320" s="30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7"/>
      <c r="M320" s="20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4" t="str">
        <f t="shared" si="99"/>
        <v/>
      </c>
      <c r="AD320" s="35">
        <f t="shared" si="100"/>
        <v>0</v>
      </c>
      <c r="AE320" s="34" t="str">
        <f t="shared" si="101"/>
        <v/>
      </c>
      <c r="AF320" s="24"/>
      <c r="AG320" s="39">
        <f t="shared" si="102"/>
        <v>0</v>
      </c>
      <c r="AH320" s="35">
        <f t="shared" si="103"/>
        <v>0</v>
      </c>
      <c r="AI320" s="35">
        <f t="shared" si="104"/>
        <v>0</v>
      </c>
      <c r="AJ320" s="34" t="str">
        <f t="shared" si="105"/>
        <v/>
      </c>
      <c r="AK320" s="34" t="str">
        <f t="shared" si="106"/>
        <v/>
      </c>
      <c r="AL320" s="34" t="str">
        <f t="shared" si="107"/>
        <v/>
      </c>
      <c r="AM320" s="34" t="str">
        <f t="shared" si="108"/>
        <v/>
      </c>
      <c r="AN320" s="34" t="str">
        <f t="shared" si="109"/>
        <v/>
      </c>
      <c r="AO320" s="34" t="str">
        <f t="shared" si="110"/>
        <v/>
      </c>
      <c r="AP320" s="34" t="str">
        <f>IF(AJ320="","",VLOOKUP(AN320,[1]Sheet11!E:F,2,0))</f>
        <v/>
      </c>
      <c r="AQ320" s="34" t="str">
        <f>IF(AO320="拼单会员","5年",IF(AJ320="","",VLOOKUP(AM320&amp;AP320,[1]Sheet11!$J$3:$K$17,2)))</f>
        <v/>
      </c>
      <c r="AR320" s="34" t="str">
        <f t="shared" si="111"/>
        <v/>
      </c>
      <c r="AS320" s="34" t="str">
        <f t="shared" si="112"/>
        <v/>
      </c>
      <c r="AT320" s="34" t="str">
        <f t="shared" si="113"/>
        <v/>
      </c>
      <c r="AU320" s="34" t="str">
        <f t="shared" si="114"/>
        <v/>
      </c>
      <c r="AV320" s="34" t="str">
        <f t="shared" si="115"/>
        <v/>
      </c>
      <c r="AW320" s="34" t="str">
        <f t="shared" si="116"/>
        <v/>
      </c>
      <c r="AX320" s="34" t="str">
        <f t="shared" si="117"/>
        <v/>
      </c>
      <c r="AY320" s="34" t="str">
        <f>IF(SUMIF('7-市场业绩'!F:F,AC320,'7-市场业绩'!I:I)&gt;0,"学习卡","老结算")</f>
        <v>老结算</v>
      </c>
      <c r="AZ320" s="34" t="str">
        <f t="shared" si="118"/>
        <v/>
      </c>
      <c r="BA320" s="34" t="str">
        <f t="shared" si="119"/>
        <v>无</v>
      </c>
      <c r="BB320" s="34" t="str">
        <f t="shared" si="120"/>
        <v/>
      </c>
      <c r="BC320" s="34" t="str">
        <f t="shared" si="121"/>
        <v/>
      </c>
      <c r="BD320" s="34" t="str">
        <f t="shared" si="122"/>
        <v>无</v>
      </c>
      <c r="BE320" s="34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7.25" hidden="1" customHeight="1">
      <c r="A321" s="30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7"/>
      <c r="M321" s="20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4" t="str">
        <f t="shared" si="99"/>
        <v/>
      </c>
      <c r="AD321" s="35">
        <f t="shared" si="100"/>
        <v>0</v>
      </c>
      <c r="AE321" s="34" t="str">
        <f t="shared" si="101"/>
        <v/>
      </c>
      <c r="AF321" s="24"/>
      <c r="AG321" s="39">
        <f t="shared" si="102"/>
        <v>0</v>
      </c>
      <c r="AH321" s="35">
        <f t="shared" si="103"/>
        <v>0</v>
      </c>
      <c r="AI321" s="35">
        <f t="shared" si="104"/>
        <v>0</v>
      </c>
      <c r="AJ321" s="34" t="str">
        <f t="shared" si="105"/>
        <v/>
      </c>
      <c r="AK321" s="34" t="str">
        <f t="shared" si="106"/>
        <v/>
      </c>
      <c r="AL321" s="34" t="str">
        <f t="shared" si="107"/>
        <v/>
      </c>
      <c r="AM321" s="34" t="str">
        <f t="shared" si="108"/>
        <v/>
      </c>
      <c r="AN321" s="34" t="str">
        <f t="shared" si="109"/>
        <v/>
      </c>
      <c r="AO321" s="34" t="str">
        <f t="shared" si="110"/>
        <v/>
      </c>
      <c r="AP321" s="34" t="str">
        <f>IF(AJ321="","",VLOOKUP(AN321,[1]Sheet11!E:F,2,0))</f>
        <v/>
      </c>
      <c r="AQ321" s="34" t="str">
        <f>IF(AO321="拼单会员","5年",IF(AJ321="","",VLOOKUP(AM321&amp;AP321,[1]Sheet11!$J$3:$K$17,2)))</f>
        <v/>
      </c>
      <c r="AR321" s="34" t="str">
        <f t="shared" si="111"/>
        <v/>
      </c>
      <c r="AS321" s="34" t="str">
        <f t="shared" si="112"/>
        <v/>
      </c>
      <c r="AT321" s="34" t="str">
        <f t="shared" si="113"/>
        <v/>
      </c>
      <c r="AU321" s="34" t="str">
        <f t="shared" si="114"/>
        <v/>
      </c>
      <c r="AV321" s="34" t="str">
        <f t="shared" si="115"/>
        <v/>
      </c>
      <c r="AW321" s="34" t="str">
        <f t="shared" si="116"/>
        <v/>
      </c>
      <c r="AX321" s="34" t="str">
        <f t="shared" si="117"/>
        <v/>
      </c>
      <c r="AY321" s="34" t="str">
        <f>IF(SUMIF('7-市场业绩'!F:F,AC321,'7-市场业绩'!I:I)&gt;0,"学习卡","老结算")</f>
        <v>老结算</v>
      </c>
      <c r="AZ321" s="34" t="str">
        <f t="shared" si="118"/>
        <v/>
      </c>
      <c r="BA321" s="34" t="str">
        <f t="shared" si="119"/>
        <v>无</v>
      </c>
      <c r="BB321" s="34" t="str">
        <f t="shared" si="120"/>
        <v/>
      </c>
      <c r="BC321" s="34" t="str">
        <f t="shared" si="121"/>
        <v/>
      </c>
      <c r="BD321" s="34" t="str">
        <f t="shared" si="122"/>
        <v>无</v>
      </c>
      <c r="BE321" s="34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7.25" hidden="1" customHeight="1">
      <c r="A322" s="30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7"/>
      <c r="M322" s="20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4" t="str">
        <f t="shared" si="99"/>
        <v/>
      </c>
      <c r="AD322" s="35">
        <f t="shared" si="100"/>
        <v>0</v>
      </c>
      <c r="AE322" s="34" t="str">
        <f t="shared" si="101"/>
        <v/>
      </c>
      <c r="AF322" s="24"/>
      <c r="AG322" s="39">
        <f t="shared" si="102"/>
        <v>0</v>
      </c>
      <c r="AH322" s="35">
        <f t="shared" si="103"/>
        <v>0</v>
      </c>
      <c r="AI322" s="35">
        <f t="shared" si="104"/>
        <v>0</v>
      </c>
      <c r="AJ322" s="34" t="str">
        <f t="shared" si="105"/>
        <v/>
      </c>
      <c r="AK322" s="34" t="str">
        <f t="shared" si="106"/>
        <v/>
      </c>
      <c r="AL322" s="34" t="str">
        <f t="shared" si="107"/>
        <v/>
      </c>
      <c r="AM322" s="34" t="str">
        <f t="shared" si="108"/>
        <v/>
      </c>
      <c r="AN322" s="34" t="str">
        <f t="shared" si="109"/>
        <v/>
      </c>
      <c r="AO322" s="34" t="str">
        <f t="shared" si="110"/>
        <v/>
      </c>
      <c r="AP322" s="34" t="str">
        <f>IF(AJ322="","",VLOOKUP(AN322,[1]Sheet11!E:F,2,0))</f>
        <v/>
      </c>
      <c r="AQ322" s="34" t="str">
        <f>IF(AO322="拼单会员","5年",IF(AJ322="","",VLOOKUP(AM322&amp;AP322,[1]Sheet11!$J$3:$K$17,2)))</f>
        <v/>
      </c>
      <c r="AR322" s="34" t="str">
        <f t="shared" si="111"/>
        <v/>
      </c>
      <c r="AS322" s="34" t="str">
        <f t="shared" si="112"/>
        <v/>
      </c>
      <c r="AT322" s="34" t="str">
        <f t="shared" si="113"/>
        <v/>
      </c>
      <c r="AU322" s="34" t="str">
        <f t="shared" si="114"/>
        <v/>
      </c>
      <c r="AV322" s="34" t="str">
        <f t="shared" si="115"/>
        <v/>
      </c>
      <c r="AW322" s="34" t="str">
        <f t="shared" si="116"/>
        <v/>
      </c>
      <c r="AX322" s="34" t="str">
        <f t="shared" si="117"/>
        <v/>
      </c>
      <c r="AY322" s="34" t="str">
        <f>IF(SUMIF('7-市场业绩'!F:F,AC322,'7-市场业绩'!I:I)&gt;0,"学习卡","老结算")</f>
        <v>老结算</v>
      </c>
      <c r="AZ322" s="34" t="str">
        <f t="shared" si="118"/>
        <v/>
      </c>
      <c r="BA322" s="34" t="str">
        <f t="shared" si="119"/>
        <v>无</v>
      </c>
      <c r="BB322" s="34" t="str">
        <f t="shared" si="120"/>
        <v/>
      </c>
      <c r="BC322" s="34" t="str">
        <f t="shared" si="121"/>
        <v/>
      </c>
      <c r="BD322" s="34" t="str">
        <f t="shared" si="122"/>
        <v>无</v>
      </c>
      <c r="BE322" s="34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7.25" hidden="1" customHeight="1">
      <c r="A323" s="30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7"/>
      <c r="M323" s="20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4" t="str">
        <f t="shared" ref="AC323:AC386" si="123">SUBSTITUTE(SUBSTITUTE(SUBSTITUTE(SUBSTITUTE(SUBSTITUTE(SUBSTITUTE(AA323,"(主签单人)",""),"(03-客户接待员)",""),"（金牌）",""),"（会员学员）",""),"金牌",""),"金牌学员","")</f>
        <v/>
      </c>
      <c r="AD323" s="35">
        <f t="shared" ref="AD323:AD386" si="124">IFERROR(VALUE(MID(H323,FIND("(",H323)+1,FIND(")",H323)-FIND("(",H323)-2)),0)</f>
        <v>0</v>
      </c>
      <c r="AE323" s="34" t="str">
        <f t="shared" ref="AE323:AE386" si="125">IF(AJ323="","",MID(AB323,FIND("@",SUBSTITUTE(AB323,"／","@",6))+5,FIND("@",SUBSTITUTE(AB323,"／","@",7))-FIND("@",SUBSTITUTE(AB323,"／","@",6))-5))</f>
        <v/>
      </c>
      <c r="AF323" s="24"/>
      <c r="AG323" s="39">
        <f t="shared" ref="AG323:AG386" si="126">IFERROR(VALUE(MID(AB323,FIND("@",SUBSTITUTE(AB323,"：","@",1))+1,FIND("@",SUBSTITUTE(AB323,"）","@",1))-FIND("@",SUBSTITUTE(AB323,"：","@",1))-1)),0)</f>
        <v>0</v>
      </c>
      <c r="AH323" s="35">
        <f t="shared" ref="AH323:AH386" si="127">IFERROR(IF(AND(IFERROR(FIND("预缴定金",AB323),0)=0,H323=""),M323,VALUE(MID(AB323,FIND("@",SUBSTITUTE(AB323,"：","@",2))+1,FIND("@",SUBSTITUTE(AB323,"）","@",2))-FIND("@",SUBSTITUTE(AB323,"：","@",2))-1))),0)</f>
        <v>0</v>
      </c>
      <c r="AI323" s="35">
        <f t="shared" ref="AI323:AI386" si="128">M323-AH323</f>
        <v>0</v>
      </c>
      <c r="AJ323" s="34" t="str">
        <f t="shared" ref="AJ323:AJ386" si="129">IF(OR(V323="退费",V323="结转",W323="",W323="结转学费",W323="老带新返现"),"",IF(OR(AI323&lt;=0,AND(IFERROR(FIND("预缴定金",AB323),0)=0,H323="")),"",LEFT(AB323,FIND("／",AB323)-1)))</f>
        <v/>
      </c>
      <c r="AK323" s="34" t="str">
        <f t="shared" ref="AK323:AK386" si="130">IF(AJ323="","",LEFT(AB323,2))</f>
        <v/>
      </c>
      <c r="AL323" s="34" t="str">
        <f t="shared" ref="AL323:AL386" si="131">IF(AJ323="","",MID(AB323,3,2))</f>
        <v/>
      </c>
      <c r="AM323" s="34" t="str">
        <f t="shared" ref="AM323:AM386" si="132">IF(AJ323="","",MID(AB323,5,2))</f>
        <v/>
      </c>
      <c r="AN323" s="34" t="str">
        <f t="shared" ref="AN323:AN386" si="133">IF(AJ323="","",MIDB(AJ323,SEARCHB("?",AJ323),2*LEN(AJ323)-LENB(AJ323)+2))</f>
        <v/>
      </c>
      <c r="AO323" s="34" t="str">
        <f t="shared" ref="AO323:AO386" si="134">IF(AJ323="","",RIGHT(MIDB(AJ323,SEARCHB("?",AJ323),20),LENB(MIDB(AJ323,SEARCHB("?",AJ323),20))-LEN(MIDB(AJ323,SEARCHB("?",AJ323),20))-1))</f>
        <v/>
      </c>
      <c r="AP323" s="34" t="str">
        <f>IF(AJ323="","",VLOOKUP(AN323,[1]Sheet11!E:F,2,0))</f>
        <v/>
      </c>
      <c r="AQ323" s="34" t="str">
        <f>IF(AO323="拼单会员","5年",IF(AJ323="","",VLOOKUP(AM323&amp;AP323,[1]Sheet11!$J$3:$K$17,2)))</f>
        <v/>
      </c>
      <c r="AR323" s="34" t="str">
        <f t="shared" ref="AR323:AR386" si="135">IF(AJ323="","",VLOOKUP(AO323,BP:BQ,2,0))</f>
        <v/>
      </c>
      <c r="AS323" s="34" t="str">
        <f t="shared" ref="AS323:AS386" si="136">IF(AJ323="","",MID(AB323,FIND("@",SUBSTITUTE(AB323,"／","@",5))+8,10))</f>
        <v/>
      </c>
      <c r="AT323" s="34" t="str">
        <f t="shared" ref="AT323:AT386" si="137">IF(AJ323="","",IF(AK323="新生","新生",IF((AS323-$BH$2)&gt;0,"1年追补","老生")))</f>
        <v/>
      </c>
      <c r="AU323" s="34" t="str">
        <f t="shared" ref="AU323:AU386" si="138">IF(AJ323="","",IF(OR(AT323="新生",AT323="1年追补"),"新生","老生"))</f>
        <v/>
      </c>
      <c r="AV323" s="34" t="str">
        <f t="shared" ref="AV323:AV386" si="139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4" t="str">
        <f t="shared" ref="AW323:AW386" si="140">IF(AJ323="","",VLOOKUP(AO323,BP:BR,3,0))</f>
        <v/>
      </c>
      <c r="AX323" s="34" t="str">
        <f t="shared" ref="AX323:AX386" si="141">AT323&amp;AW323</f>
        <v/>
      </c>
      <c r="AY323" s="34" t="str">
        <f>IF(SUMIF('7-市场业绩'!F:F,AC323,'7-市场业绩'!I:I)&gt;0,"学习卡","老结算")</f>
        <v>老结算</v>
      </c>
      <c r="AZ323" s="34" t="str">
        <f t="shared" ref="AZ323:AZ386" si="142">IF(AY323="学习卡",AV323,AX323)</f>
        <v/>
      </c>
      <c r="BA323" s="34" t="str">
        <f t="shared" ref="BA323:BA386" si="143">IFERROR(MID(AB323,FIND("@",SUBSTITUTE(AB323,"／","@",3))+6,FIND("@",SUBSTITUTE(AB323,"／","@",4))-FIND("@",SUBSTITUTE(AB323,"／","@",3))-6),"无")</f>
        <v>无</v>
      </c>
      <c r="BB323" s="34" t="str">
        <f t="shared" ref="BB323:BB386" si="144">IFERROR(MID(AB323,FIND("@",SUBSTITUTE(AB323,"：","@",6))+1,FIND("@",SUBSTITUTE(AB323,"-","@",8))-FIND("@",SUBSTITUTE(AB323,"：","@",6))-1),"")</f>
        <v/>
      </c>
      <c r="BC323" s="34" t="str">
        <f t="shared" ref="BC323:BC386" si="145">IFERROR(MID(AB323,FIND("@",SUBSTITUTE(AB323,"：","@",6))+1,FIND("@",SUBSTITUTE(AB323,"-","@",8))-FIND("@",SUBSTITUTE(AB323,"：","@",6))-1),"")</f>
        <v/>
      </c>
      <c r="BD323" s="34" t="str">
        <f t="shared" ref="BD323:BD386" si="146">IFERROR(MID(AB323,FIND("@",SUBSTITUTE(AB323,"：","@",4))+1,FIND("@",SUBSTITUTE(AB323,"）","@",6))-FIND("@",SUBSTITUTE(AB323,"：","@",4))-1),"无")</f>
        <v>无</v>
      </c>
      <c r="BE323" s="34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7.25" hidden="1" customHeight="1">
      <c r="A324" s="30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7"/>
      <c r="M324" s="20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4" t="str">
        <f t="shared" si="123"/>
        <v/>
      </c>
      <c r="AD324" s="35">
        <f t="shared" si="124"/>
        <v>0</v>
      </c>
      <c r="AE324" s="34" t="str">
        <f t="shared" si="125"/>
        <v/>
      </c>
      <c r="AF324" s="24"/>
      <c r="AG324" s="39">
        <f t="shared" si="126"/>
        <v>0</v>
      </c>
      <c r="AH324" s="35">
        <f t="shared" si="127"/>
        <v>0</v>
      </c>
      <c r="AI324" s="35">
        <f t="shared" si="128"/>
        <v>0</v>
      </c>
      <c r="AJ324" s="34" t="str">
        <f t="shared" si="129"/>
        <v/>
      </c>
      <c r="AK324" s="34" t="str">
        <f t="shared" si="130"/>
        <v/>
      </c>
      <c r="AL324" s="34" t="str">
        <f t="shared" si="131"/>
        <v/>
      </c>
      <c r="AM324" s="34" t="str">
        <f t="shared" si="132"/>
        <v/>
      </c>
      <c r="AN324" s="34" t="str">
        <f t="shared" si="133"/>
        <v/>
      </c>
      <c r="AO324" s="34" t="str">
        <f t="shared" si="134"/>
        <v/>
      </c>
      <c r="AP324" s="34" t="str">
        <f>IF(AJ324="","",VLOOKUP(AN324,[1]Sheet11!E:F,2,0))</f>
        <v/>
      </c>
      <c r="AQ324" s="34" t="str">
        <f>IF(AO324="拼单会员","5年",IF(AJ324="","",VLOOKUP(AM324&amp;AP324,[1]Sheet11!$J$3:$K$17,2)))</f>
        <v/>
      </c>
      <c r="AR324" s="34" t="str">
        <f t="shared" si="135"/>
        <v/>
      </c>
      <c r="AS324" s="34" t="str">
        <f t="shared" si="136"/>
        <v/>
      </c>
      <c r="AT324" s="34" t="str">
        <f t="shared" si="137"/>
        <v/>
      </c>
      <c r="AU324" s="34" t="str">
        <f t="shared" si="138"/>
        <v/>
      </c>
      <c r="AV324" s="34" t="str">
        <f t="shared" si="139"/>
        <v/>
      </c>
      <c r="AW324" s="34" t="str">
        <f t="shared" si="140"/>
        <v/>
      </c>
      <c r="AX324" s="34" t="str">
        <f t="shared" si="141"/>
        <v/>
      </c>
      <c r="AY324" s="34" t="str">
        <f>IF(SUMIF('7-市场业绩'!F:F,AC324,'7-市场业绩'!I:I)&gt;0,"学习卡","老结算")</f>
        <v>老结算</v>
      </c>
      <c r="AZ324" s="34" t="str">
        <f t="shared" si="142"/>
        <v/>
      </c>
      <c r="BA324" s="34" t="str">
        <f t="shared" si="143"/>
        <v>无</v>
      </c>
      <c r="BB324" s="34" t="str">
        <f t="shared" si="144"/>
        <v/>
      </c>
      <c r="BC324" s="34" t="str">
        <f t="shared" si="145"/>
        <v/>
      </c>
      <c r="BD324" s="34" t="str">
        <f t="shared" si="146"/>
        <v>无</v>
      </c>
      <c r="BE324" s="34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7.25" hidden="1" customHeight="1">
      <c r="A325" s="30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7"/>
      <c r="M325" s="20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4" t="str">
        <f t="shared" si="123"/>
        <v/>
      </c>
      <c r="AD325" s="35">
        <f t="shared" si="124"/>
        <v>0</v>
      </c>
      <c r="AE325" s="34" t="str">
        <f t="shared" si="125"/>
        <v/>
      </c>
      <c r="AF325" s="24"/>
      <c r="AG325" s="39">
        <f t="shared" si="126"/>
        <v>0</v>
      </c>
      <c r="AH325" s="35">
        <f t="shared" si="127"/>
        <v>0</v>
      </c>
      <c r="AI325" s="35">
        <f t="shared" si="128"/>
        <v>0</v>
      </c>
      <c r="AJ325" s="34" t="str">
        <f t="shared" si="129"/>
        <v/>
      </c>
      <c r="AK325" s="34" t="str">
        <f t="shared" si="130"/>
        <v/>
      </c>
      <c r="AL325" s="34" t="str">
        <f t="shared" si="131"/>
        <v/>
      </c>
      <c r="AM325" s="34" t="str">
        <f t="shared" si="132"/>
        <v/>
      </c>
      <c r="AN325" s="34" t="str">
        <f t="shared" si="133"/>
        <v/>
      </c>
      <c r="AO325" s="34" t="str">
        <f t="shared" si="134"/>
        <v/>
      </c>
      <c r="AP325" s="34" t="str">
        <f>IF(AJ325="","",VLOOKUP(AN325,[1]Sheet11!E:F,2,0))</f>
        <v/>
      </c>
      <c r="AQ325" s="34" t="str">
        <f>IF(AO325="拼单会员","5年",IF(AJ325="","",VLOOKUP(AM325&amp;AP325,[1]Sheet11!$J$3:$K$17,2)))</f>
        <v/>
      </c>
      <c r="AR325" s="34" t="str">
        <f t="shared" si="135"/>
        <v/>
      </c>
      <c r="AS325" s="34" t="str">
        <f t="shared" si="136"/>
        <v/>
      </c>
      <c r="AT325" s="34" t="str">
        <f t="shared" si="137"/>
        <v/>
      </c>
      <c r="AU325" s="34" t="str">
        <f t="shared" si="138"/>
        <v/>
      </c>
      <c r="AV325" s="34" t="str">
        <f t="shared" si="139"/>
        <v/>
      </c>
      <c r="AW325" s="34" t="str">
        <f t="shared" si="140"/>
        <v/>
      </c>
      <c r="AX325" s="34" t="str">
        <f t="shared" si="141"/>
        <v/>
      </c>
      <c r="AY325" s="34" t="str">
        <f>IF(SUMIF('7-市场业绩'!F:F,AC325,'7-市场业绩'!I:I)&gt;0,"学习卡","老结算")</f>
        <v>老结算</v>
      </c>
      <c r="AZ325" s="34" t="str">
        <f t="shared" si="142"/>
        <v/>
      </c>
      <c r="BA325" s="34" t="str">
        <f t="shared" si="143"/>
        <v>无</v>
      </c>
      <c r="BB325" s="34" t="str">
        <f t="shared" si="144"/>
        <v/>
      </c>
      <c r="BC325" s="34" t="str">
        <f t="shared" si="145"/>
        <v/>
      </c>
      <c r="BD325" s="34" t="str">
        <f t="shared" si="146"/>
        <v>无</v>
      </c>
      <c r="BE325" s="34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7.25" hidden="1" customHeight="1">
      <c r="A326" s="30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7"/>
      <c r="M326" s="20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4" t="str">
        <f t="shared" si="123"/>
        <v/>
      </c>
      <c r="AD326" s="35">
        <f t="shared" si="124"/>
        <v>0</v>
      </c>
      <c r="AE326" s="34" t="str">
        <f t="shared" si="125"/>
        <v/>
      </c>
      <c r="AF326" s="24"/>
      <c r="AG326" s="39">
        <f t="shared" si="126"/>
        <v>0</v>
      </c>
      <c r="AH326" s="35">
        <f t="shared" si="127"/>
        <v>0</v>
      </c>
      <c r="AI326" s="35">
        <f t="shared" si="128"/>
        <v>0</v>
      </c>
      <c r="AJ326" s="34" t="str">
        <f t="shared" si="129"/>
        <v/>
      </c>
      <c r="AK326" s="34" t="str">
        <f t="shared" si="130"/>
        <v/>
      </c>
      <c r="AL326" s="34" t="str">
        <f t="shared" si="131"/>
        <v/>
      </c>
      <c r="AM326" s="34" t="str">
        <f t="shared" si="132"/>
        <v/>
      </c>
      <c r="AN326" s="34" t="str">
        <f t="shared" si="133"/>
        <v/>
      </c>
      <c r="AO326" s="34" t="str">
        <f t="shared" si="134"/>
        <v/>
      </c>
      <c r="AP326" s="34" t="str">
        <f>IF(AJ326="","",VLOOKUP(AN326,[1]Sheet11!E:F,2,0))</f>
        <v/>
      </c>
      <c r="AQ326" s="34" t="str">
        <f>IF(AO326="拼单会员","5年",IF(AJ326="","",VLOOKUP(AM326&amp;AP326,[1]Sheet11!$J$3:$K$17,2)))</f>
        <v/>
      </c>
      <c r="AR326" s="34" t="str">
        <f t="shared" si="135"/>
        <v/>
      </c>
      <c r="AS326" s="34" t="str">
        <f t="shared" si="136"/>
        <v/>
      </c>
      <c r="AT326" s="34" t="str">
        <f t="shared" si="137"/>
        <v/>
      </c>
      <c r="AU326" s="34" t="str">
        <f t="shared" si="138"/>
        <v/>
      </c>
      <c r="AV326" s="34" t="str">
        <f t="shared" si="139"/>
        <v/>
      </c>
      <c r="AW326" s="34" t="str">
        <f t="shared" si="140"/>
        <v/>
      </c>
      <c r="AX326" s="34" t="str">
        <f t="shared" si="141"/>
        <v/>
      </c>
      <c r="AY326" s="34" t="str">
        <f>IF(SUMIF('7-市场业绩'!F:F,AC326,'7-市场业绩'!I:I)&gt;0,"学习卡","老结算")</f>
        <v>老结算</v>
      </c>
      <c r="AZ326" s="34" t="str">
        <f t="shared" si="142"/>
        <v/>
      </c>
      <c r="BA326" s="34" t="str">
        <f t="shared" si="143"/>
        <v>无</v>
      </c>
      <c r="BB326" s="34" t="str">
        <f t="shared" si="144"/>
        <v/>
      </c>
      <c r="BC326" s="34" t="str">
        <f t="shared" si="145"/>
        <v/>
      </c>
      <c r="BD326" s="34" t="str">
        <f t="shared" si="146"/>
        <v>无</v>
      </c>
      <c r="BE326" s="34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7.25" hidden="1" customHeight="1">
      <c r="A327" s="30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7"/>
      <c r="M327" s="20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4" t="str">
        <f t="shared" si="123"/>
        <v/>
      </c>
      <c r="AD327" s="35">
        <f t="shared" si="124"/>
        <v>0</v>
      </c>
      <c r="AE327" s="34" t="str">
        <f t="shared" si="125"/>
        <v/>
      </c>
      <c r="AF327" s="24"/>
      <c r="AG327" s="39">
        <f t="shared" si="126"/>
        <v>0</v>
      </c>
      <c r="AH327" s="35">
        <f t="shared" si="127"/>
        <v>0</v>
      </c>
      <c r="AI327" s="35">
        <f t="shared" si="128"/>
        <v>0</v>
      </c>
      <c r="AJ327" s="34" t="str">
        <f t="shared" si="129"/>
        <v/>
      </c>
      <c r="AK327" s="34" t="str">
        <f t="shared" si="130"/>
        <v/>
      </c>
      <c r="AL327" s="34" t="str">
        <f t="shared" si="131"/>
        <v/>
      </c>
      <c r="AM327" s="34" t="str">
        <f t="shared" si="132"/>
        <v/>
      </c>
      <c r="AN327" s="34" t="str">
        <f t="shared" si="133"/>
        <v/>
      </c>
      <c r="AO327" s="34" t="str">
        <f t="shared" si="134"/>
        <v/>
      </c>
      <c r="AP327" s="34" t="str">
        <f>IF(AJ327="","",VLOOKUP(AN327,[1]Sheet11!E:F,2,0))</f>
        <v/>
      </c>
      <c r="AQ327" s="34" t="str">
        <f>IF(AO327="拼单会员","5年",IF(AJ327="","",VLOOKUP(AM327&amp;AP327,[1]Sheet11!$J$3:$K$17,2)))</f>
        <v/>
      </c>
      <c r="AR327" s="34" t="str">
        <f t="shared" si="135"/>
        <v/>
      </c>
      <c r="AS327" s="34" t="str">
        <f t="shared" si="136"/>
        <v/>
      </c>
      <c r="AT327" s="34" t="str">
        <f t="shared" si="137"/>
        <v/>
      </c>
      <c r="AU327" s="34" t="str">
        <f t="shared" si="138"/>
        <v/>
      </c>
      <c r="AV327" s="34" t="str">
        <f t="shared" si="139"/>
        <v/>
      </c>
      <c r="AW327" s="34" t="str">
        <f t="shared" si="140"/>
        <v/>
      </c>
      <c r="AX327" s="34" t="str">
        <f t="shared" si="141"/>
        <v/>
      </c>
      <c r="AY327" s="34" t="str">
        <f>IF(SUMIF('7-市场业绩'!F:F,AC327,'7-市场业绩'!I:I)&gt;0,"学习卡","老结算")</f>
        <v>老结算</v>
      </c>
      <c r="AZ327" s="34" t="str">
        <f t="shared" si="142"/>
        <v/>
      </c>
      <c r="BA327" s="34" t="str">
        <f t="shared" si="143"/>
        <v>无</v>
      </c>
      <c r="BB327" s="34" t="str">
        <f t="shared" si="144"/>
        <v/>
      </c>
      <c r="BC327" s="34" t="str">
        <f t="shared" si="145"/>
        <v/>
      </c>
      <c r="BD327" s="34" t="str">
        <f t="shared" si="146"/>
        <v>无</v>
      </c>
      <c r="BE327" s="34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7.25" hidden="1" customHeight="1">
      <c r="A328" s="30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7"/>
      <c r="M328" s="20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4" t="str">
        <f t="shared" si="123"/>
        <v/>
      </c>
      <c r="AD328" s="35">
        <f t="shared" si="124"/>
        <v>0</v>
      </c>
      <c r="AE328" s="34" t="str">
        <f t="shared" si="125"/>
        <v/>
      </c>
      <c r="AF328" s="24"/>
      <c r="AG328" s="39">
        <f t="shared" si="126"/>
        <v>0</v>
      </c>
      <c r="AH328" s="35">
        <f t="shared" si="127"/>
        <v>0</v>
      </c>
      <c r="AI328" s="35">
        <f t="shared" si="128"/>
        <v>0</v>
      </c>
      <c r="AJ328" s="34" t="str">
        <f t="shared" si="129"/>
        <v/>
      </c>
      <c r="AK328" s="34" t="str">
        <f t="shared" si="130"/>
        <v/>
      </c>
      <c r="AL328" s="34" t="str">
        <f t="shared" si="131"/>
        <v/>
      </c>
      <c r="AM328" s="34" t="str">
        <f t="shared" si="132"/>
        <v/>
      </c>
      <c r="AN328" s="34" t="str">
        <f t="shared" si="133"/>
        <v/>
      </c>
      <c r="AO328" s="34" t="str">
        <f t="shared" si="134"/>
        <v/>
      </c>
      <c r="AP328" s="34" t="str">
        <f>IF(AJ328="","",VLOOKUP(AN328,[1]Sheet11!E:F,2,0))</f>
        <v/>
      </c>
      <c r="AQ328" s="34" t="str">
        <f>IF(AO328="拼单会员","5年",IF(AJ328="","",VLOOKUP(AM328&amp;AP328,[1]Sheet11!$J$3:$K$17,2)))</f>
        <v/>
      </c>
      <c r="AR328" s="34" t="str">
        <f t="shared" si="135"/>
        <v/>
      </c>
      <c r="AS328" s="34" t="str">
        <f t="shared" si="136"/>
        <v/>
      </c>
      <c r="AT328" s="34" t="str">
        <f t="shared" si="137"/>
        <v/>
      </c>
      <c r="AU328" s="34" t="str">
        <f t="shared" si="138"/>
        <v/>
      </c>
      <c r="AV328" s="34" t="str">
        <f t="shared" si="139"/>
        <v/>
      </c>
      <c r="AW328" s="34" t="str">
        <f t="shared" si="140"/>
        <v/>
      </c>
      <c r="AX328" s="34" t="str">
        <f t="shared" si="141"/>
        <v/>
      </c>
      <c r="AY328" s="34" t="str">
        <f>IF(SUMIF('7-市场业绩'!F:F,AC328,'7-市场业绩'!I:I)&gt;0,"学习卡","老结算")</f>
        <v>老结算</v>
      </c>
      <c r="AZ328" s="34" t="str">
        <f t="shared" si="142"/>
        <v/>
      </c>
      <c r="BA328" s="34" t="str">
        <f t="shared" si="143"/>
        <v>无</v>
      </c>
      <c r="BB328" s="34" t="str">
        <f t="shared" si="144"/>
        <v/>
      </c>
      <c r="BC328" s="34" t="str">
        <f t="shared" si="145"/>
        <v/>
      </c>
      <c r="BD328" s="34" t="str">
        <f t="shared" si="146"/>
        <v>无</v>
      </c>
      <c r="BE328" s="34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7.25" hidden="1" customHeight="1">
      <c r="A329" s="30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7"/>
      <c r="M329" s="20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4" t="str">
        <f t="shared" si="123"/>
        <v/>
      </c>
      <c r="AD329" s="35">
        <f t="shared" si="124"/>
        <v>0</v>
      </c>
      <c r="AE329" s="34" t="str">
        <f t="shared" si="125"/>
        <v/>
      </c>
      <c r="AF329" s="24"/>
      <c r="AG329" s="39">
        <f t="shared" si="126"/>
        <v>0</v>
      </c>
      <c r="AH329" s="35">
        <f t="shared" si="127"/>
        <v>0</v>
      </c>
      <c r="AI329" s="35">
        <f t="shared" si="128"/>
        <v>0</v>
      </c>
      <c r="AJ329" s="34" t="str">
        <f t="shared" si="129"/>
        <v/>
      </c>
      <c r="AK329" s="34" t="str">
        <f t="shared" si="130"/>
        <v/>
      </c>
      <c r="AL329" s="34" t="str">
        <f t="shared" si="131"/>
        <v/>
      </c>
      <c r="AM329" s="34" t="str">
        <f t="shared" si="132"/>
        <v/>
      </c>
      <c r="AN329" s="34" t="str">
        <f t="shared" si="133"/>
        <v/>
      </c>
      <c r="AO329" s="34" t="str">
        <f t="shared" si="134"/>
        <v/>
      </c>
      <c r="AP329" s="34" t="str">
        <f>IF(AJ329="","",VLOOKUP(AN329,[1]Sheet11!E:F,2,0))</f>
        <v/>
      </c>
      <c r="AQ329" s="34" t="str">
        <f>IF(AO329="拼单会员","5年",IF(AJ329="","",VLOOKUP(AM329&amp;AP329,[1]Sheet11!$J$3:$K$17,2)))</f>
        <v/>
      </c>
      <c r="AR329" s="34" t="str">
        <f t="shared" si="135"/>
        <v/>
      </c>
      <c r="AS329" s="34" t="str">
        <f t="shared" si="136"/>
        <v/>
      </c>
      <c r="AT329" s="34" t="str">
        <f t="shared" si="137"/>
        <v/>
      </c>
      <c r="AU329" s="34" t="str">
        <f t="shared" si="138"/>
        <v/>
      </c>
      <c r="AV329" s="34" t="str">
        <f t="shared" si="139"/>
        <v/>
      </c>
      <c r="AW329" s="34" t="str">
        <f t="shared" si="140"/>
        <v/>
      </c>
      <c r="AX329" s="34" t="str">
        <f t="shared" si="141"/>
        <v/>
      </c>
      <c r="AY329" s="34" t="str">
        <f>IF(SUMIF('7-市场业绩'!F:F,AC329,'7-市场业绩'!I:I)&gt;0,"学习卡","老结算")</f>
        <v>老结算</v>
      </c>
      <c r="AZ329" s="34" t="str">
        <f t="shared" si="142"/>
        <v/>
      </c>
      <c r="BA329" s="34" t="str">
        <f t="shared" si="143"/>
        <v>无</v>
      </c>
      <c r="BB329" s="34" t="str">
        <f t="shared" si="144"/>
        <v/>
      </c>
      <c r="BC329" s="34" t="str">
        <f t="shared" si="145"/>
        <v/>
      </c>
      <c r="BD329" s="34" t="str">
        <f t="shared" si="146"/>
        <v>无</v>
      </c>
      <c r="BE329" s="34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7.25" hidden="1" customHeight="1">
      <c r="A330" s="30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7"/>
      <c r="M330" s="20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4" t="str">
        <f t="shared" si="123"/>
        <v/>
      </c>
      <c r="AD330" s="35">
        <f t="shared" si="124"/>
        <v>0</v>
      </c>
      <c r="AE330" s="34" t="str">
        <f t="shared" si="125"/>
        <v/>
      </c>
      <c r="AF330" s="24"/>
      <c r="AG330" s="39">
        <f t="shared" si="126"/>
        <v>0</v>
      </c>
      <c r="AH330" s="35">
        <f t="shared" si="127"/>
        <v>0</v>
      </c>
      <c r="AI330" s="35">
        <f t="shared" si="128"/>
        <v>0</v>
      </c>
      <c r="AJ330" s="34" t="str">
        <f t="shared" si="129"/>
        <v/>
      </c>
      <c r="AK330" s="34" t="str">
        <f t="shared" si="130"/>
        <v/>
      </c>
      <c r="AL330" s="34" t="str">
        <f t="shared" si="131"/>
        <v/>
      </c>
      <c r="AM330" s="34" t="str">
        <f t="shared" si="132"/>
        <v/>
      </c>
      <c r="AN330" s="34" t="str">
        <f t="shared" si="133"/>
        <v/>
      </c>
      <c r="AO330" s="34" t="str">
        <f t="shared" si="134"/>
        <v/>
      </c>
      <c r="AP330" s="34" t="str">
        <f>IF(AJ330="","",VLOOKUP(AN330,[1]Sheet11!E:F,2,0))</f>
        <v/>
      </c>
      <c r="AQ330" s="34" t="str">
        <f>IF(AO330="拼单会员","5年",IF(AJ330="","",VLOOKUP(AM330&amp;AP330,[1]Sheet11!$J$3:$K$17,2)))</f>
        <v/>
      </c>
      <c r="AR330" s="34" t="str">
        <f t="shared" si="135"/>
        <v/>
      </c>
      <c r="AS330" s="34" t="str">
        <f t="shared" si="136"/>
        <v/>
      </c>
      <c r="AT330" s="34" t="str">
        <f t="shared" si="137"/>
        <v/>
      </c>
      <c r="AU330" s="34" t="str">
        <f t="shared" si="138"/>
        <v/>
      </c>
      <c r="AV330" s="34" t="str">
        <f t="shared" si="139"/>
        <v/>
      </c>
      <c r="AW330" s="34" t="str">
        <f t="shared" si="140"/>
        <v/>
      </c>
      <c r="AX330" s="34" t="str">
        <f t="shared" si="141"/>
        <v/>
      </c>
      <c r="AY330" s="34" t="str">
        <f>IF(SUMIF('7-市场业绩'!F:F,AC330,'7-市场业绩'!I:I)&gt;0,"学习卡","老结算")</f>
        <v>老结算</v>
      </c>
      <c r="AZ330" s="34" t="str">
        <f t="shared" si="142"/>
        <v/>
      </c>
      <c r="BA330" s="34" t="str">
        <f t="shared" si="143"/>
        <v>无</v>
      </c>
      <c r="BB330" s="34" t="str">
        <f t="shared" si="144"/>
        <v/>
      </c>
      <c r="BC330" s="34" t="str">
        <f t="shared" si="145"/>
        <v/>
      </c>
      <c r="BD330" s="34" t="str">
        <f t="shared" si="146"/>
        <v>无</v>
      </c>
      <c r="BE330" s="34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7.25" hidden="1" customHeight="1">
      <c r="A331" s="30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7"/>
      <c r="M331" s="20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4" t="str">
        <f t="shared" si="123"/>
        <v/>
      </c>
      <c r="AD331" s="35">
        <f t="shared" si="124"/>
        <v>0</v>
      </c>
      <c r="AE331" s="34" t="str">
        <f t="shared" si="125"/>
        <v/>
      </c>
      <c r="AF331" s="24"/>
      <c r="AG331" s="39">
        <f t="shared" si="126"/>
        <v>0</v>
      </c>
      <c r="AH331" s="35">
        <f t="shared" si="127"/>
        <v>0</v>
      </c>
      <c r="AI331" s="35">
        <f t="shared" si="128"/>
        <v>0</v>
      </c>
      <c r="AJ331" s="34" t="str">
        <f t="shared" si="129"/>
        <v/>
      </c>
      <c r="AK331" s="34" t="str">
        <f t="shared" si="130"/>
        <v/>
      </c>
      <c r="AL331" s="34" t="str">
        <f t="shared" si="131"/>
        <v/>
      </c>
      <c r="AM331" s="34" t="str">
        <f t="shared" si="132"/>
        <v/>
      </c>
      <c r="AN331" s="34" t="str">
        <f t="shared" si="133"/>
        <v/>
      </c>
      <c r="AO331" s="34" t="str">
        <f t="shared" si="134"/>
        <v/>
      </c>
      <c r="AP331" s="34" t="str">
        <f>IF(AJ331="","",VLOOKUP(AN331,[1]Sheet11!E:F,2,0))</f>
        <v/>
      </c>
      <c r="AQ331" s="34" t="str">
        <f>IF(AO331="拼单会员","5年",IF(AJ331="","",VLOOKUP(AM331&amp;AP331,[1]Sheet11!$J$3:$K$17,2)))</f>
        <v/>
      </c>
      <c r="AR331" s="34" t="str">
        <f t="shared" si="135"/>
        <v/>
      </c>
      <c r="AS331" s="34" t="str">
        <f t="shared" si="136"/>
        <v/>
      </c>
      <c r="AT331" s="34" t="str">
        <f t="shared" si="137"/>
        <v/>
      </c>
      <c r="AU331" s="34" t="str">
        <f t="shared" si="138"/>
        <v/>
      </c>
      <c r="AV331" s="34" t="str">
        <f t="shared" si="139"/>
        <v/>
      </c>
      <c r="AW331" s="34" t="str">
        <f t="shared" si="140"/>
        <v/>
      </c>
      <c r="AX331" s="34" t="str">
        <f t="shared" si="141"/>
        <v/>
      </c>
      <c r="AY331" s="34" t="str">
        <f>IF(SUMIF('7-市场业绩'!F:F,AC331,'7-市场业绩'!I:I)&gt;0,"学习卡","老结算")</f>
        <v>老结算</v>
      </c>
      <c r="AZ331" s="34" t="str">
        <f t="shared" si="142"/>
        <v/>
      </c>
      <c r="BA331" s="34" t="str">
        <f t="shared" si="143"/>
        <v>无</v>
      </c>
      <c r="BB331" s="34" t="str">
        <f t="shared" si="144"/>
        <v/>
      </c>
      <c r="BC331" s="34" t="str">
        <f t="shared" si="145"/>
        <v/>
      </c>
      <c r="BD331" s="34" t="str">
        <f t="shared" si="146"/>
        <v>无</v>
      </c>
      <c r="BE331" s="34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7.25" hidden="1" customHeight="1">
      <c r="A332" s="30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7"/>
      <c r="M332" s="20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4" t="str">
        <f t="shared" si="123"/>
        <v/>
      </c>
      <c r="AD332" s="35">
        <f t="shared" si="124"/>
        <v>0</v>
      </c>
      <c r="AE332" s="34" t="str">
        <f t="shared" si="125"/>
        <v/>
      </c>
      <c r="AF332" s="24"/>
      <c r="AG332" s="39">
        <f t="shared" si="126"/>
        <v>0</v>
      </c>
      <c r="AH332" s="35">
        <f t="shared" si="127"/>
        <v>0</v>
      </c>
      <c r="AI332" s="35">
        <f t="shared" si="128"/>
        <v>0</v>
      </c>
      <c r="AJ332" s="34" t="str">
        <f t="shared" si="129"/>
        <v/>
      </c>
      <c r="AK332" s="34" t="str">
        <f t="shared" si="130"/>
        <v/>
      </c>
      <c r="AL332" s="34" t="str">
        <f t="shared" si="131"/>
        <v/>
      </c>
      <c r="AM332" s="34" t="str">
        <f t="shared" si="132"/>
        <v/>
      </c>
      <c r="AN332" s="34" t="str">
        <f t="shared" si="133"/>
        <v/>
      </c>
      <c r="AO332" s="34" t="str">
        <f t="shared" si="134"/>
        <v/>
      </c>
      <c r="AP332" s="34" t="str">
        <f>IF(AJ332="","",VLOOKUP(AN332,[1]Sheet11!E:F,2,0))</f>
        <v/>
      </c>
      <c r="AQ332" s="34" t="str">
        <f>IF(AO332="拼单会员","5年",IF(AJ332="","",VLOOKUP(AM332&amp;AP332,[1]Sheet11!$J$3:$K$17,2)))</f>
        <v/>
      </c>
      <c r="AR332" s="34" t="str">
        <f t="shared" si="135"/>
        <v/>
      </c>
      <c r="AS332" s="34" t="str">
        <f t="shared" si="136"/>
        <v/>
      </c>
      <c r="AT332" s="34" t="str">
        <f t="shared" si="137"/>
        <v/>
      </c>
      <c r="AU332" s="34" t="str">
        <f t="shared" si="138"/>
        <v/>
      </c>
      <c r="AV332" s="34" t="str">
        <f t="shared" si="139"/>
        <v/>
      </c>
      <c r="AW332" s="34" t="str">
        <f t="shared" si="140"/>
        <v/>
      </c>
      <c r="AX332" s="34" t="str">
        <f t="shared" si="141"/>
        <v/>
      </c>
      <c r="AY332" s="34" t="str">
        <f>IF(SUMIF('7-市场业绩'!F:F,AC332,'7-市场业绩'!I:I)&gt;0,"学习卡","老结算")</f>
        <v>老结算</v>
      </c>
      <c r="AZ332" s="34" t="str">
        <f t="shared" si="142"/>
        <v/>
      </c>
      <c r="BA332" s="34" t="str">
        <f t="shared" si="143"/>
        <v>无</v>
      </c>
      <c r="BB332" s="34" t="str">
        <f t="shared" si="144"/>
        <v/>
      </c>
      <c r="BC332" s="34" t="str">
        <f t="shared" si="145"/>
        <v/>
      </c>
      <c r="BD332" s="34" t="str">
        <f t="shared" si="146"/>
        <v>无</v>
      </c>
      <c r="BE332" s="34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7.25" hidden="1" customHeight="1">
      <c r="A333" s="30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7"/>
      <c r="M333" s="20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4" t="str">
        <f t="shared" si="123"/>
        <v/>
      </c>
      <c r="AD333" s="35">
        <f t="shared" si="124"/>
        <v>0</v>
      </c>
      <c r="AE333" s="34" t="str">
        <f t="shared" si="125"/>
        <v/>
      </c>
      <c r="AF333" s="24"/>
      <c r="AG333" s="39">
        <f t="shared" si="126"/>
        <v>0</v>
      </c>
      <c r="AH333" s="35">
        <f t="shared" si="127"/>
        <v>0</v>
      </c>
      <c r="AI333" s="35">
        <f t="shared" si="128"/>
        <v>0</v>
      </c>
      <c r="AJ333" s="34" t="str">
        <f t="shared" si="129"/>
        <v/>
      </c>
      <c r="AK333" s="34" t="str">
        <f t="shared" si="130"/>
        <v/>
      </c>
      <c r="AL333" s="34" t="str">
        <f t="shared" si="131"/>
        <v/>
      </c>
      <c r="AM333" s="34" t="str">
        <f t="shared" si="132"/>
        <v/>
      </c>
      <c r="AN333" s="34" t="str">
        <f t="shared" si="133"/>
        <v/>
      </c>
      <c r="AO333" s="34" t="str">
        <f t="shared" si="134"/>
        <v/>
      </c>
      <c r="AP333" s="34" t="str">
        <f>IF(AJ333="","",VLOOKUP(AN333,[1]Sheet11!E:F,2,0))</f>
        <v/>
      </c>
      <c r="AQ333" s="34" t="str">
        <f>IF(AO333="拼单会员","5年",IF(AJ333="","",VLOOKUP(AM333&amp;AP333,[1]Sheet11!$J$3:$K$17,2)))</f>
        <v/>
      </c>
      <c r="AR333" s="34" t="str">
        <f t="shared" si="135"/>
        <v/>
      </c>
      <c r="AS333" s="34" t="str">
        <f t="shared" si="136"/>
        <v/>
      </c>
      <c r="AT333" s="34" t="str">
        <f t="shared" si="137"/>
        <v/>
      </c>
      <c r="AU333" s="34" t="str">
        <f t="shared" si="138"/>
        <v/>
      </c>
      <c r="AV333" s="34" t="str">
        <f t="shared" si="139"/>
        <v/>
      </c>
      <c r="AW333" s="34" t="str">
        <f t="shared" si="140"/>
        <v/>
      </c>
      <c r="AX333" s="34" t="str">
        <f t="shared" si="141"/>
        <v/>
      </c>
      <c r="AY333" s="34" t="str">
        <f>IF(SUMIF('7-市场业绩'!F:F,AC333,'7-市场业绩'!I:I)&gt;0,"学习卡","老结算")</f>
        <v>老结算</v>
      </c>
      <c r="AZ333" s="34" t="str">
        <f t="shared" si="142"/>
        <v/>
      </c>
      <c r="BA333" s="34" t="str">
        <f t="shared" si="143"/>
        <v>无</v>
      </c>
      <c r="BB333" s="34" t="str">
        <f t="shared" si="144"/>
        <v/>
      </c>
      <c r="BC333" s="34" t="str">
        <f t="shared" si="145"/>
        <v/>
      </c>
      <c r="BD333" s="34" t="str">
        <f t="shared" si="146"/>
        <v>无</v>
      </c>
      <c r="BE333" s="34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7.25" hidden="1" customHeight="1">
      <c r="A334" s="30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7"/>
      <c r="M334" s="20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4" t="str">
        <f t="shared" si="123"/>
        <v/>
      </c>
      <c r="AD334" s="35">
        <f t="shared" si="124"/>
        <v>0</v>
      </c>
      <c r="AE334" s="34" t="str">
        <f t="shared" si="125"/>
        <v/>
      </c>
      <c r="AF334" s="24"/>
      <c r="AG334" s="39">
        <f t="shared" si="126"/>
        <v>0</v>
      </c>
      <c r="AH334" s="35">
        <f t="shared" si="127"/>
        <v>0</v>
      </c>
      <c r="AI334" s="35">
        <f t="shared" si="128"/>
        <v>0</v>
      </c>
      <c r="AJ334" s="34" t="str">
        <f t="shared" si="129"/>
        <v/>
      </c>
      <c r="AK334" s="34" t="str">
        <f t="shared" si="130"/>
        <v/>
      </c>
      <c r="AL334" s="34" t="str">
        <f t="shared" si="131"/>
        <v/>
      </c>
      <c r="AM334" s="34" t="str">
        <f t="shared" si="132"/>
        <v/>
      </c>
      <c r="AN334" s="34" t="str">
        <f t="shared" si="133"/>
        <v/>
      </c>
      <c r="AO334" s="34" t="str">
        <f t="shared" si="134"/>
        <v/>
      </c>
      <c r="AP334" s="34" t="str">
        <f>IF(AJ334="","",VLOOKUP(AN334,[1]Sheet11!E:F,2,0))</f>
        <v/>
      </c>
      <c r="AQ334" s="34" t="str">
        <f>IF(AO334="拼单会员","5年",IF(AJ334="","",VLOOKUP(AM334&amp;AP334,[1]Sheet11!$J$3:$K$17,2)))</f>
        <v/>
      </c>
      <c r="AR334" s="34" t="str">
        <f t="shared" si="135"/>
        <v/>
      </c>
      <c r="AS334" s="34" t="str">
        <f t="shared" si="136"/>
        <v/>
      </c>
      <c r="AT334" s="34" t="str">
        <f t="shared" si="137"/>
        <v/>
      </c>
      <c r="AU334" s="34" t="str">
        <f t="shared" si="138"/>
        <v/>
      </c>
      <c r="AV334" s="34" t="str">
        <f t="shared" si="139"/>
        <v/>
      </c>
      <c r="AW334" s="34" t="str">
        <f t="shared" si="140"/>
        <v/>
      </c>
      <c r="AX334" s="34" t="str">
        <f t="shared" si="141"/>
        <v/>
      </c>
      <c r="AY334" s="34" t="str">
        <f>IF(SUMIF('7-市场业绩'!F:F,AC334,'7-市场业绩'!I:I)&gt;0,"学习卡","老结算")</f>
        <v>老结算</v>
      </c>
      <c r="AZ334" s="34" t="str">
        <f t="shared" si="142"/>
        <v/>
      </c>
      <c r="BA334" s="34" t="str">
        <f t="shared" si="143"/>
        <v>无</v>
      </c>
      <c r="BB334" s="34" t="str">
        <f t="shared" si="144"/>
        <v/>
      </c>
      <c r="BC334" s="34" t="str">
        <f t="shared" si="145"/>
        <v/>
      </c>
      <c r="BD334" s="34" t="str">
        <f t="shared" si="146"/>
        <v>无</v>
      </c>
      <c r="BE334" s="34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7.25" hidden="1" customHeight="1">
      <c r="A335" s="30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7"/>
      <c r="M335" s="20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4" t="str">
        <f t="shared" si="123"/>
        <v/>
      </c>
      <c r="AD335" s="35">
        <f t="shared" si="124"/>
        <v>0</v>
      </c>
      <c r="AE335" s="34" t="str">
        <f t="shared" si="125"/>
        <v/>
      </c>
      <c r="AF335" s="24"/>
      <c r="AG335" s="39">
        <f t="shared" si="126"/>
        <v>0</v>
      </c>
      <c r="AH335" s="35">
        <f t="shared" si="127"/>
        <v>0</v>
      </c>
      <c r="AI335" s="35">
        <f t="shared" si="128"/>
        <v>0</v>
      </c>
      <c r="AJ335" s="34" t="str">
        <f t="shared" si="129"/>
        <v/>
      </c>
      <c r="AK335" s="34" t="str">
        <f t="shared" si="130"/>
        <v/>
      </c>
      <c r="AL335" s="34" t="str">
        <f t="shared" si="131"/>
        <v/>
      </c>
      <c r="AM335" s="34" t="str">
        <f t="shared" si="132"/>
        <v/>
      </c>
      <c r="AN335" s="34" t="str">
        <f t="shared" si="133"/>
        <v/>
      </c>
      <c r="AO335" s="34" t="str">
        <f t="shared" si="134"/>
        <v/>
      </c>
      <c r="AP335" s="34" t="str">
        <f>IF(AJ335="","",VLOOKUP(AN335,[1]Sheet11!E:F,2,0))</f>
        <v/>
      </c>
      <c r="AQ335" s="34" t="str">
        <f>IF(AO335="拼单会员","5年",IF(AJ335="","",VLOOKUP(AM335&amp;AP335,[1]Sheet11!$J$3:$K$17,2)))</f>
        <v/>
      </c>
      <c r="AR335" s="34" t="str">
        <f t="shared" si="135"/>
        <v/>
      </c>
      <c r="AS335" s="34" t="str">
        <f t="shared" si="136"/>
        <v/>
      </c>
      <c r="AT335" s="34" t="str">
        <f t="shared" si="137"/>
        <v/>
      </c>
      <c r="AU335" s="34" t="str">
        <f t="shared" si="138"/>
        <v/>
      </c>
      <c r="AV335" s="34" t="str">
        <f t="shared" si="139"/>
        <v/>
      </c>
      <c r="AW335" s="34" t="str">
        <f t="shared" si="140"/>
        <v/>
      </c>
      <c r="AX335" s="34" t="str">
        <f t="shared" si="141"/>
        <v/>
      </c>
      <c r="AY335" s="34" t="str">
        <f>IF(SUMIF('7-市场业绩'!F:F,AC335,'7-市场业绩'!I:I)&gt;0,"学习卡","老结算")</f>
        <v>老结算</v>
      </c>
      <c r="AZ335" s="34" t="str">
        <f t="shared" si="142"/>
        <v/>
      </c>
      <c r="BA335" s="34" t="str">
        <f t="shared" si="143"/>
        <v>无</v>
      </c>
      <c r="BB335" s="34" t="str">
        <f t="shared" si="144"/>
        <v/>
      </c>
      <c r="BC335" s="34" t="str">
        <f t="shared" si="145"/>
        <v/>
      </c>
      <c r="BD335" s="34" t="str">
        <f t="shared" si="146"/>
        <v>无</v>
      </c>
      <c r="BE335" s="34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7.25" hidden="1" customHeight="1">
      <c r="A336" s="30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7"/>
      <c r="M336" s="20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4" t="str">
        <f t="shared" si="123"/>
        <v/>
      </c>
      <c r="AD336" s="35">
        <f t="shared" si="124"/>
        <v>0</v>
      </c>
      <c r="AE336" s="34" t="str">
        <f t="shared" si="125"/>
        <v/>
      </c>
      <c r="AF336" s="24"/>
      <c r="AG336" s="39">
        <f t="shared" si="126"/>
        <v>0</v>
      </c>
      <c r="AH336" s="35">
        <f t="shared" si="127"/>
        <v>0</v>
      </c>
      <c r="AI336" s="35">
        <f t="shared" si="128"/>
        <v>0</v>
      </c>
      <c r="AJ336" s="34" t="str">
        <f t="shared" si="129"/>
        <v/>
      </c>
      <c r="AK336" s="34" t="str">
        <f t="shared" si="130"/>
        <v/>
      </c>
      <c r="AL336" s="34" t="str">
        <f t="shared" si="131"/>
        <v/>
      </c>
      <c r="AM336" s="34" t="str">
        <f t="shared" si="132"/>
        <v/>
      </c>
      <c r="AN336" s="34" t="str">
        <f t="shared" si="133"/>
        <v/>
      </c>
      <c r="AO336" s="34" t="str">
        <f t="shared" si="134"/>
        <v/>
      </c>
      <c r="AP336" s="34" t="str">
        <f>IF(AJ336="","",VLOOKUP(AN336,[1]Sheet11!E:F,2,0))</f>
        <v/>
      </c>
      <c r="AQ336" s="34" t="str">
        <f>IF(AO336="拼单会员","5年",IF(AJ336="","",VLOOKUP(AM336&amp;AP336,[1]Sheet11!$J$3:$K$17,2)))</f>
        <v/>
      </c>
      <c r="AR336" s="34" t="str">
        <f t="shared" si="135"/>
        <v/>
      </c>
      <c r="AS336" s="34" t="str">
        <f t="shared" si="136"/>
        <v/>
      </c>
      <c r="AT336" s="34" t="str">
        <f t="shared" si="137"/>
        <v/>
      </c>
      <c r="AU336" s="34" t="str">
        <f t="shared" si="138"/>
        <v/>
      </c>
      <c r="AV336" s="34" t="str">
        <f t="shared" si="139"/>
        <v/>
      </c>
      <c r="AW336" s="34" t="str">
        <f t="shared" si="140"/>
        <v/>
      </c>
      <c r="AX336" s="34" t="str">
        <f t="shared" si="141"/>
        <v/>
      </c>
      <c r="AY336" s="34" t="str">
        <f>IF(SUMIF('7-市场业绩'!F:F,AC336,'7-市场业绩'!I:I)&gt;0,"学习卡","老结算")</f>
        <v>老结算</v>
      </c>
      <c r="AZ336" s="34" t="str">
        <f t="shared" si="142"/>
        <v/>
      </c>
      <c r="BA336" s="34" t="str">
        <f t="shared" si="143"/>
        <v>无</v>
      </c>
      <c r="BB336" s="34" t="str">
        <f t="shared" si="144"/>
        <v/>
      </c>
      <c r="BC336" s="34" t="str">
        <f t="shared" si="145"/>
        <v/>
      </c>
      <c r="BD336" s="34" t="str">
        <f t="shared" si="146"/>
        <v>无</v>
      </c>
      <c r="BE336" s="34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7.25" hidden="1" customHeight="1">
      <c r="A337" s="30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7"/>
      <c r="M337" s="20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4" t="str">
        <f t="shared" si="123"/>
        <v/>
      </c>
      <c r="AD337" s="35">
        <f t="shared" si="124"/>
        <v>0</v>
      </c>
      <c r="AE337" s="34" t="str">
        <f t="shared" si="125"/>
        <v/>
      </c>
      <c r="AF337" s="24"/>
      <c r="AG337" s="39">
        <f t="shared" si="126"/>
        <v>0</v>
      </c>
      <c r="AH337" s="35">
        <f t="shared" si="127"/>
        <v>0</v>
      </c>
      <c r="AI337" s="35">
        <f t="shared" si="128"/>
        <v>0</v>
      </c>
      <c r="AJ337" s="34" t="str">
        <f t="shared" si="129"/>
        <v/>
      </c>
      <c r="AK337" s="34" t="str">
        <f t="shared" si="130"/>
        <v/>
      </c>
      <c r="AL337" s="34" t="str">
        <f t="shared" si="131"/>
        <v/>
      </c>
      <c r="AM337" s="34" t="str">
        <f t="shared" si="132"/>
        <v/>
      </c>
      <c r="AN337" s="34" t="str">
        <f t="shared" si="133"/>
        <v/>
      </c>
      <c r="AO337" s="34" t="str">
        <f t="shared" si="134"/>
        <v/>
      </c>
      <c r="AP337" s="34" t="str">
        <f>IF(AJ337="","",VLOOKUP(AN337,[1]Sheet11!E:F,2,0))</f>
        <v/>
      </c>
      <c r="AQ337" s="34" t="str">
        <f>IF(AO337="拼单会员","5年",IF(AJ337="","",VLOOKUP(AM337&amp;AP337,[1]Sheet11!$J$3:$K$17,2)))</f>
        <v/>
      </c>
      <c r="AR337" s="34" t="str">
        <f t="shared" si="135"/>
        <v/>
      </c>
      <c r="AS337" s="34" t="str">
        <f t="shared" si="136"/>
        <v/>
      </c>
      <c r="AT337" s="34" t="str">
        <f t="shared" si="137"/>
        <v/>
      </c>
      <c r="AU337" s="34" t="str">
        <f t="shared" si="138"/>
        <v/>
      </c>
      <c r="AV337" s="34" t="str">
        <f t="shared" si="139"/>
        <v/>
      </c>
      <c r="AW337" s="34" t="str">
        <f t="shared" si="140"/>
        <v/>
      </c>
      <c r="AX337" s="34" t="str">
        <f t="shared" si="141"/>
        <v/>
      </c>
      <c r="AY337" s="34" t="str">
        <f>IF(SUMIF('7-市场业绩'!F:F,AC337,'7-市场业绩'!I:I)&gt;0,"学习卡","老结算")</f>
        <v>老结算</v>
      </c>
      <c r="AZ337" s="34" t="str">
        <f t="shared" si="142"/>
        <v/>
      </c>
      <c r="BA337" s="34" t="str">
        <f t="shared" si="143"/>
        <v>无</v>
      </c>
      <c r="BB337" s="34" t="str">
        <f t="shared" si="144"/>
        <v/>
      </c>
      <c r="BC337" s="34" t="str">
        <f t="shared" si="145"/>
        <v/>
      </c>
      <c r="BD337" s="34" t="str">
        <f t="shared" si="146"/>
        <v>无</v>
      </c>
      <c r="BE337" s="34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7.25" hidden="1" customHeight="1">
      <c r="A338" s="30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7"/>
      <c r="M338" s="20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4" t="str">
        <f t="shared" si="123"/>
        <v/>
      </c>
      <c r="AD338" s="35">
        <f t="shared" si="124"/>
        <v>0</v>
      </c>
      <c r="AE338" s="34" t="str">
        <f t="shared" si="125"/>
        <v/>
      </c>
      <c r="AF338" s="24"/>
      <c r="AG338" s="39">
        <f t="shared" si="126"/>
        <v>0</v>
      </c>
      <c r="AH338" s="35">
        <f t="shared" si="127"/>
        <v>0</v>
      </c>
      <c r="AI338" s="35">
        <f t="shared" si="128"/>
        <v>0</v>
      </c>
      <c r="AJ338" s="34" t="str">
        <f t="shared" si="129"/>
        <v/>
      </c>
      <c r="AK338" s="34" t="str">
        <f t="shared" si="130"/>
        <v/>
      </c>
      <c r="AL338" s="34" t="str">
        <f t="shared" si="131"/>
        <v/>
      </c>
      <c r="AM338" s="34" t="str">
        <f t="shared" si="132"/>
        <v/>
      </c>
      <c r="AN338" s="34" t="str">
        <f t="shared" si="133"/>
        <v/>
      </c>
      <c r="AO338" s="34" t="str">
        <f t="shared" si="134"/>
        <v/>
      </c>
      <c r="AP338" s="34" t="str">
        <f>IF(AJ338="","",VLOOKUP(AN338,[1]Sheet11!E:F,2,0))</f>
        <v/>
      </c>
      <c r="AQ338" s="34" t="str">
        <f>IF(AO338="拼单会员","5年",IF(AJ338="","",VLOOKUP(AM338&amp;AP338,[1]Sheet11!$J$3:$K$17,2)))</f>
        <v/>
      </c>
      <c r="AR338" s="34" t="str">
        <f t="shared" si="135"/>
        <v/>
      </c>
      <c r="AS338" s="34" t="str">
        <f t="shared" si="136"/>
        <v/>
      </c>
      <c r="AT338" s="34" t="str">
        <f t="shared" si="137"/>
        <v/>
      </c>
      <c r="AU338" s="34" t="str">
        <f t="shared" si="138"/>
        <v/>
      </c>
      <c r="AV338" s="34" t="str">
        <f t="shared" si="139"/>
        <v/>
      </c>
      <c r="AW338" s="34" t="str">
        <f t="shared" si="140"/>
        <v/>
      </c>
      <c r="AX338" s="34" t="str">
        <f t="shared" si="141"/>
        <v/>
      </c>
      <c r="AY338" s="34" t="str">
        <f>IF(SUMIF('7-市场业绩'!F:F,AC338,'7-市场业绩'!I:I)&gt;0,"学习卡","老结算")</f>
        <v>老结算</v>
      </c>
      <c r="AZ338" s="34" t="str">
        <f t="shared" si="142"/>
        <v/>
      </c>
      <c r="BA338" s="34" t="str">
        <f t="shared" si="143"/>
        <v>无</v>
      </c>
      <c r="BB338" s="34" t="str">
        <f t="shared" si="144"/>
        <v/>
      </c>
      <c r="BC338" s="34" t="str">
        <f t="shared" si="145"/>
        <v/>
      </c>
      <c r="BD338" s="34" t="str">
        <f t="shared" si="146"/>
        <v>无</v>
      </c>
      <c r="BE338" s="34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7.25" hidden="1" customHeight="1">
      <c r="A339" s="30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7"/>
      <c r="M339" s="20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4" t="str">
        <f t="shared" si="123"/>
        <v/>
      </c>
      <c r="AD339" s="35">
        <f t="shared" si="124"/>
        <v>0</v>
      </c>
      <c r="AE339" s="34" t="str">
        <f t="shared" si="125"/>
        <v/>
      </c>
      <c r="AF339" s="24"/>
      <c r="AG339" s="39">
        <f t="shared" si="126"/>
        <v>0</v>
      </c>
      <c r="AH339" s="35">
        <f t="shared" si="127"/>
        <v>0</v>
      </c>
      <c r="AI339" s="35">
        <f t="shared" si="128"/>
        <v>0</v>
      </c>
      <c r="AJ339" s="34" t="str">
        <f t="shared" si="129"/>
        <v/>
      </c>
      <c r="AK339" s="34" t="str">
        <f t="shared" si="130"/>
        <v/>
      </c>
      <c r="AL339" s="34" t="str">
        <f t="shared" si="131"/>
        <v/>
      </c>
      <c r="AM339" s="34" t="str">
        <f t="shared" si="132"/>
        <v/>
      </c>
      <c r="AN339" s="34" t="str">
        <f t="shared" si="133"/>
        <v/>
      </c>
      <c r="AO339" s="34" t="str">
        <f t="shared" si="134"/>
        <v/>
      </c>
      <c r="AP339" s="34" t="str">
        <f>IF(AJ339="","",VLOOKUP(AN339,[1]Sheet11!E:F,2,0))</f>
        <v/>
      </c>
      <c r="AQ339" s="34" t="str">
        <f>IF(AO339="拼单会员","5年",IF(AJ339="","",VLOOKUP(AM339&amp;AP339,[1]Sheet11!$J$3:$K$17,2)))</f>
        <v/>
      </c>
      <c r="AR339" s="34" t="str">
        <f t="shared" si="135"/>
        <v/>
      </c>
      <c r="AS339" s="34" t="str">
        <f t="shared" si="136"/>
        <v/>
      </c>
      <c r="AT339" s="34" t="str">
        <f t="shared" si="137"/>
        <v/>
      </c>
      <c r="AU339" s="34" t="str">
        <f t="shared" si="138"/>
        <v/>
      </c>
      <c r="AV339" s="34" t="str">
        <f t="shared" si="139"/>
        <v/>
      </c>
      <c r="AW339" s="34" t="str">
        <f t="shared" si="140"/>
        <v/>
      </c>
      <c r="AX339" s="34" t="str">
        <f t="shared" si="141"/>
        <v/>
      </c>
      <c r="AY339" s="34" t="str">
        <f>IF(SUMIF('7-市场业绩'!F:F,AC339,'7-市场业绩'!I:I)&gt;0,"学习卡","老结算")</f>
        <v>老结算</v>
      </c>
      <c r="AZ339" s="34" t="str">
        <f t="shared" si="142"/>
        <v/>
      </c>
      <c r="BA339" s="34" t="str">
        <f t="shared" si="143"/>
        <v>无</v>
      </c>
      <c r="BB339" s="34" t="str">
        <f t="shared" si="144"/>
        <v/>
      </c>
      <c r="BC339" s="34" t="str">
        <f t="shared" si="145"/>
        <v/>
      </c>
      <c r="BD339" s="34" t="str">
        <f t="shared" si="146"/>
        <v>无</v>
      </c>
      <c r="BE339" s="34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7.25" hidden="1" customHeight="1">
      <c r="A340" s="30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7"/>
      <c r="M340" s="20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4" t="str">
        <f t="shared" si="123"/>
        <v/>
      </c>
      <c r="AD340" s="35">
        <f t="shared" si="124"/>
        <v>0</v>
      </c>
      <c r="AE340" s="34" t="str">
        <f t="shared" si="125"/>
        <v/>
      </c>
      <c r="AF340" s="24"/>
      <c r="AG340" s="39">
        <f t="shared" si="126"/>
        <v>0</v>
      </c>
      <c r="AH340" s="35">
        <f t="shared" si="127"/>
        <v>0</v>
      </c>
      <c r="AI340" s="35">
        <f t="shared" si="128"/>
        <v>0</v>
      </c>
      <c r="AJ340" s="34" t="str">
        <f t="shared" si="129"/>
        <v/>
      </c>
      <c r="AK340" s="34" t="str">
        <f t="shared" si="130"/>
        <v/>
      </c>
      <c r="AL340" s="34" t="str">
        <f t="shared" si="131"/>
        <v/>
      </c>
      <c r="AM340" s="34" t="str">
        <f t="shared" si="132"/>
        <v/>
      </c>
      <c r="AN340" s="34" t="str">
        <f t="shared" si="133"/>
        <v/>
      </c>
      <c r="AO340" s="34" t="str">
        <f t="shared" si="134"/>
        <v/>
      </c>
      <c r="AP340" s="34" t="str">
        <f>IF(AJ340="","",VLOOKUP(AN340,[1]Sheet11!E:F,2,0))</f>
        <v/>
      </c>
      <c r="AQ340" s="34" t="str">
        <f>IF(AO340="拼单会员","5年",IF(AJ340="","",VLOOKUP(AM340&amp;AP340,[1]Sheet11!$J$3:$K$17,2)))</f>
        <v/>
      </c>
      <c r="AR340" s="34" t="str">
        <f t="shared" si="135"/>
        <v/>
      </c>
      <c r="AS340" s="34" t="str">
        <f t="shared" si="136"/>
        <v/>
      </c>
      <c r="AT340" s="34" t="str">
        <f t="shared" si="137"/>
        <v/>
      </c>
      <c r="AU340" s="34" t="str">
        <f t="shared" si="138"/>
        <v/>
      </c>
      <c r="AV340" s="34" t="str">
        <f t="shared" si="139"/>
        <v/>
      </c>
      <c r="AW340" s="34" t="str">
        <f t="shared" si="140"/>
        <v/>
      </c>
      <c r="AX340" s="34" t="str">
        <f t="shared" si="141"/>
        <v/>
      </c>
      <c r="AY340" s="34" t="str">
        <f>IF(SUMIF('7-市场业绩'!F:F,AC340,'7-市场业绩'!I:I)&gt;0,"学习卡","老结算")</f>
        <v>老结算</v>
      </c>
      <c r="AZ340" s="34" t="str">
        <f t="shared" si="142"/>
        <v/>
      </c>
      <c r="BA340" s="34" t="str">
        <f t="shared" si="143"/>
        <v>无</v>
      </c>
      <c r="BB340" s="34" t="str">
        <f t="shared" si="144"/>
        <v/>
      </c>
      <c r="BC340" s="34" t="str">
        <f t="shared" si="145"/>
        <v/>
      </c>
      <c r="BD340" s="34" t="str">
        <f t="shared" si="146"/>
        <v>无</v>
      </c>
      <c r="BE340" s="34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7.25" hidden="1" customHeight="1">
      <c r="A341" s="30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7"/>
      <c r="M341" s="20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4" t="str">
        <f t="shared" si="123"/>
        <v/>
      </c>
      <c r="AD341" s="35">
        <f t="shared" si="124"/>
        <v>0</v>
      </c>
      <c r="AE341" s="34" t="str">
        <f t="shared" si="125"/>
        <v/>
      </c>
      <c r="AF341" s="24"/>
      <c r="AG341" s="39">
        <f t="shared" si="126"/>
        <v>0</v>
      </c>
      <c r="AH341" s="35">
        <f t="shared" si="127"/>
        <v>0</v>
      </c>
      <c r="AI341" s="35">
        <f t="shared" si="128"/>
        <v>0</v>
      </c>
      <c r="AJ341" s="34" t="str">
        <f t="shared" si="129"/>
        <v/>
      </c>
      <c r="AK341" s="34" t="str">
        <f t="shared" si="130"/>
        <v/>
      </c>
      <c r="AL341" s="34" t="str">
        <f t="shared" si="131"/>
        <v/>
      </c>
      <c r="AM341" s="34" t="str">
        <f t="shared" si="132"/>
        <v/>
      </c>
      <c r="AN341" s="34" t="str">
        <f t="shared" si="133"/>
        <v/>
      </c>
      <c r="AO341" s="34" t="str">
        <f t="shared" si="134"/>
        <v/>
      </c>
      <c r="AP341" s="34" t="str">
        <f>IF(AJ341="","",VLOOKUP(AN341,[1]Sheet11!E:F,2,0))</f>
        <v/>
      </c>
      <c r="AQ341" s="34" t="str">
        <f>IF(AO341="拼单会员","5年",IF(AJ341="","",VLOOKUP(AM341&amp;AP341,[1]Sheet11!$J$3:$K$17,2)))</f>
        <v/>
      </c>
      <c r="AR341" s="34" t="str">
        <f t="shared" si="135"/>
        <v/>
      </c>
      <c r="AS341" s="34" t="str">
        <f t="shared" si="136"/>
        <v/>
      </c>
      <c r="AT341" s="34" t="str">
        <f t="shared" si="137"/>
        <v/>
      </c>
      <c r="AU341" s="34" t="str">
        <f t="shared" si="138"/>
        <v/>
      </c>
      <c r="AV341" s="34" t="str">
        <f t="shared" si="139"/>
        <v/>
      </c>
      <c r="AW341" s="34" t="str">
        <f t="shared" si="140"/>
        <v/>
      </c>
      <c r="AX341" s="34" t="str">
        <f t="shared" si="141"/>
        <v/>
      </c>
      <c r="AY341" s="34" t="str">
        <f>IF(SUMIF('7-市场业绩'!F:F,AC341,'7-市场业绩'!I:I)&gt;0,"学习卡","老结算")</f>
        <v>老结算</v>
      </c>
      <c r="AZ341" s="34" t="str">
        <f t="shared" si="142"/>
        <v/>
      </c>
      <c r="BA341" s="34" t="str">
        <f t="shared" si="143"/>
        <v>无</v>
      </c>
      <c r="BB341" s="34" t="str">
        <f t="shared" si="144"/>
        <v/>
      </c>
      <c r="BC341" s="34" t="str">
        <f t="shared" si="145"/>
        <v/>
      </c>
      <c r="BD341" s="34" t="str">
        <f t="shared" si="146"/>
        <v>无</v>
      </c>
      <c r="BE341" s="34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7.25" hidden="1" customHeight="1">
      <c r="A342" s="30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7"/>
      <c r="M342" s="20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4" t="str">
        <f t="shared" si="123"/>
        <v/>
      </c>
      <c r="AD342" s="35">
        <f t="shared" si="124"/>
        <v>0</v>
      </c>
      <c r="AE342" s="34" t="str">
        <f t="shared" si="125"/>
        <v/>
      </c>
      <c r="AF342" s="24"/>
      <c r="AG342" s="39">
        <f t="shared" si="126"/>
        <v>0</v>
      </c>
      <c r="AH342" s="35">
        <f t="shared" si="127"/>
        <v>0</v>
      </c>
      <c r="AI342" s="35">
        <f t="shared" si="128"/>
        <v>0</v>
      </c>
      <c r="AJ342" s="34" t="str">
        <f t="shared" si="129"/>
        <v/>
      </c>
      <c r="AK342" s="34" t="str">
        <f t="shared" si="130"/>
        <v/>
      </c>
      <c r="AL342" s="34" t="str">
        <f t="shared" si="131"/>
        <v/>
      </c>
      <c r="AM342" s="34" t="str">
        <f t="shared" si="132"/>
        <v/>
      </c>
      <c r="AN342" s="34" t="str">
        <f t="shared" si="133"/>
        <v/>
      </c>
      <c r="AO342" s="34" t="str">
        <f t="shared" si="134"/>
        <v/>
      </c>
      <c r="AP342" s="34" t="str">
        <f>IF(AJ342="","",VLOOKUP(AN342,[1]Sheet11!E:F,2,0))</f>
        <v/>
      </c>
      <c r="AQ342" s="34" t="str">
        <f>IF(AO342="拼单会员","5年",IF(AJ342="","",VLOOKUP(AM342&amp;AP342,[1]Sheet11!$J$3:$K$17,2)))</f>
        <v/>
      </c>
      <c r="AR342" s="34" t="str">
        <f t="shared" si="135"/>
        <v/>
      </c>
      <c r="AS342" s="34" t="str">
        <f t="shared" si="136"/>
        <v/>
      </c>
      <c r="AT342" s="34" t="str">
        <f t="shared" si="137"/>
        <v/>
      </c>
      <c r="AU342" s="34" t="str">
        <f t="shared" si="138"/>
        <v/>
      </c>
      <c r="AV342" s="34" t="str">
        <f t="shared" si="139"/>
        <v/>
      </c>
      <c r="AW342" s="34" t="str">
        <f t="shared" si="140"/>
        <v/>
      </c>
      <c r="AX342" s="34" t="str">
        <f t="shared" si="141"/>
        <v/>
      </c>
      <c r="AY342" s="34" t="str">
        <f>IF(SUMIF('7-市场业绩'!F:F,AC342,'7-市场业绩'!I:I)&gt;0,"学习卡","老结算")</f>
        <v>老结算</v>
      </c>
      <c r="AZ342" s="34" t="str">
        <f t="shared" si="142"/>
        <v/>
      </c>
      <c r="BA342" s="34" t="str">
        <f t="shared" si="143"/>
        <v>无</v>
      </c>
      <c r="BB342" s="34" t="str">
        <f t="shared" si="144"/>
        <v/>
      </c>
      <c r="BC342" s="34" t="str">
        <f t="shared" si="145"/>
        <v/>
      </c>
      <c r="BD342" s="34" t="str">
        <f t="shared" si="146"/>
        <v>无</v>
      </c>
      <c r="BE342" s="34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7.25" hidden="1" customHeight="1">
      <c r="A343" s="30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7"/>
      <c r="M343" s="20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4" t="str">
        <f t="shared" si="123"/>
        <v/>
      </c>
      <c r="AD343" s="35">
        <f t="shared" si="124"/>
        <v>0</v>
      </c>
      <c r="AE343" s="34" t="str">
        <f t="shared" si="125"/>
        <v/>
      </c>
      <c r="AF343" s="24"/>
      <c r="AG343" s="39">
        <f t="shared" si="126"/>
        <v>0</v>
      </c>
      <c r="AH343" s="35">
        <f t="shared" si="127"/>
        <v>0</v>
      </c>
      <c r="AI343" s="35">
        <f t="shared" si="128"/>
        <v>0</v>
      </c>
      <c r="AJ343" s="34" t="str">
        <f t="shared" si="129"/>
        <v/>
      </c>
      <c r="AK343" s="34" t="str">
        <f t="shared" si="130"/>
        <v/>
      </c>
      <c r="AL343" s="34" t="str">
        <f t="shared" si="131"/>
        <v/>
      </c>
      <c r="AM343" s="34" t="str">
        <f t="shared" si="132"/>
        <v/>
      </c>
      <c r="AN343" s="34" t="str">
        <f t="shared" si="133"/>
        <v/>
      </c>
      <c r="AO343" s="34" t="str">
        <f t="shared" si="134"/>
        <v/>
      </c>
      <c r="AP343" s="34" t="str">
        <f>IF(AJ343="","",VLOOKUP(AN343,[1]Sheet11!E:F,2,0))</f>
        <v/>
      </c>
      <c r="AQ343" s="34" t="str">
        <f>IF(AO343="拼单会员","5年",IF(AJ343="","",VLOOKUP(AM343&amp;AP343,[1]Sheet11!$J$3:$K$17,2)))</f>
        <v/>
      </c>
      <c r="AR343" s="34" t="str">
        <f t="shared" si="135"/>
        <v/>
      </c>
      <c r="AS343" s="34" t="str">
        <f t="shared" si="136"/>
        <v/>
      </c>
      <c r="AT343" s="34" t="str">
        <f t="shared" si="137"/>
        <v/>
      </c>
      <c r="AU343" s="34" t="str">
        <f t="shared" si="138"/>
        <v/>
      </c>
      <c r="AV343" s="34" t="str">
        <f t="shared" si="139"/>
        <v/>
      </c>
      <c r="AW343" s="34" t="str">
        <f t="shared" si="140"/>
        <v/>
      </c>
      <c r="AX343" s="34" t="str">
        <f t="shared" si="141"/>
        <v/>
      </c>
      <c r="AY343" s="34" t="str">
        <f>IF(SUMIF('7-市场业绩'!F:F,AC343,'7-市场业绩'!I:I)&gt;0,"学习卡","老结算")</f>
        <v>老结算</v>
      </c>
      <c r="AZ343" s="34" t="str">
        <f t="shared" si="142"/>
        <v/>
      </c>
      <c r="BA343" s="34" t="str">
        <f t="shared" si="143"/>
        <v>无</v>
      </c>
      <c r="BB343" s="34" t="str">
        <f t="shared" si="144"/>
        <v/>
      </c>
      <c r="BC343" s="34" t="str">
        <f t="shared" si="145"/>
        <v/>
      </c>
      <c r="BD343" s="34" t="str">
        <f t="shared" si="146"/>
        <v>无</v>
      </c>
      <c r="BE343" s="34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7.25" hidden="1" customHeight="1">
      <c r="A344" s="30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7"/>
      <c r="M344" s="20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4" t="str">
        <f t="shared" si="123"/>
        <v/>
      </c>
      <c r="AD344" s="35">
        <f t="shared" si="124"/>
        <v>0</v>
      </c>
      <c r="AE344" s="34" t="str">
        <f t="shared" si="125"/>
        <v/>
      </c>
      <c r="AF344" s="24"/>
      <c r="AG344" s="39">
        <f t="shared" si="126"/>
        <v>0</v>
      </c>
      <c r="AH344" s="35">
        <f t="shared" si="127"/>
        <v>0</v>
      </c>
      <c r="AI344" s="35">
        <f t="shared" si="128"/>
        <v>0</v>
      </c>
      <c r="AJ344" s="34" t="str">
        <f t="shared" si="129"/>
        <v/>
      </c>
      <c r="AK344" s="34" t="str">
        <f t="shared" si="130"/>
        <v/>
      </c>
      <c r="AL344" s="34" t="str">
        <f t="shared" si="131"/>
        <v/>
      </c>
      <c r="AM344" s="34" t="str">
        <f t="shared" si="132"/>
        <v/>
      </c>
      <c r="AN344" s="34" t="str">
        <f t="shared" si="133"/>
        <v/>
      </c>
      <c r="AO344" s="34" t="str">
        <f t="shared" si="134"/>
        <v/>
      </c>
      <c r="AP344" s="34" t="str">
        <f>IF(AJ344="","",VLOOKUP(AN344,[1]Sheet11!E:F,2,0))</f>
        <v/>
      </c>
      <c r="AQ344" s="34" t="str">
        <f>IF(AO344="拼单会员","5年",IF(AJ344="","",VLOOKUP(AM344&amp;AP344,[1]Sheet11!$J$3:$K$17,2)))</f>
        <v/>
      </c>
      <c r="AR344" s="34" t="str">
        <f t="shared" si="135"/>
        <v/>
      </c>
      <c r="AS344" s="34" t="str">
        <f t="shared" si="136"/>
        <v/>
      </c>
      <c r="AT344" s="34" t="str">
        <f t="shared" si="137"/>
        <v/>
      </c>
      <c r="AU344" s="34" t="str">
        <f t="shared" si="138"/>
        <v/>
      </c>
      <c r="AV344" s="34" t="str">
        <f t="shared" si="139"/>
        <v/>
      </c>
      <c r="AW344" s="34" t="str">
        <f t="shared" si="140"/>
        <v/>
      </c>
      <c r="AX344" s="34" t="str">
        <f t="shared" si="141"/>
        <v/>
      </c>
      <c r="AY344" s="34" t="str">
        <f>IF(SUMIF('7-市场业绩'!F:F,AC344,'7-市场业绩'!I:I)&gt;0,"学习卡","老结算")</f>
        <v>老结算</v>
      </c>
      <c r="AZ344" s="34" t="str">
        <f t="shared" si="142"/>
        <v/>
      </c>
      <c r="BA344" s="34" t="str">
        <f t="shared" si="143"/>
        <v>无</v>
      </c>
      <c r="BB344" s="34" t="str">
        <f t="shared" si="144"/>
        <v/>
      </c>
      <c r="BC344" s="34" t="str">
        <f t="shared" si="145"/>
        <v/>
      </c>
      <c r="BD344" s="34" t="str">
        <f t="shared" si="146"/>
        <v>无</v>
      </c>
      <c r="BE344" s="34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7.25" hidden="1" customHeight="1">
      <c r="A345" s="30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7"/>
      <c r="M345" s="20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4" t="str">
        <f t="shared" si="123"/>
        <v/>
      </c>
      <c r="AD345" s="35">
        <f t="shared" si="124"/>
        <v>0</v>
      </c>
      <c r="AE345" s="34" t="str">
        <f t="shared" si="125"/>
        <v/>
      </c>
      <c r="AF345" s="24"/>
      <c r="AG345" s="39">
        <f t="shared" si="126"/>
        <v>0</v>
      </c>
      <c r="AH345" s="35">
        <f t="shared" si="127"/>
        <v>0</v>
      </c>
      <c r="AI345" s="35">
        <f t="shared" si="128"/>
        <v>0</v>
      </c>
      <c r="AJ345" s="34" t="str">
        <f t="shared" si="129"/>
        <v/>
      </c>
      <c r="AK345" s="34" t="str">
        <f t="shared" si="130"/>
        <v/>
      </c>
      <c r="AL345" s="34" t="str">
        <f t="shared" si="131"/>
        <v/>
      </c>
      <c r="AM345" s="34" t="str">
        <f t="shared" si="132"/>
        <v/>
      </c>
      <c r="AN345" s="34" t="str">
        <f t="shared" si="133"/>
        <v/>
      </c>
      <c r="AO345" s="34" t="str">
        <f t="shared" si="134"/>
        <v/>
      </c>
      <c r="AP345" s="34" t="str">
        <f>IF(AJ345="","",VLOOKUP(AN345,[1]Sheet11!E:F,2,0))</f>
        <v/>
      </c>
      <c r="AQ345" s="34" t="str">
        <f>IF(AO345="拼单会员","5年",IF(AJ345="","",VLOOKUP(AM345&amp;AP345,[1]Sheet11!$J$3:$K$17,2)))</f>
        <v/>
      </c>
      <c r="AR345" s="34" t="str">
        <f t="shared" si="135"/>
        <v/>
      </c>
      <c r="AS345" s="34" t="str">
        <f t="shared" si="136"/>
        <v/>
      </c>
      <c r="AT345" s="34" t="str">
        <f t="shared" si="137"/>
        <v/>
      </c>
      <c r="AU345" s="34" t="str">
        <f t="shared" si="138"/>
        <v/>
      </c>
      <c r="AV345" s="34" t="str">
        <f t="shared" si="139"/>
        <v/>
      </c>
      <c r="AW345" s="34" t="str">
        <f t="shared" si="140"/>
        <v/>
      </c>
      <c r="AX345" s="34" t="str">
        <f t="shared" si="141"/>
        <v/>
      </c>
      <c r="AY345" s="34" t="str">
        <f>IF(SUMIF('7-市场业绩'!F:F,AC345,'7-市场业绩'!I:I)&gt;0,"学习卡","老结算")</f>
        <v>老结算</v>
      </c>
      <c r="AZ345" s="34" t="str">
        <f t="shared" si="142"/>
        <v/>
      </c>
      <c r="BA345" s="34" t="str">
        <f t="shared" si="143"/>
        <v>无</v>
      </c>
      <c r="BB345" s="34" t="str">
        <f t="shared" si="144"/>
        <v/>
      </c>
      <c r="BC345" s="34" t="str">
        <f t="shared" si="145"/>
        <v/>
      </c>
      <c r="BD345" s="34" t="str">
        <f t="shared" si="146"/>
        <v>无</v>
      </c>
      <c r="BE345" s="34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7.25" hidden="1" customHeight="1">
      <c r="A346" s="30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7"/>
      <c r="M346" s="20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4" t="str">
        <f t="shared" si="123"/>
        <v/>
      </c>
      <c r="AD346" s="35">
        <f t="shared" si="124"/>
        <v>0</v>
      </c>
      <c r="AE346" s="34" t="str">
        <f t="shared" si="125"/>
        <v/>
      </c>
      <c r="AF346" s="24"/>
      <c r="AG346" s="39">
        <f t="shared" si="126"/>
        <v>0</v>
      </c>
      <c r="AH346" s="35">
        <f t="shared" si="127"/>
        <v>0</v>
      </c>
      <c r="AI346" s="35">
        <f t="shared" si="128"/>
        <v>0</v>
      </c>
      <c r="AJ346" s="34" t="str">
        <f t="shared" si="129"/>
        <v/>
      </c>
      <c r="AK346" s="34" t="str">
        <f t="shared" si="130"/>
        <v/>
      </c>
      <c r="AL346" s="34" t="str">
        <f t="shared" si="131"/>
        <v/>
      </c>
      <c r="AM346" s="34" t="str">
        <f t="shared" si="132"/>
        <v/>
      </c>
      <c r="AN346" s="34" t="str">
        <f t="shared" si="133"/>
        <v/>
      </c>
      <c r="AO346" s="34" t="str">
        <f t="shared" si="134"/>
        <v/>
      </c>
      <c r="AP346" s="34" t="str">
        <f>IF(AJ346="","",VLOOKUP(AN346,[1]Sheet11!E:F,2,0))</f>
        <v/>
      </c>
      <c r="AQ346" s="34" t="str">
        <f>IF(AO346="拼单会员","5年",IF(AJ346="","",VLOOKUP(AM346&amp;AP346,[1]Sheet11!$J$3:$K$17,2)))</f>
        <v/>
      </c>
      <c r="AR346" s="34" t="str">
        <f t="shared" si="135"/>
        <v/>
      </c>
      <c r="AS346" s="34" t="str">
        <f t="shared" si="136"/>
        <v/>
      </c>
      <c r="AT346" s="34" t="str">
        <f t="shared" si="137"/>
        <v/>
      </c>
      <c r="AU346" s="34" t="str">
        <f t="shared" si="138"/>
        <v/>
      </c>
      <c r="AV346" s="34" t="str">
        <f t="shared" si="139"/>
        <v/>
      </c>
      <c r="AW346" s="34" t="str">
        <f t="shared" si="140"/>
        <v/>
      </c>
      <c r="AX346" s="34" t="str">
        <f t="shared" si="141"/>
        <v/>
      </c>
      <c r="AY346" s="34" t="str">
        <f>IF(SUMIF('7-市场业绩'!F:F,AC346,'7-市场业绩'!I:I)&gt;0,"学习卡","老结算")</f>
        <v>老结算</v>
      </c>
      <c r="AZ346" s="34" t="str">
        <f t="shared" si="142"/>
        <v/>
      </c>
      <c r="BA346" s="34" t="str">
        <f t="shared" si="143"/>
        <v>无</v>
      </c>
      <c r="BB346" s="34" t="str">
        <f t="shared" si="144"/>
        <v/>
      </c>
      <c r="BC346" s="34" t="str">
        <f t="shared" si="145"/>
        <v/>
      </c>
      <c r="BD346" s="34" t="str">
        <f t="shared" si="146"/>
        <v>无</v>
      </c>
      <c r="BE346" s="34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7.25" hidden="1" customHeight="1">
      <c r="A347" s="30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7"/>
      <c r="M347" s="20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4" t="str">
        <f t="shared" si="123"/>
        <v/>
      </c>
      <c r="AD347" s="35">
        <f t="shared" si="124"/>
        <v>0</v>
      </c>
      <c r="AE347" s="34" t="str">
        <f t="shared" si="125"/>
        <v/>
      </c>
      <c r="AF347" s="24"/>
      <c r="AG347" s="39">
        <f t="shared" si="126"/>
        <v>0</v>
      </c>
      <c r="AH347" s="35">
        <f t="shared" si="127"/>
        <v>0</v>
      </c>
      <c r="AI347" s="35">
        <f t="shared" si="128"/>
        <v>0</v>
      </c>
      <c r="AJ347" s="34" t="str">
        <f t="shared" si="129"/>
        <v/>
      </c>
      <c r="AK347" s="34" t="str">
        <f t="shared" si="130"/>
        <v/>
      </c>
      <c r="AL347" s="34" t="str">
        <f t="shared" si="131"/>
        <v/>
      </c>
      <c r="AM347" s="34" t="str">
        <f t="shared" si="132"/>
        <v/>
      </c>
      <c r="AN347" s="34" t="str">
        <f t="shared" si="133"/>
        <v/>
      </c>
      <c r="AO347" s="34" t="str">
        <f t="shared" si="134"/>
        <v/>
      </c>
      <c r="AP347" s="34" t="str">
        <f>IF(AJ347="","",VLOOKUP(AN347,[1]Sheet11!E:F,2,0))</f>
        <v/>
      </c>
      <c r="AQ347" s="34" t="str">
        <f>IF(AO347="拼单会员","5年",IF(AJ347="","",VLOOKUP(AM347&amp;AP347,[1]Sheet11!$J$3:$K$17,2)))</f>
        <v/>
      </c>
      <c r="AR347" s="34" t="str">
        <f t="shared" si="135"/>
        <v/>
      </c>
      <c r="AS347" s="34" t="str">
        <f t="shared" si="136"/>
        <v/>
      </c>
      <c r="AT347" s="34" t="str">
        <f t="shared" si="137"/>
        <v/>
      </c>
      <c r="AU347" s="34" t="str">
        <f t="shared" si="138"/>
        <v/>
      </c>
      <c r="AV347" s="34" t="str">
        <f t="shared" si="139"/>
        <v/>
      </c>
      <c r="AW347" s="34" t="str">
        <f t="shared" si="140"/>
        <v/>
      </c>
      <c r="AX347" s="34" t="str">
        <f t="shared" si="141"/>
        <v/>
      </c>
      <c r="AY347" s="34" t="str">
        <f>IF(SUMIF('7-市场业绩'!F:F,AC347,'7-市场业绩'!I:I)&gt;0,"学习卡","老结算")</f>
        <v>老结算</v>
      </c>
      <c r="AZ347" s="34" t="str">
        <f t="shared" si="142"/>
        <v/>
      </c>
      <c r="BA347" s="34" t="str">
        <f t="shared" si="143"/>
        <v>无</v>
      </c>
      <c r="BB347" s="34" t="str">
        <f t="shared" si="144"/>
        <v/>
      </c>
      <c r="BC347" s="34" t="str">
        <f t="shared" si="145"/>
        <v/>
      </c>
      <c r="BD347" s="34" t="str">
        <f t="shared" si="146"/>
        <v>无</v>
      </c>
      <c r="BE347" s="34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7.25" hidden="1" customHeight="1">
      <c r="A348" s="30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7"/>
      <c r="M348" s="20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4" t="str">
        <f t="shared" si="123"/>
        <v/>
      </c>
      <c r="AD348" s="35">
        <f t="shared" si="124"/>
        <v>0</v>
      </c>
      <c r="AE348" s="34" t="str">
        <f t="shared" si="125"/>
        <v/>
      </c>
      <c r="AF348" s="24"/>
      <c r="AG348" s="39">
        <f t="shared" si="126"/>
        <v>0</v>
      </c>
      <c r="AH348" s="35">
        <f t="shared" si="127"/>
        <v>0</v>
      </c>
      <c r="AI348" s="35">
        <f t="shared" si="128"/>
        <v>0</v>
      </c>
      <c r="AJ348" s="34" t="str">
        <f t="shared" si="129"/>
        <v/>
      </c>
      <c r="AK348" s="34" t="str">
        <f t="shared" si="130"/>
        <v/>
      </c>
      <c r="AL348" s="34" t="str">
        <f t="shared" si="131"/>
        <v/>
      </c>
      <c r="AM348" s="34" t="str">
        <f t="shared" si="132"/>
        <v/>
      </c>
      <c r="AN348" s="34" t="str">
        <f t="shared" si="133"/>
        <v/>
      </c>
      <c r="AO348" s="34" t="str">
        <f t="shared" si="134"/>
        <v/>
      </c>
      <c r="AP348" s="34" t="str">
        <f>IF(AJ348="","",VLOOKUP(AN348,[1]Sheet11!E:F,2,0))</f>
        <v/>
      </c>
      <c r="AQ348" s="34" t="str">
        <f>IF(AO348="拼单会员","5年",IF(AJ348="","",VLOOKUP(AM348&amp;AP348,[1]Sheet11!$J$3:$K$17,2)))</f>
        <v/>
      </c>
      <c r="AR348" s="34" t="str">
        <f t="shared" si="135"/>
        <v/>
      </c>
      <c r="AS348" s="34" t="str">
        <f t="shared" si="136"/>
        <v/>
      </c>
      <c r="AT348" s="34" t="str">
        <f t="shared" si="137"/>
        <v/>
      </c>
      <c r="AU348" s="34" t="str">
        <f t="shared" si="138"/>
        <v/>
      </c>
      <c r="AV348" s="34" t="str">
        <f t="shared" si="139"/>
        <v/>
      </c>
      <c r="AW348" s="34" t="str">
        <f t="shared" si="140"/>
        <v/>
      </c>
      <c r="AX348" s="34" t="str">
        <f t="shared" si="141"/>
        <v/>
      </c>
      <c r="AY348" s="34" t="str">
        <f>IF(SUMIF('7-市场业绩'!F:F,AC348,'7-市场业绩'!I:I)&gt;0,"学习卡","老结算")</f>
        <v>老结算</v>
      </c>
      <c r="AZ348" s="34" t="str">
        <f t="shared" si="142"/>
        <v/>
      </c>
      <c r="BA348" s="34" t="str">
        <f t="shared" si="143"/>
        <v>无</v>
      </c>
      <c r="BB348" s="34" t="str">
        <f t="shared" si="144"/>
        <v/>
      </c>
      <c r="BC348" s="34" t="str">
        <f t="shared" si="145"/>
        <v/>
      </c>
      <c r="BD348" s="34" t="str">
        <f t="shared" si="146"/>
        <v>无</v>
      </c>
      <c r="BE348" s="34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7.25" hidden="1" customHeight="1">
      <c r="A349" s="30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7"/>
      <c r="M349" s="20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4" t="str">
        <f t="shared" si="123"/>
        <v/>
      </c>
      <c r="AD349" s="35">
        <f t="shared" si="124"/>
        <v>0</v>
      </c>
      <c r="AE349" s="34" t="str">
        <f t="shared" si="125"/>
        <v/>
      </c>
      <c r="AF349" s="24"/>
      <c r="AG349" s="39">
        <f t="shared" si="126"/>
        <v>0</v>
      </c>
      <c r="AH349" s="35">
        <f t="shared" si="127"/>
        <v>0</v>
      </c>
      <c r="AI349" s="35">
        <f t="shared" si="128"/>
        <v>0</v>
      </c>
      <c r="AJ349" s="34" t="str">
        <f t="shared" si="129"/>
        <v/>
      </c>
      <c r="AK349" s="34" t="str">
        <f t="shared" si="130"/>
        <v/>
      </c>
      <c r="AL349" s="34" t="str">
        <f t="shared" si="131"/>
        <v/>
      </c>
      <c r="AM349" s="34" t="str">
        <f t="shared" si="132"/>
        <v/>
      </c>
      <c r="AN349" s="34" t="str">
        <f t="shared" si="133"/>
        <v/>
      </c>
      <c r="AO349" s="34" t="str">
        <f t="shared" si="134"/>
        <v/>
      </c>
      <c r="AP349" s="34" t="str">
        <f>IF(AJ349="","",VLOOKUP(AN349,[1]Sheet11!E:F,2,0))</f>
        <v/>
      </c>
      <c r="AQ349" s="34" t="str">
        <f>IF(AO349="拼单会员","5年",IF(AJ349="","",VLOOKUP(AM349&amp;AP349,[1]Sheet11!$J$3:$K$17,2)))</f>
        <v/>
      </c>
      <c r="AR349" s="34" t="str">
        <f t="shared" si="135"/>
        <v/>
      </c>
      <c r="AS349" s="34" t="str">
        <f t="shared" si="136"/>
        <v/>
      </c>
      <c r="AT349" s="34" t="str">
        <f t="shared" si="137"/>
        <v/>
      </c>
      <c r="AU349" s="34" t="str">
        <f t="shared" si="138"/>
        <v/>
      </c>
      <c r="AV349" s="34" t="str">
        <f t="shared" si="139"/>
        <v/>
      </c>
      <c r="AW349" s="34" t="str">
        <f t="shared" si="140"/>
        <v/>
      </c>
      <c r="AX349" s="34" t="str">
        <f t="shared" si="141"/>
        <v/>
      </c>
      <c r="AY349" s="34" t="str">
        <f>IF(SUMIF('7-市场业绩'!F:F,AC349,'7-市场业绩'!I:I)&gt;0,"学习卡","老结算")</f>
        <v>老结算</v>
      </c>
      <c r="AZ349" s="34" t="str">
        <f t="shared" si="142"/>
        <v/>
      </c>
      <c r="BA349" s="34" t="str">
        <f t="shared" si="143"/>
        <v>无</v>
      </c>
      <c r="BB349" s="34" t="str">
        <f t="shared" si="144"/>
        <v/>
      </c>
      <c r="BC349" s="34" t="str">
        <f t="shared" si="145"/>
        <v/>
      </c>
      <c r="BD349" s="34" t="str">
        <f t="shared" si="146"/>
        <v>无</v>
      </c>
      <c r="BE349" s="34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7.25" hidden="1" customHeight="1">
      <c r="A350" s="30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7"/>
      <c r="M350" s="20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4" t="str">
        <f t="shared" si="123"/>
        <v/>
      </c>
      <c r="AD350" s="35">
        <f t="shared" si="124"/>
        <v>0</v>
      </c>
      <c r="AE350" s="34" t="str">
        <f t="shared" si="125"/>
        <v/>
      </c>
      <c r="AF350" s="24"/>
      <c r="AG350" s="39">
        <f t="shared" si="126"/>
        <v>0</v>
      </c>
      <c r="AH350" s="35">
        <f t="shared" si="127"/>
        <v>0</v>
      </c>
      <c r="AI350" s="35">
        <f t="shared" si="128"/>
        <v>0</v>
      </c>
      <c r="AJ350" s="34" t="str">
        <f t="shared" si="129"/>
        <v/>
      </c>
      <c r="AK350" s="34" t="str">
        <f t="shared" si="130"/>
        <v/>
      </c>
      <c r="AL350" s="34" t="str">
        <f t="shared" si="131"/>
        <v/>
      </c>
      <c r="AM350" s="34" t="str">
        <f t="shared" si="132"/>
        <v/>
      </c>
      <c r="AN350" s="34" t="str">
        <f t="shared" si="133"/>
        <v/>
      </c>
      <c r="AO350" s="34" t="str">
        <f t="shared" si="134"/>
        <v/>
      </c>
      <c r="AP350" s="34" t="str">
        <f>IF(AJ350="","",VLOOKUP(AN350,[1]Sheet11!E:F,2,0))</f>
        <v/>
      </c>
      <c r="AQ350" s="34" t="str">
        <f>IF(AO350="拼单会员","5年",IF(AJ350="","",VLOOKUP(AM350&amp;AP350,[1]Sheet11!$J$3:$K$17,2)))</f>
        <v/>
      </c>
      <c r="AR350" s="34" t="str">
        <f t="shared" si="135"/>
        <v/>
      </c>
      <c r="AS350" s="34" t="str">
        <f t="shared" si="136"/>
        <v/>
      </c>
      <c r="AT350" s="34" t="str">
        <f t="shared" si="137"/>
        <v/>
      </c>
      <c r="AU350" s="34" t="str">
        <f t="shared" si="138"/>
        <v/>
      </c>
      <c r="AV350" s="34" t="str">
        <f t="shared" si="139"/>
        <v/>
      </c>
      <c r="AW350" s="34" t="str">
        <f t="shared" si="140"/>
        <v/>
      </c>
      <c r="AX350" s="34" t="str">
        <f t="shared" si="141"/>
        <v/>
      </c>
      <c r="AY350" s="34" t="str">
        <f>IF(SUMIF('7-市场业绩'!F:F,AC350,'7-市场业绩'!I:I)&gt;0,"学习卡","老结算")</f>
        <v>老结算</v>
      </c>
      <c r="AZ350" s="34" t="str">
        <f t="shared" si="142"/>
        <v/>
      </c>
      <c r="BA350" s="34" t="str">
        <f t="shared" si="143"/>
        <v>无</v>
      </c>
      <c r="BB350" s="34" t="str">
        <f t="shared" si="144"/>
        <v/>
      </c>
      <c r="BC350" s="34" t="str">
        <f t="shared" si="145"/>
        <v/>
      </c>
      <c r="BD350" s="34" t="str">
        <f t="shared" si="146"/>
        <v>无</v>
      </c>
      <c r="BE350" s="34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7.25" hidden="1" customHeight="1">
      <c r="A351" s="30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7"/>
      <c r="M351" s="20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4" t="str">
        <f t="shared" si="123"/>
        <v/>
      </c>
      <c r="AD351" s="35">
        <f t="shared" si="124"/>
        <v>0</v>
      </c>
      <c r="AE351" s="34" t="str">
        <f t="shared" si="125"/>
        <v/>
      </c>
      <c r="AF351" s="24"/>
      <c r="AG351" s="39">
        <f t="shared" si="126"/>
        <v>0</v>
      </c>
      <c r="AH351" s="35">
        <f t="shared" si="127"/>
        <v>0</v>
      </c>
      <c r="AI351" s="35">
        <f t="shared" si="128"/>
        <v>0</v>
      </c>
      <c r="AJ351" s="34" t="str">
        <f t="shared" si="129"/>
        <v/>
      </c>
      <c r="AK351" s="34" t="str">
        <f t="shared" si="130"/>
        <v/>
      </c>
      <c r="AL351" s="34" t="str">
        <f t="shared" si="131"/>
        <v/>
      </c>
      <c r="AM351" s="34" t="str">
        <f t="shared" si="132"/>
        <v/>
      </c>
      <c r="AN351" s="34" t="str">
        <f t="shared" si="133"/>
        <v/>
      </c>
      <c r="AO351" s="34" t="str">
        <f t="shared" si="134"/>
        <v/>
      </c>
      <c r="AP351" s="34" t="str">
        <f>IF(AJ351="","",VLOOKUP(AN351,[1]Sheet11!E:F,2,0))</f>
        <v/>
      </c>
      <c r="AQ351" s="34" t="str">
        <f>IF(AO351="拼单会员","5年",IF(AJ351="","",VLOOKUP(AM351&amp;AP351,[1]Sheet11!$J$3:$K$17,2)))</f>
        <v/>
      </c>
      <c r="AR351" s="34" t="str">
        <f t="shared" si="135"/>
        <v/>
      </c>
      <c r="AS351" s="34" t="str">
        <f t="shared" si="136"/>
        <v/>
      </c>
      <c r="AT351" s="34" t="str">
        <f t="shared" si="137"/>
        <v/>
      </c>
      <c r="AU351" s="34" t="str">
        <f t="shared" si="138"/>
        <v/>
      </c>
      <c r="AV351" s="34" t="str">
        <f t="shared" si="139"/>
        <v/>
      </c>
      <c r="AW351" s="34" t="str">
        <f t="shared" si="140"/>
        <v/>
      </c>
      <c r="AX351" s="34" t="str">
        <f t="shared" si="141"/>
        <v/>
      </c>
      <c r="AY351" s="34" t="str">
        <f>IF(SUMIF('7-市场业绩'!F:F,AC351,'7-市场业绩'!I:I)&gt;0,"学习卡","老结算")</f>
        <v>老结算</v>
      </c>
      <c r="AZ351" s="34" t="str">
        <f t="shared" si="142"/>
        <v/>
      </c>
      <c r="BA351" s="34" t="str">
        <f t="shared" si="143"/>
        <v>无</v>
      </c>
      <c r="BB351" s="34" t="str">
        <f t="shared" si="144"/>
        <v/>
      </c>
      <c r="BC351" s="34" t="str">
        <f t="shared" si="145"/>
        <v/>
      </c>
      <c r="BD351" s="34" t="str">
        <f t="shared" si="146"/>
        <v>无</v>
      </c>
      <c r="BE351" s="34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7.25" hidden="1" customHeight="1">
      <c r="A352" s="30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7"/>
      <c r="M352" s="20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4" t="str">
        <f t="shared" si="123"/>
        <v/>
      </c>
      <c r="AD352" s="35">
        <f t="shared" si="124"/>
        <v>0</v>
      </c>
      <c r="AE352" s="34" t="str">
        <f t="shared" si="125"/>
        <v/>
      </c>
      <c r="AF352" s="24"/>
      <c r="AG352" s="39">
        <f t="shared" si="126"/>
        <v>0</v>
      </c>
      <c r="AH352" s="35">
        <f t="shared" si="127"/>
        <v>0</v>
      </c>
      <c r="AI352" s="35">
        <f t="shared" si="128"/>
        <v>0</v>
      </c>
      <c r="AJ352" s="34" t="str">
        <f t="shared" si="129"/>
        <v/>
      </c>
      <c r="AK352" s="34" t="str">
        <f t="shared" si="130"/>
        <v/>
      </c>
      <c r="AL352" s="34" t="str">
        <f t="shared" si="131"/>
        <v/>
      </c>
      <c r="AM352" s="34" t="str">
        <f t="shared" si="132"/>
        <v/>
      </c>
      <c r="AN352" s="34" t="str">
        <f t="shared" si="133"/>
        <v/>
      </c>
      <c r="AO352" s="34" t="str">
        <f t="shared" si="134"/>
        <v/>
      </c>
      <c r="AP352" s="34" t="str">
        <f>IF(AJ352="","",VLOOKUP(AN352,[1]Sheet11!E:F,2,0))</f>
        <v/>
      </c>
      <c r="AQ352" s="34" t="str">
        <f>IF(AO352="拼单会员","5年",IF(AJ352="","",VLOOKUP(AM352&amp;AP352,[1]Sheet11!$J$3:$K$17,2)))</f>
        <v/>
      </c>
      <c r="AR352" s="34" t="str">
        <f t="shared" si="135"/>
        <v/>
      </c>
      <c r="AS352" s="34" t="str">
        <f t="shared" si="136"/>
        <v/>
      </c>
      <c r="AT352" s="34" t="str">
        <f t="shared" si="137"/>
        <v/>
      </c>
      <c r="AU352" s="34" t="str">
        <f t="shared" si="138"/>
        <v/>
      </c>
      <c r="AV352" s="34" t="str">
        <f t="shared" si="139"/>
        <v/>
      </c>
      <c r="AW352" s="34" t="str">
        <f t="shared" si="140"/>
        <v/>
      </c>
      <c r="AX352" s="34" t="str">
        <f t="shared" si="141"/>
        <v/>
      </c>
      <c r="AY352" s="34" t="str">
        <f>IF(SUMIF('7-市场业绩'!F:F,AC352,'7-市场业绩'!I:I)&gt;0,"学习卡","老结算")</f>
        <v>老结算</v>
      </c>
      <c r="AZ352" s="34" t="str">
        <f t="shared" si="142"/>
        <v/>
      </c>
      <c r="BA352" s="34" t="str">
        <f t="shared" si="143"/>
        <v>无</v>
      </c>
      <c r="BB352" s="34" t="str">
        <f t="shared" si="144"/>
        <v/>
      </c>
      <c r="BC352" s="34" t="str">
        <f t="shared" si="145"/>
        <v/>
      </c>
      <c r="BD352" s="34" t="str">
        <f t="shared" si="146"/>
        <v>无</v>
      </c>
      <c r="BE352" s="34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7.25" hidden="1" customHeight="1">
      <c r="A353" s="30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7"/>
      <c r="M353" s="20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4" t="str">
        <f t="shared" si="123"/>
        <v/>
      </c>
      <c r="AD353" s="35">
        <f t="shared" si="124"/>
        <v>0</v>
      </c>
      <c r="AE353" s="34" t="str">
        <f t="shared" si="125"/>
        <v/>
      </c>
      <c r="AF353" s="24"/>
      <c r="AG353" s="39">
        <f t="shared" si="126"/>
        <v>0</v>
      </c>
      <c r="AH353" s="35">
        <f t="shared" si="127"/>
        <v>0</v>
      </c>
      <c r="AI353" s="35">
        <f t="shared" si="128"/>
        <v>0</v>
      </c>
      <c r="AJ353" s="34" t="str">
        <f t="shared" si="129"/>
        <v/>
      </c>
      <c r="AK353" s="34" t="str">
        <f t="shared" si="130"/>
        <v/>
      </c>
      <c r="AL353" s="34" t="str">
        <f t="shared" si="131"/>
        <v/>
      </c>
      <c r="AM353" s="34" t="str">
        <f t="shared" si="132"/>
        <v/>
      </c>
      <c r="AN353" s="34" t="str">
        <f t="shared" si="133"/>
        <v/>
      </c>
      <c r="AO353" s="34" t="str">
        <f t="shared" si="134"/>
        <v/>
      </c>
      <c r="AP353" s="34" t="str">
        <f>IF(AJ353="","",VLOOKUP(AN353,[1]Sheet11!E:F,2,0))</f>
        <v/>
      </c>
      <c r="AQ353" s="34" t="str">
        <f>IF(AO353="拼单会员","5年",IF(AJ353="","",VLOOKUP(AM353&amp;AP353,[1]Sheet11!$J$3:$K$17,2)))</f>
        <v/>
      </c>
      <c r="AR353" s="34" t="str">
        <f t="shared" si="135"/>
        <v/>
      </c>
      <c r="AS353" s="34" t="str">
        <f t="shared" si="136"/>
        <v/>
      </c>
      <c r="AT353" s="34" t="str">
        <f t="shared" si="137"/>
        <v/>
      </c>
      <c r="AU353" s="34" t="str">
        <f t="shared" si="138"/>
        <v/>
      </c>
      <c r="AV353" s="34" t="str">
        <f t="shared" si="139"/>
        <v/>
      </c>
      <c r="AW353" s="34" t="str">
        <f t="shared" si="140"/>
        <v/>
      </c>
      <c r="AX353" s="34" t="str">
        <f t="shared" si="141"/>
        <v/>
      </c>
      <c r="AY353" s="34" t="str">
        <f>IF(SUMIF('7-市场业绩'!F:F,AC353,'7-市场业绩'!I:I)&gt;0,"学习卡","老结算")</f>
        <v>老结算</v>
      </c>
      <c r="AZ353" s="34" t="str">
        <f t="shared" si="142"/>
        <v/>
      </c>
      <c r="BA353" s="34" t="str">
        <f t="shared" si="143"/>
        <v>无</v>
      </c>
      <c r="BB353" s="34" t="str">
        <f t="shared" si="144"/>
        <v/>
      </c>
      <c r="BC353" s="34" t="str">
        <f t="shared" si="145"/>
        <v/>
      </c>
      <c r="BD353" s="34" t="str">
        <f t="shared" si="146"/>
        <v>无</v>
      </c>
      <c r="BE353" s="34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7.25" hidden="1" customHeight="1">
      <c r="A354" s="30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7"/>
      <c r="M354" s="20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4" t="str">
        <f t="shared" si="123"/>
        <v/>
      </c>
      <c r="AD354" s="35">
        <f t="shared" si="124"/>
        <v>0</v>
      </c>
      <c r="AE354" s="34" t="str">
        <f t="shared" si="125"/>
        <v/>
      </c>
      <c r="AF354" s="24"/>
      <c r="AG354" s="39">
        <f t="shared" si="126"/>
        <v>0</v>
      </c>
      <c r="AH354" s="35">
        <f t="shared" si="127"/>
        <v>0</v>
      </c>
      <c r="AI354" s="35">
        <f t="shared" si="128"/>
        <v>0</v>
      </c>
      <c r="AJ354" s="34" t="str">
        <f t="shared" si="129"/>
        <v/>
      </c>
      <c r="AK354" s="34" t="str">
        <f t="shared" si="130"/>
        <v/>
      </c>
      <c r="AL354" s="34" t="str">
        <f t="shared" si="131"/>
        <v/>
      </c>
      <c r="AM354" s="34" t="str">
        <f t="shared" si="132"/>
        <v/>
      </c>
      <c r="AN354" s="34" t="str">
        <f t="shared" si="133"/>
        <v/>
      </c>
      <c r="AO354" s="34" t="str">
        <f t="shared" si="134"/>
        <v/>
      </c>
      <c r="AP354" s="34" t="str">
        <f>IF(AJ354="","",VLOOKUP(AN354,[1]Sheet11!E:F,2,0))</f>
        <v/>
      </c>
      <c r="AQ354" s="34" t="str">
        <f>IF(AO354="拼单会员","5年",IF(AJ354="","",VLOOKUP(AM354&amp;AP354,[1]Sheet11!$J$3:$K$17,2)))</f>
        <v/>
      </c>
      <c r="AR354" s="34" t="str">
        <f t="shared" si="135"/>
        <v/>
      </c>
      <c r="AS354" s="34" t="str">
        <f t="shared" si="136"/>
        <v/>
      </c>
      <c r="AT354" s="34" t="str">
        <f t="shared" si="137"/>
        <v/>
      </c>
      <c r="AU354" s="34" t="str">
        <f t="shared" si="138"/>
        <v/>
      </c>
      <c r="AV354" s="34" t="str">
        <f t="shared" si="139"/>
        <v/>
      </c>
      <c r="AW354" s="34" t="str">
        <f t="shared" si="140"/>
        <v/>
      </c>
      <c r="AX354" s="34" t="str">
        <f t="shared" si="141"/>
        <v/>
      </c>
      <c r="AY354" s="34" t="str">
        <f>IF(SUMIF('7-市场业绩'!F:F,AC354,'7-市场业绩'!I:I)&gt;0,"学习卡","老结算")</f>
        <v>老结算</v>
      </c>
      <c r="AZ354" s="34" t="str">
        <f t="shared" si="142"/>
        <v/>
      </c>
      <c r="BA354" s="34" t="str">
        <f t="shared" si="143"/>
        <v>无</v>
      </c>
      <c r="BB354" s="34" t="str">
        <f t="shared" si="144"/>
        <v/>
      </c>
      <c r="BC354" s="34" t="str">
        <f t="shared" si="145"/>
        <v/>
      </c>
      <c r="BD354" s="34" t="str">
        <f t="shared" si="146"/>
        <v>无</v>
      </c>
      <c r="BE354" s="34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7.25" hidden="1" customHeight="1">
      <c r="A355" s="30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7"/>
      <c r="M355" s="20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4" t="str">
        <f t="shared" si="123"/>
        <v/>
      </c>
      <c r="AD355" s="35">
        <f t="shared" si="124"/>
        <v>0</v>
      </c>
      <c r="AE355" s="34" t="str">
        <f t="shared" si="125"/>
        <v/>
      </c>
      <c r="AF355" s="24"/>
      <c r="AG355" s="39">
        <f t="shared" si="126"/>
        <v>0</v>
      </c>
      <c r="AH355" s="35">
        <f t="shared" si="127"/>
        <v>0</v>
      </c>
      <c r="AI355" s="35">
        <f t="shared" si="128"/>
        <v>0</v>
      </c>
      <c r="AJ355" s="34" t="str">
        <f t="shared" si="129"/>
        <v/>
      </c>
      <c r="AK355" s="34" t="str">
        <f t="shared" si="130"/>
        <v/>
      </c>
      <c r="AL355" s="34" t="str">
        <f t="shared" si="131"/>
        <v/>
      </c>
      <c r="AM355" s="34" t="str">
        <f t="shared" si="132"/>
        <v/>
      </c>
      <c r="AN355" s="34" t="str">
        <f t="shared" si="133"/>
        <v/>
      </c>
      <c r="AO355" s="34" t="str">
        <f t="shared" si="134"/>
        <v/>
      </c>
      <c r="AP355" s="34" t="str">
        <f>IF(AJ355="","",VLOOKUP(AN355,[1]Sheet11!E:F,2,0))</f>
        <v/>
      </c>
      <c r="AQ355" s="34" t="str">
        <f>IF(AO355="拼单会员","5年",IF(AJ355="","",VLOOKUP(AM355&amp;AP355,[1]Sheet11!$J$3:$K$17,2)))</f>
        <v/>
      </c>
      <c r="AR355" s="34" t="str">
        <f t="shared" si="135"/>
        <v/>
      </c>
      <c r="AS355" s="34" t="str">
        <f t="shared" si="136"/>
        <v/>
      </c>
      <c r="AT355" s="34" t="str">
        <f t="shared" si="137"/>
        <v/>
      </c>
      <c r="AU355" s="34" t="str">
        <f t="shared" si="138"/>
        <v/>
      </c>
      <c r="AV355" s="34" t="str">
        <f t="shared" si="139"/>
        <v/>
      </c>
      <c r="AW355" s="34" t="str">
        <f t="shared" si="140"/>
        <v/>
      </c>
      <c r="AX355" s="34" t="str">
        <f t="shared" si="141"/>
        <v/>
      </c>
      <c r="AY355" s="34" t="str">
        <f>IF(SUMIF('7-市场业绩'!F:F,AC355,'7-市场业绩'!I:I)&gt;0,"学习卡","老结算")</f>
        <v>老结算</v>
      </c>
      <c r="AZ355" s="34" t="str">
        <f t="shared" si="142"/>
        <v/>
      </c>
      <c r="BA355" s="34" t="str">
        <f t="shared" si="143"/>
        <v>无</v>
      </c>
      <c r="BB355" s="34" t="str">
        <f t="shared" si="144"/>
        <v/>
      </c>
      <c r="BC355" s="34" t="str">
        <f t="shared" si="145"/>
        <v/>
      </c>
      <c r="BD355" s="34" t="str">
        <f t="shared" si="146"/>
        <v>无</v>
      </c>
      <c r="BE355" s="34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7.25" hidden="1" customHeight="1">
      <c r="A356" s="30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7"/>
      <c r="M356" s="20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4" t="str">
        <f t="shared" si="123"/>
        <v/>
      </c>
      <c r="AD356" s="35">
        <f t="shared" si="124"/>
        <v>0</v>
      </c>
      <c r="AE356" s="34" t="str">
        <f t="shared" si="125"/>
        <v/>
      </c>
      <c r="AF356" s="24"/>
      <c r="AG356" s="39">
        <f t="shared" si="126"/>
        <v>0</v>
      </c>
      <c r="AH356" s="35">
        <f t="shared" si="127"/>
        <v>0</v>
      </c>
      <c r="AI356" s="35">
        <f t="shared" si="128"/>
        <v>0</v>
      </c>
      <c r="AJ356" s="34" t="str">
        <f t="shared" si="129"/>
        <v/>
      </c>
      <c r="AK356" s="34" t="str">
        <f t="shared" si="130"/>
        <v/>
      </c>
      <c r="AL356" s="34" t="str">
        <f t="shared" si="131"/>
        <v/>
      </c>
      <c r="AM356" s="34" t="str">
        <f t="shared" si="132"/>
        <v/>
      </c>
      <c r="AN356" s="34" t="str">
        <f t="shared" si="133"/>
        <v/>
      </c>
      <c r="AO356" s="34" t="str">
        <f t="shared" si="134"/>
        <v/>
      </c>
      <c r="AP356" s="34" t="str">
        <f>IF(AJ356="","",VLOOKUP(AN356,[1]Sheet11!E:F,2,0))</f>
        <v/>
      </c>
      <c r="AQ356" s="34" t="str">
        <f>IF(AO356="拼单会员","5年",IF(AJ356="","",VLOOKUP(AM356&amp;AP356,[1]Sheet11!$J$3:$K$17,2)))</f>
        <v/>
      </c>
      <c r="AR356" s="34" t="str">
        <f t="shared" si="135"/>
        <v/>
      </c>
      <c r="AS356" s="34" t="str">
        <f t="shared" si="136"/>
        <v/>
      </c>
      <c r="AT356" s="34" t="str">
        <f t="shared" si="137"/>
        <v/>
      </c>
      <c r="AU356" s="34" t="str">
        <f t="shared" si="138"/>
        <v/>
      </c>
      <c r="AV356" s="34" t="str">
        <f t="shared" si="139"/>
        <v/>
      </c>
      <c r="AW356" s="34" t="str">
        <f t="shared" si="140"/>
        <v/>
      </c>
      <c r="AX356" s="34" t="str">
        <f t="shared" si="141"/>
        <v/>
      </c>
      <c r="AY356" s="34" t="str">
        <f>IF(SUMIF('7-市场业绩'!F:F,AC356,'7-市场业绩'!I:I)&gt;0,"学习卡","老结算")</f>
        <v>老结算</v>
      </c>
      <c r="AZ356" s="34" t="str">
        <f t="shared" si="142"/>
        <v/>
      </c>
      <c r="BA356" s="34" t="str">
        <f t="shared" si="143"/>
        <v>无</v>
      </c>
      <c r="BB356" s="34" t="str">
        <f t="shared" si="144"/>
        <v/>
      </c>
      <c r="BC356" s="34" t="str">
        <f t="shared" si="145"/>
        <v/>
      </c>
      <c r="BD356" s="34" t="str">
        <f t="shared" si="146"/>
        <v>无</v>
      </c>
      <c r="BE356" s="34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7.25" hidden="1" customHeight="1">
      <c r="A357" s="30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7"/>
      <c r="M357" s="20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4" t="str">
        <f t="shared" si="123"/>
        <v/>
      </c>
      <c r="AD357" s="35">
        <f t="shared" si="124"/>
        <v>0</v>
      </c>
      <c r="AE357" s="34" t="str">
        <f t="shared" si="125"/>
        <v/>
      </c>
      <c r="AF357" s="24"/>
      <c r="AG357" s="39">
        <f t="shared" si="126"/>
        <v>0</v>
      </c>
      <c r="AH357" s="35">
        <f t="shared" si="127"/>
        <v>0</v>
      </c>
      <c r="AI357" s="35">
        <f t="shared" si="128"/>
        <v>0</v>
      </c>
      <c r="AJ357" s="34" t="str">
        <f t="shared" si="129"/>
        <v/>
      </c>
      <c r="AK357" s="34" t="str">
        <f t="shared" si="130"/>
        <v/>
      </c>
      <c r="AL357" s="34" t="str">
        <f t="shared" si="131"/>
        <v/>
      </c>
      <c r="AM357" s="34" t="str">
        <f t="shared" si="132"/>
        <v/>
      </c>
      <c r="AN357" s="34" t="str">
        <f t="shared" si="133"/>
        <v/>
      </c>
      <c r="AO357" s="34" t="str">
        <f t="shared" si="134"/>
        <v/>
      </c>
      <c r="AP357" s="34" t="str">
        <f>IF(AJ357="","",VLOOKUP(AN357,[1]Sheet11!E:F,2,0))</f>
        <v/>
      </c>
      <c r="AQ357" s="34" t="str">
        <f>IF(AO357="拼单会员","5年",IF(AJ357="","",VLOOKUP(AM357&amp;AP357,[1]Sheet11!$J$3:$K$17,2)))</f>
        <v/>
      </c>
      <c r="AR357" s="34" t="str">
        <f t="shared" si="135"/>
        <v/>
      </c>
      <c r="AS357" s="34" t="str">
        <f t="shared" si="136"/>
        <v/>
      </c>
      <c r="AT357" s="34" t="str">
        <f t="shared" si="137"/>
        <v/>
      </c>
      <c r="AU357" s="34" t="str">
        <f t="shared" si="138"/>
        <v/>
      </c>
      <c r="AV357" s="34" t="str">
        <f t="shared" si="139"/>
        <v/>
      </c>
      <c r="AW357" s="34" t="str">
        <f t="shared" si="140"/>
        <v/>
      </c>
      <c r="AX357" s="34" t="str">
        <f t="shared" si="141"/>
        <v/>
      </c>
      <c r="AY357" s="34" t="str">
        <f>IF(SUMIF('7-市场业绩'!F:F,AC357,'7-市场业绩'!I:I)&gt;0,"学习卡","老结算")</f>
        <v>老结算</v>
      </c>
      <c r="AZ357" s="34" t="str">
        <f t="shared" si="142"/>
        <v/>
      </c>
      <c r="BA357" s="34" t="str">
        <f t="shared" si="143"/>
        <v>无</v>
      </c>
      <c r="BB357" s="34" t="str">
        <f t="shared" si="144"/>
        <v/>
      </c>
      <c r="BC357" s="34" t="str">
        <f t="shared" si="145"/>
        <v/>
      </c>
      <c r="BD357" s="34" t="str">
        <f t="shared" si="146"/>
        <v>无</v>
      </c>
      <c r="BE357" s="34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7.25" hidden="1" customHeight="1">
      <c r="A358" s="30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7"/>
      <c r="M358" s="20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4" t="str">
        <f t="shared" si="123"/>
        <v/>
      </c>
      <c r="AD358" s="35">
        <f t="shared" si="124"/>
        <v>0</v>
      </c>
      <c r="AE358" s="34" t="str">
        <f t="shared" si="125"/>
        <v/>
      </c>
      <c r="AF358" s="24"/>
      <c r="AG358" s="39">
        <f t="shared" si="126"/>
        <v>0</v>
      </c>
      <c r="AH358" s="35">
        <f t="shared" si="127"/>
        <v>0</v>
      </c>
      <c r="AI358" s="35">
        <f t="shared" si="128"/>
        <v>0</v>
      </c>
      <c r="AJ358" s="34" t="str">
        <f t="shared" si="129"/>
        <v/>
      </c>
      <c r="AK358" s="34" t="str">
        <f t="shared" si="130"/>
        <v/>
      </c>
      <c r="AL358" s="34" t="str">
        <f t="shared" si="131"/>
        <v/>
      </c>
      <c r="AM358" s="34" t="str">
        <f t="shared" si="132"/>
        <v/>
      </c>
      <c r="AN358" s="34" t="str">
        <f t="shared" si="133"/>
        <v/>
      </c>
      <c r="AO358" s="34" t="str">
        <f t="shared" si="134"/>
        <v/>
      </c>
      <c r="AP358" s="34" t="str">
        <f>IF(AJ358="","",VLOOKUP(AN358,[1]Sheet11!E:F,2,0))</f>
        <v/>
      </c>
      <c r="AQ358" s="34" t="str">
        <f>IF(AO358="拼单会员","5年",IF(AJ358="","",VLOOKUP(AM358&amp;AP358,[1]Sheet11!$J$3:$K$17,2)))</f>
        <v/>
      </c>
      <c r="AR358" s="34" t="str">
        <f t="shared" si="135"/>
        <v/>
      </c>
      <c r="AS358" s="34" t="str">
        <f t="shared" si="136"/>
        <v/>
      </c>
      <c r="AT358" s="34" t="str">
        <f t="shared" si="137"/>
        <v/>
      </c>
      <c r="AU358" s="34" t="str">
        <f t="shared" si="138"/>
        <v/>
      </c>
      <c r="AV358" s="34" t="str">
        <f t="shared" si="139"/>
        <v/>
      </c>
      <c r="AW358" s="34" t="str">
        <f t="shared" si="140"/>
        <v/>
      </c>
      <c r="AX358" s="34" t="str">
        <f t="shared" si="141"/>
        <v/>
      </c>
      <c r="AY358" s="34" t="str">
        <f>IF(SUMIF('7-市场业绩'!F:F,AC358,'7-市场业绩'!I:I)&gt;0,"学习卡","老结算")</f>
        <v>老结算</v>
      </c>
      <c r="AZ358" s="34" t="str">
        <f t="shared" si="142"/>
        <v/>
      </c>
      <c r="BA358" s="34" t="str">
        <f t="shared" si="143"/>
        <v>无</v>
      </c>
      <c r="BB358" s="34" t="str">
        <f t="shared" si="144"/>
        <v/>
      </c>
      <c r="BC358" s="34" t="str">
        <f t="shared" si="145"/>
        <v/>
      </c>
      <c r="BD358" s="34" t="str">
        <f t="shared" si="146"/>
        <v>无</v>
      </c>
      <c r="BE358" s="34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7.25" hidden="1" customHeight="1">
      <c r="A359" s="30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7"/>
      <c r="M359" s="20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4" t="str">
        <f t="shared" si="123"/>
        <v/>
      </c>
      <c r="AD359" s="35">
        <f t="shared" si="124"/>
        <v>0</v>
      </c>
      <c r="AE359" s="34" t="str">
        <f t="shared" si="125"/>
        <v/>
      </c>
      <c r="AF359" s="24"/>
      <c r="AG359" s="39">
        <f t="shared" si="126"/>
        <v>0</v>
      </c>
      <c r="AH359" s="35">
        <f t="shared" si="127"/>
        <v>0</v>
      </c>
      <c r="AI359" s="35">
        <f t="shared" si="128"/>
        <v>0</v>
      </c>
      <c r="AJ359" s="34" t="str">
        <f t="shared" si="129"/>
        <v/>
      </c>
      <c r="AK359" s="34" t="str">
        <f t="shared" si="130"/>
        <v/>
      </c>
      <c r="AL359" s="34" t="str">
        <f t="shared" si="131"/>
        <v/>
      </c>
      <c r="AM359" s="34" t="str">
        <f t="shared" si="132"/>
        <v/>
      </c>
      <c r="AN359" s="34" t="str">
        <f t="shared" si="133"/>
        <v/>
      </c>
      <c r="AO359" s="34" t="str">
        <f t="shared" si="134"/>
        <v/>
      </c>
      <c r="AP359" s="34" t="str">
        <f>IF(AJ359="","",VLOOKUP(AN359,[1]Sheet11!E:F,2,0))</f>
        <v/>
      </c>
      <c r="AQ359" s="34" t="str">
        <f>IF(AO359="拼单会员","5年",IF(AJ359="","",VLOOKUP(AM359&amp;AP359,[1]Sheet11!$J$3:$K$17,2)))</f>
        <v/>
      </c>
      <c r="AR359" s="34" t="str">
        <f t="shared" si="135"/>
        <v/>
      </c>
      <c r="AS359" s="34" t="str">
        <f t="shared" si="136"/>
        <v/>
      </c>
      <c r="AT359" s="34" t="str">
        <f t="shared" si="137"/>
        <v/>
      </c>
      <c r="AU359" s="34" t="str">
        <f t="shared" si="138"/>
        <v/>
      </c>
      <c r="AV359" s="34" t="str">
        <f t="shared" si="139"/>
        <v/>
      </c>
      <c r="AW359" s="34" t="str">
        <f t="shared" si="140"/>
        <v/>
      </c>
      <c r="AX359" s="34" t="str">
        <f t="shared" si="141"/>
        <v/>
      </c>
      <c r="AY359" s="34" t="str">
        <f>IF(SUMIF('7-市场业绩'!F:F,AC359,'7-市场业绩'!I:I)&gt;0,"学习卡","老结算")</f>
        <v>老结算</v>
      </c>
      <c r="AZ359" s="34" t="str">
        <f t="shared" si="142"/>
        <v/>
      </c>
      <c r="BA359" s="34" t="str">
        <f t="shared" si="143"/>
        <v>无</v>
      </c>
      <c r="BB359" s="34" t="str">
        <f t="shared" si="144"/>
        <v/>
      </c>
      <c r="BC359" s="34" t="str">
        <f t="shared" si="145"/>
        <v/>
      </c>
      <c r="BD359" s="34" t="str">
        <f t="shared" si="146"/>
        <v>无</v>
      </c>
      <c r="BE359" s="34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7.25" hidden="1" customHeight="1">
      <c r="A360" s="30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7"/>
      <c r="M360" s="20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4" t="str">
        <f t="shared" si="123"/>
        <v/>
      </c>
      <c r="AD360" s="35">
        <f t="shared" si="124"/>
        <v>0</v>
      </c>
      <c r="AE360" s="34" t="str">
        <f t="shared" si="125"/>
        <v/>
      </c>
      <c r="AF360" s="24"/>
      <c r="AG360" s="39">
        <f t="shared" si="126"/>
        <v>0</v>
      </c>
      <c r="AH360" s="35">
        <f t="shared" si="127"/>
        <v>0</v>
      </c>
      <c r="AI360" s="35">
        <f t="shared" si="128"/>
        <v>0</v>
      </c>
      <c r="AJ360" s="34" t="str">
        <f t="shared" si="129"/>
        <v/>
      </c>
      <c r="AK360" s="34" t="str">
        <f t="shared" si="130"/>
        <v/>
      </c>
      <c r="AL360" s="34" t="str">
        <f t="shared" si="131"/>
        <v/>
      </c>
      <c r="AM360" s="34" t="str">
        <f t="shared" si="132"/>
        <v/>
      </c>
      <c r="AN360" s="34" t="str">
        <f t="shared" si="133"/>
        <v/>
      </c>
      <c r="AO360" s="34" t="str">
        <f t="shared" si="134"/>
        <v/>
      </c>
      <c r="AP360" s="34" t="str">
        <f>IF(AJ360="","",VLOOKUP(AN360,[1]Sheet11!E:F,2,0))</f>
        <v/>
      </c>
      <c r="AQ360" s="34" t="str">
        <f>IF(AO360="拼单会员","5年",IF(AJ360="","",VLOOKUP(AM360&amp;AP360,[1]Sheet11!$J$3:$K$17,2)))</f>
        <v/>
      </c>
      <c r="AR360" s="34" t="str">
        <f t="shared" si="135"/>
        <v/>
      </c>
      <c r="AS360" s="34" t="str">
        <f t="shared" si="136"/>
        <v/>
      </c>
      <c r="AT360" s="34" t="str">
        <f t="shared" si="137"/>
        <v/>
      </c>
      <c r="AU360" s="34" t="str">
        <f t="shared" si="138"/>
        <v/>
      </c>
      <c r="AV360" s="34" t="str">
        <f t="shared" si="139"/>
        <v/>
      </c>
      <c r="AW360" s="34" t="str">
        <f t="shared" si="140"/>
        <v/>
      </c>
      <c r="AX360" s="34" t="str">
        <f t="shared" si="141"/>
        <v/>
      </c>
      <c r="AY360" s="34" t="str">
        <f>IF(SUMIF('7-市场业绩'!F:F,AC360,'7-市场业绩'!I:I)&gt;0,"学习卡","老结算")</f>
        <v>老结算</v>
      </c>
      <c r="AZ360" s="34" t="str">
        <f t="shared" si="142"/>
        <v/>
      </c>
      <c r="BA360" s="34" t="str">
        <f t="shared" si="143"/>
        <v>无</v>
      </c>
      <c r="BB360" s="34" t="str">
        <f t="shared" si="144"/>
        <v/>
      </c>
      <c r="BC360" s="34" t="str">
        <f t="shared" si="145"/>
        <v/>
      </c>
      <c r="BD360" s="34" t="str">
        <f t="shared" si="146"/>
        <v>无</v>
      </c>
      <c r="BE360" s="34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7.25" hidden="1" customHeight="1">
      <c r="A361" s="30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7"/>
      <c r="M361" s="20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4" t="str">
        <f t="shared" si="123"/>
        <v/>
      </c>
      <c r="AD361" s="35">
        <f t="shared" si="124"/>
        <v>0</v>
      </c>
      <c r="AE361" s="34" t="str">
        <f t="shared" si="125"/>
        <v/>
      </c>
      <c r="AF361" s="24"/>
      <c r="AG361" s="39">
        <f t="shared" si="126"/>
        <v>0</v>
      </c>
      <c r="AH361" s="35">
        <f t="shared" si="127"/>
        <v>0</v>
      </c>
      <c r="AI361" s="35">
        <f t="shared" si="128"/>
        <v>0</v>
      </c>
      <c r="AJ361" s="34" t="str">
        <f t="shared" si="129"/>
        <v/>
      </c>
      <c r="AK361" s="34" t="str">
        <f t="shared" si="130"/>
        <v/>
      </c>
      <c r="AL361" s="34" t="str">
        <f t="shared" si="131"/>
        <v/>
      </c>
      <c r="AM361" s="34" t="str">
        <f t="shared" si="132"/>
        <v/>
      </c>
      <c r="AN361" s="34" t="str">
        <f t="shared" si="133"/>
        <v/>
      </c>
      <c r="AO361" s="34" t="str">
        <f t="shared" si="134"/>
        <v/>
      </c>
      <c r="AP361" s="34" t="str">
        <f>IF(AJ361="","",VLOOKUP(AN361,[1]Sheet11!E:F,2,0))</f>
        <v/>
      </c>
      <c r="AQ361" s="34" t="str">
        <f>IF(AO361="拼单会员","5年",IF(AJ361="","",VLOOKUP(AM361&amp;AP361,[1]Sheet11!$J$3:$K$17,2)))</f>
        <v/>
      </c>
      <c r="AR361" s="34" t="str">
        <f t="shared" si="135"/>
        <v/>
      </c>
      <c r="AS361" s="34" t="str">
        <f t="shared" si="136"/>
        <v/>
      </c>
      <c r="AT361" s="34" t="str">
        <f t="shared" si="137"/>
        <v/>
      </c>
      <c r="AU361" s="34" t="str">
        <f t="shared" si="138"/>
        <v/>
      </c>
      <c r="AV361" s="34" t="str">
        <f t="shared" si="139"/>
        <v/>
      </c>
      <c r="AW361" s="34" t="str">
        <f t="shared" si="140"/>
        <v/>
      </c>
      <c r="AX361" s="34" t="str">
        <f t="shared" si="141"/>
        <v/>
      </c>
      <c r="AY361" s="34" t="str">
        <f>IF(SUMIF('7-市场业绩'!F:F,AC361,'7-市场业绩'!I:I)&gt;0,"学习卡","老结算")</f>
        <v>老结算</v>
      </c>
      <c r="AZ361" s="34" t="str">
        <f t="shared" si="142"/>
        <v/>
      </c>
      <c r="BA361" s="34" t="str">
        <f t="shared" si="143"/>
        <v>无</v>
      </c>
      <c r="BB361" s="34" t="str">
        <f t="shared" si="144"/>
        <v/>
      </c>
      <c r="BC361" s="34" t="str">
        <f t="shared" si="145"/>
        <v/>
      </c>
      <c r="BD361" s="34" t="str">
        <f t="shared" si="146"/>
        <v>无</v>
      </c>
      <c r="BE361" s="34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7.25" hidden="1" customHeight="1">
      <c r="A362" s="30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7"/>
      <c r="M362" s="20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4" t="str">
        <f t="shared" si="123"/>
        <v/>
      </c>
      <c r="AD362" s="35">
        <f t="shared" si="124"/>
        <v>0</v>
      </c>
      <c r="AE362" s="34" t="str">
        <f t="shared" si="125"/>
        <v/>
      </c>
      <c r="AF362" s="24"/>
      <c r="AG362" s="39">
        <f t="shared" si="126"/>
        <v>0</v>
      </c>
      <c r="AH362" s="35">
        <f t="shared" si="127"/>
        <v>0</v>
      </c>
      <c r="AI362" s="35">
        <f t="shared" si="128"/>
        <v>0</v>
      </c>
      <c r="AJ362" s="34" t="str">
        <f t="shared" si="129"/>
        <v/>
      </c>
      <c r="AK362" s="34" t="str">
        <f t="shared" si="130"/>
        <v/>
      </c>
      <c r="AL362" s="34" t="str">
        <f t="shared" si="131"/>
        <v/>
      </c>
      <c r="AM362" s="34" t="str">
        <f t="shared" si="132"/>
        <v/>
      </c>
      <c r="AN362" s="34" t="str">
        <f t="shared" si="133"/>
        <v/>
      </c>
      <c r="AO362" s="34" t="str">
        <f t="shared" si="134"/>
        <v/>
      </c>
      <c r="AP362" s="34" t="str">
        <f>IF(AJ362="","",VLOOKUP(AN362,[1]Sheet11!E:F,2,0))</f>
        <v/>
      </c>
      <c r="AQ362" s="34" t="str">
        <f>IF(AO362="拼单会员","5年",IF(AJ362="","",VLOOKUP(AM362&amp;AP362,[1]Sheet11!$J$3:$K$17,2)))</f>
        <v/>
      </c>
      <c r="AR362" s="34" t="str">
        <f t="shared" si="135"/>
        <v/>
      </c>
      <c r="AS362" s="34" t="str">
        <f t="shared" si="136"/>
        <v/>
      </c>
      <c r="AT362" s="34" t="str">
        <f t="shared" si="137"/>
        <v/>
      </c>
      <c r="AU362" s="34" t="str">
        <f t="shared" si="138"/>
        <v/>
      </c>
      <c r="AV362" s="34" t="str">
        <f t="shared" si="139"/>
        <v/>
      </c>
      <c r="AW362" s="34" t="str">
        <f t="shared" si="140"/>
        <v/>
      </c>
      <c r="AX362" s="34" t="str">
        <f t="shared" si="141"/>
        <v/>
      </c>
      <c r="AY362" s="34" t="str">
        <f>IF(SUMIF('7-市场业绩'!F:F,AC362,'7-市场业绩'!I:I)&gt;0,"学习卡","老结算")</f>
        <v>老结算</v>
      </c>
      <c r="AZ362" s="34" t="str">
        <f t="shared" si="142"/>
        <v/>
      </c>
      <c r="BA362" s="34" t="str">
        <f t="shared" si="143"/>
        <v>无</v>
      </c>
      <c r="BB362" s="34" t="str">
        <f t="shared" si="144"/>
        <v/>
      </c>
      <c r="BC362" s="34" t="str">
        <f t="shared" si="145"/>
        <v/>
      </c>
      <c r="BD362" s="34" t="str">
        <f t="shared" si="146"/>
        <v>无</v>
      </c>
      <c r="BE362" s="34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7.25" hidden="1" customHeight="1">
      <c r="A363" s="30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7"/>
      <c r="M363" s="20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4" t="str">
        <f t="shared" si="123"/>
        <v/>
      </c>
      <c r="AD363" s="35">
        <f t="shared" si="124"/>
        <v>0</v>
      </c>
      <c r="AE363" s="34" t="str">
        <f t="shared" si="125"/>
        <v/>
      </c>
      <c r="AF363" s="24"/>
      <c r="AG363" s="39">
        <f t="shared" si="126"/>
        <v>0</v>
      </c>
      <c r="AH363" s="35">
        <f t="shared" si="127"/>
        <v>0</v>
      </c>
      <c r="AI363" s="35">
        <f t="shared" si="128"/>
        <v>0</v>
      </c>
      <c r="AJ363" s="34" t="str">
        <f t="shared" si="129"/>
        <v/>
      </c>
      <c r="AK363" s="34" t="str">
        <f t="shared" si="130"/>
        <v/>
      </c>
      <c r="AL363" s="34" t="str">
        <f t="shared" si="131"/>
        <v/>
      </c>
      <c r="AM363" s="34" t="str">
        <f t="shared" si="132"/>
        <v/>
      </c>
      <c r="AN363" s="34" t="str">
        <f t="shared" si="133"/>
        <v/>
      </c>
      <c r="AO363" s="34" t="str">
        <f t="shared" si="134"/>
        <v/>
      </c>
      <c r="AP363" s="34" t="str">
        <f>IF(AJ363="","",VLOOKUP(AN363,[1]Sheet11!E:F,2,0))</f>
        <v/>
      </c>
      <c r="AQ363" s="34" t="str">
        <f>IF(AO363="拼单会员","5年",IF(AJ363="","",VLOOKUP(AM363&amp;AP363,[1]Sheet11!$J$3:$K$17,2)))</f>
        <v/>
      </c>
      <c r="AR363" s="34" t="str">
        <f t="shared" si="135"/>
        <v/>
      </c>
      <c r="AS363" s="34" t="str">
        <f t="shared" si="136"/>
        <v/>
      </c>
      <c r="AT363" s="34" t="str">
        <f t="shared" si="137"/>
        <v/>
      </c>
      <c r="AU363" s="34" t="str">
        <f t="shared" si="138"/>
        <v/>
      </c>
      <c r="AV363" s="34" t="str">
        <f t="shared" si="139"/>
        <v/>
      </c>
      <c r="AW363" s="34" t="str">
        <f t="shared" si="140"/>
        <v/>
      </c>
      <c r="AX363" s="34" t="str">
        <f t="shared" si="141"/>
        <v/>
      </c>
      <c r="AY363" s="34" t="str">
        <f>IF(SUMIF('7-市场业绩'!F:F,AC363,'7-市场业绩'!I:I)&gt;0,"学习卡","老结算")</f>
        <v>老结算</v>
      </c>
      <c r="AZ363" s="34" t="str">
        <f t="shared" si="142"/>
        <v/>
      </c>
      <c r="BA363" s="34" t="str">
        <f t="shared" si="143"/>
        <v>无</v>
      </c>
      <c r="BB363" s="34" t="str">
        <f t="shared" si="144"/>
        <v/>
      </c>
      <c r="BC363" s="34" t="str">
        <f t="shared" si="145"/>
        <v/>
      </c>
      <c r="BD363" s="34" t="str">
        <f t="shared" si="146"/>
        <v>无</v>
      </c>
      <c r="BE363" s="34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7.25" hidden="1" customHeight="1">
      <c r="A364" s="30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7"/>
      <c r="M364" s="20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4" t="str">
        <f t="shared" si="123"/>
        <v/>
      </c>
      <c r="AD364" s="35">
        <f t="shared" si="124"/>
        <v>0</v>
      </c>
      <c r="AE364" s="34" t="str">
        <f t="shared" si="125"/>
        <v/>
      </c>
      <c r="AF364" s="24"/>
      <c r="AG364" s="39">
        <f t="shared" si="126"/>
        <v>0</v>
      </c>
      <c r="AH364" s="35">
        <f t="shared" si="127"/>
        <v>0</v>
      </c>
      <c r="AI364" s="35">
        <f t="shared" si="128"/>
        <v>0</v>
      </c>
      <c r="AJ364" s="34" t="str">
        <f t="shared" si="129"/>
        <v/>
      </c>
      <c r="AK364" s="34" t="str">
        <f t="shared" si="130"/>
        <v/>
      </c>
      <c r="AL364" s="34" t="str">
        <f t="shared" si="131"/>
        <v/>
      </c>
      <c r="AM364" s="34" t="str">
        <f t="shared" si="132"/>
        <v/>
      </c>
      <c r="AN364" s="34" t="str">
        <f t="shared" si="133"/>
        <v/>
      </c>
      <c r="AO364" s="34" t="str">
        <f t="shared" si="134"/>
        <v/>
      </c>
      <c r="AP364" s="34" t="str">
        <f>IF(AJ364="","",VLOOKUP(AN364,[1]Sheet11!E:F,2,0))</f>
        <v/>
      </c>
      <c r="AQ364" s="34" t="str">
        <f>IF(AO364="拼单会员","5年",IF(AJ364="","",VLOOKUP(AM364&amp;AP364,[1]Sheet11!$J$3:$K$17,2)))</f>
        <v/>
      </c>
      <c r="AR364" s="34" t="str">
        <f t="shared" si="135"/>
        <v/>
      </c>
      <c r="AS364" s="34" t="str">
        <f t="shared" si="136"/>
        <v/>
      </c>
      <c r="AT364" s="34" t="str">
        <f t="shared" si="137"/>
        <v/>
      </c>
      <c r="AU364" s="34" t="str">
        <f t="shared" si="138"/>
        <v/>
      </c>
      <c r="AV364" s="34" t="str">
        <f t="shared" si="139"/>
        <v/>
      </c>
      <c r="AW364" s="34" t="str">
        <f t="shared" si="140"/>
        <v/>
      </c>
      <c r="AX364" s="34" t="str">
        <f t="shared" si="141"/>
        <v/>
      </c>
      <c r="AY364" s="34" t="str">
        <f>IF(SUMIF('7-市场业绩'!F:F,AC364,'7-市场业绩'!I:I)&gt;0,"学习卡","老结算")</f>
        <v>老结算</v>
      </c>
      <c r="AZ364" s="34" t="str">
        <f t="shared" si="142"/>
        <v/>
      </c>
      <c r="BA364" s="34" t="str">
        <f t="shared" si="143"/>
        <v>无</v>
      </c>
      <c r="BB364" s="34" t="str">
        <f t="shared" si="144"/>
        <v/>
      </c>
      <c r="BC364" s="34" t="str">
        <f t="shared" si="145"/>
        <v/>
      </c>
      <c r="BD364" s="34" t="str">
        <f t="shared" si="146"/>
        <v>无</v>
      </c>
      <c r="BE364" s="34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7.25" hidden="1" customHeight="1">
      <c r="A365" s="30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7"/>
      <c r="M365" s="20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4" t="str">
        <f t="shared" si="123"/>
        <v/>
      </c>
      <c r="AD365" s="35">
        <f t="shared" si="124"/>
        <v>0</v>
      </c>
      <c r="AE365" s="34" t="str">
        <f t="shared" si="125"/>
        <v/>
      </c>
      <c r="AF365" s="24"/>
      <c r="AG365" s="39">
        <f t="shared" si="126"/>
        <v>0</v>
      </c>
      <c r="AH365" s="35">
        <f t="shared" si="127"/>
        <v>0</v>
      </c>
      <c r="AI365" s="35">
        <f t="shared" si="128"/>
        <v>0</v>
      </c>
      <c r="AJ365" s="34" t="str">
        <f t="shared" si="129"/>
        <v/>
      </c>
      <c r="AK365" s="34" t="str">
        <f t="shared" si="130"/>
        <v/>
      </c>
      <c r="AL365" s="34" t="str">
        <f t="shared" si="131"/>
        <v/>
      </c>
      <c r="AM365" s="34" t="str">
        <f t="shared" si="132"/>
        <v/>
      </c>
      <c r="AN365" s="34" t="str">
        <f t="shared" si="133"/>
        <v/>
      </c>
      <c r="AO365" s="34" t="str">
        <f t="shared" si="134"/>
        <v/>
      </c>
      <c r="AP365" s="34" t="str">
        <f>IF(AJ365="","",VLOOKUP(AN365,[1]Sheet11!E:F,2,0))</f>
        <v/>
      </c>
      <c r="AQ365" s="34" t="str">
        <f>IF(AO365="拼单会员","5年",IF(AJ365="","",VLOOKUP(AM365&amp;AP365,[1]Sheet11!$J$3:$K$17,2)))</f>
        <v/>
      </c>
      <c r="AR365" s="34" t="str">
        <f t="shared" si="135"/>
        <v/>
      </c>
      <c r="AS365" s="34" t="str">
        <f t="shared" si="136"/>
        <v/>
      </c>
      <c r="AT365" s="34" t="str">
        <f t="shared" si="137"/>
        <v/>
      </c>
      <c r="AU365" s="34" t="str">
        <f t="shared" si="138"/>
        <v/>
      </c>
      <c r="AV365" s="34" t="str">
        <f t="shared" si="139"/>
        <v/>
      </c>
      <c r="AW365" s="34" t="str">
        <f t="shared" si="140"/>
        <v/>
      </c>
      <c r="AX365" s="34" t="str">
        <f t="shared" si="141"/>
        <v/>
      </c>
      <c r="AY365" s="34" t="str">
        <f>IF(SUMIF('7-市场业绩'!F:F,AC365,'7-市场业绩'!I:I)&gt;0,"学习卡","老结算")</f>
        <v>老结算</v>
      </c>
      <c r="AZ365" s="34" t="str">
        <f t="shared" si="142"/>
        <v/>
      </c>
      <c r="BA365" s="34" t="str">
        <f t="shared" si="143"/>
        <v>无</v>
      </c>
      <c r="BB365" s="34" t="str">
        <f t="shared" si="144"/>
        <v/>
      </c>
      <c r="BC365" s="34" t="str">
        <f t="shared" si="145"/>
        <v/>
      </c>
      <c r="BD365" s="34" t="str">
        <f t="shared" si="146"/>
        <v>无</v>
      </c>
      <c r="BE365" s="34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7.25" hidden="1" customHeight="1">
      <c r="A366" s="30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7"/>
      <c r="M366" s="20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4" t="str">
        <f t="shared" si="123"/>
        <v/>
      </c>
      <c r="AD366" s="35">
        <f t="shared" si="124"/>
        <v>0</v>
      </c>
      <c r="AE366" s="34" t="str">
        <f t="shared" si="125"/>
        <v/>
      </c>
      <c r="AF366" s="24"/>
      <c r="AG366" s="39">
        <f t="shared" si="126"/>
        <v>0</v>
      </c>
      <c r="AH366" s="35">
        <f t="shared" si="127"/>
        <v>0</v>
      </c>
      <c r="AI366" s="35">
        <f t="shared" si="128"/>
        <v>0</v>
      </c>
      <c r="AJ366" s="34" t="str">
        <f t="shared" si="129"/>
        <v/>
      </c>
      <c r="AK366" s="34" t="str">
        <f t="shared" si="130"/>
        <v/>
      </c>
      <c r="AL366" s="34" t="str">
        <f t="shared" si="131"/>
        <v/>
      </c>
      <c r="AM366" s="34" t="str">
        <f t="shared" si="132"/>
        <v/>
      </c>
      <c r="AN366" s="34" t="str">
        <f t="shared" si="133"/>
        <v/>
      </c>
      <c r="AO366" s="34" t="str">
        <f t="shared" si="134"/>
        <v/>
      </c>
      <c r="AP366" s="34" t="str">
        <f>IF(AJ366="","",VLOOKUP(AN366,[1]Sheet11!E:F,2,0))</f>
        <v/>
      </c>
      <c r="AQ366" s="34" t="str">
        <f>IF(AO366="拼单会员","5年",IF(AJ366="","",VLOOKUP(AM366&amp;AP366,[1]Sheet11!$J$3:$K$17,2)))</f>
        <v/>
      </c>
      <c r="AR366" s="34" t="str">
        <f t="shared" si="135"/>
        <v/>
      </c>
      <c r="AS366" s="34" t="str">
        <f t="shared" si="136"/>
        <v/>
      </c>
      <c r="AT366" s="34" t="str">
        <f t="shared" si="137"/>
        <v/>
      </c>
      <c r="AU366" s="34" t="str">
        <f t="shared" si="138"/>
        <v/>
      </c>
      <c r="AV366" s="34" t="str">
        <f t="shared" si="139"/>
        <v/>
      </c>
      <c r="AW366" s="34" t="str">
        <f t="shared" si="140"/>
        <v/>
      </c>
      <c r="AX366" s="34" t="str">
        <f t="shared" si="141"/>
        <v/>
      </c>
      <c r="AY366" s="34" t="str">
        <f>IF(SUMIF('7-市场业绩'!F:F,AC366,'7-市场业绩'!I:I)&gt;0,"学习卡","老结算")</f>
        <v>老结算</v>
      </c>
      <c r="AZ366" s="34" t="str">
        <f t="shared" si="142"/>
        <v/>
      </c>
      <c r="BA366" s="34" t="str">
        <f t="shared" si="143"/>
        <v>无</v>
      </c>
      <c r="BB366" s="34" t="str">
        <f t="shared" si="144"/>
        <v/>
      </c>
      <c r="BC366" s="34" t="str">
        <f t="shared" si="145"/>
        <v/>
      </c>
      <c r="BD366" s="34" t="str">
        <f t="shared" si="146"/>
        <v>无</v>
      </c>
      <c r="BE366" s="34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7.25" hidden="1" customHeight="1">
      <c r="A367" s="30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7"/>
      <c r="M367" s="20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4" t="str">
        <f t="shared" si="123"/>
        <v/>
      </c>
      <c r="AD367" s="35">
        <f t="shared" si="124"/>
        <v>0</v>
      </c>
      <c r="AE367" s="34" t="str">
        <f t="shared" si="125"/>
        <v/>
      </c>
      <c r="AF367" s="24"/>
      <c r="AG367" s="39">
        <f t="shared" si="126"/>
        <v>0</v>
      </c>
      <c r="AH367" s="35">
        <f t="shared" si="127"/>
        <v>0</v>
      </c>
      <c r="AI367" s="35">
        <f t="shared" si="128"/>
        <v>0</v>
      </c>
      <c r="AJ367" s="34" t="str">
        <f t="shared" si="129"/>
        <v/>
      </c>
      <c r="AK367" s="34" t="str">
        <f t="shared" si="130"/>
        <v/>
      </c>
      <c r="AL367" s="34" t="str">
        <f t="shared" si="131"/>
        <v/>
      </c>
      <c r="AM367" s="34" t="str">
        <f t="shared" si="132"/>
        <v/>
      </c>
      <c r="AN367" s="34" t="str">
        <f t="shared" si="133"/>
        <v/>
      </c>
      <c r="AO367" s="34" t="str">
        <f t="shared" si="134"/>
        <v/>
      </c>
      <c r="AP367" s="34" t="str">
        <f>IF(AJ367="","",VLOOKUP(AN367,[1]Sheet11!E:F,2,0))</f>
        <v/>
      </c>
      <c r="AQ367" s="34" t="str">
        <f>IF(AO367="拼单会员","5年",IF(AJ367="","",VLOOKUP(AM367&amp;AP367,[1]Sheet11!$J$3:$K$17,2)))</f>
        <v/>
      </c>
      <c r="AR367" s="34" t="str">
        <f t="shared" si="135"/>
        <v/>
      </c>
      <c r="AS367" s="34" t="str">
        <f t="shared" si="136"/>
        <v/>
      </c>
      <c r="AT367" s="34" t="str">
        <f t="shared" si="137"/>
        <v/>
      </c>
      <c r="AU367" s="34" t="str">
        <f t="shared" si="138"/>
        <v/>
      </c>
      <c r="AV367" s="34" t="str">
        <f t="shared" si="139"/>
        <v/>
      </c>
      <c r="AW367" s="34" t="str">
        <f t="shared" si="140"/>
        <v/>
      </c>
      <c r="AX367" s="34" t="str">
        <f t="shared" si="141"/>
        <v/>
      </c>
      <c r="AY367" s="34" t="str">
        <f>IF(SUMIF('7-市场业绩'!F:F,AC367,'7-市场业绩'!I:I)&gt;0,"学习卡","老结算")</f>
        <v>老结算</v>
      </c>
      <c r="AZ367" s="34" t="str">
        <f t="shared" si="142"/>
        <v/>
      </c>
      <c r="BA367" s="34" t="str">
        <f t="shared" si="143"/>
        <v>无</v>
      </c>
      <c r="BB367" s="34" t="str">
        <f t="shared" si="144"/>
        <v/>
      </c>
      <c r="BC367" s="34" t="str">
        <f t="shared" si="145"/>
        <v/>
      </c>
      <c r="BD367" s="34" t="str">
        <f t="shared" si="146"/>
        <v>无</v>
      </c>
      <c r="BE367" s="34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7.25" hidden="1" customHeight="1">
      <c r="A368" s="30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7"/>
      <c r="M368" s="20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4" t="str">
        <f t="shared" si="123"/>
        <v/>
      </c>
      <c r="AD368" s="35">
        <f t="shared" si="124"/>
        <v>0</v>
      </c>
      <c r="AE368" s="34" t="str">
        <f t="shared" si="125"/>
        <v/>
      </c>
      <c r="AF368" s="24"/>
      <c r="AG368" s="39">
        <f t="shared" si="126"/>
        <v>0</v>
      </c>
      <c r="AH368" s="35">
        <f t="shared" si="127"/>
        <v>0</v>
      </c>
      <c r="AI368" s="35">
        <f t="shared" si="128"/>
        <v>0</v>
      </c>
      <c r="AJ368" s="34" t="str">
        <f t="shared" si="129"/>
        <v/>
      </c>
      <c r="AK368" s="34" t="str">
        <f t="shared" si="130"/>
        <v/>
      </c>
      <c r="AL368" s="34" t="str">
        <f t="shared" si="131"/>
        <v/>
      </c>
      <c r="AM368" s="34" t="str">
        <f t="shared" si="132"/>
        <v/>
      </c>
      <c r="AN368" s="34" t="str">
        <f t="shared" si="133"/>
        <v/>
      </c>
      <c r="AO368" s="34" t="str">
        <f t="shared" si="134"/>
        <v/>
      </c>
      <c r="AP368" s="34" t="str">
        <f>IF(AJ368="","",VLOOKUP(AN368,[1]Sheet11!E:F,2,0))</f>
        <v/>
      </c>
      <c r="AQ368" s="34" t="str">
        <f>IF(AO368="拼单会员","5年",IF(AJ368="","",VLOOKUP(AM368&amp;AP368,[1]Sheet11!$J$3:$K$17,2)))</f>
        <v/>
      </c>
      <c r="AR368" s="34" t="str">
        <f t="shared" si="135"/>
        <v/>
      </c>
      <c r="AS368" s="34" t="str">
        <f t="shared" si="136"/>
        <v/>
      </c>
      <c r="AT368" s="34" t="str">
        <f t="shared" si="137"/>
        <v/>
      </c>
      <c r="AU368" s="34" t="str">
        <f t="shared" si="138"/>
        <v/>
      </c>
      <c r="AV368" s="34" t="str">
        <f t="shared" si="139"/>
        <v/>
      </c>
      <c r="AW368" s="34" t="str">
        <f t="shared" si="140"/>
        <v/>
      </c>
      <c r="AX368" s="34" t="str">
        <f t="shared" si="141"/>
        <v/>
      </c>
      <c r="AY368" s="34" t="str">
        <f>IF(SUMIF('7-市场业绩'!F:F,AC368,'7-市场业绩'!I:I)&gt;0,"学习卡","老结算")</f>
        <v>老结算</v>
      </c>
      <c r="AZ368" s="34" t="str">
        <f t="shared" si="142"/>
        <v/>
      </c>
      <c r="BA368" s="34" t="str">
        <f t="shared" si="143"/>
        <v>无</v>
      </c>
      <c r="BB368" s="34" t="str">
        <f t="shared" si="144"/>
        <v/>
      </c>
      <c r="BC368" s="34" t="str">
        <f t="shared" si="145"/>
        <v/>
      </c>
      <c r="BD368" s="34" t="str">
        <f t="shared" si="146"/>
        <v>无</v>
      </c>
      <c r="BE368" s="34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7.25" hidden="1" customHeight="1">
      <c r="A369" s="30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7"/>
      <c r="M369" s="20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4" t="str">
        <f t="shared" si="123"/>
        <v/>
      </c>
      <c r="AD369" s="35">
        <f t="shared" si="124"/>
        <v>0</v>
      </c>
      <c r="AE369" s="34" t="str">
        <f t="shared" si="125"/>
        <v/>
      </c>
      <c r="AF369" s="24"/>
      <c r="AG369" s="39">
        <f t="shared" si="126"/>
        <v>0</v>
      </c>
      <c r="AH369" s="35">
        <f t="shared" si="127"/>
        <v>0</v>
      </c>
      <c r="AI369" s="35">
        <f t="shared" si="128"/>
        <v>0</v>
      </c>
      <c r="AJ369" s="34" t="str">
        <f t="shared" si="129"/>
        <v/>
      </c>
      <c r="AK369" s="34" t="str">
        <f t="shared" si="130"/>
        <v/>
      </c>
      <c r="AL369" s="34" t="str">
        <f t="shared" si="131"/>
        <v/>
      </c>
      <c r="AM369" s="34" t="str">
        <f t="shared" si="132"/>
        <v/>
      </c>
      <c r="AN369" s="34" t="str">
        <f t="shared" si="133"/>
        <v/>
      </c>
      <c r="AO369" s="34" t="str">
        <f t="shared" si="134"/>
        <v/>
      </c>
      <c r="AP369" s="34" t="str">
        <f>IF(AJ369="","",VLOOKUP(AN369,[1]Sheet11!E:F,2,0))</f>
        <v/>
      </c>
      <c r="AQ369" s="34" t="str">
        <f>IF(AO369="拼单会员","5年",IF(AJ369="","",VLOOKUP(AM369&amp;AP369,[1]Sheet11!$J$3:$K$17,2)))</f>
        <v/>
      </c>
      <c r="AR369" s="34" t="str">
        <f t="shared" si="135"/>
        <v/>
      </c>
      <c r="AS369" s="34" t="str">
        <f t="shared" si="136"/>
        <v/>
      </c>
      <c r="AT369" s="34" t="str">
        <f t="shared" si="137"/>
        <v/>
      </c>
      <c r="AU369" s="34" t="str">
        <f t="shared" si="138"/>
        <v/>
      </c>
      <c r="AV369" s="34" t="str">
        <f t="shared" si="139"/>
        <v/>
      </c>
      <c r="AW369" s="34" t="str">
        <f t="shared" si="140"/>
        <v/>
      </c>
      <c r="AX369" s="34" t="str">
        <f t="shared" si="141"/>
        <v/>
      </c>
      <c r="AY369" s="34" t="str">
        <f>IF(SUMIF('7-市场业绩'!F:F,AC369,'7-市场业绩'!I:I)&gt;0,"学习卡","老结算")</f>
        <v>老结算</v>
      </c>
      <c r="AZ369" s="34" t="str">
        <f t="shared" si="142"/>
        <v/>
      </c>
      <c r="BA369" s="34" t="str">
        <f t="shared" si="143"/>
        <v>无</v>
      </c>
      <c r="BB369" s="34" t="str">
        <f t="shared" si="144"/>
        <v/>
      </c>
      <c r="BC369" s="34" t="str">
        <f t="shared" si="145"/>
        <v/>
      </c>
      <c r="BD369" s="34" t="str">
        <f t="shared" si="146"/>
        <v>无</v>
      </c>
      <c r="BE369" s="34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7.25" hidden="1" customHeight="1">
      <c r="A370" s="30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7"/>
      <c r="M370" s="20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4" t="str">
        <f t="shared" si="123"/>
        <v/>
      </c>
      <c r="AD370" s="35">
        <f t="shared" si="124"/>
        <v>0</v>
      </c>
      <c r="AE370" s="34" t="str">
        <f t="shared" si="125"/>
        <v/>
      </c>
      <c r="AF370" s="24"/>
      <c r="AG370" s="39">
        <f t="shared" si="126"/>
        <v>0</v>
      </c>
      <c r="AH370" s="35">
        <f t="shared" si="127"/>
        <v>0</v>
      </c>
      <c r="AI370" s="35">
        <f t="shared" si="128"/>
        <v>0</v>
      </c>
      <c r="AJ370" s="34" t="str">
        <f t="shared" si="129"/>
        <v/>
      </c>
      <c r="AK370" s="34" t="str">
        <f t="shared" si="130"/>
        <v/>
      </c>
      <c r="AL370" s="34" t="str">
        <f t="shared" si="131"/>
        <v/>
      </c>
      <c r="AM370" s="34" t="str">
        <f t="shared" si="132"/>
        <v/>
      </c>
      <c r="AN370" s="34" t="str">
        <f t="shared" si="133"/>
        <v/>
      </c>
      <c r="AO370" s="34" t="str">
        <f t="shared" si="134"/>
        <v/>
      </c>
      <c r="AP370" s="34" t="str">
        <f>IF(AJ370="","",VLOOKUP(AN370,[1]Sheet11!E:F,2,0))</f>
        <v/>
      </c>
      <c r="AQ370" s="34" t="str">
        <f>IF(AO370="拼单会员","5年",IF(AJ370="","",VLOOKUP(AM370&amp;AP370,[1]Sheet11!$J$3:$K$17,2)))</f>
        <v/>
      </c>
      <c r="AR370" s="34" t="str">
        <f t="shared" si="135"/>
        <v/>
      </c>
      <c r="AS370" s="34" t="str">
        <f t="shared" si="136"/>
        <v/>
      </c>
      <c r="AT370" s="34" t="str">
        <f t="shared" si="137"/>
        <v/>
      </c>
      <c r="AU370" s="34" t="str">
        <f t="shared" si="138"/>
        <v/>
      </c>
      <c r="AV370" s="34" t="str">
        <f t="shared" si="139"/>
        <v/>
      </c>
      <c r="AW370" s="34" t="str">
        <f t="shared" si="140"/>
        <v/>
      </c>
      <c r="AX370" s="34" t="str">
        <f t="shared" si="141"/>
        <v/>
      </c>
      <c r="AY370" s="34" t="str">
        <f>IF(SUMIF('7-市场业绩'!F:F,AC370,'7-市场业绩'!I:I)&gt;0,"学习卡","老结算")</f>
        <v>老结算</v>
      </c>
      <c r="AZ370" s="34" t="str">
        <f t="shared" si="142"/>
        <v/>
      </c>
      <c r="BA370" s="34" t="str">
        <f t="shared" si="143"/>
        <v>无</v>
      </c>
      <c r="BB370" s="34" t="str">
        <f t="shared" si="144"/>
        <v/>
      </c>
      <c r="BC370" s="34" t="str">
        <f t="shared" si="145"/>
        <v/>
      </c>
      <c r="BD370" s="34" t="str">
        <f t="shared" si="146"/>
        <v>无</v>
      </c>
      <c r="BE370" s="34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7.25" hidden="1" customHeight="1">
      <c r="A371" s="30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7"/>
      <c r="M371" s="20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4" t="str">
        <f t="shared" si="123"/>
        <v/>
      </c>
      <c r="AD371" s="35">
        <f t="shared" si="124"/>
        <v>0</v>
      </c>
      <c r="AE371" s="34" t="str">
        <f t="shared" si="125"/>
        <v/>
      </c>
      <c r="AF371" s="24"/>
      <c r="AG371" s="39">
        <f t="shared" si="126"/>
        <v>0</v>
      </c>
      <c r="AH371" s="35">
        <f t="shared" si="127"/>
        <v>0</v>
      </c>
      <c r="AI371" s="35">
        <f t="shared" si="128"/>
        <v>0</v>
      </c>
      <c r="AJ371" s="34" t="str">
        <f t="shared" si="129"/>
        <v/>
      </c>
      <c r="AK371" s="34" t="str">
        <f t="shared" si="130"/>
        <v/>
      </c>
      <c r="AL371" s="34" t="str">
        <f t="shared" si="131"/>
        <v/>
      </c>
      <c r="AM371" s="34" t="str">
        <f t="shared" si="132"/>
        <v/>
      </c>
      <c r="AN371" s="34" t="str">
        <f t="shared" si="133"/>
        <v/>
      </c>
      <c r="AO371" s="34" t="str">
        <f t="shared" si="134"/>
        <v/>
      </c>
      <c r="AP371" s="34" t="str">
        <f>IF(AJ371="","",VLOOKUP(AN371,[1]Sheet11!E:F,2,0))</f>
        <v/>
      </c>
      <c r="AQ371" s="34" t="str">
        <f>IF(AO371="拼单会员","5年",IF(AJ371="","",VLOOKUP(AM371&amp;AP371,[1]Sheet11!$J$3:$K$17,2)))</f>
        <v/>
      </c>
      <c r="AR371" s="34" t="str">
        <f t="shared" si="135"/>
        <v/>
      </c>
      <c r="AS371" s="34" t="str">
        <f t="shared" si="136"/>
        <v/>
      </c>
      <c r="AT371" s="34" t="str">
        <f t="shared" si="137"/>
        <v/>
      </c>
      <c r="AU371" s="34" t="str">
        <f t="shared" si="138"/>
        <v/>
      </c>
      <c r="AV371" s="34" t="str">
        <f t="shared" si="139"/>
        <v/>
      </c>
      <c r="AW371" s="34" t="str">
        <f t="shared" si="140"/>
        <v/>
      </c>
      <c r="AX371" s="34" t="str">
        <f t="shared" si="141"/>
        <v/>
      </c>
      <c r="AY371" s="34" t="str">
        <f>IF(SUMIF('7-市场业绩'!F:F,AC371,'7-市场业绩'!I:I)&gt;0,"学习卡","老结算")</f>
        <v>老结算</v>
      </c>
      <c r="AZ371" s="34" t="str">
        <f t="shared" si="142"/>
        <v/>
      </c>
      <c r="BA371" s="34" t="str">
        <f t="shared" si="143"/>
        <v>无</v>
      </c>
      <c r="BB371" s="34" t="str">
        <f t="shared" si="144"/>
        <v/>
      </c>
      <c r="BC371" s="34" t="str">
        <f t="shared" si="145"/>
        <v/>
      </c>
      <c r="BD371" s="34" t="str">
        <f t="shared" si="146"/>
        <v>无</v>
      </c>
      <c r="BE371" s="34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7.25" hidden="1" customHeight="1">
      <c r="A372" s="30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7"/>
      <c r="M372" s="20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4" t="str">
        <f t="shared" si="123"/>
        <v/>
      </c>
      <c r="AD372" s="35">
        <f t="shared" si="124"/>
        <v>0</v>
      </c>
      <c r="AE372" s="34" t="str">
        <f t="shared" si="125"/>
        <v/>
      </c>
      <c r="AF372" s="24"/>
      <c r="AG372" s="39">
        <f t="shared" si="126"/>
        <v>0</v>
      </c>
      <c r="AH372" s="35">
        <f t="shared" si="127"/>
        <v>0</v>
      </c>
      <c r="AI372" s="35">
        <f t="shared" si="128"/>
        <v>0</v>
      </c>
      <c r="AJ372" s="34" t="str">
        <f t="shared" si="129"/>
        <v/>
      </c>
      <c r="AK372" s="34" t="str">
        <f t="shared" si="130"/>
        <v/>
      </c>
      <c r="AL372" s="34" t="str">
        <f t="shared" si="131"/>
        <v/>
      </c>
      <c r="AM372" s="34" t="str">
        <f t="shared" si="132"/>
        <v/>
      </c>
      <c r="AN372" s="34" t="str">
        <f t="shared" si="133"/>
        <v/>
      </c>
      <c r="AO372" s="34" t="str">
        <f t="shared" si="134"/>
        <v/>
      </c>
      <c r="AP372" s="34" t="str">
        <f>IF(AJ372="","",VLOOKUP(AN372,[1]Sheet11!E:F,2,0))</f>
        <v/>
      </c>
      <c r="AQ372" s="34" t="str">
        <f>IF(AO372="拼单会员","5年",IF(AJ372="","",VLOOKUP(AM372&amp;AP372,[1]Sheet11!$J$3:$K$17,2)))</f>
        <v/>
      </c>
      <c r="AR372" s="34" t="str">
        <f t="shared" si="135"/>
        <v/>
      </c>
      <c r="AS372" s="34" t="str">
        <f t="shared" si="136"/>
        <v/>
      </c>
      <c r="AT372" s="34" t="str">
        <f t="shared" si="137"/>
        <v/>
      </c>
      <c r="AU372" s="34" t="str">
        <f t="shared" si="138"/>
        <v/>
      </c>
      <c r="AV372" s="34" t="str">
        <f t="shared" si="139"/>
        <v/>
      </c>
      <c r="AW372" s="34" t="str">
        <f t="shared" si="140"/>
        <v/>
      </c>
      <c r="AX372" s="34" t="str">
        <f t="shared" si="141"/>
        <v/>
      </c>
      <c r="AY372" s="34" t="str">
        <f>IF(SUMIF('7-市场业绩'!F:F,AC372,'7-市场业绩'!I:I)&gt;0,"学习卡","老结算")</f>
        <v>老结算</v>
      </c>
      <c r="AZ372" s="34" t="str">
        <f t="shared" si="142"/>
        <v/>
      </c>
      <c r="BA372" s="34" t="str">
        <f t="shared" si="143"/>
        <v>无</v>
      </c>
      <c r="BB372" s="34" t="str">
        <f t="shared" si="144"/>
        <v/>
      </c>
      <c r="BC372" s="34" t="str">
        <f t="shared" si="145"/>
        <v/>
      </c>
      <c r="BD372" s="34" t="str">
        <f t="shared" si="146"/>
        <v>无</v>
      </c>
      <c r="BE372" s="34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7.25" hidden="1" customHeight="1">
      <c r="A373" s="30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7"/>
      <c r="M373" s="20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4" t="str">
        <f t="shared" si="123"/>
        <v/>
      </c>
      <c r="AD373" s="35">
        <f t="shared" si="124"/>
        <v>0</v>
      </c>
      <c r="AE373" s="34" t="str">
        <f t="shared" si="125"/>
        <v/>
      </c>
      <c r="AF373" s="24"/>
      <c r="AG373" s="39">
        <f t="shared" si="126"/>
        <v>0</v>
      </c>
      <c r="AH373" s="35">
        <f t="shared" si="127"/>
        <v>0</v>
      </c>
      <c r="AI373" s="35">
        <f t="shared" si="128"/>
        <v>0</v>
      </c>
      <c r="AJ373" s="34" t="str">
        <f t="shared" si="129"/>
        <v/>
      </c>
      <c r="AK373" s="34" t="str">
        <f t="shared" si="130"/>
        <v/>
      </c>
      <c r="AL373" s="34" t="str">
        <f t="shared" si="131"/>
        <v/>
      </c>
      <c r="AM373" s="34" t="str">
        <f t="shared" si="132"/>
        <v/>
      </c>
      <c r="AN373" s="34" t="str">
        <f t="shared" si="133"/>
        <v/>
      </c>
      <c r="AO373" s="34" t="str">
        <f t="shared" si="134"/>
        <v/>
      </c>
      <c r="AP373" s="34" t="str">
        <f>IF(AJ373="","",VLOOKUP(AN373,[1]Sheet11!E:F,2,0))</f>
        <v/>
      </c>
      <c r="AQ373" s="34" t="str">
        <f>IF(AO373="拼单会员","5年",IF(AJ373="","",VLOOKUP(AM373&amp;AP373,[1]Sheet11!$J$3:$K$17,2)))</f>
        <v/>
      </c>
      <c r="AR373" s="34" t="str">
        <f t="shared" si="135"/>
        <v/>
      </c>
      <c r="AS373" s="34" t="str">
        <f t="shared" si="136"/>
        <v/>
      </c>
      <c r="AT373" s="34" t="str">
        <f t="shared" si="137"/>
        <v/>
      </c>
      <c r="AU373" s="34" t="str">
        <f t="shared" si="138"/>
        <v/>
      </c>
      <c r="AV373" s="34" t="str">
        <f t="shared" si="139"/>
        <v/>
      </c>
      <c r="AW373" s="34" t="str">
        <f t="shared" si="140"/>
        <v/>
      </c>
      <c r="AX373" s="34" t="str">
        <f t="shared" si="141"/>
        <v/>
      </c>
      <c r="AY373" s="34" t="str">
        <f>IF(SUMIF('7-市场业绩'!F:F,AC373,'7-市场业绩'!I:I)&gt;0,"学习卡","老结算")</f>
        <v>老结算</v>
      </c>
      <c r="AZ373" s="34" t="str">
        <f t="shared" si="142"/>
        <v/>
      </c>
      <c r="BA373" s="34" t="str">
        <f t="shared" si="143"/>
        <v>无</v>
      </c>
      <c r="BB373" s="34" t="str">
        <f t="shared" si="144"/>
        <v/>
      </c>
      <c r="BC373" s="34" t="str">
        <f t="shared" si="145"/>
        <v/>
      </c>
      <c r="BD373" s="34" t="str">
        <f t="shared" si="146"/>
        <v>无</v>
      </c>
      <c r="BE373" s="34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7.25" hidden="1" customHeight="1">
      <c r="A374" s="30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7"/>
      <c r="M374" s="20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4" t="str">
        <f t="shared" si="123"/>
        <v/>
      </c>
      <c r="AD374" s="35">
        <f t="shared" si="124"/>
        <v>0</v>
      </c>
      <c r="AE374" s="34" t="str">
        <f t="shared" si="125"/>
        <v/>
      </c>
      <c r="AF374" s="24"/>
      <c r="AG374" s="39">
        <f t="shared" si="126"/>
        <v>0</v>
      </c>
      <c r="AH374" s="35">
        <f t="shared" si="127"/>
        <v>0</v>
      </c>
      <c r="AI374" s="35">
        <f t="shared" si="128"/>
        <v>0</v>
      </c>
      <c r="AJ374" s="34" t="str">
        <f t="shared" si="129"/>
        <v/>
      </c>
      <c r="AK374" s="34" t="str">
        <f t="shared" si="130"/>
        <v/>
      </c>
      <c r="AL374" s="34" t="str">
        <f t="shared" si="131"/>
        <v/>
      </c>
      <c r="AM374" s="34" t="str">
        <f t="shared" si="132"/>
        <v/>
      </c>
      <c r="AN374" s="34" t="str">
        <f t="shared" si="133"/>
        <v/>
      </c>
      <c r="AO374" s="34" t="str">
        <f t="shared" si="134"/>
        <v/>
      </c>
      <c r="AP374" s="34" t="str">
        <f>IF(AJ374="","",VLOOKUP(AN374,[1]Sheet11!E:F,2,0))</f>
        <v/>
      </c>
      <c r="AQ374" s="34" t="str">
        <f>IF(AO374="拼单会员","5年",IF(AJ374="","",VLOOKUP(AM374&amp;AP374,[1]Sheet11!$J$3:$K$17,2)))</f>
        <v/>
      </c>
      <c r="AR374" s="34" t="str">
        <f t="shared" si="135"/>
        <v/>
      </c>
      <c r="AS374" s="34" t="str">
        <f t="shared" si="136"/>
        <v/>
      </c>
      <c r="AT374" s="34" t="str">
        <f t="shared" si="137"/>
        <v/>
      </c>
      <c r="AU374" s="34" t="str">
        <f t="shared" si="138"/>
        <v/>
      </c>
      <c r="AV374" s="34" t="str">
        <f t="shared" si="139"/>
        <v/>
      </c>
      <c r="AW374" s="34" t="str">
        <f t="shared" si="140"/>
        <v/>
      </c>
      <c r="AX374" s="34" t="str">
        <f t="shared" si="141"/>
        <v/>
      </c>
      <c r="AY374" s="34" t="str">
        <f>IF(SUMIF('7-市场业绩'!F:F,AC374,'7-市场业绩'!I:I)&gt;0,"学习卡","老结算")</f>
        <v>老结算</v>
      </c>
      <c r="AZ374" s="34" t="str">
        <f t="shared" si="142"/>
        <v/>
      </c>
      <c r="BA374" s="34" t="str">
        <f t="shared" si="143"/>
        <v>无</v>
      </c>
      <c r="BB374" s="34" t="str">
        <f t="shared" si="144"/>
        <v/>
      </c>
      <c r="BC374" s="34" t="str">
        <f t="shared" si="145"/>
        <v/>
      </c>
      <c r="BD374" s="34" t="str">
        <f t="shared" si="146"/>
        <v>无</v>
      </c>
      <c r="BE374" s="34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7.25" hidden="1" customHeight="1">
      <c r="A375" s="30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7"/>
      <c r="M375" s="20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4" t="str">
        <f t="shared" si="123"/>
        <v/>
      </c>
      <c r="AD375" s="35">
        <f t="shared" si="124"/>
        <v>0</v>
      </c>
      <c r="AE375" s="34" t="str">
        <f t="shared" si="125"/>
        <v/>
      </c>
      <c r="AF375" s="24"/>
      <c r="AG375" s="39">
        <f t="shared" si="126"/>
        <v>0</v>
      </c>
      <c r="AH375" s="35">
        <f t="shared" si="127"/>
        <v>0</v>
      </c>
      <c r="AI375" s="35">
        <f t="shared" si="128"/>
        <v>0</v>
      </c>
      <c r="AJ375" s="34" t="str">
        <f t="shared" si="129"/>
        <v/>
      </c>
      <c r="AK375" s="34" t="str">
        <f t="shared" si="130"/>
        <v/>
      </c>
      <c r="AL375" s="34" t="str">
        <f t="shared" si="131"/>
        <v/>
      </c>
      <c r="AM375" s="34" t="str">
        <f t="shared" si="132"/>
        <v/>
      </c>
      <c r="AN375" s="34" t="str">
        <f t="shared" si="133"/>
        <v/>
      </c>
      <c r="AO375" s="34" t="str">
        <f t="shared" si="134"/>
        <v/>
      </c>
      <c r="AP375" s="34" t="str">
        <f>IF(AJ375="","",VLOOKUP(AN375,[1]Sheet11!E:F,2,0))</f>
        <v/>
      </c>
      <c r="AQ375" s="34" t="str">
        <f>IF(AO375="拼单会员","5年",IF(AJ375="","",VLOOKUP(AM375&amp;AP375,[1]Sheet11!$J$3:$K$17,2)))</f>
        <v/>
      </c>
      <c r="AR375" s="34" t="str">
        <f t="shared" si="135"/>
        <v/>
      </c>
      <c r="AS375" s="34" t="str">
        <f t="shared" si="136"/>
        <v/>
      </c>
      <c r="AT375" s="34" t="str">
        <f t="shared" si="137"/>
        <v/>
      </c>
      <c r="AU375" s="34" t="str">
        <f t="shared" si="138"/>
        <v/>
      </c>
      <c r="AV375" s="34" t="str">
        <f t="shared" si="139"/>
        <v/>
      </c>
      <c r="AW375" s="34" t="str">
        <f t="shared" si="140"/>
        <v/>
      </c>
      <c r="AX375" s="34" t="str">
        <f t="shared" si="141"/>
        <v/>
      </c>
      <c r="AY375" s="34" t="str">
        <f>IF(SUMIF('7-市场业绩'!F:F,AC375,'7-市场业绩'!I:I)&gt;0,"学习卡","老结算")</f>
        <v>老结算</v>
      </c>
      <c r="AZ375" s="34" t="str">
        <f t="shared" si="142"/>
        <v/>
      </c>
      <c r="BA375" s="34" t="str">
        <f t="shared" si="143"/>
        <v>无</v>
      </c>
      <c r="BB375" s="34" t="str">
        <f t="shared" si="144"/>
        <v/>
      </c>
      <c r="BC375" s="34" t="str">
        <f t="shared" si="145"/>
        <v/>
      </c>
      <c r="BD375" s="34" t="str">
        <f t="shared" si="146"/>
        <v>无</v>
      </c>
      <c r="BE375" s="34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7.25" hidden="1" customHeight="1">
      <c r="A376" s="30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7"/>
      <c r="M376" s="20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4" t="str">
        <f t="shared" si="123"/>
        <v/>
      </c>
      <c r="AD376" s="35">
        <f t="shared" si="124"/>
        <v>0</v>
      </c>
      <c r="AE376" s="34" t="str">
        <f t="shared" si="125"/>
        <v/>
      </c>
      <c r="AF376" s="24"/>
      <c r="AG376" s="39">
        <f t="shared" si="126"/>
        <v>0</v>
      </c>
      <c r="AH376" s="35">
        <f t="shared" si="127"/>
        <v>0</v>
      </c>
      <c r="AI376" s="35">
        <f t="shared" si="128"/>
        <v>0</v>
      </c>
      <c r="AJ376" s="34" t="str">
        <f t="shared" si="129"/>
        <v/>
      </c>
      <c r="AK376" s="34" t="str">
        <f t="shared" si="130"/>
        <v/>
      </c>
      <c r="AL376" s="34" t="str">
        <f t="shared" si="131"/>
        <v/>
      </c>
      <c r="AM376" s="34" t="str">
        <f t="shared" si="132"/>
        <v/>
      </c>
      <c r="AN376" s="34" t="str">
        <f t="shared" si="133"/>
        <v/>
      </c>
      <c r="AO376" s="34" t="str">
        <f t="shared" si="134"/>
        <v/>
      </c>
      <c r="AP376" s="34" t="str">
        <f>IF(AJ376="","",VLOOKUP(AN376,[1]Sheet11!E:F,2,0))</f>
        <v/>
      </c>
      <c r="AQ376" s="34" t="str">
        <f>IF(AO376="拼单会员","5年",IF(AJ376="","",VLOOKUP(AM376&amp;AP376,[1]Sheet11!$J$3:$K$17,2)))</f>
        <v/>
      </c>
      <c r="AR376" s="34" t="str">
        <f t="shared" si="135"/>
        <v/>
      </c>
      <c r="AS376" s="34" t="str">
        <f t="shared" si="136"/>
        <v/>
      </c>
      <c r="AT376" s="34" t="str">
        <f t="shared" si="137"/>
        <v/>
      </c>
      <c r="AU376" s="34" t="str">
        <f t="shared" si="138"/>
        <v/>
      </c>
      <c r="AV376" s="34" t="str">
        <f t="shared" si="139"/>
        <v/>
      </c>
      <c r="AW376" s="34" t="str">
        <f t="shared" si="140"/>
        <v/>
      </c>
      <c r="AX376" s="34" t="str">
        <f t="shared" si="141"/>
        <v/>
      </c>
      <c r="AY376" s="34" t="str">
        <f>IF(SUMIF('7-市场业绩'!F:F,AC376,'7-市场业绩'!I:I)&gt;0,"学习卡","老结算")</f>
        <v>老结算</v>
      </c>
      <c r="AZ376" s="34" t="str">
        <f t="shared" si="142"/>
        <v/>
      </c>
      <c r="BA376" s="34" t="str">
        <f t="shared" si="143"/>
        <v>无</v>
      </c>
      <c r="BB376" s="34" t="str">
        <f t="shared" si="144"/>
        <v/>
      </c>
      <c r="BC376" s="34" t="str">
        <f t="shared" si="145"/>
        <v/>
      </c>
      <c r="BD376" s="34" t="str">
        <f t="shared" si="146"/>
        <v>无</v>
      </c>
      <c r="BE376" s="34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7.25" hidden="1" customHeight="1">
      <c r="A377" s="30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7"/>
      <c r="M377" s="20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4" t="str">
        <f t="shared" si="123"/>
        <v/>
      </c>
      <c r="AD377" s="35">
        <f t="shared" si="124"/>
        <v>0</v>
      </c>
      <c r="AE377" s="34" t="str">
        <f t="shared" si="125"/>
        <v/>
      </c>
      <c r="AF377" s="24"/>
      <c r="AG377" s="39">
        <f t="shared" si="126"/>
        <v>0</v>
      </c>
      <c r="AH377" s="35">
        <f t="shared" si="127"/>
        <v>0</v>
      </c>
      <c r="AI377" s="35">
        <f t="shared" si="128"/>
        <v>0</v>
      </c>
      <c r="AJ377" s="34" t="str">
        <f t="shared" si="129"/>
        <v/>
      </c>
      <c r="AK377" s="34" t="str">
        <f t="shared" si="130"/>
        <v/>
      </c>
      <c r="AL377" s="34" t="str">
        <f t="shared" si="131"/>
        <v/>
      </c>
      <c r="AM377" s="34" t="str">
        <f t="shared" si="132"/>
        <v/>
      </c>
      <c r="AN377" s="34" t="str">
        <f t="shared" si="133"/>
        <v/>
      </c>
      <c r="AO377" s="34" t="str">
        <f t="shared" si="134"/>
        <v/>
      </c>
      <c r="AP377" s="34" t="str">
        <f>IF(AJ377="","",VLOOKUP(AN377,[1]Sheet11!E:F,2,0))</f>
        <v/>
      </c>
      <c r="AQ377" s="34" t="str">
        <f>IF(AO377="拼单会员","5年",IF(AJ377="","",VLOOKUP(AM377&amp;AP377,[1]Sheet11!$J$3:$K$17,2)))</f>
        <v/>
      </c>
      <c r="AR377" s="34" t="str">
        <f t="shared" si="135"/>
        <v/>
      </c>
      <c r="AS377" s="34" t="str">
        <f t="shared" si="136"/>
        <v/>
      </c>
      <c r="AT377" s="34" t="str">
        <f t="shared" si="137"/>
        <v/>
      </c>
      <c r="AU377" s="34" t="str">
        <f t="shared" si="138"/>
        <v/>
      </c>
      <c r="AV377" s="34" t="str">
        <f t="shared" si="139"/>
        <v/>
      </c>
      <c r="AW377" s="34" t="str">
        <f t="shared" si="140"/>
        <v/>
      </c>
      <c r="AX377" s="34" t="str">
        <f t="shared" si="141"/>
        <v/>
      </c>
      <c r="AY377" s="34" t="str">
        <f>IF(SUMIF('7-市场业绩'!F:F,AC377,'7-市场业绩'!I:I)&gt;0,"学习卡","老结算")</f>
        <v>老结算</v>
      </c>
      <c r="AZ377" s="34" t="str">
        <f t="shared" si="142"/>
        <v/>
      </c>
      <c r="BA377" s="34" t="str">
        <f t="shared" si="143"/>
        <v>无</v>
      </c>
      <c r="BB377" s="34" t="str">
        <f t="shared" si="144"/>
        <v/>
      </c>
      <c r="BC377" s="34" t="str">
        <f t="shared" si="145"/>
        <v/>
      </c>
      <c r="BD377" s="34" t="str">
        <f t="shared" si="146"/>
        <v>无</v>
      </c>
      <c r="BE377" s="34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7.25" hidden="1" customHeight="1">
      <c r="A378" s="30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7"/>
      <c r="M378" s="20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4" t="str">
        <f t="shared" si="123"/>
        <v/>
      </c>
      <c r="AD378" s="35">
        <f t="shared" si="124"/>
        <v>0</v>
      </c>
      <c r="AE378" s="34" t="str">
        <f t="shared" si="125"/>
        <v/>
      </c>
      <c r="AF378" s="24"/>
      <c r="AG378" s="39">
        <f t="shared" si="126"/>
        <v>0</v>
      </c>
      <c r="AH378" s="35">
        <f t="shared" si="127"/>
        <v>0</v>
      </c>
      <c r="AI378" s="35">
        <f t="shared" si="128"/>
        <v>0</v>
      </c>
      <c r="AJ378" s="34" t="str">
        <f t="shared" si="129"/>
        <v/>
      </c>
      <c r="AK378" s="34" t="str">
        <f t="shared" si="130"/>
        <v/>
      </c>
      <c r="AL378" s="34" t="str">
        <f t="shared" si="131"/>
        <v/>
      </c>
      <c r="AM378" s="34" t="str">
        <f t="shared" si="132"/>
        <v/>
      </c>
      <c r="AN378" s="34" t="str">
        <f t="shared" si="133"/>
        <v/>
      </c>
      <c r="AO378" s="34" t="str">
        <f t="shared" si="134"/>
        <v/>
      </c>
      <c r="AP378" s="34" t="str">
        <f>IF(AJ378="","",VLOOKUP(AN378,[1]Sheet11!E:F,2,0))</f>
        <v/>
      </c>
      <c r="AQ378" s="34" t="str">
        <f>IF(AO378="拼单会员","5年",IF(AJ378="","",VLOOKUP(AM378&amp;AP378,[1]Sheet11!$J$3:$K$17,2)))</f>
        <v/>
      </c>
      <c r="AR378" s="34" t="str">
        <f t="shared" si="135"/>
        <v/>
      </c>
      <c r="AS378" s="34" t="str">
        <f t="shared" si="136"/>
        <v/>
      </c>
      <c r="AT378" s="34" t="str">
        <f t="shared" si="137"/>
        <v/>
      </c>
      <c r="AU378" s="34" t="str">
        <f t="shared" si="138"/>
        <v/>
      </c>
      <c r="AV378" s="34" t="str">
        <f t="shared" si="139"/>
        <v/>
      </c>
      <c r="AW378" s="34" t="str">
        <f t="shared" si="140"/>
        <v/>
      </c>
      <c r="AX378" s="34" t="str">
        <f t="shared" si="141"/>
        <v/>
      </c>
      <c r="AY378" s="34" t="str">
        <f>IF(SUMIF('7-市场业绩'!F:F,AC378,'7-市场业绩'!I:I)&gt;0,"学习卡","老结算")</f>
        <v>老结算</v>
      </c>
      <c r="AZ378" s="34" t="str">
        <f t="shared" si="142"/>
        <v/>
      </c>
      <c r="BA378" s="34" t="str">
        <f t="shared" si="143"/>
        <v>无</v>
      </c>
      <c r="BB378" s="34" t="str">
        <f t="shared" si="144"/>
        <v/>
      </c>
      <c r="BC378" s="34" t="str">
        <f t="shared" si="145"/>
        <v/>
      </c>
      <c r="BD378" s="34" t="str">
        <f t="shared" si="146"/>
        <v>无</v>
      </c>
      <c r="BE378" s="34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7.25" hidden="1" customHeight="1">
      <c r="A379" s="30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7"/>
      <c r="M379" s="20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4" t="str">
        <f t="shared" si="123"/>
        <v/>
      </c>
      <c r="AD379" s="35">
        <f t="shared" si="124"/>
        <v>0</v>
      </c>
      <c r="AE379" s="34" t="str">
        <f t="shared" si="125"/>
        <v/>
      </c>
      <c r="AF379" s="24"/>
      <c r="AG379" s="39">
        <f t="shared" si="126"/>
        <v>0</v>
      </c>
      <c r="AH379" s="35">
        <f t="shared" si="127"/>
        <v>0</v>
      </c>
      <c r="AI379" s="35">
        <f t="shared" si="128"/>
        <v>0</v>
      </c>
      <c r="AJ379" s="34" t="str">
        <f t="shared" si="129"/>
        <v/>
      </c>
      <c r="AK379" s="34" t="str">
        <f t="shared" si="130"/>
        <v/>
      </c>
      <c r="AL379" s="34" t="str">
        <f t="shared" si="131"/>
        <v/>
      </c>
      <c r="AM379" s="34" t="str">
        <f t="shared" si="132"/>
        <v/>
      </c>
      <c r="AN379" s="34" t="str">
        <f t="shared" si="133"/>
        <v/>
      </c>
      <c r="AO379" s="34" t="str">
        <f t="shared" si="134"/>
        <v/>
      </c>
      <c r="AP379" s="34" t="str">
        <f>IF(AJ379="","",VLOOKUP(AN379,[1]Sheet11!E:F,2,0))</f>
        <v/>
      </c>
      <c r="AQ379" s="34" t="str">
        <f>IF(AO379="拼单会员","5年",IF(AJ379="","",VLOOKUP(AM379&amp;AP379,[1]Sheet11!$J$3:$K$17,2)))</f>
        <v/>
      </c>
      <c r="AR379" s="34" t="str">
        <f t="shared" si="135"/>
        <v/>
      </c>
      <c r="AS379" s="34" t="str">
        <f t="shared" si="136"/>
        <v/>
      </c>
      <c r="AT379" s="34" t="str">
        <f t="shared" si="137"/>
        <v/>
      </c>
      <c r="AU379" s="34" t="str">
        <f t="shared" si="138"/>
        <v/>
      </c>
      <c r="AV379" s="34" t="str">
        <f t="shared" si="139"/>
        <v/>
      </c>
      <c r="AW379" s="34" t="str">
        <f t="shared" si="140"/>
        <v/>
      </c>
      <c r="AX379" s="34" t="str">
        <f t="shared" si="141"/>
        <v/>
      </c>
      <c r="AY379" s="34" t="str">
        <f>IF(SUMIF('7-市场业绩'!F:F,AC379,'7-市场业绩'!I:I)&gt;0,"学习卡","老结算")</f>
        <v>老结算</v>
      </c>
      <c r="AZ379" s="34" t="str">
        <f t="shared" si="142"/>
        <v/>
      </c>
      <c r="BA379" s="34" t="str">
        <f t="shared" si="143"/>
        <v>无</v>
      </c>
      <c r="BB379" s="34" t="str">
        <f t="shared" si="144"/>
        <v/>
      </c>
      <c r="BC379" s="34" t="str">
        <f t="shared" si="145"/>
        <v/>
      </c>
      <c r="BD379" s="34" t="str">
        <f t="shared" si="146"/>
        <v>无</v>
      </c>
      <c r="BE379" s="34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7.25" hidden="1" customHeight="1">
      <c r="A380" s="30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7"/>
      <c r="M380" s="20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4" t="str">
        <f t="shared" si="123"/>
        <v/>
      </c>
      <c r="AD380" s="35">
        <f t="shared" si="124"/>
        <v>0</v>
      </c>
      <c r="AE380" s="34" t="str">
        <f t="shared" si="125"/>
        <v/>
      </c>
      <c r="AF380" s="24"/>
      <c r="AG380" s="39">
        <f t="shared" si="126"/>
        <v>0</v>
      </c>
      <c r="AH380" s="35">
        <f t="shared" si="127"/>
        <v>0</v>
      </c>
      <c r="AI380" s="35">
        <f t="shared" si="128"/>
        <v>0</v>
      </c>
      <c r="AJ380" s="34" t="str">
        <f t="shared" si="129"/>
        <v/>
      </c>
      <c r="AK380" s="34" t="str">
        <f t="shared" si="130"/>
        <v/>
      </c>
      <c r="AL380" s="34" t="str">
        <f t="shared" si="131"/>
        <v/>
      </c>
      <c r="AM380" s="34" t="str">
        <f t="shared" si="132"/>
        <v/>
      </c>
      <c r="AN380" s="34" t="str">
        <f t="shared" si="133"/>
        <v/>
      </c>
      <c r="AO380" s="34" t="str">
        <f t="shared" si="134"/>
        <v/>
      </c>
      <c r="AP380" s="34" t="str">
        <f>IF(AJ380="","",VLOOKUP(AN380,[1]Sheet11!E:F,2,0))</f>
        <v/>
      </c>
      <c r="AQ380" s="34" t="str">
        <f>IF(AO380="拼单会员","5年",IF(AJ380="","",VLOOKUP(AM380&amp;AP380,[1]Sheet11!$J$3:$K$17,2)))</f>
        <v/>
      </c>
      <c r="AR380" s="34" t="str">
        <f t="shared" si="135"/>
        <v/>
      </c>
      <c r="AS380" s="34" t="str">
        <f t="shared" si="136"/>
        <v/>
      </c>
      <c r="AT380" s="34" t="str">
        <f t="shared" si="137"/>
        <v/>
      </c>
      <c r="AU380" s="34" t="str">
        <f t="shared" si="138"/>
        <v/>
      </c>
      <c r="AV380" s="34" t="str">
        <f t="shared" si="139"/>
        <v/>
      </c>
      <c r="AW380" s="34" t="str">
        <f t="shared" si="140"/>
        <v/>
      </c>
      <c r="AX380" s="34" t="str">
        <f t="shared" si="141"/>
        <v/>
      </c>
      <c r="AY380" s="34" t="str">
        <f>IF(SUMIF('7-市场业绩'!F:F,AC380,'7-市场业绩'!I:I)&gt;0,"学习卡","老结算")</f>
        <v>老结算</v>
      </c>
      <c r="AZ380" s="34" t="str">
        <f t="shared" si="142"/>
        <v/>
      </c>
      <c r="BA380" s="34" t="str">
        <f t="shared" si="143"/>
        <v>无</v>
      </c>
      <c r="BB380" s="34" t="str">
        <f t="shared" si="144"/>
        <v/>
      </c>
      <c r="BC380" s="34" t="str">
        <f t="shared" si="145"/>
        <v/>
      </c>
      <c r="BD380" s="34" t="str">
        <f t="shared" si="146"/>
        <v>无</v>
      </c>
      <c r="BE380" s="34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7.25" hidden="1" customHeight="1">
      <c r="A381" s="30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7"/>
      <c r="M381" s="20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4" t="str">
        <f t="shared" si="123"/>
        <v/>
      </c>
      <c r="AD381" s="35">
        <f t="shared" si="124"/>
        <v>0</v>
      </c>
      <c r="AE381" s="34" t="str">
        <f t="shared" si="125"/>
        <v/>
      </c>
      <c r="AF381" s="24"/>
      <c r="AG381" s="39">
        <f t="shared" si="126"/>
        <v>0</v>
      </c>
      <c r="AH381" s="35">
        <f t="shared" si="127"/>
        <v>0</v>
      </c>
      <c r="AI381" s="35">
        <f t="shared" si="128"/>
        <v>0</v>
      </c>
      <c r="AJ381" s="34" t="str">
        <f t="shared" si="129"/>
        <v/>
      </c>
      <c r="AK381" s="34" t="str">
        <f t="shared" si="130"/>
        <v/>
      </c>
      <c r="AL381" s="34" t="str">
        <f t="shared" si="131"/>
        <v/>
      </c>
      <c r="AM381" s="34" t="str">
        <f t="shared" si="132"/>
        <v/>
      </c>
      <c r="AN381" s="34" t="str">
        <f t="shared" si="133"/>
        <v/>
      </c>
      <c r="AO381" s="34" t="str">
        <f t="shared" si="134"/>
        <v/>
      </c>
      <c r="AP381" s="34" t="str">
        <f>IF(AJ381="","",VLOOKUP(AN381,[1]Sheet11!E:F,2,0))</f>
        <v/>
      </c>
      <c r="AQ381" s="34" t="str">
        <f>IF(AO381="拼单会员","5年",IF(AJ381="","",VLOOKUP(AM381&amp;AP381,[1]Sheet11!$J$3:$K$17,2)))</f>
        <v/>
      </c>
      <c r="AR381" s="34" t="str">
        <f t="shared" si="135"/>
        <v/>
      </c>
      <c r="AS381" s="34" t="str">
        <f t="shared" si="136"/>
        <v/>
      </c>
      <c r="AT381" s="34" t="str">
        <f t="shared" si="137"/>
        <v/>
      </c>
      <c r="AU381" s="34" t="str">
        <f t="shared" si="138"/>
        <v/>
      </c>
      <c r="AV381" s="34" t="str">
        <f t="shared" si="139"/>
        <v/>
      </c>
      <c r="AW381" s="34" t="str">
        <f t="shared" si="140"/>
        <v/>
      </c>
      <c r="AX381" s="34" t="str">
        <f t="shared" si="141"/>
        <v/>
      </c>
      <c r="AY381" s="34" t="str">
        <f>IF(SUMIF('7-市场业绩'!F:F,AC381,'7-市场业绩'!I:I)&gt;0,"学习卡","老结算")</f>
        <v>老结算</v>
      </c>
      <c r="AZ381" s="34" t="str">
        <f t="shared" si="142"/>
        <v/>
      </c>
      <c r="BA381" s="34" t="str">
        <f t="shared" si="143"/>
        <v>无</v>
      </c>
      <c r="BB381" s="34" t="str">
        <f t="shared" si="144"/>
        <v/>
      </c>
      <c r="BC381" s="34" t="str">
        <f t="shared" si="145"/>
        <v/>
      </c>
      <c r="BD381" s="34" t="str">
        <f t="shared" si="146"/>
        <v>无</v>
      </c>
      <c r="BE381" s="34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7.25" hidden="1" customHeight="1">
      <c r="A382" s="30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7"/>
      <c r="M382" s="20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4" t="str">
        <f t="shared" si="123"/>
        <v/>
      </c>
      <c r="AD382" s="35">
        <f t="shared" si="124"/>
        <v>0</v>
      </c>
      <c r="AE382" s="34" t="str">
        <f t="shared" si="125"/>
        <v/>
      </c>
      <c r="AF382" s="24"/>
      <c r="AG382" s="39">
        <f t="shared" si="126"/>
        <v>0</v>
      </c>
      <c r="AH382" s="35">
        <f t="shared" si="127"/>
        <v>0</v>
      </c>
      <c r="AI382" s="35">
        <f t="shared" si="128"/>
        <v>0</v>
      </c>
      <c r="AJ382" s="34" t="str">
        <f t="shared" si="129"/>
        <v/>
      </c>
      <c r="AK382" s="34" t="str">
        <f t="shared" si="130"/>
        <v/>
      </c>
      <c r="AL382" s="34" t="str">
        <f t="shared" si="131"/>
        <v/>
      </c>
      <c r="AM382" s="34" t="str">
        <f t="shared" si="132"/>
        <v/>
      </c>
      <c r="AN382" s="34" t="str">
        <f t="shared" si="133"/>
        <v/>
      </c>
      <c r="AO382" s="34" t="str">
        <f t="shared" si="134"/>
        <v/>
      </c>
      <c r="AP382" s="34" t="str">
        <f>IF(AJ382="","",VLOOKUP(AN382,[1]Sheet11!E:F,2,0))</f>
        <v/>
      </c>
      <c r="AQ382" s="34" t="str">
        <f>IF(AO382="拼单会员","5年",IF(AJ382="","",VLOOKUP(AM382&amp;AP382,[1]Sheet11!$J$3:$K$17,2)))</f>
        <v/>
      </c>
      <c r="AR382" s="34" t="str">
        <f t="shared" si="135"/>
        <v/>
      </c>
      <c r="AS382" s="34" t="str">
        <f t="shared" si="136"/>
        <v/>
      </c>
      <c r="AT382" s="34" t="str">
        <f t="shared" si="137"/>
        <v/>
      </c>
      <c r="AU382" s="34" t="str">
        <f t="shared" si="138"/>
        <v/>
      </c>
      <c r="AV382" s="34" t="str">
        <f t="shared" si="139"/>
        <v/>
      </c>
      <c r="AW382" s="34" t="str">
        <f t="shared" si="140"/>
        <v/>
      </c>
      <c r="AX382" s="34" t="str">
        <f t="shared" si="141"/>
        <v/>
      </c>
      <c r="AY382" s="34" t="str">
        <f>IF(SUMIF('7-市场业绩'!F:F,AC382,'7-市场业绩'!I:I)&gt;0,"学习卡","老结算")</f>
        <v>老结算</v>
      </c>
      <c r="AZ382" s="34" t="str">
        <f t="shared" si="142"/>
        <v/>
      </c>
      <c r="BA382" s="34" t="str">
        <f t="shared" si="143"/>
        <v>无</v>
      </c>
      <c r="BB382" s="34" t="str">
        <f t="shared" si="144"/>
        <v/>
      </c>
      <c r="BC382" s="34" t="str">
        <f t="shared" si="145"/>
        <v/>
      </c>
      <c r="BD382" s="34" t="str">
        <f t="shared" si="146"/>
        <v>无</v>
      </c>
      <c r="BE382" s="34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7.25" hidden="1" customHeight="1">
      <c r="A383" s="30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7"/>
      <c r="M383" s="20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4" t="str">
        <f t="shared" si="123"/>
        <v/>
      </c>
      <c r="AD383" s="35">
        <f t="shared" si="124"/>
        <v>0</v>
      </c>
      <c r="AE383" s="34" t="str">
        <f t="shared" si="125"/>
        <v/>
      </c>
      <c r="AF383" s="24"/>
      <c r="AG383" s="39">
        <f t="shared" si="126"/>
        <v>0</v>
      </c>
      <c r="AH383" s="35">
        <f t="shared" si="127"/>
        <v>0</v>
      </c>
      <c r="AI383" s="35">
        <f t="shared" si="128"/>
        <v>0</v>
      </c>
      <c r="AJ383" s="34" t="str">
        <f t="shared" si="129"/>
        <v/>
      </c>
      <c r="AK383" s="34" t="str">
        <f t="shared" si="130"/>
        <v/>
      </c>
      <c r="AL383" s="34" t="str">
        <f t="shared" si="131"/>
        <v/>
      </c>
      <c r="AM383" s="34" t="str">
        <f t="shared" si="132"/>
        <v/>
      </c>
      <c r="AN383" s="34" t="str">
        <f t="shared" si="133"/>
        <v/>
      </c>
      <c r="AO383" s="34" t="str">
        <f t="shared" si="134"/>
        <v/>
      </c>
      <c r="AP383" s="34" t="str">
        <f>IF(AJ383="","",VLOOKUP(AN383,[1]Sheet11!E:F,2,0))</f>
        <v/>
      </c>
      <c r="AQ383" s="34" t="str">
        <f>IF(AO383="拼单会员","5年",IF(AJ383="","",VLOOKUP(AM383&amp;AP383,[1]Sheet11!$J$3:$K$17,2)))</f>
        <v/>
      </c>
      <c r="AR383" s="34" t="str">
        <f t="shared" si="135"/>
        <v/>
      </c>
      <c r="AS383" s="34" t="str">
        <f t="shared" si="136"/>
        <v/>
      </c>
      <c r="AT383" s="34" t="str">
        <f t="shared" si="137"/>
        <v/>
      </c>
      <c r="AU383" s="34" t="str">
        <f t="shared" si="138"/>
        <v/>
      </c>
      <c r="AV383" s="34" t="str">
        <f t="shared" si="139"/>
        <v/>
      </c>
      <c r="AW383" s="34" t="str">
        <f t="shared" si="140"/>
        <v/>
      </c>
      <c r="AX383" s="34" t="str">
        <f t="shared" si="141"/>
        <v/>
      </c>
      <c r="AY383" s="34" t="str">
        <f>IF(SUMIF('7-市场业绩'!F:F,AC383,'7-市场业绩'!I:I)&gt;0,"学习卡","老结算")</f>
        <v>老结算</v>
      </c>
      <c r="AZ383" s="34" t="str">
        <f t="shared" si="142"/>
        <v/>
      </c>
      <c r="BA383" s="34" t="str">
        <f t="shared" si="143"/>
        <v>无</v>
      </c>
      <c r="BB383" s="34" t="str">
        <f t="shared" si="144"/>
        <v/>
      </c>
      <c r="BC383" s="34" t="str">
        <f t="shared" si="145"/>
        <v/>
      </c>
      <c r="BD383" s="34" t="str">
        <f t="shared" si="146"/>
        <v>无</v>
      </c>
      <c r="BE383" s="34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7.25" hidden="1" customHeight="1">
      <c r="A384" s="30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7"/>
      <c r="M384" s="20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4" t="str">
        <f t="shared" si="123"/>
        <v/>
      </c>
      <c r="AD384" s="35">
        <f t="shared" si="124"/>
        <v>0</v>
      </c>
      <c r="AE384" s="34" t="str">
        <f t="shared" si="125"/>
        <v/>
      </c>
      <c r="AF384" s="24"/>
      <c r="AG384" s="39">
        <f t="shared" si="126"/>
        <v>0</v>
      </c>
      <c r="AH384" s="35">
        <f t="shared" si="127"/>
        <v>0</v>
      </c>
      <c r="AI384" s="35">
        <f t="shared" si="128"/>
        <v>0</v>
      </c>
      <c r="AJ384" s="34" t="str">
        <f t="shared" si="129"/>
        <v/>
      </c>
      <c r="AK384" s="34" t="str">
        <f t="shared" si="130"/>
        <v/>
      </c>
      <c r="AL384" s="34" t="str">
        <f t="shared" si="131"/>
        <v/>
      </c>
      <c r="AM384" s="34" t="str">
        <f t="shared" si="132"/>
        <v/>
      </c>
      <c r="AN384" s="34" t="str">
        <f t="shared" si="133"/>
        <v/>
      </c>
      <c r="AO384" s="34" t="str">
        <f t="shared" si="134"/>
        <v/>
      </c>
      <c r="AP384" s="34" t="str">
        <f>IF(AJ384="","",VLOOKUP(AN384,[1]Sheet11!E:F,2,0))</f>
        <v/>
      </c>
      <c r="AQ384" s="34" t="str">
        <f>IF(AO384="拼单会员","5年",IF(AJ384="","",VLOOKUP(AM384&amp;AP384,[1]Sheet11!$J$3:$K$17,2)))</f>
        <v/>
      </c>
      <c r="AR384" s="34" t="str">
        <f t="shared" si="135"/>
        <v/>
      </c>
      <c r="AS384" s="34" t="str">
        <f t="shared" si="136"/>
        <v/>
      </c>
      <c r="AT384" s="34" t="str">
        <f t="shared" si="137"/>
        <v/>
      </c>
      <c r="AU384" s="34" t="str">
        <f t="shared" si="138"/>
        <v/>
      </c>
      <c r="AV384" s="34" t="str">
        <f t="shared" si="139"/>
        <v/>
      </c>
      <c r="AW384" s="34" t="str">
        <f t="shared" si="140"/>
        <v/>
      </c>
      <c r="AX384" s="34" t="str">
        <f t="shared" si="141"/>
        <v/>
      </c>
      <c r="AY384" s="34" t="str">
        <f>IF(SUMIF('7-市场业绩'!F:F,AC384,'7-市场业绩'!I:I)&gt;0,"学习卡","老结算")</f>
        <v>老结算</v>
      </c>
      <c r="AZ384" s="34" t="str">
        <f t="shared" si="142"/>
        <v/>
      </c>
      <c r="BA384" s="34" t="str">
        <f t="shared" si="143"/>
        <v>无</v>
      </c>
      <c r="BB384" s="34" t="str">
        <f t="shared" si="144"/>
        <v/>
      </c>
      <c r="BC384" s="34" t="str">
        <f t="shared" si="145"/>
        <v/>
      </c>
      <c r="BD384" s="34" t="str">
        <f t="shared" si="146"/>
        <v>无</v>
      </c>
      <c r="BE384" s="34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7.25" hidden="1" customHeight="1">
      <c r="A385" s="30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7"/>
      <c r="M385" s="20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4" t="str">
        <f t="shared" si="123"/>
        <v/>
      </c>
      <c r="AD385" s="35">
        <f t="shared" si="124"/>
        <v>0</v>
      </c>
      <c r="AE385" s="34" t="str">
        <f t="shared" si="125"/>
        <v/>
      </c>
      <c r="AF385" s="24"/>
      <c r="AG385" s="39">
        <f t="shared" si="126"/>
        <v>0</v>
      </c>
      <c r="AH385" s="35">
        <f t="shared" si="127"/>
        <v>0</v>
      </c>
      <c r="AI385" s="35">
        <f t="shared" si="128"/>
        <v>0</v>
      </c>
      <c r="AJ385" s="34" t="str">
        <f t="shared" si="129"/>
        <v/>
      </c>
      <c r="AK385" s="34" t="str">
        <f t="shared" si="130"/>
        <v/>
      </c>
      <c r="AL385" s="34" t="str">
        <f t="shared" si="131"/>
        <v/>
      </c>
      <c r="AM385" s="34" t="str">
        <f t="shared" si="132"/>
        <v/>
      </c>
      <c r="AN385" s="34" t="str">
        <f t="shared" si="133"/>
        <v/>
      </c>
      <c r="AO385" s="34" t="str">
        <f t="shared" si="134"/>
        <v/>
      </c>
      <c r="AP385" s="34" t="str">
        <f>IF(AJ385="","",VLOOKUP(AN385,[1]Sheet11!E:F,2,0))</f>
        <v/>
      </c>
      <c r="AQ385" s="34" t="str">
        <f>IF(AO385="拼单会员","5年",IF(AJ385="","",VLOOKUP(AM385&amp;AP385,[1]Sheet11!$J$3:$K$17,2)))</f>
        <v/>
      </c>
      <c r="AR385" s="34" t="str">
        <f t="shared" si="135"/>
        <v/>
      </c>
      <c r="AS385" s="34" t="str">
        <f t="shared" si="136"/>
        <v/>
      </c>
      <c r="AT385" s="34" t="str">
        <f t="shared" si="137"/>
        <v/>
      </c>
      <c r="AU385" s="34" t="str">
        <f t="shared" si="138"/>
        <v/>
      </c>
      <c r="AV385" s="34" t="str">
        <f t="shared" si="139"/>
        <v/>
      </c>
      <c r="AW385" s="34" t="str">
        <f t="shared" si="140"/>
        <v/>
      </c>
      <c r="AX385" s="34" t="str">
        <f t="shared" si="141"/>
        <v/>
      </c>
      <c r="AY385" s="34" t="str">
        <f>IF(SUMIF('7-市场业绩'!F:F,AC385,'7-市场业绩'!I:I)&gt;0,"学习卡","老结算")</f>
        <v>老结算</v>
      </c>
      <c r="AZ385" s="34" t="str">
        <f t="shared" si="142"/>
        <v/>
      </c>
      <c r="BA385" s="34" t="str">
        <f t="shared" si="143"/>
        <v>无</v>
      </c>
      <c r="BB385" s="34" t="str">
        <f t="shared" si="144"/>
        <v/>
      </c>
      <c r="BC385" s="34" t="str">
        <f t="shared" si="145"/>
        <v/>
      </c>
      <c r="BD385" s="34" t="str">
        <f t="shared" si="146"/>
        <v>无</v>
      </c>
      <c r="BE385" s="34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7.25" hidden="1" customHeight="1">
      <c r="A386" s="30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7"/>
      <c r="M386" s="20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4" t="str">
        <f t="shared" si="123"/>
        <v/>
      </c>
      <c r="AD386" s="35">
        <f t="shared" si="124"/>
        <v>0</v>
      </c>
      <c r="AE386" s="34" t="str">
        <f t="shared" si="125"/>
        <v/>
      </c>
      <c r="AF386" s="24"/>
      <c r="AG386" s="39">
        <f t="shared" si="126"/>
        <v>0</v>
      </c>
      <c r="AH386" s="35">
        <f t="shared" si="127"/>
        <v>0</v>
      </c>
      <c r="AI386" s="35">
        <f t="shared" si="128"/>
        <v>0</v>
      </c>
      <c r="AJ386" s="34" t="str">
        <f t="shared" si="129"/>
        <v/>
      </c>
      <c r="AK386" s="34" t="str">
        <f t="shared" si="130"/>
        <v/>
      </c>
      <c r="AL386" s="34" t="str">
        <f t="shared" si="131"/>
        <v/>
      </c>
      <c r="AM386" s="34" t="str">
        <f t="shared" si="132"/>
        <v/>
      </c>
      <c r="AN386" s="34" t="str">
        <f t="shared" si="133"/>
        <v/>
      </c>
      <c r="AO386" s="34" t="str">
        <f t="shared" si="134"/>
        <v/>
      </c>
      <c r="AP386" s="34" t="str">
        <f>IF(AJ386="","",VLOOKUP(AN386,[1]Sheet11!E:F,2,0))</f>
        <v/>
      </c>
      <c r="AQ386" s="34" t="str">
        <f>IF(AO386="拼单会员","5年",IF(AJ386="","",VLOOKUP(AM386&amp;AP386,[1]Sheet11!$J$3:$K$17,2)))</f>
        <v/>
      </c>
      <c r="AR386" s="34" t="str">
        <f t="shared" si="135"/>
        <v/>
      </c>
      <c r="AS386" s="34" t="str">
        <f t="shared" si="136"/>
        <v/>
      </c>
      <c r="AT386" s="34" t="str">
        <f t="shared" si="137"/>
        <v/>
      </c>
      <c r="AU386" s="34" t="str">
        <f t="shared" si="138"/>
        <v/>
      </c>
      <c r="AV386" s="34" t="str">
        <f t="shared" si="139"/>
        <v/>
      </c>
      <c r="AW386" s="34" t="str">
        <f t="shared" si="140"/>
        <v/>
      </c>
      <c r="AX386" s="34" t="str">
        <f t="shared" si="141"/>
        <v/>
      </c>
      <c r="AY386" s="34" t="str">
        <f>IF(SUMIF('7-市场业绩'!F:F,AC386,'7-市场业绩'!I:I)&gt;0,"学习卡","老结算")</f>
        <v>老结算</v>
      </c>
      <c r="AZ386" s="34" t="str">
        <f t="shared" si="142"/>
        <v/>
      </c>
      <c r="BA386" s="34" t="str">
        <f t="shared" si="143"/>
        <v>无</v>
      </c>
      <c r="BB386" s="34" t="str">
        <f t="shared" si="144"/>
        <v/>
      </c>
      <c r="BC386" s="34" t="str">
        <f t="shared" si="145"/>
        <v/>
      </c>
      <c r="BD386" s="34" t="str">
        <f t="shared" si="146"/>
        <v>无</v>
      </c>
      <c r="BE386" s="34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7.25" hidden="1" customHeight="1">
      <c r="A387" s="30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7"/>
      <c r="M387" s="20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4" t="str">
        <f t="shared" ref="AC387:AC450" si="147">SUBSTITUTE(SUBSTITUTE(SUBSTITUTE(SUBSTITUTE(SUBSTITUTE(SUBSTITUTE(AA387,"(主签单人)",""),"(03-客户接待员)",""),"（金牌）",""),"（会员学员）",""),"金牌",""),"金牌学员","")</f>
        <v/>
      </c>
      <c r="AD387" s="35">
        <f t="shared" ref="AD387:AD450" si="148">IFERROR(VALUE(MID(H387,FIND("(",H387)+1,FIND(")",H387)-FIND("(",H387)-2)),0)</f>
        <v>0</v>
      </c>
      <c r="AE387" s="34" t="str">
        <f t="shared" ref="AE387:AE450" si="149">IF(AJ387="","",MID(AB387,FIND("@",SUBSTITUTE(AB387,"／","@",6))+5,FIND("@",SUBSTITUTE(AB387,"／","@",7))-FIND("@",SUBSTITUTE(AB387,"／","@",6))-5))</f>
        <v/>
      </c>
      <c r="AF387" s="24"/>
      <c r="AG387" s="39">
        <f t="shared" ref="AG387:AG450" si="150">IFERROR(VALUE(MID(AB387,FIND("@",SUBSTITUTE(AB387,"：","@",1))+1,FIND("@",SUBSTITUTE(AB387,"）","@",1))-FIND("@",SUBSTITUTE(AB387,"：","@",1))-1)),0)</f>
        <v>0</v>
      </c>
      <c r="AH387" s="35">
        <f t="shared" ref="AH387:AH450" si="151">IFERROR(IF(AND(IFERROR(FIND("预缴定金",AB387),0)=0,H387=""),M387,VALUE(MID(AB387,FIND("@",SUBSTITUTE(AB387,"：","@",2))+1,FIND("@",SUBSTITUTE(AB387,"）","@",2))-FIND("@",SUBSTITUTE(AB387,"：","@",2))-1))),0)</f>
        <v>0</v>
      </c>
      <c r="AI387" s="35">
        <f t="shared" ref="AI387:AI450" si="152">M387-AH387</f>
        <v>0</v>
      </c>
      <c r="AJ387" s="34" t="str">
        <f t="shared" ref="AJ387:AJ450" si="153">IF(OR(V387="退费",V387="结转",W387="",W387="结转学费",W387="老带新返现"),"",IF(OR(AI387&lt;=0,AND(IFERROR(FIND("预缴定金",AB387),0)=0,H387="")),"",LEFT(AB387,FIND("／",AB387)-1)))</f>
        <v/>
      </c>
      <c r="AK387" s="34" t="str">
        <f t="shared" ref="AK387:AK450" si="154">IF(AJ387="","",LEFT(AB387,2))</f>
        <v/>
      </c>
      <c r="AL387" s="34" t="str">
        <f t="shared" ref="AL387:AL450" si="155">IF(AJ387="","",MID(AB387,3,2))</f>
        <v/>
      </c>
      <c r="AM387" s="34" t="str">
        <f t="shared" ref="AM387:AM450" si="156">IF(AJ387="","",MID(AB387,5,2))</f>
        <v/>
      </c>
      <c r="AN387" s="34" t="str">
        <f t="shared" ref="AN387:AN450" si="157">IF(AJ387="","",MIDB(AJ387,SEARCHB("?",AJ387),2*LEN(AJ387)-LENB(AJ387)+2))</f>
        <v/>
      </c>
      <c r="AO387" s="34" t="str">
        <f t="shared" ref="AO387:AO450" si="158">IF(AJ387="","",RIGHT(MIDB(AJ387,SEARCHB("?",AJ387),20),LENB(MIDB(AJ387,SEARCHB("?",AJ387),20))-LEN(MIDB(AJ387,SEARCHB("?",AJ387),20))-1))</f>
        <v/>
      </c>
      <c r="AP387" s="34" t="str">
        <f>IF(AJ387="","",VLOOKUP(AN387,[1]Sheet11!E:F,2,0))</f>
        <v/>
      </c>
      <c r="AQ387" s="34" t="str">
        <f>IF(AO387="拼单会员","5年",IF(AJ387="","",VLOOKUP(AM387&amp;AP387,[1]Sheet11!$J$3:$K$17,2)))</f>
        <v/>
      </c>
      <c r="AR387" s="34" t="str">
        <f t="shared" ref="AR387:AR450" si="159">IF(AJ387="","",VLOOKUP(AO387,BP:BQ,2,0))</f>
        <v/>
      </c>
      <c r="AS387" s="34" t="str">
        <f t="shared" ref="AS387:AS450" si="160">IF(AJ387="","",MID(AB387,FIND("@",SUBSTITUTE(AB387,"／","@",5))+8,10))</f>
        <v/>
      </c>
      <c r="AT387" s="34" t="str">
        <f t="shared" ref="AT387:AT450" si="161">IF(AJ387="","",IF(AK387="新生","新生",IF((AS387-$BH$2)&gt;0,"1年追补","老生")))</f>
        <v/>
      </c>
      <c r="AU387" s="34" t="str">
        <f t="shared" ref="AU387:AU450" si="162">IF(AJ387="","",IF(OR(AT387="新生",AT387="1年追补"),"新生","老生"))</f>
        <v/>
      </c>
      <c r="AV387" s="34" t="str">
        <f t="shared" ref="AV387:AV450" si="163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4" t="str">
        <f t="shared" ref="AW387:AW450" si="164">IF(AJ387="","",VLOOKUP(AO387,BP:BR,3,0))</f>
        <v/>
      </c>
      <c r="AX387" s="34" t="str">
        <f t="shared" ref="AX387:AX450" si="165">AT387&amp;AW387</f>
        <v/>
      </c>
      <c r="AY387" s="34" t="str">
        <f>IF(SUMIF('7-市场业绩'!F:F,AC387,'7-市场业绩'!I:I)&gt;0,"学习卡","老结算")</f>
        <v>老结算</v>
      </c>
      <c r="AZ387" s="34" t="str">
        <f t="shared" ref="AZ387:AZ450" si="166">IF(AY387="学习卡",AV387,AX387)</f>
        <v/>
      </c>
      <c r="BA387" s="34" t="str">
        <f t="shared" ref="BA387:BA450" si="167">IFERROR(MID(AB387,FIND("@",SUBSTITUTE(AB387,"／","@",3))+6,FIND("@",SUBSTITUTE(AB387,"／","@",4))-FIND("@",SUBSTITUTE(AB387,"／","@",3))-6),"无")</f>
        <v>无</v>
      </c>
      <c r="BB387" s="34" t="str">
        <f t="shared" ref="BB387:BB450" si="168">IFERROR(MID(AB387,FIND("@",SUBSTITUTE(AB387,"：","@",6))+1,FIND("@",SUBSTITUTE(AB387,"-","@",8))-FIND("@",SUBSTITUTE(AB387,"：","@",6))-1),"")</f>
        <v/>
      </c>
      <c r="BC387" s="34" t="str">
        <f t="shared" ref="BC387:BC450" si="169">IFERROR(MID(AB387,FIND("@",SUBSTITUTE(AB387,"：","@",6))+1,FIND("@",SUBSTITUTE(AB387,"-","@",8))-FIND("@",SUBSTITUTE(AB387,"：","@",6))-1),"")</f>
        <v/>
      </c>
      <c r="BD387" s="34" t="str">
        <f t="shared" ref="BD387:BD450" si="170">IFERROR(MID(AB387,FIND("@",SUBSTITUTE(AB387,"：","@",4))+1,FIND("@",SUBSTITUTE(AB387,"）","@",6))-FIND("@",SUBSTITUTE(AB387,"：","@",4))-1),"无")</f>
        <v>无</v>
      </c>
      <c r="BE387" s="34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7.25" hidden="1" customHeight="1">
      <c r="A388" s="30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7"/>
      <c r="M388" s="20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4" t="str">
        <f t="shared" si="147"/>
        <v/>
      </c>
      <c r="AD388" s="35">
        <f t="shared" si="148"/>
        <v>0</v>
      </c>
      <c r="AE388" s="34" t="str">
        <f t="shared" si="149"/>
        <v/>
      </c>
      <c r="AF388" s="24"/>
      <c r="AG388" s="39">
        <f t="shared" si="150"/>
        <v>0</v>
      </c>
      <c r="AH388" s="35">
        <f t="shared" si="151"/>
        <v>0</v>
      </c>
      <c r="AI388" s="35">
        <f t="shared" si="152"/>
        <v>0</v>
      </c>
      <c r="AJ388" s="34" t="str">
        <f t="shared" si="153"/>
        <v/>
      </c>
      <c r="AK388" s="34" t="str">
        <f t="shared" si="154"/>
        <v/>
      </c>
      <c r="AL388" s="34" t="str">
        <f t="shared" si="155"/>
        <v/>
      </c>
      <c r="AM388" s="34" t="str">
        <f t="shared" si="156"/>
        <v/>
      </c>
      <c r="AN388" s="34" t="str">
        <f t="shared" si="157"/>
        <v/>
      </c>
      <c r="AO388" s="34" t="str">
        <f t="shared" si="158"/>
        <v/>
      </c>
      <c r="AP388" s="34" t="str">
        <f>IF(AJ388="","",VLOOKUP(AN388,[1]Sheet11!E:F,2,0))</f>
        <v/>
      </c>
      <c r="AQ388" s="34" t="str">
        <f>IF(AO388="拼单会员","5年",IF(AJ388="","",VLOOKUP(AM388&amp;AP388,[1]Sheet11!$J$3:$K$17,2)))</f>
        <v/>
      </c>
      <c r="AR388" s="34" t="str">
        <f t="shared" si="159"/>
        <v/>
      </c>
      <c r="AS388" s="34" t="str">
        <f t="shared" si="160"/>
        <v/>
      </c>
      <c r="AT388" s="34" t="str">
        <f t="shared" si="161"/>
        <v/>
      </c>
      <c r="AU388" s="34" t="str">
        <f t="shared" si="162"/>
        <v/>
      </c>
      <c r="AV388" s="34" t="str">
        <f t="shared" si="163"/>
        <v/>
      </c>
      <c r="AW388" s="34" t="str">
        <f t="shared" si="164"/>
        <v/>
      </c>
      <c r="AX388" s="34" t="str">
        <f t="shared" si="165"/>
        <v/>
      </c>
      <c r="AY388" s="34" t="str">
        <f>IF(SUMIF('7-市场业绩'!F:F,AC388,'7-市场业绩'!I:I)&gt;0,"学习卡","老结算")</f>
        <v>老结算</v>
      </c>
      <c r="AZ388" s="34" t="str">
        <f t="shared" si="166"/>
        <v/>
      </c>
      <c r="BA388" s="34" t="str">
        <f t="shared" si="167"/>
        <v>无</v>
      </c>
      <c r="BB388" s="34" t="str">
        <f t="shared" si="168"/>
        <v/>
      </c>
      <c r="BC388" s="34" t="str">
        <f t="shared" si="169"/>
        <v/>
      </c>
      <c r="BD388" s="34" t="str">
        <f t="shared" si="170"/>
        <v>无</v>
      </c>
      <c r="BE388" s="34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7.25" hidden="1" customHeight="1">
      <c r="A389" s="30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7"/>
      <c r="M389" s="20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4" t="str">
        <f t="shared" si="147"/>
        <v/>
      </c>
      <c r="AD389" s="35">
        <f t="shared" si="148"/>
        <v>0</v>
      </c>
      <c r="AE389" s="34" t="str">
        <f t="shared" si="149"/>
        <v/>
      </c>
      <c r="AF389" s="24"/>
      <c r="AG389" s="39">
        <f t="shared" si="150"/>
        <v>0</v>
      </c>
      <c r="AH389" s="35">
        <f t="shared" si="151"/>
        <v>0</v>
      </c>
      <c r="AI389" s="35">
        <f t="shared" si="152"/>
        <v>0</v>
      </c>
      <c r="AJ389" s="34" t="str">
        <f t="shared" si="153"/>
        <v/>
      </c>
      <c r="AK389" s="34" t="str">
        <f t="shared" si="154"/>
        <v/>
      </c>
      <c r="AL389" s="34" t="str">
        <f t="shared" si="155"/>
        <v/>
      </c>
      <c r="AM389" s="34" t="str">
        <f t="shared" si="156"/>
        <v/>
      </c>
      <c r="AN389" s="34" t="str">
        <f t="shared" si="157"/>
        <v/>
      </c>
      <c r="AO389" s="34" t="str">
        <f t="shared" si="158"/>
        <v/>
      </c>
      <c r="AP389" s="34" t="str">
        <f>IF(AJ389="","",VLOOKUP(AN389,[1]Sheet11!E:F,2,0))</f>
        <v/>
      </c>
      <c r="AQ389" s="34" t="str">
        <f>IF(AO389="拼单会员","5年",IF(AJ389="","",VLOOKUP(AM389&amp;AP389,[1]Sheet11!$J$3:$K$17,2)))</f>
        <v/>
      </c>
      <c r="AR389" s="34" t="str">
        <f t="shared" si="159"/>
        <v/>
      </c>
      <c r="AS389" s="34" t="str">
        <f t="shared" si="160"/>
        <v/>
      </c>
      <c r="AT389" s="34" t="str">
        <f t="shared" si="161"/>
        <v/>
      </c>
      <c r="AU389" s="34" t="str">
        <f t="shared" si="162"/>
        <v/>
      </c>
      <c r="AV389" s="34" t="str">
        <f t="shared" si="163"/>
        <v/>
      </c>
      <c r="AW389" s="34" t="str">
        <f t="shared" si="164"/>
        <v/>
      </c>
      <c r="AX389" s="34" t="str">
        <f t="shared" si="165"/>
        <v/>
      </c>
      <c r="AY389" s="34" t="str">
        <f>IF(SUMIF('7-市场业绩'!F:F,AC389,'7-市场业绩'!I:I)&gt;0,"学习卡","老结算")</f>
        <v>老结算</v>
      </c>
      <c r="AZ389" s="34" t="str">
        <f t="shared" si="166"/>
        <v/>
      </c>
      <c r="BA389" s="34" t="str">
        <f t="shared" si="167"/>
        <v>无</v>
      </c>
      <c r="BB389" s="34" t="str">
        <f t="shared" si="168"/>
        <v/>
      </c>
      <c r="BC389" s="34" t="str">
        <f t="shared" si="169"/>
        <v/>
      </c>
      <c r="BD389" s="34" t="str">
        <f t="shared" si="170"/>
        <v>无</v>
      </c>
      <c r="BE389" s="34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7.25" hidden="1" customHeight="1">
      <c r="A390" s="30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7"/>
      <c r="M390" s="20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4" t="str">
        <f t="shared" si="147"/>
        <v/>
      </c>
      <c r="AD390" s="35">
        <f t="shared" si="148"/>
        <v>0</v>
      </c>
      <c r="AE390" s="34" t="str">
        <f t="shared" si="149"/>
        <v/>
      </c>
      <c r="AF390" s="24"/>
      <c r="AG390" s="39">
        <f t="shared" si="150"/>
        <v>0</v>
      </c>
      <c r="AH390" s="35">
        <f t="shared" si="151"/>
        <v>0</v>
      </c>
      <c r="AI390" s="35">
        <f t="shared" si="152"/>
        <v>0</v>
      </c>
      <c r="AJ390" s="34" t="str">
        <f t="shared" si="153"/>
        <v/>
      </c>
      <c r="AK390" s="34" t="str">
        <f t="shared" si="154"/>
        <v/>
      </c>
      <c r="AL390" s="34" t="str">
        <f t="shared" si="155"/>
        <v/>
      </c>
      <c r="AM390" s="34" t="str">
        <f t="shared" si="156"/>
        <v/>
      </c>
      <c r="AN390" s="34" t="str">
        <f t="shared" si="157"/>
        <v/>
      </c>
      <c r="AO390" s="34" t="str">
        <f t="shared" si="158"/>
        <v/>
      </c>
      <c r="AP390" s="34" t="str">
        <f>IF(AJ390="","",VLOOKUP(AN390,[1]Sheet11!E:F,2,0))</f>
        <v/>
      </c>
      <c r="AQ390" s="34" t="str">
        <f>IF(AO390="拼单会员","5年",IF(AJ390="","",VLOOKUP(AM390&amp;AP390,[1]Sheet11!$J$3:$K$17,2)))</f>
        <v/>
      </c>
      <c r="AR390" s="34" t="str">
        <f t="shared" si="159"/>
        <v/>
      </c>
      <c r="AS390" s="34" t="str">
        <f t="shared" si="160"/>
        <v/>
      </c>
      <c r="AT390" s="34" t="str">
        <f t="shared" si="161"/>
        <v/>
      </c>
      <c r="AU390" s="34" t="str">
        <f t="shared" si="162"/>
        <v/>
      </c>
      <c r="AV390" s="34" t="str">
        <f t="shared" si="163"/>
        <v/>
      </c>
      <c r="AW390" s="34" t="str">
        <f t="shared" si="164"/>
        <v/>
      </c>
      <c r="AX390" s="34" t="str">
        <f t="shared" si="165"/>
        <v/>
      </c>
      <c r="AY390" s="34" t="str">
        <f>IF(SUMIF('7-市场业绩'!F:F,AC390,'7-市场业绩'!I:I)&gt;0,"学习卡","老结算")</f>
        <v>老结算</v>
      </c>
      <c r="AZ390" s="34" t="str">
        <f t="shared" si="166"/>
        <v/>
      </c>
      <c r="BA390" s="34" t="str">
        <f t="shared" si="167"/>
        <v>无</v>
      </c>
      <c r="BB390" s="34" t="str">
        <f t="shared" si="168"/>
        <v/>
      </c>
      <c r="BC390" s="34" t="str">
        <f t="shared" si="169"/>
        <v/>
      </c>
      <c r="BD390" s="34" t="str">
        <f t="shared" si="170"/>
        <v>无</v>
      </c>
      <c r="BE390" s="34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7.25" hidden="1" customHeight="1">
      <c r="A391" s="30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7"/>
      <c r="M391" s="20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4" t="str">
        <f t="shared" si="147"/>
        <v/>
      </c>
      <c r="AD391" s="35">
        <f t="shared" si="148"/>
        <v>0</v>
      </c>
      <c r="AE391" s="34" t="str">
        <f t="shared" si="149"/>
        <v/>
      </c>
      <c r="AF391" s="24"/>
      <c r="AG391" s="39">
        <f t="shared" si="150"/>
        <v>0</v>
      </c>
      <c r="AH391" s="35">
        <f t="shared" si="151"/>
        <v>0</v>
      </c>
      <c r="AI391" s="35">
        <f t="shared" si="152"/>
        <v>0</v>
      </c>
      <c r="AJ391" s="34" t="str">
        <f t="shared" si="153"/>
        <v/>
      </c>
      <c r="AK391" s="34" t="str">
        <f t="shared" si="154"/>
        <v/>
      </c>
      <c r="AL391" s="34" t="str">
        <f t="shared" si="155"/>
        <v/>
      </c>
      <c r="AM391" s="34" t="str">
        <f t="shared" si="156"/>
        <v/>
      </c>
      <c r="AN391" s="34" t="str">
        <f t="shared" si="157"/>
        <v/>
      </c>
      <c r="AO391" s="34" t="str">
        <f t="shared" si="158"/>
        <v/>
      </c>
      <c r="AP391" s="34" t="str">
        <f>IF(AJ391="","",VLOOKUP(AN391,[1]Sheet11!E:F,2,0))</f>
        <v/>
      </c>
      <c r="AQ391" s="34" t="str">
        <f>IF(AO391="拼单会员","5年",IF(AJ391="","",VLOOKUP(AM391&amp;AP391,[1]Sheet11!$J$3:$K$17,2)))</f>
        <v/>
      </c>
      <c r="AR391" s="34" t="str">
        <f t="shared" si="159"/>
        <v/>
      </c>
      <c r="AS391" s="34" t="str">
        <f t="shared" si="160"/>
        <v/>
      </c>
      <c r="AT391" s="34" t="str">
        <f t="shared" si="161"/>
        <v/>
      </c>
      <c r="AU391" s="34" t="str">
        <f t="shared" si="162"/>
        <v/>
      </c>
      <c r="AV391" s="34" t="str">
        <f t="shared" si="163"/>
        <v/>
      </c>
      <c r="AW391" s="34" t="str">
        <f t="shared" si="164"/>
        <v/>
      </c>
      <c r="AX391" s="34" t="str">
        <f t="shared" si="165"/>
        <v/>
      </c>
      <c r="AY391" s="34" t="str">
        <f>IF(SUMIF('7-市场业绩'!F:F,AC391,'7-市场业绩'!I:I)&gt;0,"学习卡","老结算")</f>
        <v>老结算</v>
      </c>
      <c r="AZ391" s="34" t="str">
        <f t="shared" si="166"/>
        <v/>
      </c>
      <c r="BA391" s="34" t="str">
        <f t="shared" si="167"/>
        <v>无</v>
      </c>
      <c r="BB391" s="34" t="str">
        <f t="shared" si="168"/>
        <v/>
      </c>
      <c r="BC391" s="34" t="str">
        <f t="shared" si="169"/>
        <v/>
      </c>
      <c r="BD391" s="34" t="str">
        <f t="shared" si="170"/>
        <v>无</v>
      </c>
      <c r="BE391" s="34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7.25" hidden="1" customHeight="1">
      <c r="A392" s="30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7"/>
      <c r="M392" s="20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4" t="str">
        <f t="shared" si="147"/>
        <v/>
      </c>
      <c r="AD392" s="35">
        <f t="shared" si="148"/>
        <v>0</v>
      </c>
      <c r="AE392" s="34" t="str">
        <f t="shared" si="149"/>
        <v/>
      </c>
      <c r="AF392" s="24"/>
      <c r="AG392" s="39">
        <f t="shared" si="150"/>
        <v>0</v>
      </c>
      <c r="AH392" s="35">
        <f t="shared" si="151"/>
        <v>0</v>
      </c>
      <c r="AI392" s="35">
        <f t="shared" si="152"/>
        <v>0</v>
      </c>
      <c r="AJ392" s="34" t="str">
        <f t="shared" si="153"/>
        <v/>
      </c>
      <c r="AK392" s="34" t="str">
        <f t="shared" si="154"/>
        <v/>
      </c>
      <c r="AL392" s="34" t="str">
        <f t="shared" si="155"/>
        <v/>
      </c>
      <c r="AM392" s="34" t="str">
        <f t="shared" si="156"/>
        <v/>
      </c>
      <c r="AN392" s="34" t="str">
        <f t="shared" si="157"/>
        <v/>
      </c>
      <c r="AO392" s="34" t="str">
        <f t="shared" si="158"/>
        <v/>
      </c>
      <c r="AP392" s="34" t="str">
        <f>IF(AJ392="","",VLOOKUP(AN392,[1]Sheet11!E:F,2,0))</f>
        <v/>
      </c>
      <c r="AQ392" s="34" t="str">
        <f>IF(AO392="拼单会员","5年",IF(AJ392="","",VLOOKUP(AM392&amp;AP392,[1]Sheet11!$J$3:$K$17,2)))</f>
        <v/>
      </c>
      <c r="AR392" s="34" t="str">
        <f t="shared" si="159"/>
        <v/>
      </c>
      <c r="AS392" s="34" t="str">
        <f t="shared" si="160"/>
        <v/>
      </c>
      <c r="AT392" s="34" t="str">
        <f t="shared" si="161"/>
        <v/>
      </c>
      <c r="AU392" s="34" t="str">
        <f t="shared" si="162"/>
        <v/>
      </c>
      <c r="AV392" s="34" t="str">
        <f t="shared" si="163"/>
        <v/>
      </c>
      <c r="AW392" s="34" t="str">
        <f t="shared" si="164"/>
        <v/>
      </c>
      <c r="AX392" s="34" t="str">
        <f t="shared" si="165"/>
        <v/>
      </c>
      <c r="AY392" s="34" t="str">
        <f>IF(SUMIF('7-市场业绩'!F:F,AC392,'7-市场业绩'!I:I)&gt;0,"学习卡","老结算")</f>
        <v>老结算</v>
      </c>
      <c r="AZ392" s="34" t="str">
        <f t="shared" si="166"/>
        <v/>
      </c>
      <c r="BA392" s="34" t="str">
        <f t="shared" si="167"/>
        <v>无</v>
      </c>
      <c r="BB392" s="34" t="str">
        <f t="shared" si="168"/>
        <v/>
      </c>
      <c r="BC392" s="34" t="str">
        <f t="shared" si="169"/>
        <v/>
      </c>
      <c r="BD392" s="34" t="str">
        <f t="shared" si="170"/>
        <v>无</v>
      </c>
      <c r="BE392" s="34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7.25" hidden="1" customHeight="1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7"/>
      <c r="M393" s="20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4" t="str">
        <f t="shared" si="147"/>
        <v/>
      </c>
      <c r="AD393" s="35">
        <f t="shared" si="148"/>
        <v>0</v>
      </c>
      <c r="AE393" s="34" t="str">
        <f t="shared" si="149"/>
        <v/>
      </c>
      <c r="AF393" s="24"/>
      <c r="AG393" s="39">
        <f t="shared" si="150"/>
        <v>0</v>
      </c>
      <c r="AH393" s="35">
        <f t="shared" si="151"/>
        <v>0</v>
      </c>
      <c r="AI393" s="35">
        <f t="shared" si="152"/>
        <v>0</v>
      </c>
      <c r="AJ393" s="34" t="str">
        <f t="shared" si="153"/>
        <v/>
      </c>
      <c r="AK393" s="34" t="str">
        <f t="shared" si="154"/>
        <v/>
      </c>
      <c r="AL393" s="34" t="str">
        <f t="shared" si="155"/>
        <v/>
      </c>
      <c r="AM393" s="34" t="str">
        <f t="shared" si="156"/>
        <v/>
      </c>
      <c r="AN393" s="34" t="str">
        <f t="shared" si="157"/>
        <v/>
      </c>
      <c r="AO393" s="34" t="str">
        <f t="shared" si="158"/>
        <v/>
      </c>
      <c r="AP393" s="34" t="str">
        <f>IF(AJ393="","",VLOOKUP(AN393,[1]Sheet11!E:F,2,0))</f>
        <v/>
      </c>
      <c r="AQ393" s="34" t="str">
        <f>IF(AO393="拼单会员","5年",IF(AJ393="","",VLOOKUP(AM393&amp;AP393,[1]Sheet11!$J$3:$K$17,2)))</f>
        <v/>
      </c>
      <c r="AR393" s="34" t="str">
        <f t="shared" si="159"/>
        <v/>
      </c>
      <c r="AS393" s="34" t="str">
        <f t="shared" si="160"/>
        <v/>
      </c>
      <c r="AT393" s="34" t="str">
        <f t="shared" si="161"/>
        <v/>
      </c>
      <c r="AU393" s="34" t="str">
        <f t="shared" si="162"/>
        <v/>
      </c>
      <c r="AV393" s="34" t="str">
        <f t="shared" si="163"/>
        <v/>
      </c>
      <c r="AW393" s="34" t="str">
        <f t="shared" si="164"/>
        <v/>
      </c>
      <c r="AX393" s="34" t="str">
        <f t="shared" si="165"/>
        <v/>
      </c>
      <c r="AY393" s="34" t="str">
        <f>IF(SUMIF('7-市场业绩'!F:F,AC393,'7-市场业绩'!I:I)&gt;0,"学习卡","老结算")</f>
        <v>老结算</v>
      </c>
      <c r="AZ393" s="34" t="str">
        <f t="shared" si="166"/>
        <v/>
      </c>
      <c r="BA393" s="34" t="str">
        <f t="shared" si="167"/>
        <v>无</v>
      </c>
      <c r="BB393" s="34" t="str">
        <f t="shared" si="168"/>
        <v/>
      </c>
      <c r="BC393" s="34" t="str">
        <f t="shared" si="169"/>
        <v/>
      </c>
      <c r="BD393" s="34" t="str">
        <f t="shared" si="170"/>
        <v>无</v>
      </c>
      <c r="BE393" s="34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7.25" hidden="1" customHeight="1">
      <c r="A394" s="30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7"/>
      <c r="M394" s="20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4" t="str">
        <f t="shared" si="147"/>
        <v/>
      </c>
      <c r="AD394" s="35">
        <f t="shared" si="148"/>
        <v>0</v>
      </c>
      <c r="AE394" s="34" t="str">
        <f t="shared" si="149"/>
        <v/>
      </c>
      <c r="AF394" s="24"/>
      <c r="AG394" s="39">
        <f t="shared" si="150"/>
        <v>0</v>
      </c>
      <c r="AH394" s="35">
        <f t="shared" si="151"/>
        <v>0</v>
      </c>
      <c r="AI394" s="35">
        <f t="shared" si="152"/>
        <v>0</v>
      </c>
      <c r="AJ394" s="34" t="str">
        <f t="shared" si="153"/>
        <v/>
      </c>
      <c r="AK394" s="34" t="str">
        <f t="shared" si="154"/>
        <v/>
      </c>
      <c r="AL394" s="34" t="str">
        <f t="shared" si="155"/>
        <v/>
      </c>
      <c r="AM394" s="34" t="str">
        <f t="shared" si="156"/>
        <v/>
      </c>
      <c r="AN394" s="34" t="str">
        <f t="shared" si="157"/>
        <v/>
      </c>
      <c r="AO394" s="34" t="str">
        <f t="shared" si="158"/>
        <v/>
      </c>
      <c r="AP394" s="34" t="str">
        <f>IF(AJ394="","",VLOOKUP(AN394,[1]Sheet11!E:F,2,0))</f>
        <v/>
      </c>
      <c r="AQ394" s="34" t="str">
        <f>IF(AO394="拼单会员","5年",IF(AJ394="","",VLOOKUP(AM394&amp;AP394,[1]Sheet11!$J$3:$K$17,2)))</f>
        <v/>
      </c>
      <c r="AR394" s="34" t="str">
        <f t="shared" si="159"/>
        <v/>
      </c>
      <c r="AS394" s="34" t="str">
        <f t="shared" si="160"/>
        <v/>
      </c>
      <c r="AT394" s="34" t="str">
        <f t="shared" si="161"/>
        <v/>
      </c>
      <c r="AU394" s="34" t="str">
        <f t="shared" si="162"/>
        <v/>
      </c>
      <c r="AV394" s="34" t="str">
        <f t="shared" si="163"/>
        <v/>
      </c>
      <c r="AW394" s="34" t="str">
        <f t="shared" si="164"/>
        <v/>
      </c>
      <c r="AX394" s="34" t="str">
        <f t="shared" si="165"/>
        <v/>
      </c>
      <c r="AY394" s="34" t="str">
        <f>IF(SUMIF('7-市场业绩'!F:F,AC394,'7-市场业绩'!I:I)&gt;0,"学习卡","老结算")</f>
        <v>老结算</v>
      </c>
      <c r="AZ394" s="34" t="str">
        <f t="shared" si="166"/>
        <v/>
      </c>
      <c r="BA394" s="34" t="str">
        <f t="shared" si="167"/>
        <v>无</v>
      </c>
      <c r="BB394" s="34" t="str">
        <f t="shared" si="168"/>
        <v/>
      </c>
      <c r="BC394" s="34" t="str">
        <f t="shared" si="169"/>
        <v/>
      </c>
      <c r="BD394" s="34" t="str">
        <f t="shared" si="170"/>
        <v>无</v>
      </c>
      <c r="BE394" s="34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7.25" hidden="1" customHeight="1">
      <c r="A395" s="30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7"/>
      <c r="M395" s="20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4" t="str">
        <f t="shared" si="147"/>
        <v/>
      </c>
      <c r="AD395" s="35">
        <f t="shared" si="148"/>
        <v>0</v>
      </c>
      <c r="AE395" s="34" t="str">
        <f t="shared" si="149"/>
        <v/>
      </c>
      <c r="AF395" s="24"/>
      <c r="AG395" s="39">
        <f t="shared" si="150"/>
        <v>0</v>
      </c>
      <c r="AH395" s="35">
        <f t="shared" si="151"/>
        <v>0</v>
      </c>
      <c r="AI395" s="35">
        <f t="shared" si="152"/>
        <v>0</v>
      </c>
      <c r="AJ395" s="34" t="str">
        <f t="shared" si="153"/>
        <v/>
      </c>
      <c r="AK395" s="34" t="str">
        <f t="shared" si="154"/>
        <v/>
      </c>
      <c r="AL395" s="34" t="str">
        <f t="shared" si="155"/>
        <v/>
      </c>
      <c r="AM395" s="34" t="str">
        <f t="shared" si="156"/>
        <v/>
      </c>
      <c r="AN395" s="34" t="str">
        <f t="shared" si="157"/>
        <v/>
      </c>
      <c r="AO395" s="34" t="str">
        <f t="shared" si="158"/>
        <v/>
      </c>
      <c r="AP395" s="34" t="str">
        <f>IF(AJ395="","",VLOOKUP(AN395,[1]Sheet11!E:F,2,0))</f>
        <v/>
      </c>
      <c r="AQ395" s="34" t="str">
        <f>IF(AO395="拼单会员","5年",IF(AJ395="","",VLOOKUP(AM395&amp;AP395,[1]Sheet11!$J$3:$K$17,2)))</f>
        <v/>
      </c>
      <c r="AR395" s="34" t="str">
        <f t="shared" si="159"/>
        <v/>
      </c>
      <c r="AS395" s="34" t="str">
        <f t="shared" si="160"/>
        <v/>
      </c>
      <c r="AT395" s="34" t="str">
        <f t="shared" si="161"/>
        <v/>
      </c>
      <c r="AU395" s="34" t="str">
        <f t="shared" si="162"/>
        <v/>
      </c>
      <c r="AV395" s="34" t="str">
        <f t="shared" si="163"/>
        <v/>
      </c>
      <c r="AW395" s="34" t="str">
        <f t="shared" si="164"/>
        <v/>
      </c>
      <c r="AX395" s="34" t="str">
        <f t="shared" si="165"/>
        <v/>
      </c>
      <c r="AY395" s="34" t="str">
        <f>IF(SUMIF('7-市场业绩'!F:F,AC395,'7-市场业绩'!I:I)&gt;0,"学习卡","老结算")</f>
        <v>老结算</v>
      </c>
      <c r="AZ395" s="34" t="str">
        <f t="shared" si="166"/>
        <v/>
      </c>
      <c r="BA395" s="34" t="str">
        <f t="shared" si="167"/>
        <v>无</v>
      </c>
      <c r="BB395" s="34" t="str">
        <f t="shared" si="168"/>
        <v/>
      </c>
      <c r="BC395" s="34" t="str">
        <f t="shared" si="169"/>
        <v/>
      </c>
      <c r="BD395" s="34" t="str">
        <f t="shared" si="170"/>
        <v>无</v>
      </c>
      <c r="BE395" s="34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7.25" hidden="1" customHeight="1">
      <c r="A396" s="30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7"/>
      <c r="M396" s="20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4" t="str">
        <f t="shared" si="147"/>
        <v/>
      </c>
      <c r="AD396" s="35">
        <f t="shared" si="148"/>
        <v>0</v>
      </c>
      <c r="AE396" s="34" t="str">
        <f t="shared" si="149"/>
        <v/>
      </c>
      <c r="AF396" s="24"/>
      <c r="AG396" s="39">
        <f t="shared" si="150"/>
        <v>0</v>
      </c>
      <c r="AH396" s="35">
        <f t="shared" si="151"/>
        <v>0</v>
      </c>
      <c r="AI396" s="35">
        <f t="shared" si="152"/>
        <v>0</v>
      </c>
      <c r="AJ396" s="34" t="str">
        <f t="shared" si="153"/>
        <v/>
      </c>
      <c r="AK396" s="34" t="str">
        <f t="shared" si="154"/>
        <v/>
      </c>
      <c r="AL396" s="34" t="str">
        <f t="shared" si="155"/>
        <v/>
      </c>
      <c r="AM396" s="34" t="str">
        <f t="shared" si="156"/>
        <v/>
      </c>
      <c r="AN396" s="34" t="str">
        <f t="shared" si="157"/>
        <v/>
      </c>
      <c r="AO396" s="34" t="str">
        <f t="shared" si="158"/>
        <v/>
      </c>
      <c r="AP396" s="34" t="str">
        <f>IF(AJ396="","",VLOOKUP(AN396,[1]Sheet11!E:F,2,0))</f>
        <v/>
      </c>
      <c r="AQ396" s="34" t="str">
        <f>IF(AO396="拼单会员","5年",IF(AJ396="","",VLOOKUP(AM396&amp;AP396,[1]Sheet11!$J$3:$K$17,2)))</f>
        <v/>
      </c>
      <c r="AR396" s="34" t="str">
        <f t="shared" si="159"/>
        <v/>
      </c>
      <c r="AS396" s="34" t="str">
        <f t="shared" si="160"/>
        <v/>
      </c>
      <c r="AT396" s="34" t="str">
        <f t="shared" si="161"/>
        <v/>
      </c>
      <c r="AU396" s="34" t="str">
        <f t="shared" si="162"/>
        <v/>
      </c>
      <c r="AV396" s="34" t="str">
        <f t="shared" si="163"/>
        <v/>
      </c>
      <c r="AW396" s="34" t="str">
        <f t="shared" si="164"/>
        <v/>
      </c>
      <c r="AX396" s="34" t="str">
        <f t="shared" si="165"/>
        <v/>
      </c>
      <c r="AY396" s="34" t="str">
        <f>IF(SUMIF('7-市场业绩'!F:F,AC396,'7-市场业绩'!I:I)&gt;0,"学习卡","老结算")</f>
        <v>老结算</v>
      </c>
      <c r="AZ396" s="34" t="str">
        <f t="shared" si="166"/>
        <v/>
      </c>
      <c r="BA396" s="34" t="str">
        <f t="shared" si="167"/>
        <v>无</v>
      </c>
      <c r="BB396" s="34" t="str">
        <f t="shared" si="168"/>
        <v/>
      </c>
      <c r="BC396" s="34" t="str">
        <f t="shared" si="169"/>
        <v/>
      </c>
      <c r="BD396" s="34" t="str">
        <f t="shared" si="170"/>
        <v>无</v>
      </c>
      <c r="BE396" s="34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7.25" hidden="1" customHeight="1">
      <c r="A397" s="30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7"/>
      <c r="M397" s="20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4" t="str">
        <f t="shared" si="147"/>
        <v/>
      </c>
      <c r="AD397" s="35">
        <f t="shared" si="148"/>
        <v>0</v>
      </c>
      <c r="AE397" s="34" t="str">
        <f t="shared" si="149"/>
        <v/>
      </c>
      <c r="AF397" s="24"/>
      <c r="AG397" s="39">
        <f t="shared" si="150"/>
        <v>0</v>
      </c>
      <c r="AH397" s="35">
        <f t="shared" si="151"/>
        <v>0</v>
      </c>
      <c r="AI397" s="35">
        <f t="shared" si="152"/>
        <v>0</v>
      </c>
      <c r="AJ397" s="34" t="str">
        <f t="shared" si="153"/>
        <v/>
      </c>
      <c r="AK397" s="34" t="str">
        <f t="shared" si="154"/>
        <v/>
      </c>
      <c r="AL397" s="34" t="str">
        <f t="shared" si="155"/>
        <v/>
      </c>
      <c r="AM397" s="34" t="str">
        <f t="shared" si="156"/>
        <v/>
      </c>
      <c r="AN397" s="34" t="str">
        <f t="shared" si="157"/>
        <v/>
      </c>
      <c r="AO397" s="34" t="str">
        <f t="shared" si="158"/>
        <v/>
      </c>
      <c r="AP397" s="34" t="str">
        <f>IF(AJ397="","",VLOOKUP(AN397,[1]Sheet11!E:F,2,0))</f>
        <v/>
      </c>
      <c r="AQ397" s="34" t="str">
        <f>IF(AO397="拼单会员","5年",IF(AJ397="","",VLOOKUP(AM397&amp;AP397,[1]Sheet11!$J$3:$K$17,2)))</f>
        <v/>
      </c>
      <c r="AR397" s="34" t="str">
        <f t="shared" si="159"/>
        <v/>
      </c>
      <c r="AS397" s="34" t="str">
        <f t="shared" si="160"/>
        <v/>
      </c>
      <c r="AT397" s="34" t="str">
        <f t="shared" si="161"/>
        <v/>
      </c>
      <c r="AU397" s="34" t="str">
        <f t="shared" si="162"/>
        <v/>
      </c>
      <c r="AV397" s="34" t="str">
        <f t="shared" si="163"/>
        <v/>
      </c>
      <c r="AW397" s="34" t="str">
        <f t="shared" si="164"/>
        <v/>
      </c>
      <c r="AX397" s="34" t="str">
        <f t="shared" si="165"/>
        <v/>
      </c>
      <c r="AY397" s="34" t="str">
        <f>IF(SUMIF('7-市场业绩'!F:F,AC397,'7-市场业绩'!I:I)&gt;0,"学习卡","老结算")</f>
        <v>老结算</v>
      </c>
      <c r="AZ397" s="34" t="str">
        <f t="shared" si="166"/>
        <v/>
      </c>
      <c r="BA397" s="34" t="str">
        <f t="shared" si="167"/>
        <v>无</v>
      </c>
      <c r="BB397" s="34" t="str">
        <f t="shared" si="168"/>
        <v/>
      </c>
      <c r="BC397" s="34" t="str">
        <f t="shared" si="169"/>
        <v/>
      </c>
      <c r="BD397" s="34" t="str">
        <f t="shared" si="170"/>
        <v>无</v>
      </c>
      <c r="BE397" s="34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7.25" hidden="1" customHeight="1">
      <c r="A398" s="30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7"/>
      <c r="M398" s="20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4" t="str">
        <f t="shared" si="147"/>
        <v/>
      </c>
      <c r="AD398" s="35">
        <f t="shared" si="148"/>
        <v>0</v>
      </c>
      <c r="AE398" s="34" t="str">
        <f t="shared" si="149"/>
        <v/>
      </c>
      <c r="AF398" s="24"/>
      <c r="AG398" s="39">
        <f t="shared" si="150"/>
        <v>0</v>
      </c>
      <c r="AH398" s="35">
        <f t="shared" si="151"/>
        <v>0</v>
      </c>
      <c r="AI398" s="35">
        <f t="shared" si="152"/>
        <v>0</v>
      </c>
      <c r="AJ398" s="34" t="str">
        <f t="shared" si="153"/>
        <v/>
      </c>
      <c r="AK398" s="34" t="str">
        <f t="shared" si="154"/>
        <v/>
      </c>
      <c r="AL398" s="34" t="str">
        <f t="shared" si="155"/>
        <v/>
      </c>
      <c r="AM398" s="34" t="str">
        <f t="shared" si="156"/>
        <v/>
      </c>
      <c r="AN398" s="34" t="str">
        <f t="shared" si="157"/>
        <v/>
      </c>
      <c r="AO398" s="34" t="str">
        <f t="shared" si="158"/>
        <v/>
      </c>
      <c r="AP398" s="34" t="str">
        <f>IF(AJ398="","",VLOOKUP(AN398,[1]Sheet11!E:F,2,0))</f>
        <v/>
      </c>
      <c r="AQ398" s="34" t="str">
        <f>IF(AO398="拼单会员","5年",IF(AJ398="","",VLOOKUP(AM398&amp;AP398,[1]Sheet11!$J$3:$K$17,2)))</f>
        <v/>
      </c>
      <c r="AR398" s="34" t="str">
        <f t="shared" si="159"/>
        <v/>
      </c>
      <c r="AS398" s="34" t="str">
        <f t="shared" si="160"/>
        <v/>
      </c>
      <c r="AT398" s="34" t="str">
        <f t="shared" si="161"/>
        <v/>
      </c>
      <c r="AU398" s="34" t="str">
        <f t="shared" si="162"/>
        <v/>
      </c>
      <c r="AV398" s="34" t="str">
        <f t="shared" si="163"/>
        <v/>
      </c>
      <c r="AW398" s="34" t="str">
        <f t="shared" si="164"/>
        <v/>
      </c>
      <c r="AX398" s="34" t="str">
        <f t="shared" si="165"/>
        <v/>
      </c>
      <c r="AY398" s="34" t="str">
        <f>IF(SUMIF('7-市场业绩'!F:F,AC398,'7-市场业绩'!I:I)&gt;0,"学习卡","老结算")</f>
        <v>老结算</v>
      </c>
      <c r="AZ398" s="34" t="str">
        <f t="shared" si="166"/>
        <v/>
      </c>
      <c r="BA398" s="34" t="str">
        <f t="shared" si="167"/>
        <v>无</v>
      </c>
      <c r="BB398" s="34" t="str">
        <f t="shared" si="168"/>
        <v/>
      </c>
      <c r="BC398" s="34" t="str">
        <f t="shared" si="169"/>
        <v/>
      </c>
      <c r="BD398" s="34" t="str">
        <f t="shared" si="170"/>
        <v>无</v>
      </c>
      <c r="BE398" s="34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7.25" hidden="1" customHeight="1">
      <c r="A399" s="30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7"/>
      <c r="M399" s="20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4" t="str">
        <f t="shared" si="147"/>
        <v/>
      </c>
      <c r="AD399" s="35">
        <f t="shared" si="148"/>
        <v>0</v>
      </c>
      <c r="AE399" s="34" t="str">
        <f t="shared" si="149"/>
        <v/>
      </c>
      <c r="AF399" s="24"/>
      <c r="AG399" s="39">
        <f t="shared" si="150"/>
        <v>0</v>
      </c>
      <c r="AH399" s="35">
        <f t="shared" si="151"/>
        <v>0</v>
      </c>
      <c r="AI399" s="35">
        <f t="shared" si="152"/>
        <v>0</v>
      </c>
      <c r="AJ399" s="34" t="str">
        <f t="shared" si="153"/>
        <v/>
      </c>
      <c r="AK399" s="34" t="str">
        <f t="shared" si="154"/>
        <v/>
      </c>
      <c r="AL399" s="34" t="str">
        <f t="shared" si="155"/>
        <v/>
      </c>
      <c r="AM399" s="34" t="str">
        <f t="shared" si="156"/>
        <v/>
      </c>
      <c r="AN399" s="34" t="str">
        <f t="shared" si="157"/>
        <v/>
      </c>
      <c r="AO399" s="34" t="str">
        <f t="shared" si="158"/>
        <v/>
      </c>
      <c r="AP399" s="34" t="str">
        <f>IF(AJ399="","",VLOOKUP(AN399,[1]Sheet11!E:F,2,0))</f>
        <v/>
      </c>
      <c r="AQ399" s="34" t="str">
        <f>IF(AO399="拼单会员","5年",IF(AJ399="","",VLOOKUP(AM399&amp;AP399,[1]Sheet11!$J$3:$K$17,2)))</f>
        <v/>
      </c>
      <c r="AR399" s="34" t="str">
        <f t="shared" si="159"/>
        <v/>
      </c>
      <c r="AS399" s="34" t="str">
        <f t="shared" si="160"/>
        <v/>
      </c>
      <c r="AT399" s="34" t="str">
        <f t="shared" si="161"/>
        <v/>
      </c>
      <c r="AU399" s="34" t="str">
        <f t="shared" si="162"/>
        <v/>
      </c>
      <c r="AV399" s="34" t="str">
        <f t="shared" si="163"/>
        <v/>
      </c>
      <c r="AW399" s="34" t="str">
        <f t="shared" si="164"/>
        <v/>
      </c>
      <c r="AX399" s="34" t="str">
        <f t="shared" si="165"/>
        <v/>
      </c>
      <c r="AY399" s="34" t="str">
        <f>IF(SUMIF('7-市场业绩'!F:F,AC399,'7-市场业绩'!I:I)&gt;0,"学习卡","老结算")</f>
        <v>老结算</v>
      </c>
      <c r="AZ399" s="34" t="str">
        <f t="shared" si="166"/>
        <v/>
      </c>
      <c r="BA399" s="34" t="str">
        <f t="shared" si="167"/>
        <v>无</v>
      </c>
      <c r="BB399" s="34" t="str">
        <f t="shared" si="168"/>
        <v/>
      </c>
      <c r="BC399" s="34" t="str">
        <f t="shared" si="169"/>
        <v/>
      </c>
      <c r="BD399" s="34" t="str">
        <f t="shared" si="170"/>
        <v>无</v>
      </c>
      <c r="BE399" s="34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7.25" hidden="1" customHeight="1">
      <c r="A400" s="30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7"/>
      <c r="M400" s="20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4" t="str">
        <f t="shared" si="147"/>
        <v/>
      </c>
      <c r="AD400" s="35">
        <f t="shared" si="148"/>
        <v>0</v>
      </c>
      <c r="AE400" s="34" t="str">
        <f t="shared" si="149"/>
        <v/>
      </c>
      <c r="AF400" s="24"/>
      <c r="AG400" s="39">
        <f t="shared" si="150"/>
        <v>0</v>
      </c>
      <c r="AH400" s="35">
        <f t="shared" si="151"/>
        <v>0</v>
      </c>
      <c r="AI400" s="35">
        <f t="shared" si="152"/>
        <v>0</v>
      </c>
      <c r="AJ400" s="34" t="str">
        <f t="shared" si="153"/>
        <v/>
      </c>
      <c r="AK400" s="34" t="str">
        <f t="shared" si="154"/>
        <v/>
      </c>
      <c r="AL400" s="34" t="str">
        <f t="shared" si="155"/>
        <v/>
      </c>
      <c r="AM400" s="34" t="str">
        <f t="shared" si="156"/>
        <v/>
      </c>
      <c r="AN400" s="34" t="str">
        <f t="shared" si="157"/>
        <v/>
      </c>
      <c r="AO400" s="34" t="str">
        <f t="shared" si="158"/>
        <v/>
      </c>
      <c r="AP400" s="34" t="str">
        <f>IF(AJ400="","",VLOOKUP(AN400,[1]Sheet11!E:F,2,0))</f>
        <v/>
      </c>
      <c r="AQ400" s="34" t="str">
        <f>IF(AO400="拼单会员","5年",IF(AJ400="","",VLOOKUP(AM400&amp;AP400,[1]Sheet11!$J$3:$K$17,2)))</f>
        <v/>
      </c>
      <c r="AR400" s="34" t="str">
        <f t="shared" si="159"/>
        <v/>
      </c>
      <c r="AS400" s="34" t="str">
        <f t="shared" si="160"/>
        <v/>
      </c>
      <c r="AT400" s="34" t="str">
        <f t="shared" si="161"/>
        <v/>
      </c>
      <c r="AU400" s="34" t="str">
        <f t="shared" si="162"/>
        <v/>
      </c>
      <c r="AV400" s="34" t="str">
        <f t="shared" si="163"/>
        <v/>
      </c>
      <c r="AW400" s="34" t="str">
        <f t="shared" si="164"/>
        <v/>
      </c>
      <c r="AX400" s="34" t="str">
        <f t="shared" si="165"/>
        <v/>
      </c>
      <c r="AY400" s="34" t="str">
        <f>IF(SUMIF('7-市场业绩'!F:F,AC400,'7-市场业绩'!I:I)&gt;0,"学习卡","老结算")</f>
        <v>老结算</v>
      </c>
      <c r="AZ400" s="34" t="str">
        <f t="shared" si="166"/>
        <v/>
      </c>
      <c r="BA400" s="34" t="str">
        <f t="shared" si="167"/>
        <v>无</v>
      </c>
      <c r="BB400" s="34" t="str">
        <f t="shared" si="168"/>
        <v/>
      </c>
      <c r="BC400" s="34" t="str">
        <f t="shared" si="169"/>
        <v/>
      </c>
      <c r="BD400" s="34" t="str">
        <f t="shared" si="170"/>
        <v>无</v>
      </c>
      <c r="BE400" s="34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7.25" hidden="1" customHeight="1">
      <c r="A401" s="30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7"/>
      <c r="M401" s="20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4" t="str">
        <f t="shared" si="147"/>
        <v/>
      </c>
      <c r="AD401" s="35">
        <f t="shared" si="148"/>
        <v>0</v>
      </c>
      <c r="AE401" s="34" t="str">
        <f t="shared" si="149"/>
        <v/>
      </c>
      <c r="AF401" s="24"/>
      <c r="AG401" s="39">
        <f t="shared" si="150"/>
        <v>0</v>
      </c>
      <c r="AH401" s="35">
        <f t="shared" si="151"/>
        <v>0</v>
      </c>
      <c r="AI401" s="35">
        <f t="shared" si="152"/>
        <v>0</v>
      </c>
      <c r="AJ401" s="34" t="str">
        <f t="shared" si="153"/>
        <v/>
      </c>
      <c r="AK401" s="34" t="str">
        <f t="shared" si="154"/>
        <v/>
      </c>
      <c r="AL401" s="34" t="str">
        <f t="shared" si="155"/>
        <v/>
      </c>
      <c r="AM401" s="34" t="str">
        <f t="shared" si="156"/>
        <v/>
      </c>
      <c r="AN401" s="34" t="str">
        <f t="shared" si="157"/>
        <v/>
      </c>
      <c r="AO401" s="34" t="str">
        <f t="shared" si="158"/>
        <v/>
      </c>
      <c r="AP401" s="34" t="str">
        <f>IF(AJ401="","",VLOOKUP(AN401,[1]Sheet11!E:F,2,0))</f>
        <v/>
      </c>
      <c r="AQ401" s="34" t="str">
        <f>IF(AO401="拼单会员","5年",IF(AJ401="","",VLOOKUP(AM401&amp;AP401,[1]Sheet11!$J$3:$K$17,2)))</f>
        <v/>
      </c>
      <c r="AR401" s="34" t="str">
        <f t="shared" si="159"/>
        <v/>
      </c>
      <c r="AS401" s="34" t="str">
        <f t="shared" si="160"/>
        <v/>
      </c>
      <c r="AT401" s="34" t="str">
        <f t="shared" si="161"/>
        <v/>
      </c>
      <c r="AU401" s="34" t="str">
        <f t="shared" si="162"/>
        <v/>
      </c>
      <c r="AV401" s="34" t="str">
        <f t="shared" si="163"/>
        <v/>
      </c>
      <c r="AW401" s="34" t="str">
        <f t="shared" si="164"/>
        <v/>
      </c>
      <c r="AX401" s="34" t="str">
        <f t="shared" si="165"/>
        <v/>
      </c>
      <c r="AY401" s="34" t="str">
        <f>IF(SUMIF('7-市场业绩'!F:F,AC401,'7-市场业绩'!I:I)&gt;0,"学习卡","老结算")</f>
        <v>老结算</v>
      </c>
      <c r="AZ401" s="34" t="str">
        <f t="shared" si="166"/>
        <v/>
      </c>
      <c r="BA401" s="34" t="str">
        <f t="shared" si="167"/>
        <v>无</v>
      </c>
      <c r="BB401" s="34" t="str">
        <f t="shared" si="168"/>
        <v/>
      </c>
      <c r="BC401" s="34" t="str">
        <f t="shared" si="169"/>
        <v/>
      </c>
      <c r="BD401" s="34" t="str">
        <f t="shared" si="170"/>
        <v>无</v>
      </c>
      <c r="BE401" s="34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7.25" hidden="1" customHeight="1">
      <c r="A402" s="30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7"/>
      <c r="M402" s="20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4" t="str">
        <f t="shared" si="147"/>
        <v/>
      </c>
      <c r="AD402" s="35">
        <f t="shared" si="148"/>
        <v>0</v>
      </c>
      <c r="AE402" s="34" t="str">
        <f t="shared" si="149"/>
        <v/>
      </c>
      <c r="AF402" s="24"/>
      <c r="AG402" s="39">
        <f t="shared" si="150"/>
        <v>0</v>
      </c>
      <c r="AH402" s="35">
        <f t="shared" si="151"/>
        <v>0</v>
      </c>
      <c r="AI402" s="35">
        <f t="shared" si="152"/>
        <v>0</v>
      </c>
      <c r="AJ402" s="34" t="str">
        <f t="shared" si="153"/>
        <v/>
      </c>
      <c r="AK402" s="34" t="str">
        <f t="shared" si="154"/>
        <v/>
      </c>
      <c r="AL402" s="34" t="str">
        <f t="shared" si="155"/>
        <v/>
      </c>
      <c r="AM402" s="34" t="str">
        <f t="shared" si="156"/>
        <v/>
      </c>
      <c r="AN402" s="34" t="str">
        <f t="shared" si="157"/>
        <v/>
      </c>
      <c r="AO402" s="34" t="str">
        <f t="shared" si="158"/>
        <v/>
      </c>
      <c r="AP402" s="34" t="str">
        <f>IF(AJ402="","",VLOOKUP(AN402,[1]Sheet11!E:F,2,0))</f>
        <v/>
      </c>
      <c r="AQ402" s="34" t="str">
        <f>IF(AO402="拼单会员","5年",IF(AJ402="","",VLOOKUP(AM402&amp;AP402,[1]Sheet11!$J$3:$K$17,2)))</f>
        <v/>
      </c>
      <c r="AR402" s="34" t="str">
        <f t="shared" si="159"/>
        <v/>
      </c>
      <c r="AS402" s="34" t="str">
        <f t="shared" si="160"/>
        <v/>
      </c>
      <c r="AT402" s="34" t="str">
        <f t="shared" si="161"/>
        <v/>
      </c>
      <c r="AU402" s="34" t="str">
        <f t="shared" si="162"/>
        <v/>
      </c>
      <c r="AV402" s="34" t="str">
        <f t="shared" si="163"/>
        <v/>
      </c>
      <c r="AW402" s="34" t="str">
        <f t="shared" si="164"/>
        <v/>
      </c>
      <c r="AX402" s="34" t="str">
        <f t="shared" si="165"/>
        <v/>
      </c>
      <c r="AY402" s="34" t="str">
        <f>IF(SUMIF('7-市场业绩'!F:F,AC402,'7-市场业绩'!I:I)&gt;0,"学习卡","老结算")</f>
        <v>老结算</v>
      </c>
      <c r="AZ402" s="34" t="str">
        <f t="shared" si="166"/>
        <v/>
      </c>
      <c r="BA402" s="34" t="str">
        <f t="shared" si="167"/>
        <v>无</v>
      </c>
      <c r="BB402" s="34" t="str">
        <f t="shared" si="168"/>
        <v/>
      </c>
      <c r="BC402" s="34" t="str">
        <f t="shared" si="169"/>
        <v/>
      </c>
      <c r="BD402" s="34" t="str">
        <f t="shared" si="170"/>
        <v>无</v>
      </c>
      <c r="BE402" s="34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7.25" hidden="1" customHeight="1">
      <c r="A403" s="30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7"/>
      <c r="M403" s="20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4" t="str">
        <f t="shared" si="147"/>
        <v/>
      </c>
      <c r="AD403" s="35">
        <f t="shared" si="148"/>
        <v>0</v>
      </c>
      <c r="AE403" s="34" t="str">
        <f t="shared" si="149"/>
        <v/>
      </c>
      <c r="AF403" s="24"/>
      <c r="AG403" s="39">
        <f t="shared" si="150"/>
        <v>0</v>
      </c>
      <c r="AH403" s="35">
        <f t="shared" si="151"/>
        <v>0</v>
      </c>
      <c r="AI403" s="35">
        <f t="shared" si="152"/>
        <v>0</v>
      </c>
      <c r="AJ403" s="34" t="str">
        <f t="shared" si="153"/>
        <v/>
      </c>
      <c r="AK403" s="34" t="str">
        <f t="shared" si="154"/>
        <v/>
      </c>
      <c r="AL403" s="34" t="str">
        <f t="shared" si="155"/>
        <v/>
      </c>
      <c r="AM403" s="34" t="str">
        <f t="shared" si="156"/>
        <v/>
      </c>
      <c r="AN403" s="34" t="str">
        <f t="shared" si="157"/>
        <v/>
      </c>
      <c r="AO403" s="34" t="str">
        <f t="shared" si="158"/>
        <v/>
      </c>
      <c r="AP403" s="34" t="str">
        <f>IF(AJ403="","",VLOOKUP(AN403,[1]Sheet11!E:F,2,0))</f>
        <v/>
      </c>
      <c r="AQ403" s="34" t="str">
        <f>IF(AO403="拼单会员","5年",IF(AJ403="","",VLOOKUP(AM403&amp;AP403,[1]Sheet11!$J$3:$K$17,2)))</f>
        <v/>
      </c>
      <c r="AR403" s="34" t="str">
        <f t="shared" si="159"/>
        <v/>
      </c>
      <c r="AS403" s="34" t="str">
        <f t="shared" si="160"/>
        <v/>
      </c>
      <c r="AT403" s="34" t="str">
        <f t="shared" si="161"/>
        <v/>
      </c>
      <c r="AU403" s="34" t="str">
        <f t="shared" si="162"/>
        <v/>
      </c>
      <c r="AV403" s="34" t="str">
        <f t="shared" si="163"/>
        <v/>
      </c>
      <c r="AW403" s="34" t="str">
        <f t="shared" si="164"/>
        <v/>
      </c>
      <c r="AX403" s="34" t="str">
        <f t="shared" si="165"/>
        <v/>
      </c>
      <c r="AY403" s="34" t="str">
        <f>IF(SUMIF('7-市场业绩'!F:F,AC403,'7-市场业绩'!I:I)&gt;0,"学习卡","老结算")</f>
        <v>老结算</v>
      </c>
      <c r="AZ403" s="34" t="str">
        <f t="shared" si="166"/>
        <v/>
      </c>
      <c r="BA403" s="34" t="str">
        <f t="shared" si="167"/>
        <v>无</v>
      </c>
      <c r="BB403" s="34" t="str">
        <f t="shared" si="168"/>
        <v/>
      </c>
      <c r="BC403" s="34" t="str">
        <f t="shared" si="169"/>
        <v/>
      </c>
      <c r="BD403" s="34" t="str">
        <f t="shared" si="170"/>
        <v>无</v>
      </c>
      <c r="BE403" s="34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7.25" hidden="1" customHeight="1">
      <c r="A404" s="30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7"/>
      <c r="M404" s="20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4" t="str">
        <f t="shared" si="147"/>
        <v/>
      </c>
      <c r="AD404" s="35">
        <f t="shared" si="148"/>
        <v>0</v>
      </c>
      <c r="AE404" s="34" t="str">
        <f t="shared" si="149"/>
        <v/>
      </c>
      <c r="AF404" s="24"/>
      <c r="AG404" s="39">
        <f t="shared" si="150"/>
        <v>0</v>
      </c>
      <c r="AH404" s="35">
        <f t="shared" si="151"/>
        <v>0</v>
      </c>
      <c r="AI404" s="35">
        <f t="shared" si="152"/>
        <v>0</v>
      </c>
      <c r="AJ404" s="34" t="str">
        <f t="shared" si="153"/>
        <v/>
      </c>
      <c r="AK404" s="34" t="str">
        <f t="shared" si="154"/>
        <v/>
      </c>
      <c r="AL404" s="34" t="str">
        <f t="shared" si="155"/>
        <v/>
      </c>
      <c r="AM404" s="34" t="str">
        <f t="shared" si="156"/>
        <v/>
      </c>
      <c r="AN404" s="34" t="str">
        <f t="shared" si="157"/>
        <v/>
      </c>
      <c r="AO404" s="34" t="str">
        <f t="shared" si="158"/>
        <v/>
      </c>
      <c r="AP404" s="34" t="str">
        <f>IF(AJ404="","",VLOOKUP(AN404,[1]Sheet11!E:F,2,0))</f>
        <v/>
      </c>
      <c r="AQ404" s="34" t="str">
        <f>IF(AO404="拼单会员","5年",IF(AJ404="","",VLOOKUP(AM404&amp;AP404,[1]Sheet11!$J$3:$K$17,2)))</f>
        <v/>
      </c>
      <c r="AR404" s="34" t="str">
        <f t="shared" si="159"/>
        <v/>
      </c>
      <c r="AS404" s="34" t="str">
        <f t="shared" si="160"/>
        <v/>
      </c>
      <c r="AT404" s="34" t="str">
        <f t="shared" si="161"/>
        <v/>
      </c>
      <c r="AU404" s="34" t="str">
        <f t="shared" si="162"/>
        <v/>
      </c>
      <c r="AV404" s="34" t="str">
        <f t="shared" si="163"/>
        <v/>
      </c>
      <c r="AW404" s="34" t="str">
        <f t="shared" si="164"/>
        <v/>
      </c>
      <c r="AX404" s="34" t="str">
        <f t="shared" si="165"/>
        <v/>
      </c>
      <c r="AY404" s="34" t="str">
        <f>IF(SUMIF('7-市场业绩'!F:F,AC404,'7-市场业绩'!I:I)&gt;0,"学习卡","老结算")</f>
        <v>老结算</v>
      </c>
      <c r="AZ404" s="34" t="str">
        <f t="shared" si="166"/>
        <v/>
      </c>
      <c r="BA404" s="34" t="str">
        <f t="shared" si="167"/>
        <v>无</v>
      </c>
      <c r="BB404" s="34" t="str">
        <f t="shared" si="168"/>
        <v/>
      </c>
      <c r="BC404" s="34" t="str">
        <f t="shared" si="169"/>
        <v/>
      </c>
      <c r="BD404" s="34" t="str">
        <f t="shared" si="170"/>
        <v>无</v>
      </c>
      <c r="BE404" s="34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7.25" hidden="1" customHeight="1">
      <c r="A405" s="30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7"/>
      <c r="M405" s="20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4" t="str">
        <f t="shared" si="147"/>
        <v/>
      </c>
      <c r="AD405" s="35">
        <f t="shared" si="148"/>
        <v>0</v>
      </c>
      <c r="AE405" s="34" t="str">
        <f t="shared" si="149"/>
        <v/>
      </c>
      <c r="AF405" s="24"/>
      <c r="AG405" s="39">
        <f t="shared" si="150"/>
        <v>0</v>
      </c>
      <c r="AH405" s="35">
        <f t="shared" si="151"/>
        <v>0</v>
      </c>
      <c r="AI405" s="35">
        <f t="shared" si="152"/>
        <v>0</v>
      </c>
      <c r="AJ405" s="34" t="str">
        <f t="shared" si="153"/>
        <v/>
      </c>
      <c r="AK405" s="34" t="str">
        <f t="shared" si="154"/>
        <v/>
      </c>
      <c r="AL405" s="34" t="str">
        <f t="shared" si="155"/>
        <v/>
      </c>
      <c r="AM405" s="34" t="str">
        <f t="shared" si="156"/>
        <v/>
      </c>
      <c r="AN405" s="34" t="str">
        <f t="shared" si="157"/>
        <v/>
      </c>
      <c r="AO405" s="34" t="str">
        <f t="shared" si="158"/>
        <v/>
      </c>
      <c r="AP405" s="34" t="str">
        <f>IF(AJ405="","",VLOOKUP(AN405,[1]Sheet11!E:F,2,0))</f>
        <v/>
      </c>
      <c r="AQ405" s="34" t="str">
        <f>IF(AO405="拼单会员","5年",IF(AJ405="","",VLOOKUP(AM405&amp;AP405,[1]Sheet11!$J$3:$K$17,2)))</f>
        <v/>
      </c>
      <c r="AR405" s="34" t="str">
        <f t="shared" si="159"/>
        <v/>
      </c>
      <c r="AS405" s="34" t="str">
        <f t="shared" si="160"/>
        <v/>
      </c>
      <c r="AT405" s="34" t="str">
        <f t="shared" si="161"/>
        <v/>
      </c>
      <c r="AU405" s="34" t="str">
        <f t="shared" si="162"/>
        <v/>
      </c>
      <c r="AV405" s="34" t="str">
        <f t="shared" si="163"/>
        <v/>
      </c>
      <c r="AW405" s="34" t="str">
        <f t="shared" si="164"/>
        <v/>
      </c>
      <c r="AX405" s="34" t="str">
        <f t="shared" si="165"/>
        <v/>
      </c>
      <c r="AY405" s="34" t="str">
        <f>IF(SUMIF('7-市场业绩'!F:F,AC405,'7-市场业绩'!I:I)&gt;0,"学习卡","老结算")</f>
        <v>老结算</v>
      </c>
      <c r="AZ405" s="34" t="str">
        <f t="shared" si="166"/>
        <v/>
      </c>
      <c r="BA405" s="34" t="str">
        <f t="shared" si="167"/>
        <v>无</v>
      </c>
      <c r="BB405" s="34" t="str">
        <f t="shared" si="168"/>
        <v/>
      </c>
      <c r="BC405" s="34" t="str">
        <f t="shared" si="169"/>
        <v/>
      </c>
      <c r="BD405" s="34" t="str">
        <f t="shared" si="170"/>
        <v>无</v>
      </c>
      <c r="BE405" s="34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7.25" hidden="1" customHeight="1">
      <c r="A406" s="30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7"/>
      <c r="M406" s="20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4" t="str">
        <f t="shared" si="147"/>
        <v/>
      </c>
      <c r="AD406" s="35">
        <f t="shared" si="148"/>
        <v>0</v>
      </c>
      <c r="AE406" s="34" t="str">
        <f t="shared" si="149"/>
        <v/>
      </c>
      <c r="AF406" s="24"/>
      <c r="AG406" s="39">
        <f t="shared" si="150"/>
        <v>0</v>
      </c>
      <c r="AH406" s="35">
        <f t="shared" si="151"/>
        <v>0</v>
      </c>
      <c r="AI406" s="35">
        <f t="shared" si="152"/>
        <v>0</v>
      </c>
      <c r="AJ406" s="34" t="str">
        <f t="shared" si="153"/>
        <v/>
      </c>
      <c r="AK406" s="34" t="str">
        <f t="shared" si="154"/>
        <v/>
      </c>
      <c r="AL406" s="34" t="str">
        <f t="shared" si="155"/>
        <v/>
      </c>
      <c r="AM406" s="34" t="str">
        <f t="shared" si="156"/>
        <v/>
      </c>
      <c r="AN406" s="34" t="str">
        <f t="shared" si="157"/>
        <v/>
      </c>
      <c r="AO406" s="34" t="str">
        <f t="shared" si="158"/>
        <v/>
      </c>
      <c r="AP406" s="34" t="str">
        <f>IF(AJ406="","",VLOOKUP(AN406,[1]Sheet11!E:F,2,0))</f>
        <v/>
      </c>
      <c r="AQ406" s="34" t="str">
        <f>IF(AO406="拼单会员","5年",IF(AJ406="","",VLOOKUP(AM406&amp;AP406,[1]Sheet11!$J$3:$K$17,2)))</f>
        <v/>
      </c>
      <c r="AR406" s="34" t="str">
        <f t="shared" si="159"/>
        <v/>
      </c>
      <c r="AS406" s="34" t="str">
        <f t="shared" si="160"/>
        <v/>
      </c>
      <c r="AT406" s="34" t="str">
        <f t="shared" si="161"/>
        <v/>
      </c>
      <c r="AU406" s="34" t="str">
        <f t="shared" si="162"/>
        <v/>
      </c>
      <c r="AV406" s="34" t="str">
        <f t="shared" si="163"/>
        <v/>
      </c>
      <c r="AW406" s="34" t="str">
        <f t="shared" si="164"/>
        <v/>
      </c>
      <c r="AX406" s="34" t="str">
        <f t="shared" si="165"/>
        <v/>
      </c>
      <c r="AY406" s="34" t="str">
        <f>IF(SUMIF('7-市场业绩'!F:F,AC406,'7-市场业绩'!I:I)&gt;0,"学习卡","老结算")</f>
        <v>老结算</v>
      </c>
      <c r="AZ406" s="34" t="str">
        <f t="shared" si="166"/>
        <v/>
      </c>
      <c r="BA406" s="34" t="str">
        <f t="shared" si="167"/>
        <v>无</v>
      </c>
      <c r="BB406" s="34" t="str">
        <f t="shared" si="168"/>
        <v/>
      </c>
      <c r="BC406" s="34" t="str">
        <f t="shared" si="169"/>
        <v/>
      </c>
      <c r="BD406" s="34" t="str">
        <f t="shared" si="170"/>
        <v>无</v>
      </c>
      <c r="BE406" s="34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7.25" hidden="1" customHeight="1">
      <c r="A407" s="30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7"/>
      <c r="M407" s="20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4" t="str">
        <f t="shared" si="147"/>
        <v/>
      </c>
      <c r="AD407" s="35">
        <f t="shared" si="148"/>
        <v>0</v>
      </c>
      <c r="AE407" s="34" t="str">
        <f t="shared" si="149"/>
        <v/>
      </c>
      <c r="AF407" s="24"/>
      <c r="AG407" s="39">
        <f t="shared" si="150"/>
        <v>0</v>
      </c>
      <c r="AH407" s="35">
        <f t="shared" si="151"/>
        <v>0</v>
      </c>
      <c r="AI407" s="35">
        <f t="shared" si="152"/>
        <v>0</v>
      </c>
      <c r="AJ407" s="34" t="str">
        <f t="shared" si="153"/>
        <v/>
      </c>
      <c r="AK407" s="34" t="str">
        <f t="shared" si="154"/>
        <v/>
      </c>
      <c r="AL407" s="34" t="str">
        <f t="shared" si="155"/>
        <v/>
      </c>
      <c r="AM407" s="34" t="str">
        <f t="shared" si="156"/>
        <v/>
      </c>
      <c r="AN407" s="34" t="str">
        <f t="shared" si="157"/>
        <v/>
      </c>
      <c r="AO407" s="34" t="str">
        <f t="shared" si="158"/>
        <v/>
      </c>
      <c r="AP407" s="34" t="str">
        <f>IF(AJ407="","",VLOOKUP(AN407,[1]Sheet11!E:F,2,0))</f>
        <v/>
      </c>
      <c r="AQ407" s="34" t="str">
        <f>IF(AO407="拼单会员","5年",IF(AJ407="","",VLOOKUP(AM407&amp;AP407,[1]Sheet11!$J$3:$K$17,2)))</f>
        <v/>
      </c>
      <c r="AR407" s="34" t="str">
        <f t="shared" si="159"/>
        <v/>
      </c>
      <c r="AS407" s="34" t="str">
        <f t="shared" si="160"/>
        <v/>
      </c>
      <c r="AT407" s="34" t="str">
        <f t="shared" si="161"/>
        <v/>
      </c>
      <c r="AU407" s="34" t="str">
        <f t="shared" si="162"/>
        <v/>
      </c>
      <c r="AV407" s="34" t="str">
        <f t="shared" si="163"/>
        <v/>
      </c>
      <c r="AW407" s="34" t="str">
        <f t="shared" si="164"/>
        <v/>
      </c>
      <c r="AX407" s="34" t="str">
        <f t="shared" si="165"/>
        <v/>
      </c>
      <c r="AY407" s="34" t="str">
        <f>IF(SUMIF('7-市场业绩'!F:F,AC407,'7-市场业绩'!I:I)&gt;0,"学习卡","老结算")</f>
        <v>老结算</v>
      </c>
      <c r="AZ407" s="34" t="str">
        <f t="shared" si="166"/>
        <v/>
      </c>
      <c r="BA407" s="34" t="str">
        <f t="shared" si="167"/>
        <v>无</v>
      </c>
      <c r="BB407" s="34" t="str">
        <f t="shared" si="168"/>
        <v/>
      </c>
      <c r="BC407" s="34" t="str">
        <f t="shared" si="169"/>
        <v/>
      </c>
      <c r="BD407" s="34" t="str">
        <f t="shared" si="170"/>
        <v>无</v>
      </c>
      <c r="BE407" s="34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7.25" hidden="1" customHeight="1">
      <c r="A408" s="30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7"/>
      <c r="M408" s="20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4" t="str">
        <f t="shared" si="147"/>
        <v/>
      </c>
      <c r="AD408" s="35">
        <f t="shared" si="148"/>
        <v>0</v>
      </c>
      <c r="AE408" s="34" t="str">
        <f t="shared" si="149"/>
        <v/>
      </c>
      <c r="AF408" s="24"/>
      <c r="AG408" s="39">
        <f t="shared" si="150"/>
        <v>0</v>
      </c>
      <c r="AH408" s="35">
        <f t="shared" si="151"/>
        <v>0</v>
      </c>
      <c r="AI408" s="35">
        <f t="shared" si="152"/>
        <v>0</v>
      </c>
      <c r="AJ408" s="34" t="str">
        <f t="shared" si="153"/>
        <v/>
      </c>
      <c r="AK408" s="34" t="str">
        <f t="shared" si="154"/>
        <v/>
      </c>
      <c r="AL408" s="34" t="str">
        <f t="shared" si="155"/>
        <v/>
      </c>
      <c r="AM408" s="34" t="str">
        <f t="shared" si="156"/>
        <v/>
      </c>
      <c r="AN408" s="34" t="str">
        <f t="shared" si="157"/>
        <v/>
      </c>
      <c r="AO408" s="34" t="str">
        <f t="shared" si="158"/>
        <v/>
      </c>
      <c r="AP408" s="34" t="str">
        <f>IF(AJ408="","",VLOOKUP(AN408,[1]Sheet11!E:F,2,0))</f>
        <v/>
      </c>
      <c r="AQ408" s="34" t="str">
        <f>IF(AO408="拼单会员","5年",IF(AJ408="","",VLOOKUP(AM408&amp;AP408,[1]Sheet11!$J$3:$K$17,2)))</f>
        <v/>
      </c>
      <c r="AR408" s="34" t="str">
        <f t="shared" si="159"/>
        <v/>
      </c>
      <c r="AS408" s="34" t="str">
        <f t="shared" si="160"/>
        <v/>
      </c>
      <c r="AT408" s="34" t="str">
        <f t="shared" si="161"/>
        <v/>
      </c>
      <c r="AU408" s="34" t="str">
        <f t="shared" si="162"/>
        <v/>
      </c>
      <c r="AV408" s="34" t="str">
        <f t="shared" si="163"/>
        <v/>
      </c>
      <c r="AW408" s="34" t="str">
        <f t="shared" si="164"/>
        <v/>
      </c>
      <c r="AX408" s="34" t="str">
        <f t="shared" si="165"/>
        <v/>
      </c>
      <c r="AY408" s="34" t="str">
        <f>IF(SUMIF('7-市场业绩'!F:F,AC408,'7-市场业绩'!I:I)&gt;0,"学习卡","老结算")</f>
        <v>老结算</v>
      </c>
      <c r="AZ408" s="34" t="str">
        <f t="shared" si="166"/>
        <v/>
      </c>
      <c r="BA408" s="34" t="str">
        <f t="shared" si="167"/>
        <v>无</v>
      </c>
      <c r="BB408" s="34" t="str">
        <f t="shared" si="168"/>
        <v/>
      </c>
      <c r="BC408" s="34" t="str">
        <f t="shared" si="169"/>
        <v/>
      </c>
      <c r="BD408" s="34" t="str">
        <f t="shared" si="170"/>
        <v>无</v>
      </c>
      <c r="BE408" s="34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7.25" hidden="1" customHeight="1">
      <c r="A409" s="30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7"/>
      <c r="M409" s="20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4" t="str">
        <f t="shared" si="147"/>
        <v/>
      </c>
      <c r="AD409" s="35">
        <f t="shared" si="148"/>
        <v>0</v>
      </c>
      <c r="AE409" s="34" t="str">
        <f t="shared" si="149"/>
        <v/>
      </c>
      <c r="AF409" s="24"/>
      <c r="AG409" s="39">
        <f t="shared" si="150"/>
        <v>0</v>
      </c>
      <c r="AH409" s="35">
        <f t="shared" si="151"/>
        <v>0</v>
      </c>
      <c r="AI409" s="35">
        <f t="shared" si="152"/>
        <v>0</v>
      </c>
      <c r="AJ409" s="34" t="str">
        <f t="shared" si="153"/>
        <v/>
      </c>
      <c r="AK409" s="34" t="str">
        <f t="shared" si="154"/>
        <v/>
      </c>
      <c r="AL409" s="34" t="str">
        <f t="shared" si="155"/>
        <v/>
      </c>
      <c r="AM409" s="34" t="str">
        <f t="shared" si="156"/>
        <v/>
      </c>
      <c r="AN409" s="34" t="str">
        <f t="shared" si="157"/>
        <v/>
      </c>
      <c r="AO409" s="34" t="str">
        <f t="shared" si="158"/>
        <v/>
      </c>
      <c r="AP409" s="34" t="str">
        <f>IF(AJ409="","",VLOOKUP(AN409,[1]Sheet11!E:F,2,0))</f>
        <v/>
      </c>
      <c r="AQ409" s="34" t="str">
        <f>IF(AO409="拼单会员","5年",IF(AJ409="","",VLOOKUP(AM409&amp;AP409,[1]Sheet11!$J$3:$K$17,2)))</f>
        <v/>
      </c>
      <c r="AR409" s="34" t="str">
        <f t="shared" si="159"/>
        <v/>
      </c>
      <c r="AS409" s="34" t="str">
        <f t="shared" si="160"/>
        <v/>
      </c>
      <c r="AT409" s="34" t="str">
        <f t="shared" si="161"/>
        <v/>
      </c>
      <c r="AU409" s="34" t="str">
        <f t="shared" si="162"/>
        <v/>
      </c>
      <c r="AV409" s="34" t="str">
        <f t="shared" si="163"/>
        <v/>
      </c>
      <c r="AW409" s="34" t="str">
        <f t="shared" si="164"/>
        <v/>
      </c>
      <c r="AX409" s="34" t="str">
        <f t="shared" si="165"/>
        <v/>
      </c>
      <c r="AY409" s="34" t="str">
        <f>IF(SUMIF('7-市场业绩'!F:F,AC409,'7-市场业绩'!I:I)&gt;0,"学习卡","老结算")</f>
        <v>老结算</v>
      </c>
      <c r="AZ409" s="34" t="str">
        <f t="shared" si="166"/>
        <v/>
      </c>
      <c r="BA409" s="34" t="str">
        <f t="shared" si="167"/>
        <v>无</v>
      </c>
      <c r="BB409" s="34" t="str">
        <f t="shared" si="168"/>
        <v/>
      </c>
      <c r="BC409" s="34" t="str">
        <f t="shared" si="169"/>
        <v/>
      </c>
      <c r="BD409" s="34" t="str">
        <f t="shared" si="170"/>
        <v>无</v>
      </c>
      <c r="BE409" s="34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7.25" hidden="1" customHeight="1">
      <c r="A410" s="30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7"/>
      <c r="M410" s="20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4" t="str">
        <f t="shared" si="147"/>
        <v/>
      </c>
      <c r="AD410" s="35">
        <f t="shared" si="148"/>
        <v>0</v>
      </c>
      <c r="AE410" s="34" t="str">
        <f t="shared" si="149"/>
        <v/>
      </c>
      <c r="AF410" s="24"/>
      <c r="AG410" s="39">
        <f t="shared" si="150"/>
        <v>0</v>
      </c>
      <c r="AH410" s="35">
        <f t="shared" si="151"/>
        <v>0</v>
      </c>
      <c r="AI410" s="35">
        <f t="shared" si="152"/>
        <v>0</v>
      </c>
      <c r="AJ410" s="34" t="str">
        <f t="shared" si="153"/>
        <v/>
      </c>
      <c r="AK410" s="34" t="str">
        <f t="shared" si="154"/>
        <v/>
      </c>
      <c r="AL410" s="34" t="str">
        <f t="shared" si="155"/>
        <v/>
      </c>
      <c r="AM410" s="34" t="str">
        <f t="shared" si="156"/>
        <v/>
      </c>
      <c r="AN410" s="34" t="str">
        <f t="shared" si="157"/>
        <v/>
      </c>
      <c r="AO410" s="34" t="str">
        <f t="shared" si="158"/>
        <v/>
      </c>
      <c r="AP410" s="34" t="str">
        <f>IF(AJ410="","",VLOOKUP(AN410,[1]Sheet11!E:F,2,0))</f>
        <v/>
      </c>
      <c r="AQ410" s="34" t="str">
        <f>IF(AO410="拼单会员","5年",IF(AJ410="","",VLOOKUP(AM410&amp;AP410,[1]Sheet11!$J$3:$K$17,2)))</f>
        <v/>
      </c>
      <c r="AR410" s="34" t="str">
        <f t="shared" si="159"/>
        <v/>
      </c>
      <c r="AS410" s="34" t="str">
        <f t="shared" si="160"/>
        <v/>
      </c>
      <c r="AT410" s="34" t="str">
        <f t="shared" si="161"/>
        <v/>
      </c>
      <c r="AU410" s="34" t="str">
        <f t="shared" si="162"/>
        <v/>
      </c>
      <c r="AV410" s="34" t="str">
        <f t="shared" si="163"/>
        <v/>
      </c>
      <c r="AW410" s="34" t="str">
        <f t="shared" si="164"/>
        <v/>
      </c>
      <c r="AX410" s="34" t="str">
        <f t="shared" si="165"/>
        <v/>
      </c>
      <c r="AY410" s="34" t="str">
        <f>IF(SUMIF('7-市场业绩'!F:F,AC410,'7-市场业绩'!I:I)&gt;0,"学习卡","老结算")</f>
        <v>老结算</v>
      </c>
      <c r="AZ410" s="34" t="str">
        <f t="shared" si="166"/>
        <v/>
      </c>
      <c r="BA410" s="34" t="str">
        <f t="shared" si="167"/>
        <v>无</v>
      </c>
      <c r="BB410" s="34" t="str">
        <f t="shared" si="168"/>
        <v/>
      </c>
      <c r="BC410" s="34" t="str">
        <f t="shared" si="169"/>
        <v/>
      </c>
      <c r="BD410" s="34" t="str">
        <f t="shared" si="170"/>
        <v>无</v>
      </c>
      <c r="BE410" s="34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7.25" hidden="1" customHeight="1">
      <c r="A411" s="30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7"/>
      <c r="M411" s="20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4" t="str">
        <f t="shared" si="147"/>
        <v/>
      </c>
      <c r="AD411" s="35">
        <f t="shared" si="148"/>
        <v>0</v>
      </c>
      <c r="AE411" s="34" t="str">
        <f t="shared" si="149"/>
        <v/>
      </c>
      <c r="AF411" s="24"/>
      <c r="AG411" s="39">
        <f t="shared" si="150"/>
        <v>0</v>
      </c>
      <c r="AH411" s="35">
        <f t="shared" si="151"/>
        <v>0</v>
      </c>
      <c r="AI411" s="35">
        <f t="shared" si="152"/>
        <v>0</v>
      </c>
      <c r="AJ411" s="34" t="str">
        <f t="shared" si="153"/>
        <v/>
      </c>
      <c r="AK411" s="34" t="str">
        <f t="shared" si="154"/>
        <v/>
      </c>
      <c r="AL411" s="34" t="str">
        <f t="shared" si="155"/>
        <v/>
      </c>
      <c r="AM411" s="34" t="str">
        <f t="shared" si="156"/>
        <v/>
      </c>
      <c r="AN411" s="34" t="str">
        <f t="shared" si="157"/>
        <v/>
      </c>
      <c r="AO411" s="34" t="str">
        <f t="shared" si="158"/>
        <v/>
      </c>
      <c r="AP411" s="34" t="str">
        <f>IF(AJ411="","",VLOOKUP(AN411,[1]Sheet11!E:F,2,0))</f>
        <v/>
      </c>
      <c r="AQ411" s="34" t="str">
        <f>IF(AO411="拼单会员","5年",IF(AJ411="","",VLOOKUP(AM411&amp;AP411,[1]Sheet11!$J$3:$K$17,2)))</f>
        <v/>
      </c>
      <c r="AR411" s="34" t="str">
        <f t="shared" si="159"/>
        <v/>
      </c>
      <c r="AS411" s="34" t="str">
        <f t="shared" si="160"/>
        <v/>
      </c>
      <c r="AT411" s="34" t="str">
        <f t="shared" si="161"/>
        <v/>
      </c>
      <c r="AU411" s="34" t="str">
        <f t="shared" si="162"/>
        <v/>
      </c>
      <c r="AV411" s="34" t="str">
        <f t="shared" si="163"/>
        <v/>
      </c>
      <c r="AW411" s="34" t="str">
        <f t="shared" si="164"/>
        <v/>
      </c>
      <c r="AX411" s="34" t="str">
        <f t="shared" si="165"/>
        <v/>
      </c>
      <c r="AY411" s="34" t="str">
        <f>IF(SUMIF('7-市场业绩'!F:F,AC411,'7-市场业绩'!I:I)&gt;0,"学习卡","老结算")</f>
        <v>老结算</v>
      </c>
      <c r="AZ411" s="34" t="str">
        <f t="shared" si="166"/>
        <v/>
      </c>
      <c r="BA411" s="34" t="str">
        <f t="shared" si="167"/>
        <v>无</v>
      </c>
      <c r="BB411" s="34" t="str">
        <f t="shared" si="168"/>
        <v/>
      </c>
      <c r="BC411" s="34" t="str">
        <f t="shared" si="169"/>
        <v/>
      </c>
      <c r="BD411" s="34" t="str">
        <f t="shared" si="170"/>
        <v>无</v>
      </c>
      <c r="BE411" s="34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7.25" hidden="1" customHeight="1">
      <c r="A412" s="30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7"/>
      <c r="M412" s="20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4" t="str">
        <f t="shared" si="147"/>
        <v/>
      </c>
      <c r="AD412" s="35">
        <f t="shared" si="148"/>
        <v>0</v>
      </c>
      <c r="AE412" s="34" t="str">
        <f t="shared" si="149"/>
        <v/>
      </c>
      <c r="AF412" s="24"/>
      <c r="AG412" s="39">
        <f t="shared" si="150"/>
        <v>0</v>
      </c>
      <c r="AH412" s="35">
        <f t="shared" si="151"/>
        <v>0</v>
      </c>
      <c r="AI412" s="35">
        <f t="shared" si="152"/>
        <v>0</v>
      </c>
      <c r="AJ412" s="34" t="str">
        <f t="shared" si="153"/>
        <v/>
      </c>
      <c r="AK412" s="34" t="str">
        <f t="shared" si="154"/>
        <v/>
      </c>
      <c r="AL412" s="34" t="str">
        <f t="shared" si="155"/>
        <v/>
      </c>
      <c r="AM412" s="34" t="str">
        <f t="shared" si="156"/>
        <v/>
      </c>
      <c r="AN412" s="34" t="str">
        <f t="shared" si="157"/>
        <v/>
      </c>
      <c r="AO412" s="34" t="str">
        <f t="shared" si="158"/>
        <v/>
      </c>
      <c r="AP412" s="34" t="str">
        <f>IF(AJ412="","",VLOOKUP(AN412,[1]Sheet11!E:F,2,0))</f>
        <v/>
      </c>
      <c r="AQ412" s="34" t="str">
        <f>IF(AO412="拼单会员","5年",IF(AJ412="","",VLOOKUP(AM412&amp;AP412,[1]Sheet11!$J$3:$K$17,2)))</f>
        <v/>
      </c>
      <c r="AR412" s="34" t="str">
        <f t="shared" si="159"/>
        <v/>
      </c>
      <c r="AS412" s="34" t="str">
        <f t="shared" si="160"/>
        <v/>
      </c>
      <c r="AT412" s="34" t="str">
        <f t="shared" si="161"/>
        <v/>
      </c>
      <c r="AU412" s="34" t="str">
        <f t="shared" si="162"/>
        <v/>
      </c>
      <c r="AV412" s="34" t="str">
        <f t="shared" si="163"/>
        <v/>
      </c>
      <c r="AW412" s="34" t="str">
        <f t="shared" si="164"/>
        <v/>
      </c>
      <c r="AX412" s="34" t="str">
        <f t="shared" si="165"/>
        <v/>
      </c>
      <c r="AY412" s="34" t="str">
        <f>IF(SUMIF('7-市场业绩'!F:F,AC412,'7-市场业绩'!I:I)&gt;0,"学习卡","老结算")</f>
        <v>老结算</v>
      </c>
      <c r="AZ412" s="34" t="str">
        <f t="shared" si="166"/>
        <v/>
      </c>
      <c r="BA412" s="34" t="str">
        <f t="shared" si="167"/>
        <v>无</v>
      </c>
      <c r="BB412" s="34" t="str">
        <f t="shared" si="168"/>
        <v/>
      </c>
      <c r="BC412" s="34" t="str">
        <f t="shared" si="169"/>
        <v/>
      </c>
      <c r="BD412" s="34" t="str">
        <f t="shared" si="170"/>
        <v>无</v>
      </c>
      <c r="BE412" s="34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7.25" hidden="1" customHeight="1">
      <c r="A413" s="30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7"/>
      <c r="M413" s="20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4" t="str">
        <f t="shared" si="147"/>
        <v/>
      </c>
      <c r="AD413" s="35">
        <f t="shared" si="148"/>
        <v>0</v>
      </c>
      <c r="AE413" s="34" t="str">
        <f t="shared" si="149"/>
        <v/>
      </c>
      <c r="AF413" s="24"/>
      <c r="AG413" s="39">
        <f t="shared" si="150"/>
        <v>0</v>
      </c>
      <c r="AH413" s="35">
        <f t="shared" si="151"/>
        <v>0</v>
      </c>
      <c r="AI413" s="35">
        <f t="shared" si="152"/>
        <v>0</v>
      </c>
      <c r="AJ413" s="34" t="str">
        <f t="shared" si="153"/>
        <v/>
      </c>
      <c r="AK413" s="34" t="str">
        <f t="shared" si="154"/>
        <v/>
      </c>
      <c r="AL413" s="34" t="str">
        <f t="shared" si="155"/>
        <v/>
      </c>
      <c r="AM413" s="34" t="str">
        <f t="shared" si="156"/>
        <v/>
      </c>
      <c r="AN413" s="34" t="str">
        <f t="shared" si="157"/>
        <v/>
      </c>
      <c r="AO413" s="34" t="str">
        <f t="shared" si="158"/>
        <v/>
      </c>
      <c r="AP413" s="34" t="str">
        <f>IF(AJ413="","",VLOOKUP(AN413,[1]Sheet11!E:F,2,0))</f>
        <v/>
      </c>
      <c r="AQ413" s="34" t="str">
        <f>IF(AO413="拼单会员","5年",IF(AJ413="","",VLOOKUP(AM413&amp;AP413,[1]Sheet11!$J$3:$K$17,2)))</f>
        <v/>
      </c>
      <c r="AR413" s="34" t="str">
        <f t="shared" si="159"/>
        <v/>
      </c>
      <c r="AS413" s="34" t="str">
        <f t="shared" si="160"/>
        <v/>
      </c>
      <c r="AT413" s="34" t="str">
        <f t="shared" si="161"/>
        <v/>
      </c>
      <c r="AU413" s="34" t="str">
        <f t="shared" si="162"/>
        <v/>
      </c>
      <c r="AV413" s="34" t="str">
        <f t="shared" si="163"/>
        <v/>
      </c>
      <c r="AW413" s="34" t="str">
        <f t="shared" si="164"/>
        <v/>
      </c>
      <c r="AX413" s="34" t="str">
        <f t="shared" si="165"/>
        <v/>
      </c>
      <c r="AY413" s="34" t="str">
        <f>IF(SUMIF('7-市场业绩'!F:F,AC413,'7-市场业绩'!I:I)&gt;0,"学习卡","老结算")</f>
        <v>老结算</v>
      </c>
      <c r="AZ413" s="34" t="str">
        <f t="shared" si="166"/>
        <v/>
      </c>
      <c r="BA413" s="34" t="str">
        <f t="shared" si="167"/>
        <v>无</v>
      </c>
      <c r="BB413" s="34" t="str">
        <f t="shared" si="168"/>
        <v/>
      </c>
      <c r="BC413" s="34" t="str">
        <f t="shared" si="169"/>
        <v/>
      </c>
      <c r="BD413" s="34" t="str">
        <f t="shared" si="170"/>
        <v>无</v>
      </c>
      <c r="BE413" s="34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7.25" hidden="1" customHeight="1">
      <c r="A414" s="30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7"/>
      <c r="M414" s="20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4" t="str">
        <f t="shared" si="147"/>
        <v/>
      </c>
      <c r="AD414" s="35">
        <f t="shared" si="148"/>
        <v>0</v>
      </c>
      <c r="AE414" s="34" t="str">
        <f t="shared" si="149"/>
        <v/>
      </c>
      <c r="AF414" s="24"/>
      <c r="AG414" s="39">
        <f t="shared" si="150"/>
        <v>0</v>
      </c>
      <c r="AH414" s="35">
        <f t="shared" si="151"/>
        <v>0</v>
      </c>
      <c r="AI414" s="35">
        <f t="shared" si="152"/>
        <v>0</v>
      </c>
      <c r="AJ414" s="34" t="str">
        <f t="shared" si="153"/>
        <v/>
      </c>
      <c r="AK414" s="34" t="str">
        <f t="shared" si="154"/>
        <v/>
      </c>
      <c r="AL414" s="34" t="str">
        <f t="shared" si="155"/>
        <v/>
      </c>
      <c r="AM414" s="34" t="str">
        <f t="shared" si="156"/>
        <v/>
      </c>
      <c r="AN414" s="34" t="str">
        <f t="shared" si="157"/>
        <v/>
      </c>
      <c r="AO414" s="34" t="str">
        <f t="shared" si="158"/>
        <v/>
      </c>
      <c r="AP414" s="34" t="str">
        <f>IF(AJ414="","",VLOOKUP(AN414,[1]Sheet11!E:F,2,0))</f>
        <v/>
      </c>
      <c r="AQ414" s="34" t="str">
        <f>IF(AO414="拼单会员","5年",IF(AJ414="","",VLOOKUP(AM414&amp;AP414,[1]Sheet11!$J$3:$K$17,2)))</f>
        <v/>
      </c>
      <c r="AR414" s="34" t="str">
        <f t="shared" si="159"/>
        <v/>
      </c>
      <c r="AS414" s="34" t="str">
        <f t="shared" si="160"/>
        <v/>
      </c>
      <c r="AT414" s="34" t="str">
        <f t="shared" si="161"/>
        <v/>
      </c>
      <c r="AU414" s="34" t="str">
        <f t="shared" si="162"/>
        <v/>
      </c>
      <c r="AV414" s="34" t="str">
        <f t="shared" si="163"/>
        <v/>
      </c>
      <c r="AW414" s="34" t="str">
        <f t="shared" si="164"/>
        <v/>
      </c>
      <c r="AX414" s="34" t="str">
        <f t="shared" si="165"/>
        <v/>
      </c>
      <c r="AY414" s="34" t="str">
        <f>IF(SUMIF('7-市场业绩'!F:F,AC414,'7-市场业绩'!I:I)&gt;0,"学习卡","老结算")</f>
        <v>老结算</v>
      </c>
      <c r="AZ414" s="34" t="str">
        <f t="shared" si="166"/>
        <v/>
      </c>
      <c r="BA414" s="34" t="str">
        <f t="shared" si="167"/>
        <v>无</v>
      </c>
      <c r="BB414" s="34" t="str">
        <f t="shared" si="168"/>
        <v/>
      </c>
      <c r="BC414" s="34" t="str">
        <f t="shared" si="169"/>
        <v/>
      </c>
      <c r="BD414" s="34" t="str">
        <f t="shared" si="170"/>
        <v>无</v>
      </c>
      <c r="BE414" s="34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7.25" hidden="1" customHeight="1">
      <c r="A415" s="30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7"/>
      <c r="M415" s="20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4" t="str">
        <f t="shared" si="147"/>
        <v/>
      </c>
      <c r="AD415" s="35">
        <f t="shared" si="148"/>
        <v>0</v>
      </c>
      <c r="AE415" s="34" t="str">
        <f t="shared" si="149"/>
        <v/>
      </c>
      <c r="AF415" s="24"/>
      <c r="AG415" s="39">
        <f t="shared" si="150"/>
        <v>0</v>
      </c>
      <c r="AH415" s="35">
        <f t="shared" si="151"/>
        <v>0</v>
      </c>
      <c r="AI415" s="35">
        <f t="shared" si="152"/>
        <v>0</v>
      </c>
      <c r="AJ415" s="34" t="str">
        <f t="shared" si="153"/>
        <v/>
      </c>
      <c r="AK415" s="34" t="str">
        <f t="shared" si="154"/>
        <v/>
      </c>
      <c r="AL415" s="34" t="str">
        <f t="shared" si="155"/>
        <v/>
      </c>
      <c r="AM415" s="34" t="str">
        <f t="shared" si="156"/>
        <v/>
      </c>
      <c r="AN415" s="34" t="str">
        <f t="shared" si="157"/>
        <v/>
      </c>
      <c r="AO415" s="34" t="str">
        <f t="shared" si="158"/>
        <v/>
      </c>
      <c r="AP415" s="34" t="str">
        <f>IF(AJ415="","",VLOOKUP(AN415,[1]Sheet11!E:F,2,0))</f>
        <v/>
      </c>
      <c r="AQ415" s="34" t="str">
        <f>IF(AO415="拼单会员","5年",IF(AJ415="","",VLOOKUP(AM415&amp;AP415,[1]Sheet11!$J$3:$K$17,2)))</f>
        <v/>
      </c>
      <c r="AR415" s="34" t="str">
        <f t="shared" si="159"/>
        <v/>
      </c>
      <c r="AS415" s="34" t="str">
        <f t="shared" si="160"/>
        <v/>
      </c>
      <c r="AT415" s="34" t="str">
        <f t="shared" si="161"/>
        <v/>
      </c>
      <c r="AU415" s="34" t="str">
        <f t="shared" si="162"/>
        <v/>
      </c>
      <c r="AV415" s="34" t="str">
        <f t="shared" si="163"/>
        <v/>
      </c>
      <c r="AW415" s="34" t="str">
        <f t="shared" si="164"/>
        <v/>
      </c>
      <c r="AX415" s="34" t="str">
        <f t="shared" si="165"/>
        <v/>
      </c>
      <c r="AY415" s="34" t="str">
        <f>IF(SUMIF('7-市场业绩'!F:F,AC415,'7-市场业绩'!I:I)&gt;0,"学习卡","老结算")</f>
        <v>老结算</v>
      </c>
      <c r="AZ415" s="34" t="str">
        <f t="shared" si="166"/>
        <v/>
      </c>
      <c r="BA415" s="34" t="str">
        <f t="shared" si="167"/>
        <v>无</v>
      </c>
      <c r="BB415" s="34" t="str">
        <f t="shared" si="168"/>
        <v/>
      </c>
      <c r="BC415" s="34" t="str">
        <f t="shared" si="169"/>
        <v/>
      </c>
      <c r="BD415" s="34" t="str">
        <f t="shared" si="170"/>
        <v>无</v>
      </c>
      <c r="BE415" s="34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7.25" hidden="1" customHeight="1">
      <c r="A416" s="30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7"/>
      <c r="M416" s="20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4" t="str">
        <f t="shared" si="147"/>
        <v/>
      </c>
      <c r="AD416" s="35">
        <f t="shared" si="148"/>
        <v>0</v>
      </c>
      <c r="AE416" s="34" t="str">
        <f t="shared" si="149"/>
        <v/>
      </c>
      <c r="AF416" s="24"/>
      <c r="AG416" s="39">
        <f t="shared" si="150"/>
        <v>0</v>
      </c>
      <c r="AH416" s="35">
        <f t="shared" si="151"/>
        <v>0</v>
      </c>
      <c r="AI416" s="35">
        <f t="shared" si="152"/>
        <v>0</v>
      </c>
      <c r="AJ416" s="34" t="str">
        <f t="shared" si="153"/>
        <v/>
      </c>
      <c r="AK416" s="34" t="str">
        <f t="shared" si="154"/>
        <v/>
      </c>
      <c r="AL416" s="34" t="str">
        <f t="shared" si="155"/>
        <v/>
      </c>
      <c r="AM416" s="34" t="str">
        <f t="shared" si="156"/>
        <v/>
      </c>
      <c r="AN416" s="34" t="str">
        <f t="shared" si="157"/>
        <v/>
      </c>
      <c r="AO416" s="34" t="str">
        <f t="shared" si="158"/>
        <v/>
      </c>
      <c r="AP416" s="34" t="str">
        <f>IF(AJ416="","",VLOOKUP(AN416,[1]Sheet11!E:F,2,0))</f>
        <v/>
      </c>
      <c r="AQ416" s="34" t="str">
        <f>IF(AO416="拼单会员","5年",IF(AJ416="","",VLOOKUP(AM416&amp;AP416,[1]Sheet11!$J$3:$K$17,2)))</f>
        <v/>
      </c>
      <c r="AR416" s="34" t="str">
        <f t="shared" si="159"/>
        <v/>
      </c>
      <c r="AS416" s="34" t="str">
        <f t="shared" si="160"/>
        <v/>
      </c>
      <c r="AT416" s="34" t="str">
        <f t="shared" si="161"/>
        <v/>
      </c>
      <c r="AU416" s="34" t="str">
        <f t="shared" si="162"/>
        <v/>
      </c>
      <c r="AV416" s="34" t="str">
        <f t="shared" si="163"/>
        <v/>
      </c>
      <c r="AW416" s="34" t="str">
        <f t="shared" si="164"/>
        <v/>
      </c>
      <c r="AX416" s="34" t="str">
        <f t="shared" si="165"/>
        <v/>
      </c>
      <c r="AY416" s="34" t="str">
        <f>IF(SUMIF('7-市场业绩'!F:F,AC416,'7-市场业绩'!I:I)&gt;0,"学习卡","老结算")</f>
        <v>老结算</v>
      </c>
      <c r="AZ416" s="34" t="str">
        <f t="shared" si="166"/>
        <v/>
      </c>
      <c r="BA416" s="34" t="str">
        <f t="shared" si="167"/>
        <v>无</v>
      </c>
      <c r="BB416" s="34" t="str">
        <f t="shared" si="168"/>
        <v/>
      </c>
      <c r="BC416" s="34" t="str">
        <f t="shared" si="169"/>
        <v/>
      </c>
      <c r="BD416" s="34" t="str">
        <f t="shared" si="170"/>
        <v>无</v>
      </c>
      <c r="BE416" s="34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7.25" hidden="1" customHeight="1">
      <c r="A417" s="30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7"/>
      <c r="M417" s="20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4" t="str">
        <f t="shared" si="147"/>
        <v/>
      </c>
      <c r="AD417" s="35">
        <f t="shared" si="148"/>
        <v>0</v>
      </c>
      <c r="AE417" s="34" t="str">
        <f t="shared" si="149"/>
        <v/>
      </c>
      <c r="AF417" s="24"/>
      <c r="AG417" s="39">
        <f t="shared" si="150"/>
        <v>0</v>
      </c>
      <c r="AH417" s="35">
        <f t="shared" si="151"/>
        <v>0</v>
      </c>
      <c r="AI417" s="35">
        <f t="shared" si="152"/>
        <v>0</v>
      </c>
      <c r="AJ417" s="34" t="str">
        <f t="shared" si="153"/>
        <v/>
      </c>
      <c r="AK417" s="34" t="str">
        <f t="shared" si="154"/>
        <v/>
      </c>
      <c r="AL417" s="34" t="str">
        <f t="shared" si="155"/>
        <v/>
      </c>
      <c r="AM417" s="34" t="str">
        <f t="shared" si="156"/>
        <v/>
      </c>
      <c r="AN417" s="34" t="str">
        <f t="shared" si="157"/>
        <v/>
      </c>
      <c r="AO417" s="34" t="str">
        <f t="shared" si="158"/>
        <v/>
      </c>
      <c r="AP417" s="34" t="str">
        <f>IF(AJ417="","",VLOOKUP(AN417,[1]Sheet11!E:F,2,0))</f>
        <v/>
      </c>
      <c r="AQ417" s="34" t="str">
        <f>IF(AO417="拼单会员","5年",IF(AJ417="","",VLOOKUP(AM417&amp;AP417,[1]Sheet11!$J$3:$K$17,2)))</f>
        <v/>
      </c>
      <c r="AR417" s="34" t="str">
        <f t="shared" si="159"/>
        <v/>
      </c>
      <c r="AS417" s="34" t="str">
        <f t="shared" si="160"/>
        <v/>
      </c>
      <c r="AT417" s="34" t="str">
        <f t="shared" si="161"/>
        <v/>
      </c>
      <c r="AU417" s="34" t="str">
        <f t="shared" si="162"/>
        <v/>
      </c>
      <c r="AV417" s="34" t="str">
        <f t="shared" si="163"/>
        <v/>
      </c>
      <c r="AW417" s="34" t="str">
        <f t="shared" si="164"/>
        <v/>
      </c>
      <c r="AX417" s="34" t="str">
        <f t="shared" si="165"/>
        <v/>
      </c>
      <c r="AY417" s="34" t="str">
        <f>IF(SUMIF('7-市场业绩'!F:F,AC417,'7-市场业绩'!I:I)&gt;0,"学习卡","老结算")</f>
        <v>老结算</v>
      </c>
      <c r="AZ417" s="34" t="str">
        <f t="shared" si="166"/>
        <v/>
      </c>
      <c r="BA417" s="34" t="str">
        <f t="shared" si="167"/>
        <v>无</v>
      </c>
      <c r="BB417" s="34" t="str">
        <f t="shared" si="168"/>
        <v/>
      </c>
      <c r="BC417" s="34" t="str">
        <f t="shared" si="169"/>
        <v/>
      </c>
      <c r="BD417" s="34" t="str">
        <f t="shared" si="170"/>
        <v>无</v>
      </c>
      <c r="BE417" s="34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7.25" hidden="1" customHeight="1">
      <c r="A418" s="30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7"/>
      <c r="M418" s="20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4" t="str">
        <f t="shared" si="147"/>
        <v/>
      </c>
      <c r="AD418" s="35">
        <f t="shared" si="148"/>
        <v>0</v>
      </c>
      <c r="AE418" s="34" t="str">
        <f t="shared" si="149"/>
        <v/>
      </c>
      <c r="AF418" s="24"/>
      <c r="AG418" s="39">
        <f t="shared" si="150"/>
        <v>0</v>
      </c>
      <c r="AH418" s="35">
        <f t="shared" si="151"/>
        <v>0</v>
      </c>
      <c r="AI418" s="35">
        <f t="shared" si="152"/>
        <v>0</v>
      </c>
      <c r="AJ418" s="34" t="str">
        <f t="shared" si="153"/>
        <v/>
      </c>
      <c r="AK418" s="34" t="str">
        <f t="shared" si="154"/>
        <v/>
      </c>
      <c r="AL418" s="34" t="str">
        <f t="shared" si="155"/>
        <v/>
      </c>
      <c r="AM418" s="34" t="str">
        <f t="shared" si="156"/>
        <v/>
      </c>
      <c r="AN418" s="34" t="str">
        <f t="shared" si="157"/>
        <v/>
      </c>
      <c r="AO418" s="34" t="str">
        <f t="shared" si="158"/>
        <v/>
      </c>
      <c r="AP418" s="34" t="str">
        <f>IF(AJ418="","",VLOOKUP(AN418,[1]Sheet11!E:F,2,0))</f>
        <v/>
      </c>
      <c r="AQ418" s="34" t="str">
        <f>IF(AO418="拼单会员","5年",IF(AJ418="","",VLOOKUP(AM418&amp;AP418,[1]Sheet11!$J$3:$K$17,2)))</f>
        <v/>
      </c>
      <c r="AR418" s="34" t="str">
        <f t="shared" si="159"/>
        <v/>
      </c>
      <c r="AS418" s="34" t="str">
        <f t="shared" si="160"/>
        <v/>
      </c>
      <c r="AT418" s="34" t="str">
        <f t="shared" si="161"/>
        <v/>
      </c>
      <c r="AU418" s="34" t="str">
        <f t="shared" si="162"/>
        <v/>
      </c>
      <c r="AV418" s="34" t="str">
        <f t="shared" si="163"/>
        <v/>
      </c>
      <c r="AW418" s="34" t="str">
        <f t="shared" si="164"/>
        <v/>
      </c>
      <c r="AX418" s="34" t="str">
        <f t="shared" si="165"/>
        <v/>
      </c>
      <c r="AY418" s="34" t="str">
        <f>IF(SUMIF('7-市场业绩'!F:F,AC418,'7-市场业绩'!I:I)&gt;0,"学习卡","老结算")</f>
        <v>老结算</v>
      </c>
      <c r="AZ418" s="34" t="str">
        <f t="shared" si="166"/>
        <v/>
      </c>
      <c r="BA418" s="34" t="str">
        <f t="shared" si="167"/>
        <v>无</v>
      </c>
      <c r="BB418" s="34" t="str">
        <f t="shared" si="168"/>
        <v/>
      </c>
      <c r="BC418" s="34" t="str">
        <f t="shared" si="169"/>
        <v/>
      </c>
      <c r="BD418" s="34" t="str">
        <f t="shared" si="170"/>
        <v>无</v>
      </c>
      <c r="BE418" s="34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7.25" hidden="1" customHeight="1">
      <c r="A419" s="30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7"/>
      <c r="M419" s="20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4" t="str">
        <f t="shared" si="147"/>
        <v/>
      </c>
      <c r="AD419" s="35">
        <f t="shared" si="148"/>
        <v>0</v>
      </c>
      <c r="AE419" s="34" t="str">
        <f t="shared" si="149"/>
        <v/>
      </c>
      <c r="AF419" s="24"/>
      <c r="AG419" s="39">
        <f t="shared" si="150"/>
        <v>0</v>
      </c>
      <c r="AH419" s="35">
        <f t="shared" si="151"/>
        <v>0</v>
      </c>
      <c r="AI419" s="35">
        <f t="shared" si="152"/>
        <v>0</v>
      </c>
      <c r="AJ419" s="34" t="str">
        <f t="shared" si="153"/>
        <v/>
      </c>
      <c r="AK419" s="34" t="str">
        <f t="shared" si="154"/>
        <v/>
      </c>
      <c r="AL419" s="34" t="str">
        <f t="shared" si="155"/>
        <v/>
      </c>
      <c r="AM419" s="34" t="str">
        <f t="shared" si="156"/>
        <v/>
      </c>
      <c r="AN419" s="34" t="str">
        <f t="shared" si="157"/>
        <v/>
      </c>
      <c r="AO419" s="34" t="str">
        <f t="shared" si="158"/>
        <v/>
      </c>
      <c r="AP419" s="34" t="str">
        <f>IF(AJ419="","",VLOOKUP(AN419,[1]Sheet11!E:F,2,0))</f>
        <v/>
      </c>
      <c r="AQ419" s="34" t="str">
        <f>IF(AO419="拼单会员","5年",IF(AJ419="","",VLOOKUP(AM419&amp;AP419,[1]Sheet11!$J$3:$K$17,2)))</f>
        <v/>
      </c>
      <c r="AR419" s="34" t="str">
        <f t="shared" si="159"/>
        <v/>
      </c>
      <c r="AS419" s="34" t="str">
        <f t="shared" si="160"/>
        <v/>
      </c>
      <c r="AT419" s="34" t="str">
        <f t="shared" si="161"/>
        <v/>
      </c>
      <c r="AU419" s="34" t="str">
        <f t="shared" si="162"/>
        <v/>
      </c>
      <c r="AV419" s="34" t="str">
        <f t="shared" si="163"/>
        <v/>
      </c>
      <c r="AW419" s="34" t="str">
        <f t="shared" si="164"/>
        <v/>
      </c>
      <c r="AX419" s="34" t="str">
        <f t="shared" si="165"/>
        <v/>
      </c>
      <c r="AY419" s="34" t="str">
        <f>IF(SUMIF('7-市场业绩'!F:F,AC419,'7-市场业绩'!I:I)&gt;0,"学习卡","老结算")</f>
        <v>老结算</v>
      </c>
      <c r="AZ419" s="34" t="str">
        <f t="shared" si="166"/>
        <v/>
      </c>
      <c r="BA419" s="34" t="str">
        <f t="shared" si="167"/>
        <v>无</v>
      </c>
      <c r="BB419" s="34" t="str">
        <f t="shared" si="168"/>
        <v/>
      </c>
      <c r="BC419" s="34" t="str">
        <f t="shared" si="169"/>
        <v/>
      </c>
      <c r="BD419" s="34" t="str">
        <f t="shared" si="170"/>
        <v>无</v>
      </c>
      <c r="BE419" s="34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7.25" hidden="1" customHeight="1">
      <c r="A420" s="30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7"/>
      <c r="M420" s="20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4" t="str">
        <f t="shared" si="147"/>
        <v/>
      </c>
      <c r="AD420" s="35">
        <f t="shared" si="148"/>
        <v>0</v>
      </c>
      <c r="AE420" s="34" t="str">
        <f t="shared" si="149"/>
        <v/>
      </c>
      <c r="AF420" s="24"/>
      <c r="AG420" s="39">
        <f t="shared" si="150"/>
        <v>0</v>
      </c>
      <c r="AH420" s="35">
        <f t="shared" si="151"/>
        <v>0</v>
      </c>
      <c r="AI420" s="35">
        <f t="shared" si="152"/>
        <v>0</v>
      </c>
      <c r="AJ420" s="34" t="str">
        <f t="shared" si="153"/>
        <v/>
      </c>
      <c r="AK420" s="34" t="str">
        <f t="shared" si="154"/>
        <v/>
      </c>
      <c r="AL420" s="34" t="str">
        <f t="shared" si="155"/>
        <v/>
      </c>
      <c r="AM420" s="34" t="str">
        <f t="shared" si="156"/>
        <v/>
      </c>
      <c r="AN420" s="34" t="str">
        <f t="shared" si="157"/>
        <v/>
      </c>
      <c r="AO420" s="34" t="str">
        <f t="shared" si="158"/>
        <v/>
      </c>
      <c r="AP420" s="34" t="str">
        <f>IF(AJ420="","",VLOOKUP(AN420,[1]Sheet11!E:F,2,0))</f>
        <v/>
      </c>
      <c r="AQ420" s="34" t="str">
        <f>IF(AO420="拼单会员","5年",IF(AJ420="","",VLOOKUP(AM420&amp;AP420,[1]Sheet11!$J$3:$K$17,2)))</f>
        <v/>
      </c>
      <c r="AR420" s="34" t="str">
        <f t="shared" si="159"/>
        <v/>
      </c>
      <c r="AS420" s="34" t="str">
        <f t="shared" si="160"/>
        <v/>
      </c>
      <c r="AT420" s="34" t="str">
        <f t="shared" si="161"/>
        <v/>
      </c>
      <c r="AU420" s="34" t="str">
        <f t="shared" si="162"/>
        <v/>
      </c>
      <c r="AV420" s="34" t="str">
        <f t="shared" si="163"/>
        <v/>
      </c>
      <c r="AW420" s="34" t="str">
        <f t="shared" si="164"/>
        <v/>
      </c>
      <c r="AX420" s="34" t="str">
        <f t="shared" si="165"/>
        <v/>
      </c>
      <c r="AY420" s="34" t="str">
        <f>IF(SUMIF('7-市场业绩'!F:F,AC420,'7-市场业绩'!I:I)&gt;0,"学习卡","老结算")</f>
        <v>老结算</v>
      </c>
      <c r="AZ420" s="34" t="str">
        <f t="shared" si="166"/>
        <v/>
      </c>
      <c r="BA420" s="34" t="str">
        <f t="shared" si="167"/>
        <v>无</v>
      </c>
      <c r="BB420" s="34" t="str">
        <f t="shared" si="168"/>
        <v/>
      </c>
      <c r="BC420" s="34" t="str">
        <f t="shared" si="169"/>
        <v/>
      </c>
      <c r="BD420" s="34" t="str">
        <f t="shared" si="170"/>
        <v>无</v>
      </c>
      <c r="BE420" s="34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7.25" hidden="1" customHeight="1">
      <c r="A421" s="30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7"/>
      <c r="M421" s="20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4" t="str">
        <f t="shared" si="147"/>
        <v/>
      </c>
      <c r="AD421" s="35">
        <f t="shared" si="148"/>
        <v>0</v>
      </c>
      <c r="AE421" s="34" t="str">
        <f t="shared" si="149"/>
        <v/>
      </c>
      <c r="AF421" s="24"/>
      <c r="AG421" s="39">
        <f t="shared" si="150"/>
        <v>0</v>
      </c>
      <c r="AH421" s="35">
        <f t="shared" si="151"/>
        <v>0</v>
      </c>
      <c r="AI421" s="35">
        <f t="shared" si="152"/>
        <v>0</v>
      </c>
      <c r="AJ421" s="34" t="str">
        <f t="shared" si="153"/>
        <v/>
      </c>
      <c r="AK421" s="34" t="str">
        <f t="shared" si="154"/>
        <v/>
      </c>
      <c r="AL421" s="34" t="str">
        <f t="shared" si="155"/>
        <v/>
      </c>
      <c r="AM421" s="34" t="str">
        <f t="shared" si="156"/>
        <v/>
      </c>
      <c r="AN421" s="34" t="str">
        <f t="shared" si="157"/>
        <v/>
      </c>
      <c r="AO421" s="34" t="str">
        <f t="shared" si="158"/>
        <v/>
      </c>
      <c r="AP421" s="34" t="str">
        <f>IF(AJ421="","",VLOOKUP(AN421,[1]Sheet11!E:F,2,0))</f>
        <v/>
      </c>
      <c r="AQ421" s="34" t="str">
        <f>IF(AO421="拼单会员","5年",IF(AJ421="","",VLOOKUP(AM421&amp;AP421,[1]Sheet11!$J$3:$K$17,2)))</f>
        <v/>
      </c>
      <c r="AR421" s="34" t="str">
        <f t="shared" si="159"/>
        <v/>
      </c>
      <c r="AS421" s="34" t="str">
        <f t="shared" si="160"/>
        <v/>
      </c>
      <c r="AT421" s="34" t="str">
        <f t="shared" si="161"/>
        <v/>
      </c>
      <c r="AU421" s="34" t="str">
        <f t="shared" si="162"/>
        <v/>
      </c>
      <c r="AV421" s="34" t="str">
        <f t="shared" si="163"/>
        <v/>
      </c>
      <c r="AW421" s="34" t="str">
        <f t="shared" si="164"/>
        <v/>
      </c>
      <c r="AX421" s="34" t="str">
        <f t="shared" si="165"/>
        <v/>
      </c>
      <c r="AY421" s="34" t="str">
        <f>IF(SUMIF('7-市场业绩'!F:F,AC421,'7-市场业绩'!I:I)&gt;0,"学习卡","老结算")</f>
        <v>老结算</v>
      </c>
      <c r="AZ421" s="34" t="str">
        <f t="shared" si="166"/>
        <v/>
      </c>
      <c r="BA421" s="34" t="str">
        <f t="shared" si="167"/>
        <v>无</v>
      </c>
      <c r="BB421" s="34" t="str">
        <f t="shared" si="168"/>
        <v/>
      </c>
      <c r="BC421" s="34" t="str">
        <f t="shared" si="169"/>
        <v/>
      </c>
      <c r="BD421" s="34" t="str">
        <f t="shared" si="170"/>
        <v>无</v>
      </c>
      <c r="BE421" s="34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7.25" hidden="1" customHeight="1">
      <c r="A422" s="30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7"/>
      <c r="M422" s="20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4" t="str">
        <f t="shared" si="147"/>
        <v/>
      </c>
      <c r="AD422" s="35">
        <f t="shared" si="148"/>
        <v>0</v>
      </c>
      <c r="AE422" s="34" t="str">
        <f t="shared" si="149"/>
        <v/>
      </c>
      <c r="AF422" s="24"/>
      <c r="AG422" s="39">
        <f t="shared" si="150"/>
        <v>0</v>
      </c>
      <c r="AH422" s="35">
        <f t="shared" si="151"/>
        <v>0</v>
      </c>
      <c r="AI422" s="35">
        <f t="shared" si="152"/>
        <v>0</v>
      </c>
      <c r="AJ422" s="34" t="str">
        <f t="shared" si="153"/>
        <v/>
      </c>
      <c r="AK422" s="34" t="str">
        <f t="shared" si="154"/>
        <v/>
      </c>
      <c r="AL422" s="34" t="str">
        <f t="shared" si="155"/>
        <v/>
      </c>
      <c r="AM422" s="34" t="str">
        <f t="shared" si="156"/>
        <v/>
      </c>
      <c r="AN422" s="34" t="str">
        <f t="shared" si="157"/>
        <v/>
      </c>
      <c r="AO422" s="34" t="str">
        <f t="shared" si="158"/>
        <v/>
      </c>
      <c r="AP422" s="34" t="str">
        <f>IF(AJ422="","",VLOOKUP(AN422,[1]Sheet11!E:F,2,0))</f>
        <v/>
      </c>
      <c r="AQ422" s="34" t="str">
        <f>IF(AO422="拼单会员","5年",IF(AJ422="","",VLOOKUP(AM422&amp;AP422,[1]Sheet11!$J$3:$K$17,2)))</f>
        <v/>
      </c>
      <c r="AR422" s="34" t="str">
        <f t="shared" si="159"/>
        <v/>
      </c>
      <c r="AS422" s="34" t="str">
        <f t="shared" si="160"/>
        <v/>
      </c>
      <c r="AT422" s="34" t="str">
        <f t="shared" si="161"/>
        <v/>
      </c>
      <c r="AU422" s="34" t="str">
        <f t="shared" si="162"/>
        <v/>
      </c>
      <c r="AV422" s="34" t="str">
        <f t="shared" si="163"/>
        <v/>
      </c>
      <c r="AW422" s="34" t="str">
        <f t="shared" si="164"/>
        <v/>
      </c>
      <c r="AX422" s="34" t="str">
        <f t="shared" si="165"/>
        <v/>
      </c>
      <c r="AY422" s="34" t="str">
        <f>IF(SUMIF('7-市场业绩'!F:F,AC422,'7-市场业绩'!I:I)&gt;0,"学习卡","老结算")</f>
        <v>老结算</v>
      </c>
      <c r="AZ422" s="34" t="str">
        <f t="shared" si="166"/>
        <v/>
      </c>
      <c r="BA422" s="34" t="str">
        <f t="shared" si="167"/>
        <v>无</v>
      </c>
      <c r="BB422" s="34" t="str">
        <f t="shared" si="168"/>
        <v/>
      </c>
      <c r="BC422" s="34" t="str">
        <f t="shared" si="169"/>
        <v/>
      </c>
      <c r="BD422" s="34" t="str">
        <f t="shared" si="170"/>
        <v>无</v>
      </c>
      <c r="BE422" s="34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7.25" hidden="1" customHeight="1">
      <c r="A423" s="30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7"/>
      <c r="M423" s="20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4" t="str">
        <f t="shared" si="147"/>
        <v/>
      </c>
      <c r="AD423" s="35">
        <f t="shared" si="148"/>
        <v>0</v>
      </c>
      <c r="AE423" s="34" t="str">
        <f t="shared" si="149"/>
        <v/>
      </c>
      <c r="AF423" s="24"/>
      <c r="AG423" s="39">
        <f t="shared" si="150"/>
        <v>0</v>
      </c>
      <c r="AH423" s="35">
        <f t="shared" si="151"/>
        <v>0</v>
      </c>
      <c r="AI423" s="35">
        <f t="shared" si="152"/>
        <v>0</v>
      </c>
      <c r="AJ423" s="34" t="str">
        <f t="shared" si="153"/>
        <v/>
      </c>
      <c r="AK423" s="34" t="str">
        <f t="shared" si="154"/>
        <v/>
      </c>
      <c r="AL423" s="34" t="str">
        <f t="shared" si="155"/>
        <v/>
      </c>
      <c r="AM423" s="34" t="str">
        <f t="shared" si="156"/>
        <v/>
      </c>
      <c r="AN423" s="34" t="str">
        <f t="shared" si="157"/>
        <v/>
      </c>
      <c r="AO423" s="34" t="str">
        <f t="shared" si="158"/>
        <v/>
      </c>
      <c r="AP423" s="34" t="str">
        <f>IF(AJ423="","",VLOOKUP(AN423,[1]Sheet11!E:F,2,0))</f>
        <v/>
      </c>
      <c r="AQ423" s="34" t="str">
        <f>IF(AO423="拼单会员","5年",IF(AJ423="","",VLOOKUP(AM423&amp;AP423,[1]Sheet11!$J$3:$K$17,2)))</f>
        <v/>
      </c>
      <c r="AR423" s="34" t="str">
        <f t="shared" si="159"/>
        <v/>
      </c>
      <c r="AS423" s="34" t="str">
        <f t="shared" si="160"/>
        <v/>
      </c>
      <c r="AT423" s="34" t="str">
        <f t="shared" si="161"/>
        <v/>
      </c>
      <c r="AU423" s="34" t="str">
        <f t="shared" si="162"/>
        <v/>
      </c>
      <c r="AV423" s="34" t="str">
        <f t="shared" si="163"/>
        <v/>
      </c>
      <c r="AW423" s="34" t="str">
        <f t="shared" si="164"/>
        <v/>
      </c>
      <c r="AX423" s="34" t="str">
        <f t="shared" si="165"/>
        <v/>
      </c>
      <c r="AY423" s="34" t="str">
        <f>IF(SUMIF('7-市场业绩'!F:F,AC423,'7-市场业绩'!I:I)&gt;0,"学习卡","老结算")</f>
        <v>老结算</v>
      </c>
      <c r="AZ423" s="34" t="str">
        <f t="shared" si="166"/>
        <v/>
      </c>
      <c r="BA423" s="34" t="str">
        <f t="shared" si="167"/>
        <v>无</v>
      </c>
      <c r="BB423" s="34" t="str">
        <f t="shared" si="168"/>
        <v/>
      </c>
      <c r="BC423" s="34" t="str">
        <f t="shared" si="169"/>
        <v/>
      </c>
      <c r="BD423" s="34" t="str">
        <f t="shared" si="170"/>
        <v>无</v>
      </c>
      <c r="BE423" s="34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7.25" hidden="1" customHeight="1">
      <c r="A424" s="30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7"/>
      <c r="M424" s="20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4" t="str">
        <f t="shared" si="147"/>
        <v/>
      </c>
      <c r="AD424" s="35">
        <f t="shared" si="148"/>
        <v>0</v>
      </c>
      <c r="AE424" s="34" t="str">
        <f t="shared" si="149"/>
        <v/>
      </c>
      <c r="AF424" s="24"/>
      <c r="AG424" s="39">
        <f t="shared" si="150"/>
        <v>0</v>
      </c>
      <c r="AH424" s="35">
        <f t="shared" si="151"/>
        <v>0</v>
      </c>
      <c r="AI424" s="35">
        <f t="shared" si="152"/>
        <v>0</v>
      </c>
      <c r="AJ424" s="34" t="str">
        <f t="shared" si="153"/>
        <v/>
      </c>
      <c r="AK424" s="34" t="str">
        <f t="shared" si="154"/>
        <v/>
      </c>
      <c r="AL424" s="34" t="str">
        <f t="shared" si="155"/>
        <v/>
      </c>
      <c r="AM424" s="34" t="str">
        <f t="shared" si="156"/>
        <v/>
      </c>
      <c r="AN424" s="34" t="str">
        <f t="shared" si="157"/>
        <v/>
      </c>
      <c r="AO424" s="34" t="str">
        <f t="shared" si="158"/>
        <v/>
      </c>
      <c r="AP424" s="34" t="str">
        <f>IF(AJ424="","",VLOOKUP(AN424,[1]Sheet11!E:F,2,0))</f>
        <v/>
      </c>
      <c r="AQ424" s="34" t="str">
        <f>IF(AO424="拼单会员","5年",IF(AJ424="","",VLOOKUP(AM424&amp;AP424,[1]Sheet11!$J$3:$K$17,2)))</f>
        <v/>
      </c>
      <c r="AR424" s="34" t="str">
        <f t="shared" si="159"/>
        <v/>
      </c>
      <c r="AS424" s="34" t="str">
        <f t="shared" si="160"/>
        <v/>
      </c>
      <c r="AT424" s="34" t="str">
        <f t="shared" si="161"/>
        <v/>
      </c>
      <c r="AU424" s="34" t="str">
        <f t="shared" si="162"/>
        <v/>
      </c>
      <c r="AV424" s="34" t="str">
        <f t="shared" si="163"/>
        <v/>
      </c>
      <c r="AW424" s="34" t="str">
        <f t="shared" si="164"/>
        <v/>
      </c>
      <c r="AX424" s="34" t="str">
        <f t="shared" si="165"/>
        <v/>
      </c>
      <c r="AY424" s="34" t="str">
        <f>IF(SUMIF('7-市场业绩'!F:F,AC424,'7-市场业绩'!I:I)&gt;0,"学习卡","老结算")</f>
        <v>老结算</v>
      </c>
      <c r="AZ424" s="34" t="str">
        <f t="shared" si="166"/>
        <v/>
      </c>
      <c r="BA424" s="34" t="str">
        <f t="shared" si="167"/>
        <v>无</v>
      </c>
      <c r="BB424" s="34" t="str">
        <f t="shared" si="168"/>
        <v/>
      </c>
      <c r="BC424" s="34" t="str">
        <f t="shared" si="169"/>
        <v/>
      </c>
      <c r="BD424" s="34" t="str">
        <f t="shared" si="170"/>
        <v>无</v>
      </c>
      <c r="BE424" s="34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7.25" hidden="1" customHeight="1">
      <c r="A425" s="30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7"/>
      <c r="M425" s="20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4" t="str">
        <f t="shared" si="147"/>
        <v/>
      </c>
      <c r="AD425" s="35">
        <f t="shared" si="148"/>
        <v>0</v>
      </c>
      <c r="AE425" s="34" t="str">
        <f t="shared" si="149"/>
        <v/>
      </c>
      <c r="AF425" s="24"/>
      <c r="AG425" s="39">
        <f t="shared" si="150"/>
        <v>0</v>
      </c>
      <c r="AH425" s="35">
        <f t="shared" si="151"/>
        <v>0</v>
      </c>
      <c r="AI425" s="35">
        <f t="shared" si="152"/>
        <v>0</v>
      </c>
      <c r="AJ425" s="34" t="str">
        <f t="shared" si="153"/>
        <v/>
      </c>
      <c r="AK425" s="34" t="str">
        <f t="shared" si="154"/>
        <v/>
      </c>
      <c r="AL425" s="34" t="str">
        <f t="shared" si="155"/>
        <v/>
      </c>
      <c r="AM425" s="34" t="str">
        <f t="shared" si="156"/>
        <v/>
      </c>
      <c r="AN425" s="34" t="str">
        <f t="shared" si="157"/>
        <v/>
      </c>
      <c r="AO425" s="34" t="str">
        <f t="shared" si="158"/>
        <v/>
      </c>
      <c r="AP425" s="34" t="str">
        <f>IF(AJ425="","",VLOOKUP(AN425,[1]Sheet11!E:F,2,0))</f>
        <v/>
      </c>
      <c r="AQ425" s="34" t="str">
        <f>IF(AO425="拼单会员","5年",IF(AJ425="","",VLOOKUP(AM425&amp;AP425,[1]Sheet11!$J$3:$K$17,2)))</f>
        <v/>
      </c>
      <c r="AR425" s="34" t="str">
        <f t="shared" si="159"/>
        <v/>
      </c>
      <c r="AS425" s="34" t="str">
        <f t="shared" si="160"/>
        <v/>
      </c>
      <c r="AT425" s="34" t="str">
        <f t="shared" si="161"/>
        <v/>
      </c>
      <c r="AU425" s="34" t="str">
        <f t="shared" si="162"/>
        <v/>
      </c>
      <c r="AV425" s="34" t="str">
        <f t="shared" si="163"/>
        <v/>
      </c>
      <c r="AW425" s="34" t="str">
        <f t="shared" si="164"/>
        <v/>
      </c>
      <c r="AX425" s="34" t="str">
        <f t="shared" si="165"/>
        <v/>
      </c>
      <c r="AY425" s="34" t="str">
        <f>IF(SUMIF('7-市场业绩'!F:F,AC425,'7-市场业绩'!I:I)&gt;0,"学习卡","老结算")</f>
        <v>老结算</v>
      </c>
      <c r="AZ425" s="34" t="str">
        <f t="shared" si="166"/>
        <v/>
      </c>
      <c r="BA425" s="34" t="str">
        <f t="shared" si="167"/>
        <v>无</v>
      </c>
      <c r="BB425" s="34" t="str">
        <f t="shared" si="168"/>
        <v/>
      </c>
      <c r="BC425" s="34" t="str">
        <f t="shared" si="169"/>
        <v/>
      </c>
      <c r="BD425" s="34" t="str">
        <f t="shared" si="170"/>
        <v>无</v>
      </c>
      <c r="BE425" s="34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7.25" hidden="1" customHeight="1">
      <c r="A426" s="30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7"/>
      <c r="M426" s="20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4" t="str">
        <f t="shared" si="147"/>
        <v/>
      </c>
      <c r="AD426" s="35">
        <f t="shared" si="148"/>
        <v>0</v>
      </c>
      <c r="AE426" s="34" t="str">
        <f t="shared" si="149"/>
        <v/>
      </c>
      <c r="AF426" s="24"/>
      <c r="AG426" s="39">
        <f t="shared" si="150"/>
        <v>0</v>
      </c>
      <c r="AH426" s="35">
        <f t="shared" si="151"/>
        <v>0</v>
      </c>
      <c r="AI426" s="35">
        <f t="shared" si="152"/>
        <v>0</v>
      </c>
      <c r="AJ426" s="34" t="str">
        <f t="shared" si="153"/>
        <v/>
      </c>
      <c r="AK426" s="34" t="str">
        <f t="shared" si="154"/>
        <v/>
      </c>
      <c r="AL426" s="34" t="str">
        <f t="shared" si="155"/>
        <v/>
      </c>
      <c r="AM426" s="34" t="str">
        <f t="shared" si="156"/>
        <v/>
      </c>
      <c r="AN426" s="34" t="str">
        <f t="shared" si="157"/>
        <v/>
      </c>
      <c r="AO426" s="34" t="str">
        <f t="shared" si="158"/>
        <v/>
      </c>
      <c r="AP426" s="34" t="str">
        <f>IF(AJ426="","",VLOOKUP(AN426,[1]Sheet11!E:F,2,0))</f>
        <v/>
      </c>
      <c r="AQ426" s="34" t="str">
        <f>IF(AO426="拼单会员","5年",IF(AJ426="","",VLOOKUP(AM426&amp;AP426,[1]Sheet11!$J$3:$K$17,2)))</f>
        <v/>
      </c>
      <c r="AR426" s="34" t="str">
        <f t="shared" si="159"/>
        <v/>
      </c>
      <c r="AS426" s="34" t="str">
        <f t="shared" si="160"/>
        <v/>
      </c>
      <c r="AT426" s="34" t="str">
        <f t="shared" si="161"/>
        <v/>
      </c>
      <c r="AU426" s="34" t="str">
        <f t="shared" si="162"/>
        <v/>
      </c>
      <c r="AV426" s="34" t="str">
        <f t="shared" si="163"/>
        <v/>
      </c>
      <c r="AW426" s="34" t="str">
        <f t="shared" si="164"/>
        <v/>
      </c>
      <c r="AX426" s="34" t="str">
        <f t="shared" si="165"/>
        <v/>
      </c>
      <c r="AY426" s="34" t="str">
        <f>IF(SUMIF('7-市场业绩'!F:F,AC426,'7-市场业绩'!I:I)&gt;0,"学习卡","老结算")</f>
        <v>老结算</v>
      </c>
      <c r="AZ426" s="34" t="str">
        <f t="shared" si="166"/>
        <v/>
      </c>
      <c r="BA426" s="34" t="str">
        <f t="shared" si="167"/>
        <v>无</v>
      </c>
      <c r="BB426" s="34" t="str">
        <f t="shared" si="168"/>
        <v/>
      </c>
      <c r="BC426" s="34" t="str">
        <f t="shared" si="169"/>
        <v/>
      </c>
      <c r="BD426" s="34" t="str">
        <f t="shared" si="170"/>
        <v>无</v>
      </c>
      <c r="BE426" s="34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7.25" hidden="1" customHeight="1">
      <c r="A427" s="30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7"/>
      <c r="M427" s="20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4" t="str">
        <f t="shared" si="147"/>
        <v/>
      </c>
      <c r="AD427" s="35">
        <f t="shared" si="148"/>
        <v>0</v>
      </c>
      <c r="AE427" s="34" t="str">
        <f t="shared" si="149"/>
        <v/>
      </c>
      <c r="AF427" s="24"/>
      <c r="AG427" s="39">
        <f t="shared" si="150"/>
        <v>0</v>
      </c>
      <c r="AH427" s="35">
        <f t="shared" si="151"/>
        <v>0</v>
      </c>
      <c r="AI427" s="35">
        <f t="shared" si="152"/>
        <v>0</v>
      </c>
      <c r="AJ427" s="34" t="str">
        <f t="shared" si="153"/>
        <v/>
      </c>
      <c r="AK427" s="34" t="str">
        <f t="shared" si="154"/>
        <v/>
      </c>
      <c r="AL427" s="34" t="str">
        <f t="shared" si="155"/>
        <v/>
      </c>
      <c r="AM427" s="34" t="str">
        <f t="shared" si="156"/>
        <v/>
      </c>
      <c r="AN427" s="34" t="str">
        <f t="shared" si="157"/>
        <v/>
      </c>
      <c r="AO427" s="34" t="str">
        <f t="shared" si="158"/>
        <v/>
      </c>
      <c r="AP427" s="34" t="str">
        <f>IF(AJ427="","",VLOOKUP(AN427,[1]Sheet11!E:F,2,0))</f>
        <v/>
      </c>
      <c r="AQ427" s="34" t="str">
        <f>IF(AO427="拼单会员","5年",IF(AJ427="","",VLOOKUP(AM427&amp;AP427,[1]Sheet11!$J$3:$K$17,2)))</f>
        <v/>
      </c>
      <c r="AR427" s="34" t="str">
        <f t="shared" si="159"/>
        <v/>
      </c>
      <c r="AS427" s="34" t="str">
        <f t="shared" si="160"/>
        <v/>
      </c>
      <c r="AT427" s="34" t="str">
        <f t="shared" si="161"/>
        <v/>
      </c>
      <c r="AU427" s="34" t="str">
        <f t="shared" si="162"/>
        <v/>
      </c>
      <c r="AV427" s="34" t="str">
        <f t="shared" si="163"/>
        <v/>
      </c>
      <c r="AW427" s="34" t="str">
        <f t="shared" si="164"/>
        <v/>
      </c>
      <c r="AX427" s="34" t="str">
        <f t="shared" si="165"/>
        <v/>
      </c>
      <c r="AY427" s="34" t="str">
        <f>IF(SUMIF('7-市场业绩'!F:F,AC427,'7-市场业绩'!I:I)&gt;0,"学习卡","老结算")</f>
        <v>老结算</v>
      </c>
      <c r="AZ427" s="34" t="str">
        <f t="shared" si="166"/>
        <v/>
      </c>
      <c r="BA427" s="34" t="str">
        <f t="shared" si="167"/>
        <v>无</v>
      </c>
      <c r="BB427" s="34" t="str">
        <f t="shared" si="168"/>
        <v/>
      </c>
      <c r="BC427" s="34" t="str">
        <f t="shared" si="169"/>
        <v/>
      </c>
      <c r="BD427" s="34" t="str">
        <f t="shared" si="170"/>
        <v>无</v>
      </c>
      <c r="BE427" s="34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7.25" hidden="1" customHeight="1">
      <c r="A428" s="30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7"/>
      <c r="M428" s="20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4" t="str">
        <f t="shared" si="147"/>
        <v/>
      </c>
      <c r="AD428" s="35">
        <f t="shared" si="148"/>
        <v>0</v>
      </c>
      <c r="AE428" s="34" t="str">
        <f t="shared" si="149"/>
        <v/>
      </c>
      <c r="AF428" s="24"/>
      <c r="AG428" s="39">
        <f t="shared" si="150"/>
        <v>0</v>
      </c>
      <c r="AH428" s="35">
        <f t="shared" si="151"/>
        <v>0</v>
      </c>
      <c r="AI428" s="35">
        <f t="shared" si="152"/>
        <v>0</v>
      </c>
      <c r="AJ428" s="34" t="str">
        <f t="shared" si="153"/>
        <v/>
      </c>
      <c r="AK428" s="34" t="str">
        <f t="shared" si="154"/>
        <v/>
      </c>
      <c r="AL428" s="34" t="str">
        <f t="shared" si="155"/>
        <v/>
      </c>
      <c r="AM428" s="34" t="str">
        <f t="shared" si="156"/>
        <v/>
      </c>
      <c r="AN428" s="34" t="str">
        <f t="shared" si="157"/>
        <v/>
      </c>
      <c r="AO428" s="34" t="str">
        <f t="shared" si="158"/>
        <v/>
      </c>
      <c r="AP428" s="34" t="str">
        <f>IF(AJ428="","",VLOOKUP(AN428,[1]Sheet11!E:F,2,0))</f>
        <v/>
      </c>
      <c r="AQ428" s="34" t="str">
        <f>IF(AO428="拼单会员","5年",IF(AJ428="","",VLOOKUP(AM428&amp;AP428,[1]Sheet11!$J$3:$K$17,2)))</f>
        <v/>
      </c>
      <c r="AR428" s="34" t="str">
        <f t="shared" si="159"/>
        <v/>
      </c>
      <c r="AS428" s="34" t="str">
        <f t="shared" si="160"/>
        <v/>
      </c>
      <c r="AT428" s="34" t="str">
        <f t="shared" si="161"/>
        <v/>
      </c>
      <c r="AU428" s="34" t="str">
        <f t="shared" si="162"/>
        <v/>
      </c>
      <c r="AV428" s="34" t="str">
        <f t="shared" si="163"/>
        <v/>
      </c>
      <c r="AW428" s="34" t="str">
        <f t="shared" si="164"/>
        <v/>
      </c>
      <c r="AX428" s="34" t="str">
        <f t="shared" si="165"/>
        <v/>
      </c>
      <c r="AY428" s="34" t="str">
        <f>IF(SUMIF('7-市场业绩'!F:F,AC428,'7-市场业绩'!I:I)&gt;0,"学习卡","老结算")</f>
        <v>老结算</v>
      </c>
      <c r="AZ428" s="34" t="str">
        <f t="shared" si="166"/>
        <v/>
      </c>
      <c r="BA428" s="34" t="str">
        <f t="shared" si="167"/>
        <v>无</v>
      </c>
      <c r="BB428" s="34" t="str">
        <f t="shared" si="168"/>
        <v/>
      </c>
      <c r="BC428" s="34" t="str">
        <f t="shared" si="169"/>
        <v/>
      </c>
      <c r="BD428" s="34" t="str">
        <f t="shared" si="170"/>
        <v>无</v>
      </c>
      <c r="BE428" s="34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7.25" hidden="1" customHeight="1">
      <c r="A429" s="30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7"/>
      <c r="M429" s="20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4" t="str">
        <f t="shared" si="147"/>
        <v/>
      </c>
      <c r="AD429" s="35">
        <f t="shared" si="148"/>
        <v>0</v>
      </c>
      <c r="AE429" s="34" t="str">
        <f t="shared" si="149"/>
        <v/>
      </c>
      <c r="AF429" s="24"/>
      <c r="AG429" s="39">
        <f t="shared" si="150"/>
        <v>0</v>
      </c>
      <c r="AH429" s="35">
        <f t="shared" si="151"/>
        <v>0</v>
      </c>
      <c r="AI429" s="35">
        <f t="shared" si="152"/>
        <v>0</v>
      </c>
      <c r="AJ429" s="34" t="str">
        <f t="shared" si="153"/>
        <v/>
      </c>
      <c r="AK429" s="34" t="str">
        <f t="shared" si="154"/>
        <v/>
      </c>
      <c r="AL429" s="34" t="str">
        <f t="shared" si="155"/>
        <v/>
      </c>
      <c r="AM429" s="34" t="str">
        <f t="shared" si="156"/>
        <v/>
      </c>
      <c r="AN429" s="34" t="str">
        <f t="shared" si="157"/>
        <v/>
      </c>
      <c r="AO429" s="34" t="str">
        <f t="shared" si="158"/>
        <v/>
      </c>
      <c r="AP429" s="34" t="str">
        <f>IF(AJ429="","",VLOOKUP(AN429,[1]Sheet11!E:F,2,0))</f>
        <v/>
      </c>
      <c r="AQ429" s="34" t="str">
        <f>IF(AO429="拼单会员","5年",IF(AJ429="","",VLOOKUP(AM429&amp;AP429,[1]Sheet11!$J$3:$K$17,2)))</f>
        <v/>
      </c>
      <c r="AR429" s="34" t="str">
        <f t="shared" si="159"/>
        <v/>
      </c>
      <c r="AS429" s="34" t="str">
        <f t="shared" si="160"/>
        <v/>
      </c>
      <c r="AT429" s="34" t="str">
        <f t="shared" si="161"/>
        <v/>
      </c>
      <c r="AU429" s="34" t="str">
        <f t="shared" si="162"/>
        <v/>
      </c>
      <c r="AV429" s="34" t="str">
        <f t="shared" si="163"/>
        <v/>
      </c>
      <c r="AW429" s="34" t="str">
        <f t="shared" si="164"/>
        <v/>
      </c>
      <c r="AX429" s="34" t="str">
        <f t="shared" si="165"/>
        <v/>
      </c>
      <c r="AY429" s="34" t="str">
        <f>IF(SUMIF('7-市场业绩'!F:F,AC429,'7-市场业绩'!I:I)&gt;0,"学习卡","老结算")</f>
        <v>老结算</v>
      </c>
      <c r="AZ429" s="34" t="str">
        <f t="shared" si="166"/>
        <v/>
      </c>
      <c r="BA429" s="34" t="str">
        <f t="shared" si="167"/>
        <v>无</v>
      </c>
      <c r="BB429" s="34" t="str">
        <f t="shared" si="168"/>
        <v/>
      </c>
      <c r="BC429" s="34" t="str">
        <f t="shared" si="169"/>
        <v/>
      </c>
      <c r="BD429" s="34" t="str">
        <f t="shared" si="170"/>
        <v>无</v>
      </c>
      <c r="BE429" s="34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7.25" hidden="1" customHeight="1">
      <c r="A430" s="30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7"/>
      <c r="M430" s="20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4" t="str">
        <f t="shared" si="147"/>
        <v/>
      </c>
      <c r="AD430" s="35">
        <f t="shared" si="148"/>
        <v>0</v>
      </c>
      <c r="AE430" s="34" t="str">
        <f t="shared" si="149"/>
        <v/>
      </c>
      <c r="AF430" s="24"/>
      <c r="AG430" s="39">
        <f t="shared" si="150"/>
        <v>0</v>
      </c>
      <c r="AH430" s="35">
        <f t="shared" si="151"/>
        <v>0</v>
      </c>
      <c r="AI430" s="35">
        <f t="shared" si="152"/>
        <v>0</v>
      </c>
      <c r="AJ430" s="34" t="str">
        <f t="shared" si="153"/>
        <v/>
      </c>
      <c r="AK430" s="34" t="str">
        <f t="shared" si="154"/>
        <v/>
      </c>
      <c r="AL430" s="34" t="str">
        <f t="shared" si="155"/>
        <v/>
      </c>
      <c r="AM430" s="34" t="str">
        <f t="shared" si="156"/>
        <v/>
      </c>
      <c r="AN430" s="34" t="str">
        <f t="shared" si="157"/>
        <v/>
      </c>
      <c r="AO430" s="34" t="str">
        <f t="shared" si="158"/>
        <v/>
      </c>
      <c r="AP430" s="34" t="str">
        <f>IF(AJ430="","",VLOOKUP(AN430,[1]Sheet11!E:F,2,0))</f>
        <v/>
      </c>
      <c r="AQ430" s="34" t="str">
        <f>IF(AO430="拼单会员","5年",IF(AJ430="","",VLOOKUP(AM430&amp;AP430,[1]Sheet11!$J$3:$K$17,2)))</f>
        <v/>
      </c>
      <c r="AR430" s="34" t="str">
        <f t="shared" si="159"/>
        <v/>
      </c>
      <c r="AS430" s="34" t="str">
        <f t="shared" si="160"/>
        <v/>
      </c>
      <c r="AT430" s="34" t="str">
        <f t="shared" si="161"/>
        <v/>
      </c>
      <c r="AU430" s="34" t="str">
        <f t="shared" si="162"/>
        <v/>
      </c>
      <c r="AV430" s="34" t="str">
        <f t="shared" si="163"/>
        <v/>
      </c>
      <c r="AW430" s="34" t="str">
        <f t="shared" si="164"/>
        <v/>
      </c>
      <c r="AX430" s="34" t="str">
        <f t="shared" si="165"/>
        <v/>
      </c>
      <c r="AY430" s="34" t="str">
        <f>IF(SUMIF('7-市场业绩'!F:F,AC430,'7-市场业绩'!I:I)&gt;0,"学习卡","老结算")</f>
        <v>老结算</v>
      </c>
      <c r="AZ430" s="34" t="str">
        <f t="shared" si="166"/>
        <v/>
      </c>
      <c r="BA430" s="34" t="str">
        <f t="shared" si="167"/>
        <v>无</v>
      </c>
      <c r="BB430" s="34" t="str">
        <f t="shared" si="168"/>
        <v/>
      </c>
      <c r="BC430" s="34" t="str">
        <f t="shared" si="169"/>
        <v/>
      </c>
      <c r="BD430" s="34" t="str">
        <f t="shared" si="170"/>
        <v>无</v>
      </c>
      <c r="BE430" s="34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7.25" hidden="1" customHeight="1">
      <c r="A431" s="30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7"/>
      <c r="M431" s="20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4" t="str">
        <f t="shared" si="147"/>
        <v/>
      </c>
      <c r="AD431" s="35">
        <f t="shared" si="148"/>
        <v>0</v>
      </c>
      <c r="AE431" s="34" t="str">
        <f t="shared" si="149"/>
        <v/>
      </c>
      <c r="AF431" s="24"/>
      <c r="AG431" s="39">
        <f t="shared" si="150"/>
        <v>0</v>
      </c>
      <c r="AH431" s="35">
        <f t="shared" si="151"/>
        <v>0</v>
      </c>
      <c r="AI431" s="35">
        <f t="shared" si="152"/>
        <v>0</v>
      </c>
      <c r="AJ431" s="34" t="str">
        <f t="shared" si="153"/>
        <v/>
      </c>
      <c r="AK431" s="34" t="str">
        <f t="shared" si="154"/>
        <v/>
      </c>
      <c r="AL431" s="34" t="str">
        <f t="shared" si="155"/>
        <v/>
      </c>
      <c r="AM431" s="34" t="str">
        <f t="shared" si="156"/>
        <v/>
      </c>
      <c r="AN431" s="34" t="str">
        <f t="shared" si="157"/>
        <v/>
      </c>
      <c r="AO431" s="34" t="str">
        <f t="shared" si="158"/>
        <v/>
      </c>
      <c r="AP431" s="34" t="str">
        <f>IF(AJ431="","",VLOOKUP(AN431,[1]Sheet11!E:F,2,0))</f>
        <v/>
      </c>
      <c r="AQ431" s="34" t="str">
        <f>IF(AO431="拼单会员","5年",IF(AJ431="","",VLOOKUP(AM431&amp;AP431,[1]Sheet11!$J$3:$K$17,2)))</f>
        <v/>
      </c>
      <c r="AR431" s="34" t="str">
        <f t="shared" si="159"/>
        <v/>
      </c>
      <c r="AS431" s="34" t="str">
        <f t="shared" si="160"/>
        <v/>
      </c>
      <c r="AT431" s="34" t="str">
        <f t="shared" si="161"/>
        <v/>
      </c>
      <c r="AU431" s="34" t="str">
        <f t="shared" si="162"/>
        <v/>
      </c>
      <c r="AV431" s="34" t="str">
        <f t="shared" si="163"/>
        <v/>
      </c>
      <c r="AW431" s="34" t="str">
        <f t="shared" si="164"/>
        <v/>
      </c>
      <c r="AX431" s="34" t="str">
        <f t="shared" si="165"/>
        <v/>
      </c>
      <c r="AY431" s="34" t="str">
        <f>IF(SUMIF('7-市场业绩'!F:F,AC431,'7-市场业绩'!I:I)&gt;0,"学习卡","老结算")</f>
        <v>老结算</v>
      </c>
      <c r="AZ431" s="34" t="str">
        <f t="shared" si="166"/>
        <v/>
      </c>
      <c r="BA431" s="34" t="str">
        <f t="shared" si="167"/>
        <v>无</v>
      </c>
      <c r="BB431" s="34" t="str">
        <f t="shared" si="168"/>
        <v/>
      </c>
      <c r="BC431" s="34" t="str">
        <f t="shared" si="169"/>
        <v/>
      </c>
      <c r="BD431" s="34" t="str">
        <f t="shared" si="170"/>
        <v>无</v>
      </c>
      <c r="BE431" s="34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7.25" hidden="1" customHeight="1">
      <c r="A432" s="30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7"/>
      <c r="M432" s="20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4" t="str">
        <f t="shared" si="147"/>
        <v/>
      </c>
      <c r="AD432" s="35">
        <f t="shared" si="148"/>
        <v>0</v>
      </c>
      <c r="AE432" s="34" t="str">
        <f t="shared" si="149"/>
        <v/>
      </c>
      <c r="AF432" s="24"/>
      <c r="AG432" s="39">
        <f t="shared" si="150"/>
        <v>0</v>
      </c>
      <c r="AH432" s="35">
        <f t="shared" si="151"/>
        <v>0</v>
      </c>
      <c r="AI432" s="35">
        <f t="shared" si="152"/>
        <v>0</v>
      </c>
      <c r="AJ432" s="34" t="str">
        <f t="shared" si="153"/>
        <v/>
      </c>
      <c r="AK432" s="34" t="str">
        <f t="shared" si="154"/>
        <v/>
      </c>
      <c r="AL432" s="34" t="str">
        <f t="shared" si="155"/>
        <v/>
      </c>
      <c r="AM432" s="34" t="str">
        <f t="shared" si="156"/>
        <v/>
      </c>
      <c r="AN432" s="34" t="str">
        <f t="shared" si="157"/>
        <v/>
      </c>
      <c r="AO432" s="34" t="str">
        <f t="shared" si="158"/>
        <v/>
      </c>
      <c r="AP432" s="34" t="str">
        <f>IF(AJ432="","",VLOOKUP(AN432,[1]Sheet11!E:F,2,0))</f>
        <v/>
      </c>
      <c r="AQ432" s="34" t="str">
        <f>IF(AO432="拼单会员","5年",IF(AJ432="","",VLOOKUP(AM432&amp;AP432,[1]Sheet11!$J$3:$K$17,2)))</f>
        <v/>
      </c>
      <c r="AR432" s="34" t="str">
        <f t="shared" si="159"/>
        <v/>
      </c>
      <c r="AS432" s="34" t="str">
        <f t="shared" si="160"/>
        <v/>
      </c>
      <c r="AT432" s="34" t="str">
        <f t="shared" si="161"/>
        <v/>
      </c>
      <c r="AU432" s="34" t="str">
        <f t="shared" si="162"/>
        <v/>
      </c>
      <c r="AV432" s="34" t="str">
        <f t="shared" si="163"/>
        <v/>
      </c>
      <c r="AW432" s="34" t="str">
        <f t="shared" si="164"/>
        <v/>
      </c>
      <c r="AX432" s="34" t="str">
        <f t="shared" si="165"/>
        <v/>
      </c>
      <c r="AY432" s="34" t="str">
        <f>IF(SUMIF('7-市场业绩'!F:F,AC432,'7-市场业绩'!I:I)&gt;0,"学习卡","老结算")</f>
        <v>老结算</v>
      </c>
      <c r="AZ432" s="34" t="str">
        <f t="shared" si="166"/>
        <v/>
      </c>
      <c r="BA432" s="34" t="str">
        <f t="shared" si="167"/>
        <v>无</v>
      </c>
      <c r="BB432" s="34" t="str">
        <f t="shared" si="168"/>
        <v/>
      </c>
      <c r="BC432" s="34" t="str">
        <f t="shared" si="169"/>
        <v/>
      </c>
      <c r="BD432" s="34" t="str">
        <f t="shared" si="170"/>
        <v>无</v>
      </c>
      <c r="BE432" s="34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7.25" hidden="1" customHeight="1">
      <c r="A433" s="30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7"/>
      <c r="M433" s="20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4" t="str">
        <f t="shared" si="147"/>
        <v/>
      </c>
      <c r="AD433" s="35">
        <f t="shared" si="148"/>
        <v>0</v>
      </c>
      <c r="AE433" s="34" t="str">
        <f t="shared" si="149"/>
        <v/>
      </c>
      <c r="AF433" s="24"/>
      <c r="AG433" s="39">
        <f t="shared" si="150"/>
        <v>0</v>
      </c>
      <c r="AH433" s="35">
        <f t="shared" si="151"/>
        <v>0</v>
      </c>
      <c r="AI433" s="35">
        <f t="shared" si="152"/>
        <v>0</v>
      </c>
      <c r="AJ433" s="34" t="str">
        <f t="shared" si="153"/>
        <v/>
      </c>
      <c r="AK433" s="34" t="str">
        <f t="shared" si="154"/>
        <v/>
      </c>
      <c r="AL433" s="34" t="str">
        <f t="shared" si="155"/>
        <v/>
      </c>
      <c r="AM433" s="34" t="str">
        <f t="shared" si="156"/>
        <v/>
      </c>
      <c r="AN433" s="34" t="str">
        <f t="shared" si="157"/>
        <v/>
      </c>
      <c r="AO433" s="34" t="str">
        <f t="shared" si="158"/>
        <v/>
      </c>
      <c r="AP433" s="34" t="str">
        <f>IF(AJ433="","",VLOOKUP(AN433,[1]Sheet11!E:F,2,0))</f>
        <v/>
      </c>
      <c r="AQ433" s="34" t="str">
        <f>IF(AO433="拼单会员","5年",IF(AJ433="","",VLOOKUP(AM433&amp;AP433,[1]Sheet11!$J$3:$K$17,2)))</f>
        <v/>
      </c>
      <c r="AR433" s="34" t="str">
        <f t="shared" si="159"/>
        <v/>
      </c>
      <c r="AS433" s="34" t="str">
        <f t="shared" si="160"/>
        <v/>
      </c>
      <c r="AT433" s="34" t="str">
        <f t="shared" si="161"/>
        <v/>
      </c>
      <c r="AU433" s="34" t="str">
        <f t="shared" si="162"/>
        <v/>
      </c>
      <c r="AV433" s="34" t="str">
        <f t="shared" si="163"/>
        <v/>
      </c>
      <c r="AW433" s="34" t="str">
        <f t="shared" si="164"/>
        <v/>
      </c>
      <c r="AX433" s="34" t="str">
        <f t="shared" si="165"/>
        <v/>
      </c>
      <c r="AY433" s="34" t="str">
        <f>IF(SUMIF('7-市场业绩'!F:F,AC433,'7-市场业绩'!I:I)&gt;0,"学习卡","老结算")</f>
        <v>老结算</v>
      </c>
      <c r="AZ433" s="34" t="str">
        <f t="shared" si="166"/>
        <v/>
      </c>
      <c r="BA433" s="34" t="str">
        <f t="shared" si="167"/>
        <v>无</v>
      </c>
      <c r="BB433" s="34" t="str">
        <f t="shared" si="168"/>
        <v/>
      </c>
      <c r="BC433" s="34" t="str">
        <f t="shared" si="169"/>
        <v/>
      </c>
      <c r="BD433" s="34" t="str">
        <f t="shared" si="170"/>
        <v>无</v>
      </c>
      <c r="BE433" s="34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7.25" hidden="1" customHeight="1">
      <c r="A434" s="30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7"/>
      <c r="M434" s="20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4" t="str">
        <f t="shared" si="147"/>
        <v/>
      </c>
      <c r="AD434" s="35">
        <f t="shared" si="148"/>
        <v>0</v>
      </c>
      <c r="AE434" s="34" t="str">
        <f t="shared" si="149"/>
        <v/>
      </c>
      <c r="AF434" s="24"/>
      <c r="AG434" s="39">
        <f t="shared" si="150"/>
        <v>0</v>
      </c>
      <c r="AH434" s="35">
        <f t="shared" si="151"/>
        <v>0</v>
      </c>
      <c r="AI434" s="35">
        <f t="shared" si="152"/>
        <v>0</v>
      </c>
      <c r="AJ434" s="34" t="str">
        <f t="shared" si="153"/>
        <v/>
      </c>
      <c r="AK434" s="34" t="str">
        <f t="shared" si="154"/>
        <v/>
      </c>
      <c r="AL434" s="34" t="str">
        <f t="shared" si="155"/>
        <v/>
      </c>
      <c r="AM434" s="34" t="str">
        <f t="shared" si="156"/>
        <v/>
      </c>
      <c r="AN434" s="34" t="str">
        <f t="shared" si="157"/>
        <v/>
      </c>
      <c r="AO434" s="34" t="str">
        <f t="shared" si="158"/>
        <v/>
      </c>
      <c r="AP434" s="34" t="str">
        <f>IF(AJ434="","",VLOOKUP(AN434,[1]Sheet11!E:F,2,0))</f>
        <v/>
      </c>
      <c r="AQ434" s="34" t="str">
        <f>IF(AO434="拼单会员","5年",IF(AJ434="","",VLOOKUP(AM434&amp;AP434,[1]Sheet11!$J$3:$K$17,2)))</f>
        <v/>
      </c>
      <c r="AR434" s="34" t="str">
        <f t="shared" si="159"/>
        <v/>
      </c>
      <c r="AS434" s="34" t="str">
        <f t="shared" si="160"/>
        <v/>
      </c>
      <c r="AT434" s="34" t="str">
        <f t="shared" si="161"/>
        <v/>
      </c>
      <c r="AU434" s="34" t="str">
        <f t="shared" si="162"/>
        <v/>
      </c>
      <c r="AV434" s="34" t="str">
        <f t="shared" si="163"/>
        <v/>
      </c>
      <c r="AW434" s="34" t="str">
        <f t="shared" si="164"/>
        <v/>
      </c>
      <c r="AX434" s="34" t="str">
        <f t="shared" si="165"/>
        <v/>
      </c>
      <c r="AY434" s="34" t="str">
        <f>IF(SUMIF('7-市场业绩'!F:F,AC434,'7-市场业绩'!I:I)&gt;0,"学习卡","老结算")</f>
        <v>老结算</v>
      </c>
      <c r="AZ434" s="34" t="str">
        <f t="shared" si="166"/>
        <v/>
      </c>
      <c r="BA434" s="34" t="str">
        <f t="shared" si="167"/>
        <v>无</v>
      </c>
      <c r="BB434" s="34" t="str">
        <f t="shared" si="168"/>
        <v/>
      </c>
      <c r="BC434" s="34" t="str">
        <f t="shared" si="169"/>
        <v/>
      </c>
      <c r="BD434" s="34" t="str">
        <f t="shared" si="170"/>
        <v>无</v>
      </c>
      <c r="BE434" s="34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7.25" hidden="1" customHeight="1">
      <c r="A435" s="30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7"/>
      <c r="M435" s="20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4" t="str">
        <f t="shared" si="147"/>
        <v/>
      </c>
      <c r="AD435" s="35">
        <f t="shared" si="148"/>
        <v>0</v>
      </c>
      <c r="AE435" s="34" t="str">
        <f t="shared" si="149"/>
        <v/>
      </c>
      <c r="AF435" s="24"/>
      <c r="AG435" s="39">
        <f t="shared" si="150"/>
        <v>0</v>
      </c>
      <c r="AH435" s="35">
        <f t="shared" si="151"/>
        <v>0</v>
      </c>
      <c r="AI435" s="35">
        <f t="shared" si="152"/>
        <v>0</v>
      </c>
      <c r="AJ435" s="34" t="str">
        <f t="shared" si="153"/>
        <v/>
      </c>
      <c r="AK435" s="34" t="str">
        <f t="shared" si="154"/>
        <v/>
      </c>
      <c r="AL435" s="34" t="str">
        <f t="shared" si="155"/>
        <v/>
      </c>
      <c r="AM435" s="34" t="str">
        <f t="shared" si="156"/>
        <v/>
      </c>
      <c r="AN435" s="34" t="str">
        <f t="shared" si="157"/>
        <v/>
      </c>
      <c r="AO435" s="34" t="str">
        <f t="shared" si="158"/>
        <v/>
      </c>
      <c r="AP435" s="34" t="str">
        <f>IF(AJ435="","",VLOOKUP(AN435,[1]Sheet11!E:F,2,0))</f>
        <v/>
      </c>
      <c r="AQ435" s="34" t="str">
        <f>IF(AO435="拼单会员","5年",IF(AJ435="","",VLOOKUP(AM435&amp;AP435,[1]Sheet11!$J$3:$K$17,2)))</f>
        <v/>
      </c>
      <c r="AR435" s="34" t="str">
        <f t="shared" si="159"/>
        <v/>
      </c>
      <c r="AS435" s="34" t="str">
        <f t="shared" si="160"/>
        <v/>
      </c>
      <c r="AT435" s="34" t="str">
        <f t="shared" si="161"/>
        <v/>
      </c>
      <c r="AU435" s="34" t="str">
        <f t="shared" si="162"/>
        <v/>
      </c>
      <c r="AV435" s="34" t="str">
        <f t="shared" si="163"/>
        <v/>
      </c>
      <c r="AW435" s="34" t="str">
        <f t="shared" si="164"/>
        <v/>
      </c>
      <c r="AX435" s="34" t="str">
        <f t="shared" si="165"/>
        <v/>
      </c>
      <c r="AY435" s="34" t="str">
        <f>IF(SUMIF('7-市场业绩'!F:F,AC435,'7-市场业绩'!I:I)&gt;0,"学习卡","老结算")</f>
        <v>老结算</v>
      </c>
      <c r="AZ435" s="34" t="str">
        <f t="shared" si="166"/>
        <v/>
      </c>
      <c r="BA435" s="34" t="str">
        <f t="shared" si="167"/>
        <v>无</v>
      </c>
      <c r="BB435" s="34" t="str">
        <f t="shared" si="168"/>
        <v/>
      </c>
      <c r="BC435" s="34" t="str">
        <f t="shared" si="169"/>
        <v/>
      </c>
      <c r="BD435" s="34" t="str">
        <f t="shared" si="170"/>
        <v>无</v>
      </c>
      <c r="BE435" s="34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7.25" hidden="1" customHeight="1">
      <c r="A436" s="30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7"/>
      <c r="M436" s="20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4" t="str">
        <f t="shared" si="147"/>
        <v/>
      </c>
      <c r="AD436" s="35">
        <f t="shared" si="148"/>
        <v>0</v>
      </c>
      <c r="AE436" s="34" t="str">
        <f t="shared" si="149"/>
        <v/>
      </c>
      <c r="AF436" s="24"/>
      <c r="AG436" s="39">
        <f t="shared" si="150"/>
        <v>0</v>
      </c>
      <c r="AH436" s="35">
        <f t="shared" si="151"/>
        <v>0</v>
      </c>
      <c r="AI436" s="35">
        <f t="shared" si="152"/>
        <v>0</v>
      </c>
      <c r="AJ436" s="34" t="str">
        <f t="shared" si="153"/>
        <v/>
      </c>
      <c r="AK436" s="34" t="str">
        <f t="shared" si="154"/>
        <v/>
      </c>
      <c r="AL436" s="34" t="str">
        <f t="shared" si="155"/>
        <v/>
      </c>
      <c r="AM436" s="34" t="str">
        <f t="shared" si="156"/>
        <v/>
      </c>
      <c r="AN436" s="34" t="str">
        <f t="shared" si="157"/>
        <v/>
      </c>
      <c r="AO436" s="34" t="str">
        <f t="shared" si="158"/>
        <v/>
      </c>
      <c r="AP436" s="34" t="str">
        <f>IF(AJ436="","",VLOOKUP(AN436,[1]Sheet11!E:F,2,0))</f>
        <v/>
      </c>
      <c r="AQ436" s="34" t="str">
        <f>IF(AO436="拼单会员","5年",IF(AJ436="","",VLOOKUP(AM436&amp;AP436,[1]Sheet11!$J$3:$K$17,2)))</f>
        <v/>
      </c>
      <c r="AR436" s="34" t="str">
        <f t="shared" si="159"/>
        <v/>
      </c>
      <c r="AS436" s="34" t="str">
        <f t="shared" si="160"/>
        <v/>
      </c>
      <c r="AT436" s="34" t="str">
        <f t="shared" si="161"/>
        <v/>
      </c>
      <c r="AU436" s="34" t="str">
        <f t="shared" si="162"/>
        <v/>
      </c>
      <c r="AV436" s="34" t="str">
        <f t="shared" si="163"/>
        <v/>
      </c>
      <c r="AW436" s="34" t="str">
        <f t="shared" si="164"/>
        <v/>
      </c>
      <c r="AX436" s="34" t="str">
        <f t="shared" si="165"/>
        <v/>
      </c>
      <c r="AY436" s="34" t="str">
        <f>IF(SUMIF('7-市场业绩'!F:F,AC436,'7-市场业绩'!I:I)&gt;0,"学习卡","老结算")</f>
        <v>老结算</v>
      </c>
      <c r="AZ436" s="34" t="str">
        <f t="shared" si="166"/>
        <v/>
      </c>
      <c r="BA436" s="34" t="str">
        <f t="shared" si="167"/>
        <v>无</v>
      </c>
      <c r="BB436" s="34" t="str">
        <f t="shared" si="168"/>
        <v/>
      </c>
      <c r="BC436" s="34" t="str">
        <f t="shared" si="169"/>
        <v/>
      </c>
      <c r="BD436" s="34" t="str">
        <f t="shared" si="170"/>
        <v>无</v>
      </c>
      <c r="BE436" s="34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7.25" hidden="1" customHeight="1">
      <c r="A437" s="30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7"/>
      <c r="M437" s="20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4" t="str">
        <f t="shared" si="147"/>
        <v/>
      </c>
      <c r="AD437" s="35">
        <f t="shared" si="148"/>
        <v>0</v>
      </c>
      <c r="AE437" s="34" t="str">
        <f t="shared" si="149"/>
        <v/>
      </c>
      <c r="AF437" s="24"/>
      <c r="AG437" s="39">
        <f t="shared" si="150"/>
        <v>0</v>
      </c>
      <c r="AH437" s="35">
        <f t="shared" si="151"/>
        <v>0</v>
      </c>
      <c r="AI437" s="35">
        <f t="shared" si="152"/>
        <v>0</v>
      </c>
      <c r="AJ437" s="34" t="str">
        <f t="shared" si="153"/>
        <v/>
      </c>
      <c r="AK437" s="34" t="str">
        <f t="shared" si="154"/>
        <v/>
      </c>
      <c r="AL437" s="34" t="str">
        <f t="shared" si="155"/>
        <v/>
      </c>
      <c r="AM437" s="34" t="str">
        <f t="shared" si="156"/>
        <v/>
      </c>
      <c r="AN437" s="34" t="str">
        <f t="shared" si="157"/>
        <v/>
      </c>
      <c r="AO437" s="34" t="str">
        <f t="shared" si="158"/>
        <v/>
      </c>
      <c r="AP437" s="34" t="str">
        <f>IF(AJ437="","",VLOOKUP(AN437,[1]Sheet11!E:F,2,0))</f>
        <v/>
      </c>
      <c r="AQ437" s="34" t="str">
        <f>IF(AO437="拼单会员","5年",IF(AJ437="","",VLOOKUP(AM437&amp;AP437,[1]Sheet11!$J$3:$K$17,2)))</f>
        <v/>
      </c>
      <c r="AR437" s="34" t="str">
        <f t="shared" si="159"/>
        <v/>
      </c>
      <c r="AS437" s="34" t="str">
        <f t="shared" si="160"/>
        <v/>
      </c>
      <c r="AT437" s="34" t="str">
        <f t="shared" si="161"/>
        <v/>
      </c>
      <c r="AU437" s="34" t="str">
        <f t="shared" si="162"/>
        <v/>
      </c>
      <c r="AV437" s="34" t="str">
        <f t="shared" si="163"/>
        <v/>
      </c>
      <c r="AW437" s="34" t="str">
        <f t="shared" si="164"/>
        <v/>
      </c>
      <c r="AX437" s="34" t="str">
        <f t="shared" si="165"/>
        <v/>
      </c>
      <c r="AY437" s="34" t="str">
        <f>IF(SUMIF('7-市场业绩'!F:F,AC437,'7-市场业绩'!I:I)&gt;0,"学习卡","老结算")</f>
        <v>老结算</v>
      </c>
      <c r="AZ437" s="34" t="str">
        <f t="shared" si="166"/>
        <v/>
      </c>
      <c r="BA437" s="34" t="str">
        <f t="shared" si="167"/>
        <v>无</v>
      </c>
      <c r="BB437" s="34" t="str">
        <f t="shared" si="168"/>
        <v/>
      </c>
      <c r="BC437" s="34" t="str">
        <f t="shared" si="169"/>
        <v/>
      </c>
      <c r="BD437" s="34" t="str">
        <f t="shared" si="170"/>
        <v>无</v>
      </c>
      <c r="BE437" s="34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7.25" hidden="1" customHeight="1">
      <c r="A438" s="30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7"/>
      <c r="M438" s="20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4" t="str">
        <f t="shared" si="147"/>
        <v/>
      </c>
      <c r="AD438" s="35">
        <f t="shared" si="148"/>
        <v>0</v>
      </c>
      <c r="AE438" s="34" t="str">
        <f t="shared" si="149"/>
        <v/>
      </c>
      <c r="AF438" s="24"/>
      <c r="AG438" s="39">
        <f t="shared" si="150"/>
        <v>0</v>
      </c>
      <c r="AH438" s="35">
        <f t="shared" si="151"/>
        <v>0</v>
      </c>
      <c r="AI438" s="35">
        <f t="shared" si="152"/>
        <v>0</v>
      </c>
      <c r="AJ438" s="34" t="str">
        <f t="shared" si="153"/>
        <v/>
      </c>
      <c r="AK438" s="34" t="str">
        <f t="shared" si="154"/>
        <v/>
      </c>
      <c r="AL438" s="34" t="str">
        <f t="shared" si="155"/>
        <v/>
      </c>
      <c r="AM438" s="34" t="str">
        <f t="shared" si="156"/>
        <v/>
      </c>
      <c r="AN438" s="34" t="str">
        <f t="shared" si="157"/>
        <v/>
      </c>
      <c r="AO438" s="34" t="str">
        <f t="shared" si="158"/>
        <v/>
      </c>
      <c r="AP438" s="34" t="str">
        <f>IF(AJ438="","",VLOOKUP(AN438,[1]Sheet11!E:F,2,0))</f>
        <v/>
      </c>
      <c r="AQ438" s="34" t="str">
        <f>IF(AO438="拼单会员","5年",IF(AJ438="","",VLOOKUP(AM438&amp;AP438,[1]Sheet11!$J$3:$K$17,2)))</f>
        <v/>
      </c>
      <c r="AR438" s="34" t="str">
        <f t="shared" si="159"/>
        <v/>
      </c>
      <c r="AS438" s="34" t="str">
        <f t="shared" si="160"/>
        <v/>
      </c>
      <c r="AT438" s="34" t="str">
        <f t="shared" si="161"/>
        <v/>
      </c>
      <c r="AU438" s="34" t="str">
        <f t="shared" si="162"/>
        <v/>
      </c>
      <c r="AV438" s="34" t="str">
        <f t="shared" si="163"/>
        <v/>
      </c>
      <c r="AW438" s="34" t="str">
        <f t="shared" si="164"/>
        <v/>
      </c>
      <c r="AX438" s="34" t="str">
        <f t="shared" si="165"/>
        <v/>
      </c>
      <c r="AY438" s="34" t="str">
        <f>IF(SUMIF('7-市场业绩'!F:F,AC438,'7-市场业绩'!I:I)&gt;0,"学习卡","老结算")</f>
        <v>老结算</v>
      </c>
      <c r="AZ438" s="34" t="str">
        <f t="shared" si="166"/>
        <v/>
      </c>
      <c r="BA438" s="34" t="str">
        <f t="shared" si="167"/>
        <v>无</v>
      </c>
      <c r="BB438" s="34" t="str">
        <f t="shared" si="168"/>
        <v/>
      </c>
      <c r="BC438" s="34" t="str">
        <f t="shared" si="169"/>
        <v/>
      </c>
      <c r="BD438" s="34" t="str">
        <f t="shared" si="170"/>
        <v>无</v>
      </c>
      <c r="BE438" s="34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7.25" hidden="1" customHeight="1">
      <c r="A439" s="30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7"/>
      <c r="M439" s="20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4" t="str">
        <f t="shared" si="147"/>
        <v/>
      </c>
      <c r="AD439" s="35">
        <f t="shared" si="148"/>
        <v>0</v>
      </c>
      <c r="AE439" s="34" t="str">
        <f t="shared" si="149"/>
        <v/>
      </c>
      <c r="AF439" s="24"/>
      <c r="AG439" s="39">
        <f t="shared" si="150"/>
        <v>0</v>
      </c>
      <c r="AH439" s="35">
        <f t="shared" si="151"/>
        <v>0</v>
      </c>
      <c r="AI439" s="35">
        <f t="shared" si="152"/>
        <v>0</v>
      </c>
      <c r="AJ439" s="34" t="str">
        <f t="shared" si="153"/>
        <v/>
      </c>
      <c r="AK439" s="34" t="str">
        <f t="shared" si="154"/>
        <v/>
      </c>
      <c r="AL439" s="34" t="str">
        <f t="shared" si="155"/>
        <v/>
      </c>
      <c r="AM439" s="34" t="str">
        <f t="shared" si="156"/>
        <v/>
      </c>
      <c r="AN439" s="34" t="str">
        <f t="shared" si="157"/>
        <v/>
      </c>
      <c r="AO439" s="34" t="str">
        <f t="shared" si="158"/>
        <v/>
      </c>
      <c r="AP439" s="34" t="str">
        <f>IF(AJ439="","",VLOOKUP(AN439,[1]Sheet11!E:F,2,0))</f>
        <v/>
      </c>
      <c r="AQ439" s="34" t="str">
        <f>IF(AO439="拼单会员","5年",IF(AJ439="","",VLOOKUP(AM439&amp;AP439,[1]Sheet11!$J$3:$K$17,2)))</f>
        <v/>
      </c>
      <c r="AR439" s="34" t="str">
        <f t="shared" si="159"/>
        <v/>
      </c>
      <c r="AS439" s="34" t="str">
        <f t="shared" si="160"/>
        <v/>
      </c>
      <c r="AT439" s="34" t="str">
        <f t="shared" si="161"/>
        <v/>
      </c>
      <c r="AU439" s="34" t="str">
        <f t="shared" si="162"/>
        <v/>
      </c>
      <c r="AV439" s="34" t="str">
        <f t="shared" si="163"/>
        <v/>
      </c>
      <c r="AW439" s="34" t="str">
        <f t="shared" si="164"/>
        <v/>
      </c>
      <c r="AX439" s="34" t="str">
        <f t="shared" si="165"/>
        <v/>
      </c>
      <c r="AY439" s="34" t="str">
        <f>IF(SUMIF('7-市场业绩'!F:F,AC439,'7-市场业绩'!I:I)&gt;0,"学习卡","老结算")</f>
        <v>老结算</v>
      </c>
      <c r="AZ439" s="34" t="str">
        <f t="shared" si="166"/>
        <v/>
      </c>
      <c r="BA439" s="34" t="str">
        <f t="shared" si="167"/>
        <v>无</v>
      </c>
      <c r="BB439" s="34" t="str">
        <f t="shared" si="168"/>
        <v/>
      </c>
      <c r="BC439" s="34" t="str">
        <f t="shared" si="169"/>
        <v/>
      </c>
      <c r="BD439" s="34" t="str">
        <f t="shared" si="170"/>
        <v>无</v>
      </c>
      <c r="BE439" s="34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7.25" hidden="1" customHeight="1">
      <c r="A440" s="30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7"/>
      <c r="M440" s="20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4" t="str">
        <f t="shared" si="147"/>
        <v/>
      </c>
      <c r="AD440" s="35">
        <f t="shared" si="148"/>
        <v>0</v>
      </c>
      <c r="AE440" s="34" t="str">
        <f t="shared" si="149"/>
        <v/>
      </c>
      <c r="AF440" s="24"/>
      <c r="AG440" s="39">
        <f t="shared" si="150"/>
        <v>0</v>
      </c>
      <c r="AH440" s="35">
        <f t="shared" si="151"/>
        <v>0</v>
      </c>
      <c r="AI440" s="35">
        <f t="shared" si="152"/>
        <v>0</v>
      </c>
      <c r="AJ440" s="34" t="str">
        <f t="shared" si="153"/>
        <v/>
      </c>
      <c r="AK440" s="34" t="str">
        <f t="shared" si="154"/>
        <v/>
      </c>
      <c r="AL440" s="34" t="str">
        <f t="shared" si="155"/>
        <v/>
      </c>
      <c r="AM440" s="34" t="str">
        <f t="shared" si="156"/>
        <v/>
      </c>
      <c r="AN440" s="34" t="str">
        <f t="shared" si="157"/>
        <v/>
      </c>
      <c r="AO440" s="34" t="str">
        <f t="shared" si="158"/>
        <v/>
      </c>
      <c r="AP440" s="34" t="str">
        <f>IF(AJ440="","",VLOOKUP(AN440,[1]Sheet11!E:F,2,0))</f>
        <v/>
      </c>
      <c r="AQ440" s="34" t="str">
        <f>IF(AO440="拼单会员","5年",IF(AJ440="","",VLOOKUP(AM440&amp;AP440,[1]Sheet11!$J$3:$K$17,2)))</f>
        <v/>
      </c>
      <c r="AR440" s="34" t="str">
        <f t="shared" si="159"/>
        <v/>
      </c>
      <c r="AS440" s="34" t="str">
        <f t="shared" si="160"/>
        <v/>
      </c>
      <c r="AT440" s="34" t="str">
        <f t="shared" si="161"/>
        <v/>
      </c>
      <c r="AU440" s="34" t="str">
        <f t="shared" si="162"/>
        <v/>
      </c>
      <c r="AV440" s="34" t="str">
        <f t="shared" si="163"/>
        <v/>
      </c>
      <c r="AW440" s="34" t="str">
        <f t="shared" si="164"/>
        <v/>
      </c>
      <c r="AX440" s="34" t="str">
        <f t="shared" si="165"/>
        <v/>
      </c>
      <c r="AY440" s="34" t="str">
        <f>IF(SUMIF('7-市场业绩'!F:F,AC440,'7-市场业绩'!I:I)&gt;0,"学习卡","老结算")</f>
        <v>老结算</v>
      </c>
      <c r="AZ440" s="34" t="str">
        <f t="shared" si="166"/>
        <v/>
      </c>
      <c r="BA440" s="34" t="str">
        <f t="shared" si="167"/>
        <v>无</v>
      </c>
      <c r="BB440" s="34" t="str">
        <f t="shared" si="168"/>
        <v/>
      </c>
      <c r="BC440" s="34" t="str">
        <f t="shared" si="169"/>
        <v/>
      </c>
      <c r="BD440" s="34" t="str">
        <f t="shared" si="170"/>
        <v>无</v>
      </c>
      <c r="BE440" s="34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7.25" hidden="1" customHeight="1">
      <c r="A441" s="30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7"/>
      <c r="M441" s="20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4" t="str">
        <f t="shared" si="147"/>
        <v/>
      </c>
      <c r="AD441" s="35">
        <f t="shared" si="148"/>
        <v>0</v>
      </c>
      <c r="AE441" s="34" t="str">
        <f t="shared" si="149"/>
        <v/>
      </c>
      <c r="AF441" s="24"/>
      <c r="AG441" s="39">
        <f t="shared" si="150"/>
        <v>0</v>
      </c>
      <c r="AH441" s="35">
        <f t="shared" si="151"/>
        <v>0</v>
      </c>
      <c r="AI441" s="35">
        <f t="shared" si="152"/>
        <v>0</v>
      </c>
      <c r="AJ441" s="34" t="str">
        <f t="shared" si="153"/>
        <v/>
      </c>
      <c r="AK441" s="34" t="str">
        <f t="shared" si="154"/>
        <v/>
      </c>
      <c r="AL441" s="34" t="str">
        <f t="shared" si="155"/>
        <v/>
      </c>
      <c r="AM441" s="34" t="str">
        <f t="shared" si="156"/>
        <v/>
      </c>
      <c r="AN441" s="34" t="str">
        <f t="shared" si="157"/>
        <v/>
      </c>
      <c r="AO441" s="34" t="str">
        <f t="shared" si="158"/>
        <v/>
      </c>
      <c r="AP441" s="34" t="str">
        <f>IF(AJ441="","",VLOOKUP(AN441,[1]Sheet11!E:F,2,0))</f>
        <v/>
      </c>
      <c r="AQ441" s="34" t="str">
        <f>IF(AO441="拼单会员","5年",IF(AJ441="","",VLOOKUP(AM441&amp;AP441,[1]Sheet11!$J$3:$K$17,2)))</f>
        <v/>
      </c>
      <c r="AR441" s="34" t="str">
        <f t="shared" si="159"/>
        <v/>
      </c>
      <c r="AS441" s="34" t="str">
        <f t="shared" si="160"/>
        <v/>
      </c>
      <c r="AT441" s="34" t="str">
        <f t="shared" si="161"/>
        <v/>
      </c>
      <c r="AU441" s="34" t="str">
        <f t="shared" si="162"/>
        <v/>
      </c>
      <c r="AV441" s="34" t="str">
        <f t="shared" si="163"/>
        <v/>
      </c>
      <c r="AW441" s="34" t="str">
        <f t="shared" si="164"/>
        <v/>
      </c>
      <c r="AX441" s="34" t="str">
        <f t="shared" si="165"/>
        <v/>
      </c>
      <c r="AY441" s="34" t="str">
        <f>IF(SUMIF('7-市场业绩'!F:F,AC441,'7-市场业绩'!I:I)&gt;0,"学习卡","老结算")</f>
        <v>老结算</v>
      </c>
      <c r="AZ441" s="34" t="str">
        <f t="shared" si="166"/>
        <v/>
      </c>
      <c r="BA441" s="34" t="str">
        <f t="shared" si="167"/>
        <v>无</v>
      </c>
      <c r="BB441" s="34" t="str">
        <f t="shared" si="168"/>
        <v/>
      </c>
      <c r="BC441" s="34" t="str">
        <f t="shared" si="169"/>
        <v/>
      </c>
      <c r="BD441" s="34" t="str">
        <f t="shared" si="170"/>
        <v>无</v>
      </c>
      <c r="BE441" s="34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7.25" hidden="1" customHeight="1">
      <c r="A442" s="30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7"/>
      <c r="M442" s="20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4" t="str">
        <f t="shared" si="147"/>
        <v/>
      </c>
      <c r="AD442" s="35">
        <f t="shared" si="148"/>
        <v>0</v>
      </c>
      <c r="AE442" s="34" t="str">
        <f t="shared" si="149"/>
        <v/>
      </c>
      <c r="AF442" s="24"/>
      <c r="AG442" s="39">
        <f t="shared" si="150"/>
        <v>0</v>
      </c>
      <c r="AH442" s="35">
        <f t="shared" si="151"/>
        <v>0</v>
      </c>
      <c r="AI442" s="35">
        <f t="shared" si="152"/>
        <v>0</v>
      </c>
      <c r="AJ442" s="34" t="str">
        <f t="shared" si="153"/>
        <v/>
      </c>
      <c r="AK442" s="34" t="str">
        <f t="shared" si="154"/>
        <v/>
      </c>
      <c r="AL442" s="34" t="str">
        <f t="shared" si="155"/>
        <v/>
      </c>
      <c r="AM442" s="34" t="str">
        <f t="shared" si="156"/>
        <v/>
      </c>
      <c r="AN442" s="34" t="str">
        <f t="shared" si="157"/>
        <v/>
      </c>
      <c r="AO442" s="34" t="str">
        <f t="shared" si="158"/>
        <v/>
      </c>
      <c r="AP442" s="34" t="str">
        <f>IF(AJ442="","",VLOOKUP(AN442,[1]Sheet11!E:F,2,0))</f>
        <v/>
      </c>
      <c r="AQ442" s="34" t="str">
        <f>IF(AO442="拼单会员","5年",IF(AJ442="","",VLOOKUP(AM442&amp;AP442,[1]Sheet11!$J$3:$K$17,2)))</f>
        <v/>
      </c>
      <c r="AR442" s="34" t="str">
        <f t="shared" si="159"/>
        <v/>
      </c>
      <c r="AS442" s="34" t="str">
        <f t="shared" si="160"/>
        <v/>
      </c>
      <c r="AT442" s="34" t="str">
        <f t="shared" si="161"/>
        <v/>
      </c>
      <c r="AU442" s="34" t="str">
        <f t="shared" si="162"/>
        <v/>
      </c>
      <c r="AV442" s="34" t="str">
        <f t="shared" si="163"/>
        <v/>
      </c>
      <c r="AW442" s="34" t="str">
        <f t="shared" si="164"/>
        <v/>
      </c>
      <c r="AX442" s="34" t="str">
        <f t="shared" si="165"/>
        <v/>
      </c>
      <c r="AY442" s="34" t="str">
        <f>IF(SUMIF('7-市场业绩'!F:F,AC442,'7-市场业绩'!I:I)&gt;0,"学习卡","老结算")</f>
        <v>老结算</v>
      </c>
      <c r="AZ442" s="34" t="str">
        <f t="shared" si="166"/>
        <v/>
      </c>
      <c r="BA442" s="34" t="str">
        <f t="shared" si="167"/>
        <v>无</v>
      </c>
      <c r="BB442" s="34" t="str">
        <f t="shared" si="168"/>
        <v/>
      </c>
      <c r="BC442" s="34" t="str">
        <f t="shared" si="169"/>
        <v/>
      </c>
      <c r="BD442" s="34" t="str">
        <f t="shared" si="170"/>
        <v>无</v>
      </c>
      <c r="BE442" s="34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7.25" hidden="1" customHeight="1">
      <c r="A443" s="30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7"/>
      <c r="M443" s="20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4" t="str">
        <f t="shared" si="147"/>
        <v/>
      </c>
      <c r="AD443" s="35">
        <f t="shared" si="148"/>
        <v>0</v>
      </c>
      <c r="AE443" s="34" t="str">
        <f t="shared" si="149"/>
        <v/>
      </c>
      <c r="AF443" s="24"/>
      <c r="AG443" s="39">
        <f t="shared" si="150"/>
        <v>0</v>
      </c>
      <c r="AH443" s="35">
        <f t="shared" si="151"/>
        <v>0</v>
      </c>
      <c r="AI443" s="35">
        <f t="shared" si="152"/>
        <v>0</v>
      </c>
      <c r="AJ443" s="34" t="str">
        <f t="shared" si="153"/>
        <v/>
      </c>
      <c r="AK443" s="34" t="str">
        <f t="shared" si="154"/>
        <v/>
      </c>
      <c r="AL443" s="34" t="str">
        <f t="shared" si="155"/>
        <v/>
      </c>
      <c r="AM443" s="34" t="str">
        <f t="shared" si="156"/>
        <v/>
      </c>
      <c r="AN443" s="34" t="str">
        <f t="shared" si="157"/>
        <v/>
      </c>
      <c r="AO443" s="34" t="str">
        <f t="shared" si="158"/>
        <v/>
      </c>
      <c r="AP443" s="34" t="str">
        <f>IF(AJ443="","",VLOOKUP(AN443,[1]Sheet11!E:F,2,0))</f>
        <v/>
      </c>
      <c r="AQ443" s="34" t="str">
        <f>IF(AO443="拼单会员","5年",IF(AJ443="","",VLOOKUP(AM443&amp;AP443,[1]Sheet11!$J$3:$K$17,2)))</f>
        <v/>
      </c>
      <c r="AR443" s="34" t="str">
        <f t="shared" si="159"/>
        <v/>
      </c>
      <c r="AS443" s="34" t="str">
        <f t="shared" si="160"/>
        <v/>
      </c>
      <c r="AT443" s="34" t="str">
        <f t="shared" si="161"/>
        <v/>
      </c>
      <c r="AU443" s="34" t="str">
        <f t="shared" si="162"/>
        <v/>
      </c>
      <c r="AV443" s="34" t="str">
        <f t="shared" si="163"/>
        <v/>
      </c>
      <c r="AW443" s="34" t="str">
        <f t="shared" si="164"/>
        <v/>
      </c>
      <c r="AX443" s="34" t="str">
        <f t="shared" si="165"/>
        <v/>
      </c>
      <c r="AY443" s="34" t="str">
        <f>IF(SUMIF('7-市场业绩'!F:F,AC443,'7-市场业绩'!I:I)&gt;0,"学习卡","老结算")</f>
        <v>老结算</v>
      </c>
      <c r="AZ443" s="34" t="str">
        <f t="shared" si="166"/>
        <v/>
      </c>
      <c r="BA443" s="34" t="str">
        <f t="shared" si="167"/>
        <v>无</v>
      </c>
      <c r="BB443" s="34" t="str">
        <f t="shared" si="168"/>
        <v/>
      </c>
      <c r="BC443" s="34" t="str">
        <f t="shared" si="169"/>
        <v/>
      </c>
      <c r="BD443" s="34" t="str">
        <f t="shared" si="170"/>
        <v>无</v>
      </c>
      <c r="BE443" s="34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7.25" hidden="1" customHeight="1">
      <c r="A444" s="30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7"/>
      <c r="M444" s="20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4" t="str">
        <f t="shared" si="147"/>
        <v/>
      </c>
      <c r="AD444" s="35">
        <f t="shared" si="148"/>
        <v>0</v>
      </c>
      <c r="AE444" s="34" t="str">
        <f t="shared" si="149"/>
        <v/>
      </c>
      <c r="AF444" s="24"/>
      <c r="AG444" s="39">
        <f t="shared" si="150"/>
        <v>0</v>
      </c>
      <c r="AH444" s="35">
        <f t="shared" si="151"/>
        <v>0</v>
      </c>
      <c r="AI444" s="35">
        <f t="shared" si="152"/>
        <v>0</v>
      </c>
      <c r="AJ444" s="34" t="str">
        <f t="shared" si="153"/>
        <v/>
      </c>
      <c r="AK444" s="34" t="str">
        <f t="shared" si="154"/>
        <v/>
      </c>
      <c r="AL444" s="34" t="str">
        <f t="shared" si="155"/>
        <v/>
      </c>
      <c r="AM444" s="34" t="str">
        <f t="shared" si="156"/>
        <v/>
      </c>
      <c r="AN444" s="34" t="str">
        <f t="shared" si="157"/>
        <v/>
      </c>
      <c r="AO444" s="34" t="str">
        <f t="shared" si="158"/>
        <v/>
      </c>
      <c r="AP444" s="34" t="str">
        <f>IF(AJ444="","",VLOOKUP(AN444,[1]Sheet11!E:F,2,0))</f>
        <v/>
      </c>
      <c r="AQ444" s="34" t="str">
        <f>IF(AO444="拼单会员","5年",IF(AJ444="","",VLOOKUP(AM444&amp;AP444,[1]Sheet11!$J$3:$K$17,2)))</f>
        <v/>
      </c>
      <c r="AR444" s="34" t="str">
        <f t="shared" si="159"/>
        <v/>
      </c>
      <c r="AS444" s="34" t="str">
        <f t="shared" si="160"/>
        <v/>
      </c>
      <c r="AT444" s="34" t="str">
        <f t="shared" si="161"/>
        <v/>
      </c>
      <c r="AU444" s="34" t="str">
        <f t="shared" si="162"/>
        <v/>
      </c>
      <c r="AV444" s="34" t="str">
        <f t="shared" si="163"/>
        <v/>
      </c>
      <c r="AW444" s="34" t="str">
        <f t="shared" si="164"/>
        <v/>
      </c>
      <c r="AX444" s="34" t="str">
        <f t="shared" si="165"/>
        <v/>
      </c>
      <c r="AY444" s="34" t="str">
        <f>IF(SUMIF('7-市场业绩'!F:F,AC444,'7-市场业绩'!I:I)&gt;0,"学习卡","老结算")</f>
        <v>老结算</v>
      </c>
      <c r="AZ444" s="34" t="str">
        <f t="shared" si="166"/>
        <v/>
      </c>
      <c r="BA444" s="34" t="str">
        <f t="shared" si="167"/>
        <v>无</v>
      </c>
      <c r="BB444" s="34" t="str">
        <f t="shared" si="168"/>
        <v/>
      </c>
      <c r="BC444" s="34" t="str">
        <f t="shared" si="169"/>
        <v/>
      </c>
      <c r="BD444" s="34" t="str">
        <f t="shared" si="170"/>
        <v>无</v>
      </c>
      <c r="BE444" s="34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7.25" hidden="1" customHeight="1">
      <c r="A445" s="30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7"/>
      <c r="M445" s="20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4" t="str">
        <f t="shared" si="147"/>
        <v/>
      </c>
      <c r="AD445" s="35">
        <f t="shared" si="148"/>
        <v>0</v>
      </c>
      <c r="AE445" s="34" t="str">
        <f t="shared" si="149"/>
        <v/>
      </c>
      <c r="AF445" s="24"/>
      <c r="AG445" s="39">
        <f t="shared" si="150"/>
        <v>0</v>
      </c>
      <c r="AH445" s="35">
        <f t="shared" si="151"/>
        <v>0</v>
      </c>
      <c r="AI445" s="35">
        <f t="shared" si="152"/>
        <v>0</v>
      </c>
      <c r="AJ445" s="34" t="str">
        <f t="shared" si="153"/>
        <v/>
      </c>
      <c r="AK445" s="34" t="str">
        <f t="shared" si="154"/>
        <v/>
      </c>
      <c r="AL445" s="34" t="str">
        <f t="shared" si="155"/>
        <v/>
      </c>
      <c r="AM445" s="34" t="str">
        <f t="shared" si="156"/>
        <v/>
      </c>
      <c r="AN445" s="34" t="str">
        <f t="shared" si="157"/>
        <v/>
      </c>
      <c r="AO445" s="34" t="str">
        <f t="shared" si="158"/>
        <v/>
      </c>
      <c r="AP445" s="34" t="str">
        <f>IF(AJ445="","",VLOOKUP(AN445,[1]Sheet11!E:F,2,0))</f>
        <v/>
      </c>
      <c r="AQ445" s="34" t="str">
        <f>IF(AO445="拼单会员","5年",IF(AJ445="","",VLOOKUP(AM445&amp;AP445,[1]Sheet11!$J$3:$K$17,2)))</f>
        <v/>
      </c>
      <c r="AR445" s="34" t="str">
        <f t="shared" si="159"/>
        <v/>
      </c>
      <c r="AS445" s="34" t="str">
        <f t="shared" si="160"/>
        <v/>
      </c>
      <c r="AT445" s="34" t="str">
        <f t="shared" si="161"/>
        <v/>
      </c>
      <c r="AU445" s="34" t="str">
        <f t="shared" si="162"/>
        <v/>
      </c>
      <c r="AV445" s="34" t="str">
        <f t="shared" si="163"/>
        <v/>
      </c>
      <c r="AW445" s="34" t="str">
        <f t="shared" si="164"/>
        <v/>
      </c>
      <c r="AX445" s="34" t="str">
        <f t="shared" si="165"/>
        <v/>
      </c>
      <c r="AY445" s="34" t="str">
        <f>IF(SUMIF('7-市场业绩'!F:F,AC445,'7-市场业绩'!I:I)&gt;0,"学习卡","老结算")</f>
        <v>老结算</v>
      </c>
      <c r="AZ445" s="34" t="str">
        <f t="shared" si="166"/>
        <v/>
      </c>
      <c r="BA445" s="34" t="str">
        <f t="shared" si="167"/>
        <v>无</v>
      </c>
      <c r="BB445" s="34" t="str">
        <f t="shared" si="168"/>
        <v/>
      </c>
      <c r="BC445" s="34" t="str">
        <f t="shared" si="169"/>
        <v/>
      </c>
      <c r="BD445" s="34" t="str">
        <f t="shared" si="170"/>
        <v>无</v>
      </c>
      <c r="BE445" s="34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7.25" hidden="1" customHeight="1">
      <c r="A446" s="30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7"/>
      <c r="M446" s="20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4" t="str">
        <f t="shared" si="147"/>
        <v/>
      </c>
      <c r="AD446" s="35">
        <f t="shared" si="148"/>
        <v>0</v>
      </c>
      <c r="AE446" s="34" t="str">
        <f t="shared" si="149"/>
        <v/>
      </c>
      <c r="AF446" s="24"/>
      <c r="AG446" s="39">
        <f t="shared" si="150"/>
        <v>0</v>
      </c>
      <c r="AH446" s="35">
        <f t="shared" si="151"/>
        <v>0</v>
      </c>
      <c r="AI446" s="35">
        <f t="shared" si="152"/>
        <v>0</v>
      </c>
      <c r="AJ446" s="34" t="str">
        <f t="shared" si="153"/>
        <v/>
      </c>
      <c r="AK446" s="34" t="str">
        <f t="shared" si="154"/>
        <v/>
      </c>
      <c r="AL446" s="34" t="str">
        <f t="shared" si="155"/>
        <v/>
      </c>
      <c r="AM446" s="34" t="str">
        <f t="shared" si="156"/>
        <v/>
      </c>
      <c r="AN446" s="34" t="str">
        <f t="shared" si="157"/>
        <v/>
      </c>
      <c r="AO446" s="34" t="str">
        <f t="shared" si="158"/>
        <v/>
      </c>
      <c r="AP446" s="34" t="str">
        <f>IF(AJ446="","",VLOOKUP(AN446,[1]Sheet11!E:F,2,0))</f>
        <v/>
      </c>
      <c r="AQ446" s="34" t="str">
        <f>IF(AO446="拼单会员","5年",IF(AJ446="","",VLOOKUP(AM446&amp;AP446,[1]Sheet11!$J$3:$K$17,2)))</f>
        <v/>
      </c>
      <c r="AR446" s="34" t="str">
        <f t="shared" si="159"/>
        <v/>
      </c>
      <c r="AS446" s="34" t="str">
        <f t="shared" si="160"/>
        <v/>
      </c>
      <c r="AT446" s="34" t="str">
        <f t="shared" si="161"/>
        <v/>
      </c>
      <c r="AU446" s="34" t="str">
        <f t="shared" si="162"/>
        <v/>
      </c>
      <c r="AV446" s="34" t="str">
        <f t="shared" si="163"/>
        <v/>
      </c>
      <c r="AW446" s="34" t="str">
        <f t="shared" si="164"/>
        <v/>
      </c>
      <c r="AX446" s="34" t="str">
        <f t="shared" si="165"/>
        <v/>
      </c>
      <c r="AY446" s="34" t="str">
        <f>IF(SUMIF('7-市场业绩'!F:F,AC446,'7-市场业绩'!I:I)&gt;0,"学习卡","老结算")</f>
        <v>老结算</v>
      </c>
      <c r="AZ446" s="34" t="str">
        <f t="shared" si="166"/>
        <v/>
      </c>
      <c r="BA446" s="34" t="str">
        <f t="shared" si="167"/>
        <v>无</v>
      </c>
      <c r="BB446" s="34" t="str">
        <f t="shared" si="168"/>
        <v/>
      </c>
      <c r="BC446" s="34" t="str">
        <f t="shared" si="169"/>
        <v/>
      </c>
      <c r="BD446" s="34" t="str">
        <f t="shared" si="170"/>
        <v>无</v>
      </c>
      <c r="BE446" s="34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7.25" hidden="1" customHeight="1">
      <c r="A447" s="30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7"/>
      <c r="M447" s="20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4" t="str">
        <f t="shared" si="147"/>
        <v/>
      </c>
      <c r="AD447" s="35">
        <f t="shared" si="148"/>
        <v>0</v>
      </c>
      <c r="AE447" s="34" t="str">
        <f t="shared" si="149"/>
        <v/>
      </c>
      <c r="AF447" s="24"/>
      <c r="AG447" s="39">
        <f t="shared" si="150"/>
        <v>0</v>
      </c>
      <c r="AH447" s="35">
        <f t="shared" si="151"/>
        <v>0</v>
      </c>
      <c r="AI447" s="35">
        <f t="shared" si="152"/>
        <v>0</v>
      </c>
      <c r="AJ447" s="34" t="str">
        <f t="shared" si="153"/>
        <v/>
      </c>
      <c r="AK447" s="34" t="str">
        <f t="shared" si="154"/>
        <v/>
      </c>
      <c r="AL447" s="34" t="str">
        <f t="shared" si="155"/>
        <v/>
      </c>
      <c r="AM447" s="34" t="str">
        <f t="shared" si="156"/>
        <v/>
      </c>
      <c r="AN447" s="34" t="str">
        <f t="shared" si="157"/>
        <v/>
      </c>
      <c r="AO447" s="34" t="str">
        <f t="shared" si="158"/>
        <v/>
      </c>
      <c r="AP447" s="34" t="str">
        <f>IF(AJ447="","",VLOOKUP(AN447,[1]Sheet11!E:F,2,0))</f>
        <v/>
      </c>
      <c r="AQ447" s="34" t="str">
        <f>IF(AO447="拼单会员","5年",IF(AJ447="","",VLOOKUP(AM447&amp;AP447,[1]Sheet11!$J$3:$K$17,2)))</f>
        <v/>
      </c>
      <c r="AR447" s="34" t="str">
        <f t="shared" si="159"/>
        <v/>
      </c>
      <c r="AS447" s="34" t="str">
        <f t="shared" si="160"/>
        <v/>
      </c>
      <c r="AT447" s="34" t="str">
        <f t="shared" si="161"/>
        <v/>
      </c>
      <c r="AU447" s="34" t="str">
        <f t="shared" si="162"/>
        <v/>
      </c>
      <c r="AV447" s="34" t="str">
        <f t="shared" si="163"/>
        <v/>
      </c>
      <c r="AW447" s="34" t="str">
        <f t="shared" si="164"/>
        <v/>
      </c>
      <c r="AX447" s="34" t="str">
        <f t="shared" si="165"/>
        <v/>
      </c>
      <c r="AY447" s="34" t="str">
        <f>IF(SUMIF('7-市场业绩'!F:F,AC447,'7-市场业绩'!I:I)&gt;0,"学习卡","老结算")</f>
        <v>老结算</v>
      </c>
      <c r="AZ447" s="34" t="str">
        <f t="shared" si="166"/>
        <v/>
      </c>
      <c r="BA447" s="34" t="str">
        <f t="shared" si="167"/>
        <v>无</v>
      </c>
      <c r="BB447" s="34" t="str">
        <f t="shared" si="168"/>
        <v/>
      </c>
      <c r="BC447" s="34" t="str">
        <f t="shared" si="169"/>
        <v/>
      </c>
      <c r="BD447" s="34" t="str">
        <f t="shared" si="170"/>
        <v>无</v>
      </c>
      <c r="BE447" s="34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7.25" hidden="1" customHeight="1">
      <c r="A448" s="30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7"/>
      <c r="M448" s="20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4" t="str">
        <f t="shared" si="147"/>
        <v/>
      </c>
      <c r="AD448" s="35">
        <f t="shared" si="148"/>
        <v>0</v>
      </c>
      <c r="AE448" s="34" t="str">
        <f t="shared" si="149"/>
        <v/>
      </c>
      <c r="AF448" s="24"/>
      <c r="AG448" s="39">
        <f t="shared" si="150"/>
        <v>0</v>
      </c>
      <c r="AH448" s="35">
        <f t="shared" si="151"/>
        <v>0</v>
      </c>
      <c r="AI448" s="35">
        <f t="shared" si="152"/>
        <v>0</v>
      </c>
      <c r="AJ448" s="34" t="str">
        <f t="shared" si="153"/>
        <v/>
      </c>
      <c r="AK448" s="34" t="str">
        <f t="shared" si="154"/>
        <v/>
      </c>
      <c r="AL448" s="34" t="str">
        <f t="shared" si="155"/>
        <v/>
      </c>
      <c r="AM448" s="34" t="str">
        <f t="shared" si="156"/>
        <v/>
      </c>
      <c r="AN448" s="34" t="str">
        <f t="shared" si="157"/>
        <v/>
      </c>
      <c r="AO448" s="34" t="str">
        <f t="shared" si="158"/>
        <v/>
      </c>
      <c r="AP448" s="34" t="str">
        <f>IF(AJ448="","",VLOOKUP(AN448,[1]Sheet11!E:F,2,0))</f>
        <v/>
      </c>
      <c r="AQ448" s="34" t="str">
        <f>IF(AO448="拼单会员","5年",IF(AJ448="","",VLOOKUP(AM448&amp;AP448,[1]Sheet11!$J$3:$K$17,2)))</f>
        <v/>
      </c>
      <c r="AR448" s="34" t="str">
        <f t="shared" si="159"/>
        <v/>
      </c>
      <c r="AS448" s="34" t="str">
        <f t="shared" si="160"/>
        <v/>
      </c>
      <c r="AT448" s="34" t="str">
        <f t="shared" si="161"/>
        <v/>
      </c>
      <c r="AU448" s="34" t="str">
        <f t="shared" si="162"/>
        <v/>
      </c>
      <c r="AV448" s="34" t="str">
        <f t="shared" si="163"/>
        <v/>
      </c>
      <c r="AW448" s="34" t="str">
        <f t="shared" si="164"/>
        <v/>
      </c>
      <c r="AX448" s="34" t="str">
        <f t="shared" si="165"/>
        <v/>
      </c>
      <c r="AY448" s="34" t="str">
        <f>IF(SUMIF('7-市场业绩'!F:F,AC448,'7-市场业绩'!I:I)&gt;0,"学习卡","老结算")</f>
        <v>老结算</v>
      </c>
      <c r="AZ448" s="34" t="str">
        <f t="shared" si="166"/>
        <v/>
      </c>
      <c r="BA448" s="34" t="str">
        <f t="shared" si="167"/>
        <v>无</v>
      </c>
      <c r="BB448" s="34" t="str">
        <f t="shared" si="168"/>
        <v/>
      </c>
      <c r="BC448" s="34" t="str">
        <f t="shared" si="169"/>
        <v/>
      </c>
      <c r="BD448" s="34" t="str">
        <f t="shared" si="170"/>
        <v>无</v>
      </c>
      <c r="BE448" s="34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7.25" hidden="1" customHeight="1">
      <c r="A449" s="30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7"/>
      <c r="M449" s="20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4" t="str">
        <f t="shared" si="147"/>
        <v/>
      </c>
      <c r="AD449" s="35">
        <f t="shared" si="148"/>
        <v>0</v>
      </c>
      <c r="AE449" s="34" t="str">
        <f t="shared" si="149"/>
        <v/>
      </c>
      <c r="AF449" s="24"/>
      <c r="AG449" s="39">
        <f t="shared" si="150"/>
        <v>0</v>
      </c>
      <c r="AH449" s="35">
        <f t="shared" si="151"/>
        <v>0</v>
      </c>
      <c r="AI449" s="35">
        <f t="shared" si="152"/>
        <v>0</v>
      </c>
      <c r="AJ449" s="34" t="str">
        <f t="shared" si="153"/>
        <v/>
      </c>
      <c r="AK449" s="34" t="str">
        <f t="shared" si="154"/>
        <v/>
      </c>
      <c r="AL449" s="34" t="str">
        <f t="shared" si="155"/>
        <v/>
      </c>
      <c r="AM449" s="34" t="str">
        <f t="shared" si="156"/>
        <v/>
      </c>
      <c r="AN449" s="34" t="str">
        <f t="shared" si="157"/>
        <v/>
      </c>
      <c r="AO449" s="34" t="str">
        <f t="shared" si="158"/>
        <v/>
      </c>
      <c r="AP449" s="34" t="str">
        <f>IF(AJ449="","",VLOOKUP(AN449,[1]Sheet11!E:F,2,0))</f>
        <v/>
      </c>
      <c r="AQ449" s="34" t="str">
        <f>IF(AO449="拼单会员","5年",IF(AJ449="","",VLOOKUP(AM449&amp;AP449,[1]Sheet11!$J$3:$K$17,2)))</f>
        <v/>
      </c>
      <c r="AR449" s="34" t="str">
        <f t="shared" si="159"/>
        <v/>
      </c>
      <c r="AS449" s="34" t="str">
        <f t="shared" si="160"/>
        <v/>
      </c>
      <c r="AT449" s="34" t="str">
        <f t="shared" si="161"/>
        <v/>
      </c>
      <c r="AU449" s="34" t="str">
        <f t="shared" si="162"/>
        <v/>
      </c>
      <c r="AV449" s="34" t="str">
        <f t="shared" si="163"/>
        <v/>
      </c>
      <c r="AW449" s="34" t="str">
        <f t="shared" si="164"/>
        <v/>
      </c>
      <c r="AX449" s="34" t="str">
        <f t="shared" si="165"/>
        <v/>
      </c>
      <c r="AY449" s="34" t="str">
        <f>IF(SUMIF('7-市场业绩'!F:F,AC449,'7-市场业绩'!I:I)&gt;0,"学习卡","老结算")</f>
        <v>老结算</v>
      </c>
      <c r="AZ449" s="34" t="str">
        <f t="shared" si="166"/>
        <v/>
      </c>
      <c r="BA449" s="34" t="str">
        <f t="shared" si="167"/>
        <v>无</v>
      </c>
      <c r="BB449" s="34" t="str">
        <f t="shared" si="168"/>
        <v/>
      </c>
      <c r="BC449" s="34" t="str">
        <f t="shared" si="169"/>
        <v/>
      </c>
      <c r="BD449" s="34" t="str">
        <f t="shared" si="170"/>
        <v>无</v>
      </c>
      <c r="BE449" s="34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7.25" hidden="1" customHeight="1">
      <c r="A450" s="30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7"/>
      <c r="M450" s="20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4" t="str">
        <f t="shared" si="147"/>
        <v/>
      </c>
      <c r="AD450" s="35">
        <f t="shared" si="148"/>
        <v>0</v>
      </c>
      <c r="AE450" s="34" t="str">
        <f t="shared" si="149"/>
        <v/>
      </c>
      <c r="AF450" s="24"/>
      <c r="AG450" s="39">
        <f t="shared" si="150"/>
        <v>0</v>
      </c>
      <c r="AH450" s="35">
        <f t="shared" si="151"/>
        <v>0</v>
      </c>
      <c r="AI450" s="35">
        <f t="shared" si="152"/>
        <v>0</v>
      </c>
      <c r="AJ450" s="34" t="str">
        <f t="shared" si="153"/>
        <v/>
      </c>
      <c r="AK450" s="34" t="str">
        <f t="shared" si="154"/>
        <v/>
      </c>
      <c r="AL450" s="34" t="str">
        <f t="shared" si="155"/>
        <v/>
      </c>
      <c r="AM450" s="34" t="str">
        <f t="shared" si="156"/>
        <v/>
      </c>
      <c r="AN450" s="34" t="str">
        <f t="shared" si="157"/>
        <v/>
      </c>
      <c r="AO450" s="34" t="str">
        <f t="shared" si="158"/>
        <v/>
      </c>
      <c r="AP450" s="34" t="str">
        <f>IF(AJ450="","",VLOOKUP(AN450,[1]Sheet11!E:F,2,0))</f>
        <v/>
      </c>
      <c r="AQ450" s="34" t="str">
        <f>IF(AO450="拼单会员","5年",IF(AJ450="","",VLOOKUP(AM450&amp;AP450,[1]Sheet11!$J$3:$K$17,2)))</f>
        <v/>
      </c>
      <c r="AR450" s="34" t="str">
        <f t="shared" si="159"/>
        <v/>
      </c>
      <c r="AS450" s="34" t="str">
        <f t="shared" si="160"/>
        <v/>
      </c>
      <c r="AT450" s="34" t="str">
        <f t="shared" si="161"/>
        <v/>
      </c>
      <c r="AU450" s="34" t="str">
        <f t="shared" si="162"/>
        <v/>
      </c>
      <c r="AV450" s="34" t="str">
        <f t="shared" si="163"/>
        <v/>
      </c>
      <c r="AW450" s="34" t="str">
        <f t="shared" si="164"/>
        <v/>
      </c>
      <c r="AX450" s="34" t="str">
        <f t="shared" si="165"/>
        <v/>
      </c>
      <c r="AY450" s="34" t="str">
        <f>IF(SUMIF('7-市场业绩'!F:F,AC450,'7-市场业绩'!I:I)&gt;0,"学习卡","老结算")</f>
        <v>老结算</v>
      </c>
      <c r="AZ450" s="34" t="str">
        <f t="shared" si="166"/>
        <v/>
      </c>
      <c r="BA450" s="34" t="str">
        <f t="shared" si="167"/>
        <v>无</v>
      </c>
      <c r="BB450" s="34" t="str">
        <f t="shared" si="168"/>
        <v/>
      </c>
      <c r="BC450" s="34" t="str">
        <f t="shared" si="169"/>
        <v/>
      </c>
      <c r="BD450" s="34" t="str">
        <f t="shared" si="170"/>
        <v>无</v>
      </c>
      <c r="BE450" s="34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7.25" hidden="1" customHeight="1">
      <c r="A451" s="30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7"/>
      <c r="M451" s="20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4" t="str">
        <f t="shared" ref="AC451:AC514" si="171">SUBSTITUTE(SUBSTITUTE(SUBSTITUTE(SUBSTITUTE(SUBSTITUTE(SUBSTITUTE(AA451,"(主签单人)",""),"(03-客户接待员)",""),"（金牌）",""),"（会员学员）",""),"金牌",""),"金牌学员","")</f>
        <v/>
      </c>
      <c r="AD451" s="35">
        <f t="shared" ref="AD451:AD514" si="172">IFERROR(VALUE(MID(H451,FIND("(",H451)+1,FIND(")",H451)-FIND("(",H451)-2)),0)</f>
        <v>0</v>
      </c>
      <c r="AE451" s="34" t="str">
        <f t="shared" ref="AE451:AE514" si="173">IF(AJ451="","",MID(AB451,FIND("@",SUBSTITUTE(AB451,"／","@",6))+5,FIND("@",SUBSTITUTE(AB451,"／","@",7))-FIND("@",SUBSTITUTE(AB451,"／","@",6))-5))</f>
        <v/>
      </c>
      <c r="AF451" s="24"/>
      <c r="AG451" s="39">
        <f t="shared" ref="AG451:AG514" si="174">IFERROR(VALUE(MID(AB451,FIND("@",SUBSTITUTE(AB451,"：","@",1))+1,FIND("@",SUBSTITUTE(AB451,"）","@",1))-FIND("@",SUBSTITUTE(AB451,"：","@",1))-1)),0)</f>
        <v>0</v>
      </c>
      <c r="AH451" s="35">
        <f t="shared" ref="AH451:AH514" si="175">IFERROR(IF(AND(IFERROR(FIND("预缴定金",AB451),0)=0,H451=""),M451,VALUE(MID(AB451,FIND("@",SUBSTITUTE(AB451,"：","@",2))+1,FIND("@",SUBSTITUTE(AB451,"）","@",2))-FIND("@",SUBSTITUTE(AB451,"：","@",2))-1))),0)</f>
        <v>0</v>
      </c>
      <c r="AI451" s="35">
        <f t="shared" ref="AI451:AI514" si="176">M451-AH451</f>
        <v>0</v>
      </c>
      <c r="AJ451" s="34" t="str">
        <f t="shared" ref="AJ451:AJ514" si="177">IF(OR(V451="退费",V451="结转",W451="",W451="结转学费",W451="老带新返现"),"",IF(OR(AI451&lt;=0,AND(IFERROR(FIND("预缴定金",AB451),0)=0,H451="")),"",LEFT(AB451,FIND("／",AB451)-1)))</f>
        <v/>
      </c>
      <c r="AK451" s="34" t="str">
        <f t="shared" ref="AK451:AK514" si="178">IF(AJ451="","",LEFT(AB451,2))</f>
        <v/>
      </c>
      <c r="AL451" s="34" t="str">
        <f t="shared" ref="AL451:AL514" si="179">IF(AJ451="","",MID(AB451,3,2))</f>
        <v/>
      </c>
      <c r="AM451" s="34" t="str">
        <f t="shared" ref="AM451:AM514" si="180">IF(AJ451="","",MID(AB451,5,2))</f>
        <v/>
      </c>
      <c r="AN451" s="34" t="str">
        <f t="shared" ref="AN451:AN514" si="181">IF(AJ451="","",MIDB(AJ451,SEARCHB("?",AJ451),2*LEN(AJ451)-LENB(AJ451)+2))</f>
        <v/>
      </c>
      <c r="AO451" s="34" t="str">
        <f t="shared" ref="AO451:AO514" si="182">IF(AJ451="","",RIGHT(MIDB(AJ451,SEARCHB("?",AJ451),20),LENB(MIDB(AJ451,SEARCHB("?",AJ451),20))-LEN(MIDB(AJ451,SEARCHB("?",AJ451),20))-1))</f>
        <v/>
      </c>
      <c r="AP451" s="34" t="str">
        <f>IF(AJ451="","",VLOOKUP(AN451,[1]Sheet11!E:F,2,0))</f>
        <v/>
      </c>
      <c r="AQ451" s="34" t="str">
        <f>IF(AO451="拼单会员","5年",IF(AJ451="","",VLOOKUP(AM451&amp;AP451,[1]Sheet11!$J$3:$K$17,2)))</f>
        <v/>
      </c>
      <c r="AR451" s="34" t="str">
        <f t="shared" ref="AR451:AR514" si="183">IF(AJ451="","",VLOOKUP(AO451,BP:BQ,2,0))</f>
        <v/>
      </c>
      <c r="AS451" s="34" t="str">
        <f t="shared" ref="AS451:AS514" si="184">IF(AJ451="","",MID(AB451,FIND("@",SUBSTITUTE(AB451,"／","@",5))+8,10))</f>
        <v/>
      </c>
      <c r="AT451" s="34" t="str">
        <f t="shared" ref="AT451:AT514" si="185">IF(AJ451="","",IF(AK451="新生","新生",IF((AS451-$BH$2)&gt;0,"1年追补","老生")))</f>
        <v/>
      </c>
      <c r="AU451" s="34" t="str">
        <f t="shared" ref="AU451:AU514" si="186">IF(AJ451="","",IF(OR(AT451="新生",AT451="1年追补"),"新生","老生"))</f>
        <v/>
      </c>
      <c r="AV451" s="34" t="str">
        <f t="shared" ref="AV451:AV514" si="187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4" t="str">
        <f t="shared" ref="AW451:AW514" si="188">IF(AJ451="","",VLOOKUP(AO451,BP:BR,3,0))</f>
        <v/>
      </c>
      <c r="AX451" s="34" t="str">
        <f t="shared" ref="AX451:AX514" si="189">AT451&amp;AW451</f>
        <v/>
      </c>
      <c r="AY451" s="34" t="str">
        <f>IF(SUMIF('7-市场业绩'!F:F,AC451,'7-市场业绩'!I:I)&gt;0,"学习卡","老结算")</f>
        <v>老结算</v>
      </c>
      <c r="AZ451" s="34" t="str">
        <f t="shared" ref="AZ451:AZ514" si="190">IF(AY451="学习卡",AV451,AX451)</f>
        <v/>
      </c>
      <c r="BA451" s="34" t="str">
        <f t="shared" ref="BA451:BA514" si="191">IFERROR(MID(AB451,FIND("@",SUBSTITUTE(AB451,"／","@",3))+6,FIND("@",SUBSTITUTE(AB451,"／","@",4))-FIND("@",SUBSTITUTE(AB451,"／","@",3))-6),"无")</f>
        <v>无</v>
      </c>
      <c r="BB451" s="34" t="str">
        <f t="shared" ref="BB451:BB514" si="192">IFERROR(MID(AB451,FIND("@",SUBSTITUTE(AB451,"：","@",6))+1,FIND("@",SUBSTITUTE(AB451,"-","@",8))-FIND("@",SUBSTITUTE(AB451,"：","@",6))-1),"")</f>
        <v/>
      </c>
      <c r="BC451" s="34" t="str">
        <f t="shared" ref="BC451:BC514" si="193">IFERROR(MID(AB451,FIND("@",SUBSTITUTE(AB451,"：","@",6))+1,FIND("@",SUBSTITUTE(AB451,"-","@",8))-FIND("@",SUBSTITUTE(AB451,"：","@",6))-1),"")</f>
        <v/>
      </c>
      <c r="BD451" s="34" t="str">
        <f t="shared" ref="BD451:BD514" si="194">IFERROR(MID(AB451,FIND("@",SUBSTITUTE(AB451,"：","@",4))+1,FIND("@",SUBSTITUTE(AB451,"）","@",6))-FIND("@",SUBSTITUTE(AB451,"：","@",4))-1),"无")</f>
        <v>无</v>
      </c>
      <c r="BE451" s="34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7.25" hidden="1" customHeight="1">
      <c r="A452" s="30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7"/>
      <c r="M452" s="20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4" t="str">
        <f t="shared" si="171"/>
        <v/>
      </c>
      <c r="AD452" s="35">
        <f t="shared" si="172"/>
        <v>0</v>
      </c>
      <c r="AE452" s="34" t="str">
        <f t="shared" si="173"/>
        <v/>
      </c>
      <c r="AF452" s="24"/>
      <c r="AG452" s="39">
        <f t="shared" si="174"/>
        <v>0</v>
      </c>
      <c r="AH452" s="35">
        <f t="shared" si="175"/>
        <v>0</v>
      </c>
      <c r="AI452" s="35">
        <f t="shared" si="176"/>
        <v>0</v>
      </c>
      <c r="AJ452" s="34" t="str">
        <f t="shared" si="177"/>
        <v/>
      </c>
      <c r="AK452" s="34" t="str">
        <f t="shared" si="178"/>
        <v/>
      </c>
      <c r="AL452" s="34" t="str">
        <f t="shared" si="179"/>
        <v/>
      </c>
      <c r="AM452" s="34" t="str">
        <f t="shared" si="180"/>
        <v/>
      </c>
      <c r="AN452" s="34" t="str">
        <f t="shared" si="181"/>
        <v/>
      </c>
      <c r="AO452" s="34" t="str">
        <f t="shared" si="182"/>
        <v/>
      </c>
      <c r="AP452" s="34" t="str">
        <f>IF(AJ452="","",VLOOKUP(AN452,[1]Sheet11!E:F,2,0))</f>
        <v/>
      </c>
      <c r="AQ452" s="34" t="str">
        <f>IF(AO452="拼单会员","5年",IF(AJ452="","",VLOOKUP(AM452&amp;AP452,[1]Sheet11!$J$3:$K$17,2)))</f>
        <v/>
      </c>
      <c r="AR452" s="34" t="str">
        <f t="shared" si="183"/>
        <v/>
      </c>
      <c r="AS452" s="34" t="str">
        <f t="shared" si="184"/>
        <v/>
      </c>
      <c r="AT452" s="34" t="str">
        <f t="shared" si="185"/>
        <v/>
      </c>
      <c r="AU452" s="34" t="str">
        <f t="shared" si="186"/>
        <v/>
      </c>
      <c r="AV452" s="34" t="str">
        <f t="shared" si="187"/>
        <v/>
      </c>
      <c r="AW452" s="34" t="str">
        <f t="shared" si="188"/>
        <v/>
      </c>
      <c r="AX452" s="34" t="str">
        <f t="shared" si="189"/>
        <v/>
      </c>
      <c r="AY452" s="34" t="str">
        <f>IF(SUMIF('7-市场业绩'!F:F,AC452,'7-市场业绩'!I:I)&gt;0,"学习卡","老结算")</f>
        <v>老结算</v>
      </c>
      <c r="AZ452" s="34" t="str">
        <f t="shared" si="190"/>
        <v/>
      </c>
      <c r="BA452" s="34" t="str">
        <f t="shared" si="191"/>
        <v>无</v>
      </c>
      <c r="BB452" s="34" t="str">
        <f t="shared" si="192"/>
        <v/>
      </c>
      <c r="BC452" s="34" t="str">
        <f t="shared" si="193"/>
        <v/>
      </c>
      <c r="BD452" s="34" t="str">
        <f t="shared" si="194"/>
        <v>无</v>
      </c>
      <c r="BE452" s="34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7.25" hidden="1" customHeight="1">
      <c r="A453" s="30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7"/>
      <c r="M453" s="20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4" t="str">
        <f t="shared" si="171"/>
        <v/>
      </c>
      <c r="AD453" s="35">
        <f t="shared" si="172"/>
        <v>0</v>
      </c>
      <c r="AE453" s="34" t="str">
        <f t="shared" si="173"/>
        <v/>
      </c>
      <c r="AF453" s="24"/>
      <c r="AG453" s="39">
        <f t="shared" si="174"/>
        <v>0</v>
      </c>
      <c r="AH453" s="35">
        <f t="shared" si="175"/>
        <v>0</v>
      </c>
      <c r="AI453" s="35">
        <f t="shared" si="176"/>
        <v>0</v>
      </c>
      <c r="AJ453" s="34" t="str">
        <f t="shared" si="177"/>
        <v/>
      </c>
      <c r="AK453" s="34" t="str">
        <f t="shared" si="178"/>
        <v/>
      </c>
      <c r="AL453" s="34" t="str">
        <f t="shared" si="179"/>
        <v/>
      </c>
      <c r="AM453" s="34" t="str">
        <f t="shared" si="180"/>
        <v/>
      </c>
      <c r="AN453" s="34" t="str">
        <f t="shared" si="181"/>
        <v/>
      </c>
      <c r="AO453" s="34" t="str">
        <f t="shared" si="182"/>
        <v/>
      </c>
      <c r="AP453" s="34" t="str">
        <f>IF(AJ453="","",VLOOKUP(AN453,[1]Sheet11!E:F,2,0))</f>
        <v/>
      </c>
      <c r="AQ453" s="34" t="str">
        <f>IF(AO453="拼单会员","5年",IF(AJ453="","",VLOOKUP(AM453&amp;AP453,[1]Sheet11!$J$3:$K$17,2)))</f>
        <v/>
      </c>
      <c r="AR453" s="34" t="str">
        <f t="shared" si="183"/>
        <v/>
      </c>
      <c r="AS453" s="34" t="str">
        <f t="shared" si="184"/>
        <v/>
      </c>
      <c r="AT453" s="34" t="str">
        <f t="shared" si="185"/>
        <v/>
      </c>
      <c r="AU453" s="34" t="str">
        <f t="shared" si="186"/>
        <v/>
      </c>
      <c r="AV453" s="34" t="str">
        <f t="shared" si="187"/>
        <v/>
      </c>
      <c r="AW453" s="34" t="str">
        <f t="shared" si="188"/>
        <v/>
      </c>
      <c r="AX453" s="34" t="str">
        <f t="shared" si="189"/>
        <v/>
      </c>
      <c r="AY453" s="34" t="str">
        <f>IF(SUMIF('7-市场业绩'!F:F,AC453,'7-市场业绩'!I:I)&gt;0,"学习卡","老结算")</f>
        <v>老结算</v>
      </c>
      <c r="AZ453" s="34" t="str">
        <f t="shared" si="190"/>
        <v/>
      </c>
      <c r="BA453" s="34" t="str">
        <f t="shared" si="191"/>
        <v>无</v>
      </c>
      <c r="BB453" s="34" t="str">
        <f t="shared" si="192"/>
        <v/>
      </c>
      <c r="BC453" s="34" t="str">
        <f t="shared" si="193"/>
        <v/>
      </c>
      <c r="BD453" s="34" t="str">
        <f t="shared" si="194"/>
        <v>无</v>
      </c>
      <c r="BE453" s="34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7.25" hidden="1" customHeight="1">
      <c r="A454" s="30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7"/>
      <c r="M454" s="20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4" t="str">
        <f t="shared" si="171"/>
        <v/>
      </c>
      <c r="AD454" s="35">
        <f t="shared" si="172"/>
        <v>0</v>
      </c>
      <c r="AE454" s="34" t="str">
        <f t="shared" si="173"/>
        <v/>
      </c>
      <c r="AF454" s="24"/>
      <c r="AG454" s="39">
        <f t="shared" si="174"/>
        <v>0</v>
      </c>
      <c r="AH454" s="35">
        <f t="shared" si="175"/>
        <v>0</v>
      </c>
      <c r="AI454" s="35">
        <f t="shared" si="176"/>
        <v>0</v>
      </c>
      <c r="AJ454" s="34" t="str">
        <f t="shared" si="177"/>
        <v/>
      </c>
      <c r="AK454" s="34" t="str">
        <f t="shared" si="178"/>
        <v/>
      </c>
      <c r="AL454" s="34" t="str">
        <f t="shared" si="179"/>
        <v/>
      </c>
      <c r="AM454" s="34" t="str">
        <f t="shared" si="180"/>
        <v/>
      </c>
      <c r="AN454" s="34" t="str">
        <f t="shared" si="181"/>
        <v/>
      </c>
      <c r="AO454" s="34" t="str">
        <f t="shared" si="182"/>
        <v/>
      </c>
      <c r="AP454" s="34" t="str">
        <f>IF(AJ454="","",VLOOKUP(AN454,[1]Sheet11!E:F,2,0))</f>
        <v/>
      </c>
      <c r="AQ454" s="34" t="str">
        <f>IF(AO454="拼单会员","5年",IF(AJ454="","",VLOOKUP(AM454&amp;AP454,[1]Sheet11!$J$3:$K$17,2)))</f>
        <v/>
      </c>
      <c r="AR454" s="34" t="str">
        <f t="shared" si="183"/>
        <v/>
      </c>
      <c r="AS454" s="34" t="str">
        <f t="shared" si="184"/>
        <v/>
      </c>
      <c r="AT454" s="34" t="str">
        <f t="shared" si="185"/>
        <v/>
      </c>
      <c r="AU454" s="34" t="str">
        <f t="shared" si="186"/>
        <v/>
      </c>
      <c r="AV454" s="34" t="str">
        <f t="shared" si="187"/>
        <v/>
      </c>
      <c r="AW454" s="34" t="str">
        <f t="shared" si="188"/>
        <v/>
      </c>
      <c r="AX454" s="34" t="str">
        <f t="shared" si="189"/>
        <v/>
      </c>
      <c r="AY454" s="34" t="str">
        <f>IF(SUMIF('7-市场业绩'!F:F,AC454,'7-市场业绩'!I:I)&gt;0,"学习卡","老结算")</f>
        <v>老结算</v>
      </c>
      <c r="AZ454" s="34" t="str">
        <f t="shared" si="190"/>
        <v/>
      </c>
      <c r="BA454" s="34" t="str">
        <f t="shared" si="191"/>
        <v>无</v>
      </c>
      <c r="BB454" s="34" t="str">
        <f t="shared" si="192"/>
        <v/>
      </c>
      <c r="BC454" s="34" t="str">
        <f t="shared" si="193"/>
        <v/>
      </c>
      <c r="BD454" s="34" t="str">
        <f t="shared" si="194"/>
        <v>无</v>
      </c>
      <c r="BE454" s="34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7.25" hidden="1" customHeight="1">
      <c r="A455" s="30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7"/>
      <c r="M455" s="20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4" t="str">
        <f t="shared" si="171"/>
        <v/>
      </c>
      <c r="AD455" s="35">
        <f t="shared" si="172"/>
        <v>0</v>
      </c>
      <c r="AE455" s="34" t="str">
        <f t="shared" si="173"/>
        <v/>
      </c>
      <c r="AF455" s="24"/>
      <c r="AG455" s="39">
        <f t="shared" si="174"/>
        <v>0</v>
      </c>
      <c r="AH455" s="35">
        <f t="shared" si="175"/>
        <v>0</v>
      </c>
      <c r="AI455" s="35">
        <f t="shared" si="176"/>
        <v>0</v>
      </c>
      <c r="AJ455" s="34" t="str">
        <f t="shared" si="177"/>
        <v/>
      </c>
      <c r="AK455" s="34" t="str">
        <f t="shared" si="178"/>
        <v/>
      </c>
      <c r="AL455" s="34" t="str">
        <f t="shared" si="179"/>
        <v/>
      </c>
      <c r="AM455" s="34" t="str">
        <f t="shared" si="180"/>
        <v/>
      </c>
      <c r="AN455" s="34" t="str">
        <f t="shared" si="181"/>
        <v/>
      </c>
      <c r="AO455" s="34" t="str">
        <f t="shared" si="182"/>
        <v/>
      </c>
      <c r="AP455" s="34" t="str">
        <f>IF(AJ455="","",VLOOKUP(AN455,[1]Sheet11!E:F,2,0))</f>
        <v/>
      </c>
      <c r="AQ455" s="34" t="str">
        <f>IF(AO455="拼单会员","5年",IF(AJ455="","",VLOOKUP(AM455&amp;AP455,[1]Sheet11!$J$3:$K$17,2)))</f>
        <v/>
      </c>
      <c r="AR455" s="34" t="str">
        <f t="shared" si="183"/>
        <v/>
      </c>
      <c r="AS455" s="34" t="str">
        <f t="shared" si="184"/>
        <v/>
      </c>
      <c r="AT455" s="34" t="str">
        <f t="shared" si="185"/>
        <v/>
      </c>
      <c r="AU455" s="34" t="str">
        <f t="shared" si="186"/>
        <v/>
      </c>
      <c r="AV455" s="34" t="str">
        <f t="shared" si="187"/>
        <v/>
      </c>
      <c r="AW455" s="34" t="str">
        <f t="shared" si="188"/>
        <v/>
      </c>
      <c r="AX455" s="34" t="str">
        <f t="shared" si="189"/>
        <v/>
      </c>
      <c r="AY455" s="34" t="str">
        <f>IF(SUMIF('7-市场业绩'!F:F,AC455,'7-市场业绩'!I:I)&gt;0,"学习卡","老结算")</f>
        <v>老结算</v>
      </c>
      <c r="AZ455" s="34" t="str">
        <f t="shared" si="190"/>
        <v/>
      </c>
      <c r="BA455" s="34" t="str">
        <f t="shared" si="191"/>
        <v>无</v>
      </c>
      <c r="BB455" s="34" t="str">
        <f t="shared" si="192"/>
        <v/>
      </c>
      <c r="BC455" s="34" t="str">
        <f t="shared" si="193"/>
        <v/>
      </c>
      <c r="BD455" s="34" t="str">
        <f t="shared" si="194"/>
        <v>无</v>
      </c>
      <c r="BE455" s="34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7.25" hidden="1" customHeight="1">
      <c r="A456" s="30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7"/>
      <c r="M456" s="20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4" t="str">
        <f t="shared" si="171"/>
        <v/>
      </c>
      <c r="AD456" s="35">
        <f t="shared" si="172"/>
        <v>0</v>
      </c>
      <c r="AE456" s="34" t="str">
        <f t="shared" si="173"/>
        <v/>
      </c>
      <c r="AF456" s="24"/>
      <c r="AG456" s="39">
        <f t="shared" si="174"/>
        <v>0</v>
      </c>
      <c r="AH456" s="35">
        <f t="shared" si="175"/>
        <v>0</v>
      </c>
      <c r="AI456" s="35">
        <f t="shared" si="176"/>
        <v>0</v>
      </c>
      <c r="AJ456" s="34" t="str">
        <f t="shared" si="177"/>
        <v/>
      </c>
      <c r="AK456" s="34" t="str">
        <f t="shared" si="178"/>
        <v/>
      </c>
      <c r="AL456" s="34" t="str">
        <f t="shared" si="179"/>
        <v/>
      </c>
      <c r="AM456" s="34" t="str">
        <f t="shared" si="180"/>
        <v/>
      </c>
      <c r="AN456" s="34" t="str">
        <f t="shared" si="181"/>
        <v/>
      </c>
      <c r="AO456" s="34" t="str">
        <f t="shared" si="182"/>
        <v/>
      </c>
      <c r="AP456" s="34" t="str">
        <f>IF(AJ456="","",VLOOKUP(AN456,[1]Sheet11!E:F,2,0))</f>
        <v/>
      </c>
      <c r="AQ456" s="34" t="str">
        <f>IF(AO456="拼单会员","5年",IF(AJ456="","",VLOOKUP(AM456&amp;AP456,[1]Sheet11!$J$3:$K$17,2)))</f>
        <v/>
      </c>
      <c r="AR456" s="34" t="str">
        <f t="shared" si="183"/>
        <v/>
      </c>
      <c r="AS456" s="34" t="str">
        <f t="shared" si="184"/>
        <v/>
      </c>
      <c r="AT456" s="34" t="str">
        <f t="shared" si="185"/>
        <v/>
      </c>
      <c r="AU456" s="34" t="str">
        <f t="shared" si="186"/>
        <v/>
      </c>
      <c r="AV456" s="34" t="str">
        <f t="shared" si="187"/>
        <v/>
      </c>
      <c r="AW456" s="34" t="str">
        <f t="shared" si="188"/>
        <v/>
      </c>
      <c r="AX456" s="34" t="str">
        <f t="shared" si="189"/>
        <v/>
      </c>
      <c r="AY456" s="34" t="str">
        <f>IF(SUMIF('7-市场业绩'!F:F,AC456,'7-市场业绩'!I:I)&gt;0,"学习卡","老结算")</f>
        <v>老结算</v>
      </c>
      <c r="AZ456" s="34" t="str">
        <f t="shared" si="190"/>
        <v/>
      </c>
      <c r="BA456" s="34" t="str">
        <f t="shared" si="191"/>
        <v>无</v>
      </c>
      <c r="BB456" s="34" t="str">
        <f t="shared" si="192"/>
        <v/>
      </c>
      <c r="BC456" s="34" t="str">
        <f t="shared" si="193"/>
        <v/>
      </c>
      <c r="BD456" s="34" t="str">
        <f t="shared" si="194"/>
        <v>无</v>
      </c>
      <c r="BE456" s="34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7.25" hidden="1" customHeight="1">
      <c r="A457" s="30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7"/>
      <c r="M457" s="20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4" t="str">
        <f t="shared" si="171"/>
        <v/>
      </c>
      <c r="AD457" s="35">
        <f t="shared" si="172"/>
        <v>0</v>
      </c>
      <c r="AE457" s="34" t="str">
        <f t="shared" si="173"/>
        <v/>
      </c>
      <c r="AF457" s="24"/>
      <c r="AG457" s="39">
        <f t="shared" si="174"/>
        <v>0</v>
      </c>
      <c r="AH457" s="35">
        <f t="shared" si="175"/>
        <v>0</v>
      </c>
      <c r="AI457" s="35">
        <f t="shared" si="176"/>
        <v>0</v>
      </c>
      <c r="AJ457" s="34" t="str">
        <f t="shared" si="177"/>
        <v/>
      </c>
      <c r="AK457" s="34" t="str">
        <f t="shared" si="178"/>
        <v/>
      </c>
      <c r="AL457" s="34" t="str">
        <f t="shared" si="179"/>
        <v/>
      </c>
      <c r="AM457" s="34" t="str">
        <f t="shared" si="180"/>
        <v/>
      </c>
      <c r="AN457" s="34" t="str">
        <f t="shared" si="181"/>
        <v/>
      </c>
      <c r="AO457" s="34" t="str">
        <f t="shared" si="182"/>
        <v/>
      </c>
      <c r="AP457" s="34" t="str">
        <f>IF(AJ457="","",VLOOKUP(AN457,[1]Sheet11!E:F,2,0))</f>
        <v/>
      </c>
      <c r="AQ457" s="34" t="str">
        <f>IF(AO457="拼单会员","5年",IF(AJ457="","",VLOOKUP(AM457&amp;AP457,[1]Sheet11!$J$3:$K$17,2)))</f>
        <v/>
      </c>
      <c r="AR457" s="34" t="str">
        <f t="shared" si="183"/>
        <v/>
      </c>
      <c r="AS457" s="34" t="str">
        <f t="shared" si="184"/>
        <v/>
      </c>
      <c r="AT457" s="34" t="str">
        <f t="shared" si="185"/>
        <v/>
      </c>
      <c r="AU457" s="34" t="str">
        <f t="shared" si="186"/>
        <v/>
      </c>
      <c r="AV457" s="34" t="str">
        <f t="shared" si="187"/>
        <v/>
      </c>
      <c r="AW457" s="34" t="str">
        <f t="shared" si="188"/>
        <v/>
      </c>
      <c r="AX457" s="34" t="str">
        <f t="shared" si="189"/>
        <v/>
      </c>
      <c r="AY457" s="34" t="str">
        <f>IF(SUMIF('7-市场业绩'!F:F,AC457,'7-市场业绩'!I:I)&gt;0,"学习卡","老结算")</f>
        <v>老结算</v>
      </c>
      <c r="AZ457" s="34" t="str">
        <f t="shared" si="190"/>
        <v/>
      </c>
      <c r="BA457" s="34" t="str">
        <f t="shared" si="191"/>
        <v>无</v>
      </c>
      <c r="BB457" s="34" t="str">
        <f t="shared" si="192"/>
        <v/>
      </c>
      <c r="BC457" s="34" t="str">
        <f t="shared" si="193"/>
        <v/>
      </c>
      <c r="BD457" s="34" t="str">
        <f t="shared" si="194"/>
        <v>无</v>
      </c>
      <c r="BE457" s="34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7.25" hidden="1" customHeight="1">
      <c r="A458" s="30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7"/>
      <c r="M458" s="20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4" t="str">
        <f t="shared" si="171"/>
        <v/>
      </c>
      <c r="AD458" s="35">
        <f t="shared" si="172"/>
        <v>0</v>
      </c>
      <c r="AE458" s="34" t="str">
        <f t="shared" si="173"/>
        <v/>
      </c>
      <c r="AF458" s="24"/>
      <c r="AG458" s="39">
        <f t="shared" si="174"/>
        <v>0</v>
      </c>
      <c r="AH458" s="35">
        <f t="shared" si="175"/>
        <v>0</v>
      </c>
      <c r="AI458" s="35">
        <f t="shared" si="176"/>
        <v>0</v>
      </c>
      <c r="AJ458" s="34" t="str">
        <f t="shared" si="177"/>
        <v/>
      </c>
      <c r="AK458" s="34" t="str">
        <f t="shared" si="178"/>
        <v/>
      </c>
      <c r="AL458" s="34" t="str">
        <f t="shared" si="179"/>
        <v/>
      </c>
      <c r="AM458" s="34" t="str">
        <f t="shared" si="180"/>
        <v/>
      </c>
      <c r="AN458" s="34" t="str">
        <f t="shared" si="181"/>
        <v/>
      </c>
      <c r="AO458" s="34" t="str">
        <f t="shared" si="182"/>
        <v/>
      </c>
      <c r="AP458" s="34" t="str">
        <f>IF(AJ458="","",VLOOKUP(AN458,[1]Sheet11!E:F,2,0))</f>
        <v/>
      </c>
      <c r="AQ458" s="34" t="str">
        <f>IF(AO458="拼单会员","5年",IF(AJ458="","",VLOOKUP(AM458&amp;AP458,[1]Sheet11!$J$3:$K$17,2)))</f>
        <v/>
      </c>
      <c r="AR458" s="34" t="str">
        <f t="shared" si="183"/>
        <v/>
      </c>
      <c r="AS458" s="34" t="str">
        <f t="shared" si="184"/>
        <v/>
      </c>
      <c r="AT458" s="34" t="str">
        <f t="shared" si="185"/>
        <v/>
      </c>
      <c r="AU458" s="34" t="str">
        <f t="shared" si="186"/>
        <v/>
      </c>
      <c r="AV458" s="34" t="str">
        <f t="shared" si="187"/>
        <v/>
      </c>
      <c r="AW458" s="34" t="str">
        <f t="shared" si="188"/>
        <v/>
      </c>
      <c r="AX458" s="34" t="str">
        <f t="shared" si="189"/>
        <v/>
      </c>
      <c r="AY458" s="34" t="str">
        <f>IF(SUMIF('7-市场业绩'!F:F,AC458,'7-市场业绩'!I:I)&gt;0,"学习卡","老结算")</f>
        <v>老结算</v>
      </c>
      <c r="AZ458" s="34" t="str">
        <f t="shared" si="190"/>
        <v/>
      </c>
      <c r="BA458" s="34" t="str">
        <f t="shared" si="191"/>
        <v>无</v>
      </c>
      <c r="BB458" s="34" t="str">
        <f t="shared" si="192"/>
        <v/>
      </c>
      <c r="BC458" s="34" t="str">
        <f t="shared" si="193"/>
        <v/>
      </c>
      <c r="BD458" s="34" t="str">
        <f t="shared" si="194"/>
        <v>无</v>
      </c>
      <c r="BE458" s="34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7.25" hidden="1" customHeight="1">
      <c r="A459" s="30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7"/>
      <c r="M459" s="20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4" t="str">
        <f t="shared" si="171"/>
        <v/>
      </c>
      <c r="AD459" s="35">
        <f t="shared" si="172"/>
        <v>0</v>
      </c>
      <c r="AE459" s="34" t="str">
        <f t="shared" si="173"/>
        <v/>
      </c>
      <c r="AF459" s="24"/>
      <c r="AG459" s="39">
        <f t="shared" si="174"/>
        <v>0</v>
      </c>
      <c r="AH459" s="35">
        <f t="shared" si="175"/>
        <v>0</v>
      </c>
      <c r="AI459" s="35">
        <f t="shared" si="176"/>
        <v>0</v>
      </c>
      <c r="AJ459" s="34" t="str">
        <f t="shared" si="177"/>
        <v/>
      </c>
      <c r="AK459" s="34" t="str">
        <f t="shared" si="178"/>
        <v/>
      </c>
      <c r="AL459" s="34" t="str">
        <f t="shared" si="179"/>
        <v/>
      </c>
      <c r="AM459" s="34" t="str">
        <f t="shared" si="180"/>
        <v/>
      </c>
      <c r="AN459" s="34" t="str">
        <f t="shared" si="181"/>
        <v/>
      </c>
      <c r="AO459" s="34" t="str">
        <f t="shared" si="182"/>
        <v/>
      </c>
      <c r="AP459" s="34" t="str">
        <f>IF(AJ459="","",VLOOKUP(AN459,[1]Sheet11!E:F,2,0))</f>
        <v/>
      </c>
      <c r="AQ459" s="34" t="str">
        <f>IF(AO459="拼单会员","5年",IF(AJ459="","",VLOOKUP(AM459&amp;AP459,[1]Sheet11!$J$3:$K$17,2)))</f>
        <v/>
      </c>
      <c r="AR459" s="34" t="str">
        <f t="shared" si="183"/>
        <v/>
      </c>
      <c r="AS459" s="34" t="str">
        <f t="shared" si="184"/>
        <v/>
      </c>
      <c r="AT459" s="34" t="str">
        <f t="shared" si="185"/>
        <v/>
      </c>
      <c r="AU459" s="34" t="str">
        <f t="shared" si="186"/>
        <v/>
      </c>
      <c r="AV459" s="34" t="str">
        <f t="shared" si="187"/>
        <v/>
      </c>
      <c r="AW459" s="34" t="str">
        <f t="shared" si="188"/>
        <v/>
      </c>
      <c r="AX459" s="34" t="str">
        <f t="shared" si="189"/>
        <v/>
      </c>
      <c r="AY459" s="34" t="str">
        <f>IF(SUMIF('7-市场业绩'!F:F,AC459,'7-市场业绩'!I:I)&gt;0,"学习卡","老结算")</f>
        <v>老结算</v>
      </c>
      <c r="AZ459" s="34" t="str">
        <f t="shared" si="190"/>
        <v/>
      </c>
      <c r="BA459" s="34" t="str">
        <f t="shared" si="191"/>
        <v>无</v>
      </c>
      <c r="BB459" s="34" t="str">
        <f t="shared" si="192"/>
        <v/>
      </c>
      <c r="BC459" s="34" t="str">
        <f t="shared" si="193"/>
        <v/>
      </c>
      <c r="BD459" s="34" t="str">
        <f t="shared" si="194"/>
        <v>无</v>
      </c>
      <c r="BE459" s="34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7.25" hidden="1" customHeight="1">
      <c r="A460" s="30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7"/>
      <c r="M460" s="20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4" t="str">
        <f t="shared" si="171"/>
        <v/>
      </c>
      <c r="AD460" s="35">
        <f t="shared" si="172"/>
        <v>0</v>
      </c>
      <c r="AE460" s="34" t="str">
        <f t="shared" si="173"/>
        <v/>
      </c>
      <c r="AF460" s="24"/>
      <c r="AG460" s="39">
        <f t="shared" si="174"/>
        <v>0</v>
      </c>
      <c r="AH460" s="35">
        <f t="shared" si="175"/>
        <v>0</v>
      </c>
      <c r="AI460" s="35">
        <f t="shared" si="176"/>
        <v>0</v>
      </c>
      <c r="AJ460" s="34" t="str">
        <f t="shared" si="177"/>
        <v/>
      </c>
      <c r="AK460" s="34" t="str">
        <f t="shared" si="178"/>
        <v/>
      </c>
      <c r="AL460" s="34" t="str">
        <f t="shared" si="179"/>
        <v/>
      </c>
      <c r="AM460" s="34" t="str">
        <f t="shared" si="180"/>
        <v/>
      </c>
      <c r="AN460" s="34" t="str">
        <f t="shared" si="181"/>
        <v/>
      </c>
      <c r="AO460" s="34" t="str">
        <f t="shared" si="182"/>
        <v/>
      </c>
      <c r="AP460" s="34" t="str">
        <f>IF(AJ460="","",VLOOKUP(AN460,[1]Sheet11!E:F,2,0))</f>
        <v/>
      </c>
      <c r="AQ460" s="34" t="str">
        <f>IF(AO460="拼单会员","5年",IF(AJ460="","",VLOOKUP(AM460&amp;AP460,[1]Sheet11!$J$3:$K$17,2)))</f>
        <v/>
      </c>
      <c r="AR460" s="34" t="str">
        <f t="shared" si="183"/>
        <v/>
      </c>
      <c r="AS460" s="34" t="str">
        <f t="shared" si="184"/>
        <v/>
      </c>
      <c r="AT460" s="34" t="str">
        <f t="shared" si="185"/>
        <v/>
      </c>
      <c r="AU460" s="34" t="str">
        <f t="shared" si="186"/>
        <v/>
      </c>
      <c r="AV460" s="34" t="str">
        <f t="shared" si="187"/>
        <v/>
      </c>
      <c r="AW460" s="34" t="str">
        <f t="shared" si="188"/>
        <v/>
      </c>
      <c r="AX460" s="34" t="str">
        <f t="shared" si="189"/>
        <v/>
      </c>
      <c r="AY460" s="34" t="str">
        <f>IF(SUMIF('7-市场业绩'!F:F,AC460,'7-市场业绩'!I:I)&gt;0,"学习卡","老结算")</f>
        <v>老结算</v>
      </c>
      <c r="AZ460" s="34" t="str">
        <f t="shared" si="190"/>
        <v/>
      </c>
      <c r="BA460" s="34" t="str">
        <f t="shared" si="191"/>
        <v>无</v>
      </c>
      <c r="BB460" s="34" t="str">
        <f t="shared" si="192"/>
        <v/>
      </c>
      <c r="BC460" s="34" t="str">
        <f t="shared" si="193"/>
        <v/>
      </c>
      <c r="BD460" s="34" t="str">
        <f t="shared" si="194"/>
        <v>无</v>
      </c>
      <c r="BE460" s="34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7.25" hidden="1" customHeight="1">
      <c r="A461" s="30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7"/>
      <c r="M461" s="20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4" t="str">
        <f t="shared" si="171"/>
        <v/>
      </c>
      <c r="AD461" s="35">
        <f t="shared" si="172"/>
        <v>0</v>
      </c>
      <c r="AE461" s="34" t="str">
        <f t="shared" si="173"/>
        <v/>
      </c>
      <c r="AF461" s="24"/>
      <c r="AG461" s="39">
        <f t="shared" si="174"/>
        <v>0</v>
      </c>
      <c r="AH461" s="35">
        <f t="shared" si="175"/>
        <v>0</v>
      </c>
      <c r="AI461" s="35">
        <f t="shared" si="176"/>
        <v>0</v>
      </c>
      <c r="AJ461" s="34" t="str">
        <f t="shared" si="177"/>
        <v/>
      </c>
      <c r="AK461" s="34" t="str">
        <f t="shared" si="178"/>
        <v/>
      </c>
      <c r="AL461" s="34" t="str">
        <f t="shared" si="179"/>
        <v/>
      </c>
      <c r="AM461" s="34" t="str">
        <f t="shared" si="180"/>
        <v/>
      </c>
      <c r="AN461" s="34" t="str">
        <f t="shared" si="181"/>
        <v/>
      </c>
      <c r="AO461" s="34" t="str">
        <f t="shared" si="182"/>
        <v/>
      </c>
      <c r="AP461" s="34" t="str">
        <f>IF(AJ461="","",VLOOKUP(AN461,[1]Sheet11!E:F,2,0))</f>
        <v/>
      </c>
      <c r="AQ461" s="34" t="str">
        <f>IF(AO461="拼单会员","5年",IF(AJ461="","",VLOOKUP(AM461&amp;AP461,[1]Sheet11!$J$3:$K$17,2)))</f>
        <v/>
      </c>
      <c r="AR461" s="34" t="str">
        <f t="shared" si="183"/>
        <v/>
      </c>
      <c r="AS461" s="34" t="str">
        <f t="shared" si="184"/>
        <v/>
      </c>
      <c r="AT461" s="34" t="str">
        <f t="shared" si="185"/>
        <v/>
      </c>
      <c r="AU461" s="34" t="str">
        <f t="shared" si="186"/>
        <v/>
      </c>
      <c r="AV461" s="34" t="str">
        <f t="shared" si="187"/>
        <v/>
      </c>
      <c r="AW461" s="34" t="str">
        <f t="shared" si="188"/>
        <v/>
      </c>
      <c r="AX461" s="34" t="str">
        <f t="shared" si="189"/>
        <v/>
      </c>
      <c r="AY461" s="34" t="str">
        <f>IF(SUMIF('7-市场业绩'!F:F,AC461,'7-市场业绩'!I:I)&gt;0,"学习卡","老结算")</f>
        <v>老结算</v>
      </c>
      <c r="AZ461" s="34" t="str">
        <f t="shared" si="190"/>
        <v/>
      </c>
      <c r="BA461" s="34" t="str">
        <f t="shared" si="191"/>
        <v>无</v>
      </c>
      <c r="BB461" s="34" t="str">
        <f t="shared" si="192"/>
        <v/>
      </c>
      <c r="BC461" s="34" t="str">
        <f t="shared" si="193"/>
        <v/>
      </c>
      <c r="BD461" s="34" t="str">
        <f t="shared" si="194"/>
        <v>无</v>
      </c>
      <c r="BE461" s="34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7.25" hidden="1" customHeight="1">
      <c r="A462" s="30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7"/>
      <c r="M462" s="20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4" t="str">
        <f t="shared" si="171"/>
        <v/>
      </c>
      <c r="AD462" s="35">
        <f t="shared" si="172"/>
        <v>0</v>
      </c>
      <c r="AE462" s="34" t="str">
        <f t="shared" si="173"/>
        <v/>
      </c>
      <c r="AF462" s="24"/>
      <c r="AG462" s="39">
        <f t="shared" si="174"/>
        <v>0</v>
      </c>
      <c r="AH462" s="35">
        <f t="shared" si="175"/>
        <v>0</v>
      </c>
      <c r="AI462" s="35">
        <f t="shared" si="176"/>
        <v>0</v>
      </c>
      <c r="AJ462" s="34" t="str">
        <f t="shared" si="177"/>
        <v/>
      </c>
      <c r="AK462" s="34" t="str">
        <f t="shared" si="178"/>
        <v/>
      </c>
      <c r="AL462" s="34" t="str">
        <f t="shared" si="179"/>
        <v/>
      </c>
      <c r="AM462" s="34" t="str">
        <f t="shared" si="180"/>
        <v/>
      </c>
      <c r="AN462" s="34" t="str">
        <f t="shared" si="181"/>
        <v/>
      </c>
      <c r="AO462" s="34" t="str">
        <f t="shared" si="182"/>
        <v/>
      </c>
      <c r="AP462" s="34" t="str">
        <f>IF(AJ462="","",VLOOKUP(AN462,[1]Sheet11!E:F,2,0))</f>
        <v/>
      </c>
      <c r="AQ462" s="34" t="str">
        <f>IF(AO462="拼单会员","5年",IF(AJ462="","",VLOOKUP(AM462&amp;AP462,[1]Sheet11!$J$3:$K$17,2)))</f>
        <v/>
      </c>
      <c r="AR462" s="34" t="str">
        <f t="shared" si="183"/>
        <v/>
      </c>
      <c r="AS462" s="34" t="str">
        <f t="shared" si="184"/>
        <v/>
      </c>
      <c r="AT462" s="34" t="str">
        <f t="shared" si="185"/>
        <v/>
      </c>
      <c r="AU462" s="34" t="str">
        <f t="shared" si="186"/>
        <v/>
      </c>
      <c r="AV462" s="34" t="str">
        <f t="shared" si="187"/>
        <v/>
      </c>
      <c r="AW462" s="34" t="str">
        <f t="shared" si="188"/>
        <v/>
      </c>
      <c r="AX462" s="34" t="str">
        <f t="shared" si="189"/>
        <v/>
      </c>
      <c r="AY462" s="34" t="str">
        <f>IF(SUMIF('7-市场业绩'!F:F,AC462,'7-市场业绩'!I:I)&gt;0,"学习卡","老结算")</f>
        <v>老结算</v>
      </c>
      <c r="AZ462" s="34" t="str">
        <f t="shared" si="190"/>
        <v/>
      </c>
      <c r="BA462" s="34" t="str">
        <f t="shared" si="191"/>
        <v>无</v>
      </c>
      <c r="BB462" s="34" t="str">
        <f t="shared" si="192"/>
        <v/>
      </c>
      <c r="BC462" s="34" t="str">
        <f t="shared" si="193"/>
        <v/>
      </c>
      <c r="BD462" s="34" t="str">
        <f t="shared" si="194"/>
        <v>无</v>
      </c>
      <c r="BE462" s="34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7.25" hidden="1" customHeight="1">
      <c r="A463" s="30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7"/>
      <c r="M463" s="20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4" t="str">
        <f t="shared" si="171"/>
        <v/>
      </c>
      <c r="AD463" s="35">
        <f t="shared" si="172"/>
        <v>0</v>
      </c>
      <c r="AE463" s="34" t="str">
        <f t="shared" si="173"/>
        <v/>
      </c>
      <c r="AF463" s="24"/>
      <c r="AG463" s="39">
        <f t="shared" si="174"/>
        <v>0</v>
      </c>
      <c r="AH463" s="35">
        <f t="shared" si="175"/>
        <v>0</v>
      </c>
      <c r="AI463" s="35">
        <f t="shared" si="176"/>
        <v>0</v>
      </c>
      <c r="AJ463" s="34" t="str">
        <f t="shared" si="177"/>
        <v/>
      </c>
      <c r="AK463" s="34" t="str">
        <f t="shared" si="178"/>
        <v/>
      </c>
      <c r="AL463" s="34" t="str">
        <f t="shared" si="179"/>
        <v/>
      </c>
      <c r="AM463" s="34" t="str">
        <f t="shared" si="180"/>
        <v/>
      </c>
      <c r="AN463" s="34" t="str">
        <f t="shared" si="181"/>
        <v/>
      </c>
      <c r="AO463" s="34" t="str">
        <f t="shared" si="182"/>
        <v/>
      </c>
      <c r="AP463" s="34" t="str">
        <f>IF(AJ463="","",VLOOKUP(AN463,[1]Sheet11!E:F,2,0))</f>
        <v/>
      </c>
      <c r="AQ463" s="34" t="str">
        <f>IF(AO463="拼单会员","5年",IF(AJ463="","",VLOOKUP(AM463&amp;AP463,[1]Sheet11!$J$3:$K$17,2)))</f>
        <v/>
      </c>
      <c r="AR463" s="34" t="str">
        <f t="shared" si="183"/>
        <v/>
      </c>
      <c r="AS463" s="34" t="str">
        <f t="shared" si="184"/>
        <v/>
      </c>
      <c r="AT463" s="34" t="str">
        <f t="shared" si="185"/>
        <v/>
      </c>
      <c r="AU463" s="34" t="str">
        <f t="shared" si="186"/>
        <v/>
      </c>
      <c r="AV463" s="34" t="str">
        <f t="shared" si="187"/>
        <v/>
      </c>
      <c r="AW463" s="34" t="str">
        <f t="shared" si="188"/>
        <v/>
      </c>
      <c r="AX463" s="34" t="str">
        <f t="shared" si="189"/>
        <v/>
      </c>
      <c r="AY463" s="34" t="str">
        <f>IF(SUMIF('7-市场业绩'!F:F,AC463,'7-市场业绩'!I:I)&gt;0,"学习卡","老结算")</f>
        <v>老结算</v>
      </c>
      <c r="AZ463" s="34" t="str">
        <f t="shared" si="190"/>
        <v/>
      </c>
      <c r="BA463" s="34" t="str">
        <f t="shared" si="191"/>
        <v>无</v>
      </c>
      <c r="BB463" s="34" t="str">
        <f t="shared" si="192"/>
        <v/>
      </c>
      <c r="BC463" s="34" t="str">
        <f t="shared" si="193"/>
        <v/>
      </c>
      <c r="BD463" s="34" t="str">
        <f t="shared" si="194"/>
        <v>无</v>
      </c>
      <c r="BE463" s="34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7.25" hidden="1" customHeight="1">
      <c r="A464" s="30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7"/>
      <c r="M464" s="20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4" t="str">
        <f t="shared" si="171"/>
        <v/>
      </c>
      <c r="AD464" s="35">
        <f t="shared" si="172"/>
        <v>0</v>
      </c>
      <c r="AE464" s="34" t="str">
        <f t="shared" si="173"/>
        <v/>
      </c>
      <c r="AF464" s="24"/>
      <c r="AG464" s="39">
        <f t="shared" si="174"/>
        <v>0</v>
      </c>
      <c r="AH464" s="35">
        <f t="shared" si="175"/>
        <v>0</v>
      </c>
      <c r="AI464" s="35">
        <f t="shared" si="176"/>
        <v>0</v>
      </c>
      <c r="AJ464" s="34" t="str">
        <f t="shared" si="177"/>
        <v/>
      </c>
      <c r="AK464" s="34" t="str">
        <f t="shared" si="178"/>
        <v/>
      </c>
      <c r="AL464" s="34" t="str">
        <f t="shared" si="179"/>
        <v/>
      </c>
      <c r="AM464" s="34" t="str">
        <f t="shared" si="180"/>
        <v/>
      </c>
      <c r="AN464" s="34" t="str">
        <f t="shared" si="181"/>
        <v/>
      </c>
      <c r="AO464" s="34" t="str">
        <f t="shared" si="182"/>
        <v/>
      </c>
      <c r="AP464" s="34" t="str">
        <f>IF(AJ464="","",VLOOKUP(AN464,[1]Sheet11!E:F,2,0))</f>
        <v/>
      </c>
      <c r="AQ464" s="34" t="str">
        <f>IF(AO464="拼单会员","5年",IF(AJ464="","",VLOOKUP(AM464&amp;AP464,[1]Sheet11!$J$3:$K$17,2)))</f>
        <v/>
      </c>
      <c r="AR464" s="34" t="str">
        <f t="shared" si="183"/>
        <v/>
      </c>
      <c r="AS464" s="34" t="str">
        <f t="shared" si="184"/>
        <v/>
      </c>
      <c r="AT464" s="34" t="str">
        <f t="shared" si="185"/>
        <v/>
      </c>
      <c r="AU464" s="34" t="str">
        <f t="shared" si="186"/>
        <v/>
      </c>
      <c r="AV464" s="34" t="str">
        <f t="shared" si="187"/>
        <v/>
      </c>
      <c r="AW464" s="34" t="str">
        <f t="shared" si="188"/>
        <v/>
      </c>
      <c r="AX464" s="34" t="str">
        <f t="shared" si="189"/>
        <v/>
      </c>
      <c r="AY464" s="34" t="str">
        <f>IF(SUMIF('7-市场业绩'!F:F,AC464,'7-市场业绩'!I:I)&gt;0,"学习卡","老结算")</f>
        <v>老结算</v>
      </c>
      <c r="AZ464" s="34" t="str">
        <f t="shared" si="190"/>
        <v/>
      </c>
      <c r="BA464" s="34" t="str">
        <f t="shared" si="191"/>
        <v>无</v>
      </c>
      <c r="BB464" s="34" t="str">
        <f t="shared" si="192"/>
        <v/>
      </c>
      <c r="BC464" s="34" t="str">
        <f t="shared" si="193"/>
        <v/>
      </c>
      <c r="BD464" s="34" t="str">
        <f t="shared" si="194"/>
        <v>无</v>
      </c>
      <c r="BE464" s="34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7.25" hidden="1" customHeight="1">
      <c r="A465" s="30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7"/>
      <c r="M465" s="20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4" t="str">
        <f t="shared" si="171"/>
        <v/>
      </c>
      <c r="AD465" s="35">
        <f t="shared" si="172"/>
        <v>0</v>
      </c>
      <c r="AE465" s="34" t="str">
        <f t="shared" si="173"/>
        <v/>
      </c>
      <c r="AF465" s="24"/>
      <c r="AG465" s="39">
        <f t="shared" si="174"/>
        <v>0</v>
      </c>
      <c r="AH465" s="35">
        <f t="shared" si="175"/>
        <v>0</v>
      </c>
      <c r="AI465" s="35">
        <f t="shared" si="176"/>
        <v>0</v>
      </c>
      <c r="AJ465" s="34" t="str">
        <f t="shared" si="177"/>
        <v/>
      </c>
      <c r="AK465" s="34" t="str">
        <f t="shared" si="178"/>
        <v/>
      </c>
      <c r="AL465" s="34" t="str">
        <f t="shared" si="179"/>
        <v/>
      </c>
      <c r="AM465" s="34" t="str">
        <f t="shared" si="180"/>
        <v/>
      </c>
      <c r="AN465" s="34" t="str">
        <f t="shared" si="181"/>
        <v/>
      </c>
      <c r="AO465" s="34" t="str">
        <f t="shared" si="182"/>
        <v/>
      </c>
      <c r="AP465" s="34" t="str">
        <f>IF(AJ465="","",VLOOKUP(AN465,[1]Sheet11!E:F,2,0))</f>
        <v/>
      </c>
      <c r="AQ465" s="34" t="str">
        <f>IF(AO465="拼单会员","5年",IF(AJ465="","",VLOOKUP(AM465&amp;AP465,[1]Sheet11!$J$3:$K$17,2)))</f>
        <v/>
      </c>
      <c r="AR465" s="34" t="str">
        <f t="shared" si="183"/>
        <v/>
      </c>
      <c r="AS465" s="34" t="str">
        <f t="shared" si="184"/>
        <v/>
      </c>
      <c r="AT465" s="34" t="str">
        <f t="shared" si="185"/>
        <v/>
      </c>
      <c r="AU465" s="34" t="str">
        <f t="shared" si="186"/>
        <v/>
      </c>
      <c r="AV465" s="34" t="str">
        <f t="shared" si="187"/>
        <v/>
      </c>
      <c r="AW465" s="34" t="str">
        <f t="shared" si="188"/>
        <v/>
      </c>
      <c r="AX465" s="34" t="str">
        <f t="shared" si="189"/>
        <v/>
      </c>
      <c r="AY465" s="34" t="str">
        <f>IF(SUMIF('7-市场业绩'!F:F,AC465,'7-市场业绩'!I:I)&gt;0,"学习卡","老结算")</f>
        <v>老结算</v>
      </c>
      <c r="AZ465" s="34" t="str">
        <f t="shared" si="190"/>
        <v/>
      </c>
      <c r="BA465" s="34" t="str">
        <f t="shared" si="191"/>
        <v>无</v>
      </c>
      <c r="BB465" s="34" t="str">
        <f t="shared" si="192"/>
        <v/>
      </c>
      <c r="BC465" s="34" t="str">
        <f t="shared" si="193"/>
        <v/>
      </c>
      <c r="BD465" s="34" t="str">
        <f t="shared" si="194"/>
        <v>无</v>
      </c>
      <c r="BE465" s="34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7.25" hidden="1" customHeight="1">
      <c r="A466" s="30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7"/>
      <c r="M466" s="20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4" t="str">
        <f t="shared" si="171"/>
        <v/>
      </c>
      <c r="AD466" s="35">
        <f t="shared" si="172"/>
        <v>0</v>
      </c>
      <c r="AE466" s="34" t="str">
        <f t="shared" si="173"/>
        <v/>
      </c>
      <c r="AF466" s="24"/>
      <c r="AG466" s="39">
        <f t="shared" si="174"/>
        <v>0</v>
      </c>
      <c r="AH466" s="35">
        <f t="shared" si="175"/>
        <v>0</v>
      </c>
      <c r="AI466" s="35">
        <f t="shared" si="176"/>
        <v>0</v>
      </c>
      <c r="AJ466" s="34" t="str">
        <f t="shared" si="177"/>
        <v/>
      </c>
      <c r="AK466" s="34" t="str">
        <f t="shared" si="178"/>
        <v/>
      </c>
      <c r="AL466" s="34" t="str">
        <f t="shared" si="179"/>
        <v/>
      </c>
      <c r="AM466" s="34" t="str">
        <f t="shared" si="180"/>
        <v/>
      </c>
      <c r="AN466" s="34" t="str">
        <f t="shared" si="181"/>
        <v/>
      </c>
      <c r="AO466" s="34" t="str">
        <f t="shared" si="182"/>
        <v/>
      </c>
      <c r="AP466" s="34" t="str">
        <f>IF(AJ466="","",VLOOKUP(AN466,[1]Sheet11!E:F,2,0))</f>
        <v/>
      </c>
      <c r="AQ466" s="34" t="str">
        <f>IF(AO466="拼单会员","5年",IF(AJ466="","",VLOOKUP(AM466&amp;AP466,[1]Sheet11!$J$3:$K$17,2)))</f>
        <v/>
      </c>
      <c r="AR466" s="34" t="str">
        <f t="shared" si="183"/>
        <v/>
      </c>
      <c r="AS466" s="34" t="str">
        <f t="shared" si="184"/>
        <v/>
      </c>
      <c r="AT466" s="34" t="str">
        <f t="shared" si="185"/>
        <v/>
      </c>
      <c r="AU466" s="34" t="str">
        <f t="shared" si="186"/>
        <v/>
      </c>
      <c r="AV466" s="34" t="str">
        <f t="shared" si="187"/>
        <v/>
      </c>
      <c r="AW466" s="34" t="str">
        <f t="shared" si="188"/>
        <v/>
      </c>
      <c r="AX466" s="34" t="str">
        <f t="shared" si="189"/>
        <v/>
      </c>
      <c r="AY466" s="34" t="str">
        <f>IF(SUMIF('7-市场业绩'!F:F,AC466,'7-市场业绩'!I:I)&gt;0,"学习卡","老结算")</f>
        <v>老结算</v>
      </c>
      <c r="AZ466" s="34" t="str">
        <f t="shared" si="190"/>
        <v/>
      </c>
      <c r="BA466" s="34" t="str">
        <f t="shared" si="191"/>
        <v>无</v>
      </c>
      <c r="BB466" s="34" t="str">
        <f t="shared" si="192"/>
        <v/>
      </c>
      <c r="BC466" s="34" t="str">
        <f t="shared" si="193"/>
        <v/>
      </c>
      <c r="BD466" s="34" t="str">
        <f t="shared" si="194"/>
        <v>无</v>
      </c>
      <c r="BE466" s="34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7.25" hidden="1" customHeight="1">
      <c r="A467" s="30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7"/>
      <c r="M467" s="20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4" t="str">
        <f t="shared" si="171"/>
        <v/>
      </c>
      <c r="AD467" s="35">
        <f t="shared" si="172"/>
        <v>0</v>
      </c>
      <c r="AE467" s="34" t="str">
        <f t="shared" si="173"/>
        <v/>
      </c>
      <c r="AF467" s="24"/>
      <c r="AG467" s="39">
        <f t="shared" si="174"/>
        <v>0</v>
      </c>
      <c r="AH467" s="35">
        <f t="shared" si="175"/>
        <v>0</v>
      </c>
      <c r="AI467" s="35">
        <f t="shared" si="176"/>
        <v>0</v>
      </c>
      <c r="AJ467" s="34" t="str">
        <f t="shared" si="177"/>
        <v/>
      </c>
      <c r="AK467" s="34" t="str">
        <f t="shared" si="178"/>
        <v/>
      </c>
      <c r="AL467" s="34" t="str">
        <f t="shared" si="179"/>
        <v/>
      </c>
      <c r="AM467" s="34" t="str">
        <f t="shared" si="180"/>
        <v/>
      </c>
      <c r="AN467" s="34" t="str">
        <f t="shared" si="181"/>
        <v/>
      </c>
      <c r="AO467" s="34" t="str">
        <f t="shared" si="182"/>
        <v/>
      </c>
      <c r="AP467" s="34" t="str">
        <f>IF(AJ467="","",VLOOKUP(AN467,[1]Sheet11!E:F,2,0))</f>
        <v/>
      </c>
      <c r="AQ467" s="34" t="str">
        <f>IF(AO467="拼单会员","5年",IF(AJ467="","",VLOOKUP(AM467&amp;AP467,[1]Sheet11!$J$3:$K$17,2)))</f>
        <v/>
      </c>
      <c r="AR467" s="34" t="str">
        <f t="shared" si="183"/>
        <v/>
      </c>
      <c r="AS467" s="34" t="str">
        <f t="shared" si="184"/>
        <v/>
      </c>
      <c r="AT467" s="34" t="str">
        <f t="shared" si="185"/>
        <v/>
      </c>
      <c r="AU467" s="34" t="str">
        <f t="shared" si="186"/>
        <v/>
      </c>
      <c r="AV467" s="34" t="str">
        <f t="shared" si="187"/>
        <v/>
      </c>
      <c r="AW467" s="34" t="str">
        <f t="shared" si="188"/>
        <v/>
      </c>
      <c r="AX467" s="34" t="str">
        <f t="shared" si="189"/>
        <v/>
      </c>
      <c r="AY467" s="34" t="str">
        <f>IF(SUMIF('7-市场业绩'!F:F,AC467,'7-市场业绩'!I:I)&gt;0,"学习卡","老结算")</f>
        <v>老结算</v>
      </c>
      <c r="AZ467" s="34" t="str">
        <f t="shared" si="190"/>
        <v/>
      </c>
      <c r="BA467" s="34" t="str">
        <f t="shared" si="191"/>
        <v>无</v>
      </c>
      <c r="BB467" s="34" t="str">
        <f t="shared" si="192"/>
        <v/>
      </c>
      <c r="BC467" s="34" t="str">
        <f t="shared" si="193"/>
        <v/>
      </c>
      <c r="BD467" s="34" t="str">
        <f t="shared" si="194"/>
        <v>无</v>
      </c>
      <c r="BE467" s="34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7.25" hidden="1" customHeight="1">
      <c r="A468" s="30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7"/>
      <c r="M468" s="20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4" t="str">
        <f t="shared" si="171"/>
        <v/>
      </c>
      <c r="AD468" s="35">
        <f t="shared" si="172"/>
        <v>0</v>
      </c>
      <c r="AE468" s="34" t="str">
        <f t="shared" si="173"/>
        <v/>
      </c>
      <c r="AF468" s="24"/>
      <c r="AG468" s="39">
        <f t="shared" si="174"/>
        <v>0</v>
      </c>
      <c r="AH468" s="35">
        <f t="shared" si="175"/>
        <v>0</v>
      </c>
      <c r="AI468" s="35">
        <f t="shared" si="176"/>
        <v>0</v>
      </c>
      <c r="AJ468" s="34" t="str">
        <f t="shared" si="177"/>
        <v/>
      </c>
      <c r="AK468" s="34" t="str">
        <f t="shared" si="178"/>
        <v/>
      </c>
      <c r="AL468" s="34" t="str">
        <f t="shared" si="179"/>
        <v/>
      </c>
      <c r="AM468" s="34" t="str">
        <f t="shared" si="180"/>
        <v/>
      </c>
      <c r="AN468" s="34" t="str">
        <f t="shared" si="181"/>
        <v/>
      </c>
      <c r="AO468" s="34" t="str">
        <f t="shared" si="182"/>
        <v/>
      </c>
      <c r="AP468" s="34" t="str">
        <f>IF(AJ468="","",VLOOKUP(AN468,[1]Sheet11!E:F,2,0))</f>
        <v/>
      </c>
      <c r="AQ468" s="34" t="str">
        <f>IF(AO468="拼单会员","5年",IF(AJ468="","",VLOOKUP(AM468&amp;AP468,[1]Sheet11!$J$3:$K$17,2)))</f>
        <v/>
      </c>
      <c r="AR468" s="34" t="str">
        <f t="shared" si="183"/>
        <v/>
      </c>
      <c r="AS468" s="34" t="str">
        <f t="shared" si="184"/>
        <v/>
      </c>
      <c r="AT468" s="34" t="str">
        <f t="shared" si="185"/>
        <v/>
      </c>
      <c r="AU468" s="34" t="str">
        <f t="shared" si="186"/>
        <v/>
      </c>
      <c r="AV468" s="34" t="str">
        <f t="shared" si="187"/>
        <v/>
      </c>
      <c r="AW468" s="34" t="str">
        <f t="shared" si="188"/>
        <v/>
      </c>
      <c r="AX468" s="34" t="str">
        <f t="shared" si="189"/>
        <v/>
      </c>
      <c r="AY468" s="34" t="str">
        <f>IF(SUMIF('7-市场业绩'!F:F,AC468,'7-市场业绩'!I:I)&gt;0,"学习卡","老结算")</f>
        <v>老结算</v>
      </c>
      <c r="AZ468" s="34" t="str">
        <f t="shared" si="190"/>
        <v/>
      </c>
      <c r="BA468" s="34" t="str">
        <f t="shared" si="191"/>
        <v>无</v>
      </c>
      <c r="BB468" s="34" t="str">
        <f t="shared" si="192"/>
        <v/>
      </c>
      <c r="BC468" s="34" t="str">
        <f t="shared" si="193"/>
        <v/>
      </c>
      <c r="BD468" s="34" t="str">
        <f t="shared" si="194"/>
        <v>无</v>
      </c>
      <c r="BE468" s="34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7.25" hidden="1" customHeight="1">
      <c r="A469" s="30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7"/>
      <c r="M469" s="20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4" t="str">
        <f t="shared" si="171"/>
        <v/>
      </c>
      <c r="AD469" s="35">
        <f t="shared" si="172"/>
        <v>0</v>
      </c>
      <c r="AE469" s="34" t="str">
        <f t="shared" si="173"/>
        <v/>
      </c>
      <c r="AF469" s="24"/>
      <c r="AG469" s="39">
        <f t="shared" si="174"/>
        <v>0</v>
      </c>
      <c r="AH469" s="35">
        <f t="shared" si="175"/>
        <v>0</v>
      </c>
      <c r="AI469" s="35">
        <f t="shared" si="176"/>
        <v>0</v>
      </c>
      <c r="AJ469" s="34" t="str">
        <f t="shared" si="177"/>
        <v/>
      </c>
      <c r="AK469" s="34" t="str">
        <f t="shared" si="178"/>
        <v/>
      </c>
      <c r="AL469" s="34" t="str">
        <f t="shared" si="179"/>
        <v/>
      </c>
      <c r="AM469" s="34" t="str">
        <f t="shared" si="180"/>
        <v/>
      </c>
      <c r="AN469" s="34" t="str">
        <f t="shared" si="181"/>
        <v/>
      </c>
      <c r="AO469" s="34" t="str">
        <f t="shared" si="182"/>
        <v/>
      </c>
      <c r="AP469" s="34" t="str">
        <f>IF(AJ469="","",VLOOKUP(AN469,[1]Sheet11!E:F,2,0))</f>
        <v/>
      </c>
      <c r="AQ469" s="34" t="str">
        <f>IF(AO469="拼单会员","5年",IF(AJ469="","",VLOOKUP(AM469&amp;AP469,[1]Sheet11!$J$3:$K$17,2)))</f>
        <v/>
      </c>
      <c r="AR469" s="34" t="str">
        <f t="shared" si="183"/>
        <v/>
      </c>
      <c r="AS469" s="34" t="str">
        <f t="shared" si="184"/>
        <v/>
      </c>
      <c r="AT469" s="34" t="str">
        <f t="shared" si="185"/>
        <v/>
      </c>
      <c r="AU469" s="34" t="str">
        <f t="shared" si="186"/>
        <v/>
      </c>
      <c r="AV469" s="34" t="str">
        <f t="shared" si="187"/>
        <v/>
      </c>
      <c r="AW469" s="34" t="str">
        <f t="shared" si="188"/>
        <v/>
      </c>
      <c r="AX469" s="34" t="str">
        <f t="shared" si="189"/>
        <v/>
      </c>
      <c r="AY469" s="34" t="str">
        <f>IF(SUMIF('7-市场业绩'!F:F,AC469,'7-市场业绩'!I:I)&gt;0,"学习卡","老结算")</f>
        <v>老结算</v>
      </c>
      <c r="AZ469" s="34" t="str">
        <f t="shared" si="190"/>
        <v/>
      </c>
      <c r="BA469" s="34" t="str">
        <f t="shared" si="191"/>
        <v>无</v>
      </c>
      <c r="BB469" s="34" t="str">
        <f t="shared" si="192"/>
        <v/>
      </c>
      <c r="BC469" s="34" t="str">
        <f t="shared" si="193"/>
        <v/>
      </c>
      <c r="BD469" s="34" t="str">
        <f t="shared" si="194"/>
        <v>无</v>
      </c>
      <c r="BE469" s="34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7.25" hidden="1" customHeight="1">
      <c r="A470" s="30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7"/>
      <c r="M470" s="20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4" t="str">
        <f t="shared" si="171"/>
        <v/>
      </c>
      <c r="AD470" s="35">
        <f t="shared" si="172"/>
        <v>0</v>
      </c>
      <c r="AE470" s="34" t="str">
        <f t="shared" si="173"/>
        <v/>
      </c>
      <c r="AF470" s="24"/>
      <c r="AG470" s="39">
        <f t="shared" si="174"/>
        <v>0</v>
      </c>
      <c r="AH470" s="35">
        <f t="shared" si="175"/>
        <v>0</v>
      </c>
      <c r="AI470" s="35">
        <f t="shared" si="176"/>
        <v>0</v>
      </c>
      <c r="AJ470" s="34" t="str">
        <f t="shared" si="177"/>
        <v/>
      </c>
      <c r="AK470" s="34" t="str">
        <f t="shared" si="178"/>
        <v/>
      </c>
      <c r="AL470" s="34" t="str">
        <f t="shared" si="179"/>
        <v/>
      </c>
      <c r="AM470" s="34" t="str">
        <f t="shared" si="180"/>
        <v/>
      </c>
      <c r="AN470" s="34" t="str">
        <f t="shared" si="181"/>
        <v/>
      </c>
      <c r="AO470" s="34" t="str">
        <f t="shared" si="182"/>
        <v/>
      </c>
      <c r="AP470" s="34" t="str">
        <f>IF(AJ470="","",VLOOKUP(AN470,[1]Sheet11!E:F,2,0))</f>
        <v/>
      </c>
      <c r="AQ470" s="34" t="str">
        <f>IF(AO470="拼单会员","5年",IF(AJ470="","",VLOOKUP(AM470&amp;AP470,[1]Sheet11!$J$3:$K$17,2)))</f>
        <v/>
      </c>
      <c r="AR470" s="34" t="str">
        <f t="shared" si="183"/>
        <v/>
      </c>
      <c r="AS470" s="34" t="str">
        <f t="shared" si="184"/>
        <v/>
      </c>
      <c r="AT470" s="34" t="str">
        <f t="shared" si="185"/>
        <v/>
      </c>
      <c r="AU470" s="34" t="str">
        <f t="shared" si="186"/>
        <v/>
      </c>
      <c r="AV470" s="34" t="str">
        <f t="shared" si="187"/>
        <v/>
      </c>
      <c r="AW470" s="34" t="str">
        <f t="shared" si="188"/>
        <v/>
      </c>
      <c r="AX470" s="34" t="str">
        <f t="shared" si="189"/>
        <v/>
      </c>
      <c r="AY470" s="34" t="str">
        <f>IF(SUMIF('7-市场业绩'!F:F,AC470,'7-市场业绩'!I:I)&gt;0,"学习卡","老结算")</f>
        <v>老结算</v>
      </c>
      <c r="AZ470" s="34" t="str">
        <f t="shared" si="190"/>
        <v/>
      </c>
      <c r="BA470" s="34" t="str">
        <f t="shared" si="191"/>
        <v>无</v>
      </c>
      <c r="BB470" s="34" t="str">
        <f t="shared" si="192"/>
        <v/>
      </c>
      <c r="BC470" s="34" t="str">
        <f t="shared" si="193"/>
        <v/>
      </c>
      <c r="BD470" s="34" t="str">
        <f t="shared" si="194"/>
        <v>无</v>
      </c>
      <c r="BE470" s="34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7.25" hidden="1" customHeight="1">
      <c r="A471" s="30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7"/>
      <c r="M471" s="20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4" t="str">
        <f t="shared" si="171"/>
        <v/>
      </c>
      <c r="AD471" s="35">
        <f t="shared" si="172"/>
        <v>0</v>
      </c>
      <c r="AE471" s="34" t="str">
        <f t="shared" si="173"/>
        <v/>
      </c>
      <c r="AF471" s="24"/>
      <c r="AG471" s="39">
        <f t="shared" si="174"/>
        <v>0</v>
      </c>
      <c r="AH471" s="35">
        <f t="shared" si="175"/>
        <v>0</v>
      </c>
      <c r="AI471" s="35">
        <f t="shared" si="176"/>
        <v>0</v>
      </c>
      <c r="AJ471" s="34" t="str">
        <f t="shared" si="177"/>
        <v/>
      </c>
      <c r="AK471" s="34" t="str">
        <f t="shared" si="178"/>
        <v/>
      </c>
      <c r="AL471" s="34" t="str">
        <f t="shared" si="179"/>
        <v/>
      </c>
      <c r="AM471" s="34" t="str">
        <f t="shared" si="180"/>
        <v/>
      </c>
      <c r="AN471" s="34" t="str">
        <f t="shared" si="181"/>
        <v/>
      </c>
      <c r="AO471" s="34" t="str">
        <f t="shared" si="182"/>
        <v/>
      </c>
      <c r="AP471" s="34" t="str">
        <f>IF(AJ471="","",VLOOKUP(AN471,[1]Sheet11!E:F,2,0))</f>
        <v/>
      </c>
      <c r="AQ471" s="34" t="str">
        <f>IF(AO471="拼单会员","5年",IF(AJ471="","",VLOOKUP(AM471&amp;AP471,[1]Sheet11!$J$3:$K$17,2)))</f>
        <v/>
      </c>
      <c r="AR471" s="34" t="str">
        <f t="shared" si="183"/>
        <v/>
      </c>
      <c r="AS471" s="34" t="str">
        <f t="shared" si="184"/>
        <v/>
      </c>
      <c r="AT471" s="34" t="str">
        <f t="shared" si="185"/>
        <v/>
      </c>
      <c r="AU471" s="34" t="str">
        <f t="shared" si="186"/>
        <v/>
      </c>
      <c r="AV471" s="34" t="str">
        <f t="shared" si="187"/>
        <v/>
      </c>
      <c r="AW471" s="34" t="str">
        <f t="shared" si="188"/>
        <v/>
      </c>
      <c r="AX471" s="34" t="str">
        <f t="shared" si="189"/>
        <v/>
      </c>
      <c r="AY471" s="34" t="str">
        <f>IF(SUMIF('7-市场业绩'!F:F,AC471,'7-市场业绩'!I:I)&gt;0,"学习卡","老结算")</f>
        <v>老结算</v>
      </c>
      <c r="AZ471" s="34" t="str">
        <f t="shared" si="190"/>
        <v/>
      </c>
      <c r="BA471" s="34" t="str">
        <f t="shared" si="191"/>
        <v>无</v>
      </c>
      <c r="BB471" s="34" t="str">
        <f t="shared" si="192"/>
        <v/>
      </c>
      <c r="BC471" s="34" t="str">
        <f t="shared" si="193"/>
        <v/>
      </c>
      <c r="BD471" s="34" t="str">
        <f t="shared" si="194"/>
        <v>无</v>
      </c>
      <c r="BE471" s="34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7.25" hidden="1" customHeight="1">
      <c r="A472" s="30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7"/>
      <c r="M472" s="20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4" t="str">
        <f t="shared" si="171"/>
        <v/>
      </c>
      <c r="AD472" s="35">
        <f t="shared" si="172"/>
        <v>0</v>
      </c>
      <c r="AE472" s="34" t="str">
        <f t="shared" si="173"/>
        <v/>
      </c>
      <c r="AF472" s="24"/>
      <c r="AG472" s="39">
        <f t="shared" si="174"/>
        <v>0</v>
      </c>
      <c r="AH472" s="35">
        <f t="shared" si="175"/>
        <v>0</v>
      </c>
      <c r="AI472" s="35">
        <f t="shared" si="176"/>
        <v>0</v>
      </c>
      <c r="AJ472" s="34" t="str">
        <f t="shared" si="177"/>
        <v/>
      </c>
      <c r="AK472" s="34" t="str">
        <f t="shared" si="178"/>
        <v/>
      </c>
      <c r="AL472" s="34" t="str">
        <f t="shared" si="179"/>
        <v/>
      </c>
      <c r="AM472" s="34" t="str">
        <f t="shared" si="180"/>
        <v/>
      </c>
      <c r="AN472" s="34" t="str">
        <f t="shared" si="181"/>
        <v/>
      </c>
      <c r="AO472" s="34" t="str">
        <f t="shared" si="182"/>
        <v/>
      </c>
      <c r="AP472" s="34" t="str">
        <f>IF(AJ472="","",VLOOKUP(AN472,[1]Sheet11!E:F,2,0))</f>
        <v/>
      </c>
      <c r="AQ472" s="34" t="str">
        <f>IF(AO472="拼单会员","5年",IF(AJ472="","",VLOOKUP(AM472&amp;AP472,[1]Sheet11!$J$3:$K$17,2)))</f>
        <v/>
      </c>
      <c r="AR472" s="34" t="str">
        <f t="shared" si="183"/>
        <v/>
      </c>
      <c r="AS472" s="34" t="str">
        <f t="shared" si="184"/>
        <v/>
      </c>
      <c r="AT472" s="34" t="str">
        <f t="shared" si="185"/>
        <v/>
      </c>
      <c r="AU472" s="34" t="str">
        <f t="shared" si="186"/>
        <v/>
      </c>
      <c r="AV472" s="34" t="str">
        <f t="shared" si="187"/>
        <v/>
      </c>
      <c r="AW472" s="34" t="str">
        <f t="shared" si="188"/>
        <v/>
      </c>
      <c r="AX472" s="34" t="str">
        <f t="shared" si="189"/>
        <v/>
      </c>
      <c r="AY472" s="34" t="str">
        <f>IF(SUMIF('7-市场业绩'!F:F,AC472,'7-市场业绩'!I:I)&gt;0,"学习卡","老结算")</f>
        <v>老结算</v>
      </c>
      <c r="AZ472" s="34" t="str">
        <f t="shared" si="190"/>
        <v/>
      </c>
      <c r="BA472" s="34" t="str">
        <f t="shared" si="191"/>
        <v>无</v>
      </c>
      <c r="BB472" s="34" t="str">
        <f t="shared" si="192"/>
        <v/>
      </c>
      <c r="BC472" s="34" t="str">
        <f t="shared" si="193"/>
        <v/>
      </c>
      <c r="BD472" s="34" t="str">
        <f t="shared" si="194"/>
        <v>无</v>
      </c>
      <c r="BE472" s="34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7.25" hidden="1" customHeight="1">
      <c r="A473" s="30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7"/>
      <c r="M473" s="20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4" t="str">
        <f t="shared" si="171"/>
        <v/>
      </c>
      <c r="AD473" s="35">
        <f t="shared" si="172"/>
        <v>0</v>
      </c>
      <c r="AE473" s="34" t="str">
        <f t="shared" si="173"/>
        <v/>
      </c>
      <c r="AF473" s="24"/>
      <c r="AG473" s="39">
        <f t="shared" si="174"/>
        <v>0</v>
      </c>
      <c r="AH473" s="35">
        <f t="shared" si="175"/>
        <v>0</v>
      </c>
      <c r="AI473" s="35">
        <f t="shared" si="176"/>
        <v>0</v>
      </c>
      <c r="AJ473" s="34" t="str">
        <f t="shared" si="177"/>
        <v/>
      </c>
      <c r="AK473" s="34" t="str">
        <f t="shared" si="178"/>
        <v/>
      </c>
      <c r="AL473" s="34" t="str">
        <f t="shared" si="179"/>
        <v/>
      </c>
      <c r="AM473" s="34" t="str">
        <f t="shared" si="180"/>
        <v/>
      </c>
      <c r="AN473" s="34" t="str">
        <f t="shared" si="181"/>
        <v/>
      </c>
      <c r="AO473" s="34" t="str">
        <f t="shared" si="182"/>
        <v/>
      </c>
      <c r="AP473" s="34" t="str">
        <f>IF(AJ473="","",VLOOKUP(AN473,[1]Sheet11!E:F,2,0))</f>
        <v/>
      </c>
      <c r="AQ473" s="34" t="str">
        <f>IF(AO473="拼单会员","5年",IF(AJ473="","",VLOOKUP(AM473&amp;AP473,[1]Sheet11!$J$3:$K$17,2)))</f>
        <v/>
      </c>
      <c r="AR473" s="34" t="str">
        <f t="shared" si="183"/>
        <v/>
      </c>
      <c r="AS473" s="34" t="str">
        <f t="shared" si="184"/>
        <v/>
      </c>
      <c r="AT473" s="34" t="str">
        <f t="shared" si="185"/>
        <v/>
      </c>
      <c r="AU473" s="34" t="str">
        <f t="shared" si="186"/>
        <v/>
      </c>
      <c r="AV473" s="34" t="str">
        <f t="shared" si="187"/>
        <v/>
      </c>
      <c r="AW473" s="34" t="str">
        <f t="shared" si="188"/>
        <v/>
      </c>
      <c r="AX473" s="34" t="str">
        <f t="shared" si="189"/>
        <v/>
      </c>
      <c r="AY473" s="34" t="str">
        <f>IF(SUMIF('7-市场业绩'!F:F,AC473,'7-市场业绩'!I:I)&gt;0,"学习卡","老结算")</f>
        <v>老结算</v>
      </c>
      <c r="AZ473" s="34" t="str">
        <f t="shared" si="190"/>
        <v/>
      </c>
      <c r="BA473" s="34" t="str">
        <f t="shared" si="191"/>
        <v>无</v>
      </c>
      <c r="BB473" s="34" t="str">
        <f t="shared" si="192"/>
        <v/>
      </c>
      <c r="BC473" s="34" t="str">
        <f t="shared" si="193"/>
        <v/>
      </c>
      <c r="BD473" s="34" t="str">
        <f t="shared" si="194"/>
        <v>无</v>
      </c>
      <c r="BE473" s="34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7.25" hidden="1" customHeight="1">
      <c r="A474" s="30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7"/>
      <c r="M474" s="20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4" t="str">
        <f t="shared" si="171"/>
        <v/>
      </c>
      <c r="AD474" s="35">
        <f t="shared" si="172"/>
        <v>0</v>
      </c>
      <c r="AE474" s="34" t="str">
        <f t="shared" si="173"/>
        <v/>
      </c>
      <c r="AF474" s="24"/>
      <c r="AG474" s="39">
        <f t="shared" si="174"/>
        <v>0</v>
      </c>
      <c r="AH474" s="35">
        <f t="shared" si="175"/>
        <v>0</v>
      </c>
      <c r="AI474" s="35">
        <f t="shared" si="176"/>
        <v>0</v>
      </c>
      <c r="AJ474" s="34" t="str">
        <f t="shared" si="177"/>
        <v/>
      </c>
      <c r="AK474" s="34" t="str">
        <f t="shared" si="178"/>
        <v/>
      </c>
      <c r="AL474" s="34" t="str">
        <f t="shared" si="179"/>
        <v/>
      </c>
      <c r="AM474" s="34" t="str">
        <f t="shared" si="180"/>
        <v/>
      </c>
      <c r="AN474" s="34" t="str">
        <f t="shared" si="181"/>
        <v/>
      </c>
      <c r="AO474" s="34" t="str">
        <f t="shared" si="182"/>
        <v/>
      </c>
      <c r="AP474" s="34" t="str">
        <f>IF(AJ474="","",VLOOKUP(AN474,[1]Sheet11!E:F,2,0))</f>
        <v/>
      </c>
      <c r="AQ474" s="34" t="str">
        <f>IF(AO474="拼单会员","5年",IF(AJ474="","",VLOOKUP(AM474&amp;AP474,[1]Sheet11!$J$3:$K$17,2)))</f>
        <v/>
      </c>
      <c r="AR474" s="34" t="str">
        <f t="shared" si="183"/>
        <v/>
      </c>
      <c r="AS474" s="34" t="str">
        <f t="shared" si="184"/>
        <v/>
      </c>
      <c r="AT474" s="34" t="str">
        <f t="shared" si="185"/>
        <v/>
      </c>
      <c r="AU474" s="34" t="str">
        <f t="shared" si="186"/>
        <v/>
      </c>
      <c r="AV474" s="34" t="str">
        <f t="shared" si="187"/>
        <v/>
      </c>
      <c r="AW474" s="34" t="str">
        <f t="shared" si="188"/>
        <v/>
      </c>
      <c r="AX474" s="34" t="str">
        <f t="shared" si="189"/>
        <v/>
      </c>
      <c r="AY474" s="34" t="str">
        <f>IF(SUMIF('7-市场业绩'!F:F,AC474,'7-市场业绩'!I:I)&gt;0,"学习卡","老结算")</f>
        <v>老结算</v>
      </c>
      <c r="AZ474" s="34" t="str">
        <f t="shared" si="190"/>
        <v/>
      </c>
      <c r="BA474" s="34" t="str">
        <f t="shared" si="191"/>
        <v>无</v>
      </c>
      <c r="BB474" s="34" t="str">
        <f t="shared" si="192"/>
        <v/>
      </c>
      <c r="BC474" s="34" t="str">
        <f t="shared" si="193"/>
        <v/>
      </c>
      <c r="BD474" s="34" t="str">
        <f t="shared" si="194"/>
        <v>无</v>
      </c>
      <c r="BE474" s="34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7.25" hidden="1" customHeight="1">
      <c r="A475" s="30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7"/>
      <c r="M475" s="20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4" t="str">
        <f t="shared" si="171"/>
        <v/>
      </c>
      <c r="AD475" s="35">
        <f t="shared" si="172"/>
        <v>0</v>
      </c>
      <c r="AE475" s="34" t="str">
        <f t="shared" si="173"/>
        <v/>
      </c>
      <c r="AF475" s="24"/>
      <c r="AG475" s="39">
        <f t="shared" si="174"/>
        <v>0</v>
      </c>
      <c r="AH475" s="35">
        <f t="shared" si="175"/>
        <v>0</v>
      </c>
      <c r="AI475" s="35">
        <f t="shared" si="176"/>
        <v>0</v>
      </c>
      <c r="AJ475" s="34" t="str">
        <f t="shared" si="177"/>
        <v/>
      </c>
      <c r="AK475" s="34" t="str">
        <f t="shared" si="178"/>
        <v/>
      </c>
      <c r="AL475" s="34" t="str">
        <f t="shared" si="179"/>
        <v/>
      </c>
      <c r="AM475" s="34" t="str">
        <f t="shared" si="180"/>
        <v/>
      </c>
      <c r="AN475" s="34" t="str">
        <f t="shared" si="181"/>
        <v/>
      </c>
      <c r="AO475" s="34" t="str">
        <f t="shared" si="182"/>
        <v/>
      </c>
      <c r="AP475" s="34" t="str">
        <f>IF(AJ475="","",VLOOKUP(AN475,[1]Sheet11!E:F,2,0))</f>
        <v/>
      </c>
      <c r="AQ475" s="34" t="str">
        <f>IF(AO475="拼单会员","5年",IF(AJ475="","",VLOOKUP(AM475&amp;AP475,[1]Sheet11!$J$3:$K$17,2)))</f>
        <v/>
      </c>
      <c r="AR475" s="34" t="str">
        <f t="shared" si="183"/>
        <v/>
      </c>
      <c r="AS475" s="34" t="str">
        <f t="shared" si="184"/>
        <v/>
      </c>
      <c r="AT475" s="34" t="str">
        <f t="shared" si="185"/>
        <v/>
      </c>
      <c r="AU475" s="34" t="str">
        <f t="shared" si="186"/>
        <v/>
      </c>
      <c r="AV475" s="34" t="str">
        <f t="shared" si="187"/>
        <v/>
      </c>
      <c r="AW475" s="34" t="str">
        <f t="shared" si="188"/>
        <v/>
      </c>
      <c r="AX475" s="34" t="str">
        <f t="shared" si="189"/>
        <v/>
      </c>
      <c r="AY475" s="34" t="str">
        <f>IF(SUMIF('7-市场业绩'!F:F,AC475,'7-市场业绩'!I:I)&gt;0,"学习卡","老结算")</f>
        <v>老结算</v>
      </c>
      <c r="AZ475" s="34" t="str">
        <f t="shared" si="190"/>
        <v/>
      </c>
      <c r="BA475" s="34" t="str">
        <f t="shared" si="191"/>
        <v>无</v>
      </c>
      <c r="BB475" s="34" t="str">
        <f t="shared" si="192"/>
        <v/>
      </c>
      <c r="BC475" s="34" t="str">
        <f t="shared" si="193"/>
        <v/>
      </c>
      <c r="BD475" s="34" t="str">
        <f t="shared" si="194"/>
        <v>无</v>
      </c>
      <c r="BE475" s="34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7.25" hidden="1" customHeight="1">
      <c r="A476" s="30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7"/>
      <c r="M476" s="20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4" t="str">
        <f t="shared" si="171"/>
        <v/>
      </c>
      <c r="AD476" s="35">
        <f t="shared" si="172"/>
        <v>0</v>
      </c>
      <c r="AE476" s="34" t="str">
        <f t="shared" si="173"/>
        <v/>
      </c>
      <c r="AF476" s="24"/>
      <c r="AG476" s="39">
        <f t="shared" si="174"/>
        <v>0</v>
      </c>
      <c r="AH476" s="35">
        <f t="shared" si="175"/>
        <v>0</v>
      </c>
      <c r="AI476" s="35">
        <f t="shared" si="176"/>
        <v>0</v>
      </c>
      <c r="AJ476" s="34" t="str">
        <f t="shared" si="177"/>
        <v/>
      </c>
      <c r="AK476" s="34" t="str">
        <f t="shared" si="178"/>
        <v/>
      </c>
      <c r="AL476" s="34" t="str">
        <f t="shared" si="179"/>
        <v/>
      </c>
      <c r="AM476" s="34" t="str">
        <f t="shared" si="180"/>
        <v/>
      </c>
      <c r="AN476" s="34" t="str">
        <f t="shared" si="181"/>
        <v/>
      </c>
      <c r="AO476" s="34" t="str">
        <f t="shared" si="182"/>
        <v/>
      </c>
      <c r="AP476" s="34" t="str">
        <f>IF(AJ476="","",VLOOKUP(AN476,[1]Sheet11!E:F,2,0))</f>
        <v/>
      </c>
      <c r="AQ476" s="34" t="str">
        <f>IF(AO476="拼单会员","5年",IF(AJ476="","",VLOOKUP(AM476&amp;AP476,[1]Sheet11!$J$3:$K$17,2)))</f>
        <v/>
      </c>
      <c r="AR476" s="34" t="str">
        <f t="shared" si="183"/>
        <v/>
      </c>
      <c r="AS476" s="34" t="str">
        <f t="shared" si="184"/>
        <v/>
      </c>
      <c r="AT476" s="34" t="str">
        <f t="shared" si="185"/>
        <v/>
      </c>
      <c r="AU476" s="34" t="str">
        <f t="shared" si="186"/>
        <v/>
      </c>
      <c r="AV476" s="34" t="str">
        <f t="shared" si="187"/>
        <v/>
      </c>
      <c r="AW476" s="34" t="str">
        <f t="shared" si="188"/>
        <v/>
      </c>
      <c r="AX476" s="34" t="str">
        <f t="shared" si="189"/>
        <v/>
      </c>
      <c r="AY476" s="34" t="str">
        <f>IF(SUMIF('7-市场业绩'!F:F,AC476,'7-市场业绩'!I:I)&gt;0,"学习卡","老结算")</f>
        <v>老结算</v>
      </c>
      <c r="AZ476" s="34" t="str">
        <f t="shared" si="190"/>
        <v/>
      </c>
      <c r="BA476" s="34" t="str">
        <f t="shared" si="191"/>
        <v>无</v>
      </c>
      <c r="BB476" s="34" t="str">
        <f t="shared" si="192"/>
        <v/>
      </c>
      <c r="BC476" s="34" t="str">
        <f t="shared" si="193"/>
        <v/>
      </c>
      <c r="BD476" s="34" t="str">
        <f t="shared" si="194"/>
        <v>无</v>
      </c>
      <c r="BE476" s="34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7.25" hidden="1" customHeight="1">
      <c r="A477" s="30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7"/>
      <c r="M477" s="20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4" t="str">
        <f t="shared" si="171"/>
        <v/>
      </c>
      <c r="AD477" s="35">
        <f t="shared" si="172"/>
        <v>0</v>
      </c>
      <c r="AE477" s="34" t="str">
        <f t="shared" si="173"/>
        <v/>
      </c>
      <c r="AF477" s="24"/>
      <c r="AG477" s="39">
        <f t="shared" si="174"/>
        <v>0</v>
      </c>
      <c r="AH477" s="35">
        <f t="shared" si="175"/>
        <v>0</v>
      </c>
      <c r="AI477" s="35">
        <f t="shared" si="176"/>
        <v>0</v>
      </c>
      <c r="AJ477" s="34" t="str">
        <f t="shared" si="177"/>
        <v/>
      </c>
      <c r="AK477" s="34" t="str">
        <f t="shared" si="178"/>
        <v/>
      </c>
      <c r="AL477" s="34" t="str">
        <f t="shared" si="179"/>
        <v/>
      </c>
      <c r="AM477" s="34" t="str">
        <f t="shared" si="180"/>
        <v/>
      </c>
      <c r="AN477" s="34" t="str">
        <f t="shared" si="181"/>
        <v/>
      </c>
      <c r="AO477" s="34" t="str">
        <f t="shared" si="182"/>
        <v/>
      </c>
      <c r="AP477" s="34" t="str">
        <f>IF(AJ477="","",VLOOKUP(AN477,[1]Sheet11!E:F,2,0))</f>
        <v/>
      </c>
      <c r="AQ477" s="34" t="str">
        <f>IF(AO477="拼单会员","5年",IF(AJ477="","",VLOOKUP(AM477&amp;AP477,[1]Sheet11!$J$3:$K$17,2)))</f>
        <v/>
      </c>
      <c r="AR477" s="34" t="str">
        <f t="shared" si="183"/>
        <v/>
      </c>
      <c r="AS477" s="34" t="str">
        <f t="shared" si="184"/>
        <v/>
      </c>
      <c r="AT477" s="34" t="str">
        <f t="shared" si="185"/>
        <v/>
      </c>
      <c r="AU477" s="34" t="str">
        <f t="shared" si="186"/>
        <v/>
      </c>
      <c r="AV477" s="34" t="str">
        <f t="shared" si="187"/>
        <v/>
      </c>
      <c r="AW477" s="34" t="str">
        <f t="shared" si="188"/>
        <v/>
      </c>
      <c r="AX477" s="34" t="str">
        <f t="shared" si="189"/>
        <v/>
      </c>
      <c r="AY477" s="34" t="str">
        <f>IF(SUMIF('7-市场业绩'!F:F,AC477,'7-市场业绩'!I:I)&gt;0,"学习卡","老结算")</f>
        <v>老结算</v>
      </c>
      <c r="AZ477" s="34" t="str">
        <f t="shared" si="190"/>
        <v/>
      </c>
      <c r="BA477" s="34" t="str">
        <f t="shared" si="191"/>
        <v>无</v>
      </c>
      <c r="BB477" s="34" t="str">
        <f t="shared" si="192"/>
        <v/>
      </c>
      <c r="BC477" s="34" t="str">
        <f t="shared" si="193"/>
        <v/>
      </c>
      <c r="BD477" s="34" t="str">
        <f t="shared" si="194"/>
        <v>无</v>
      </c>
      <c r="BE477" s="34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7.25" hidden="1" customHeight="1">
      <c r="A478" s="30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7"/>
      <c r="M478" s="20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4" t="str">
        <f t="shared" si="171"/>
        <v/>
      </c>
      <c r="AD478" s="35">
        <f t="shared" si="172"/>
        <v>0</v>
      </c>
      <c r="AE478" s="34" t="str">
        <f t="shared" si="173"/>
        <v/>
      </c>
      <c r="AF478" s="24"/>
      <c r="AG478" s="39">
        <f t="shared" si="174"/>
        <v>0</v>
      </c>
      <c r="AH478" s="35">
        <f t="shared" si="175"/>
        <v>0</v>
      </c>
      <c r="AI478" s="35">
        <f t="shared" si="176"/>
        <v>0</v>
      </c>
      <c r="AJ478" s="34" t="str">
        <f t="shared" si="177"/>
        <v/>
      </c>
      <c r="AK478" s="34" t="str">
        <f t="shared" si="178"/>
        <v/>
      </c>
      <c r="AL478" s="34" t="str">
        <f t="shared" si="179"/>
        <v/>
      </c>
      <c r="AM478" s="34" t="str">
        <f t="shared" si="180"/>
        <v/>
      </c>
      <c r="AN478" s="34" t="str">
        <f t="shared" si="181"/>
        <v/>
      </c>
      <c r="AO478" s="34" t="str">
        <f t="shared" si="182"/>
        <v/>
      </c>
      <c r="AP478" s="34" t="str">
        <f>IF(AJ478="","",VLOOKUP(AN478,[1]Sheet11!E:F,2,0))</f>
        <v/>
      </c>
      <c r="AQ478" s="34" t="str">
        <f>IF(AO478="拼单会员","5年",IF(AJ478="","",VLOOKUP(AM478&amp;AP478,[1]Sheet11!$J$3:$K$17,2)))</f>
        <v/>
      </c>
      <c r="AR478" s="34" t="str">
        <f t="shared" si="183"/>
        <v/>
      </c>
      <c r="AS478" s="34" t="str">
        <f t="shared" si="184"/>
        <v/>
      </c>
      <c r="AT478" s="34" t="str">
        <f t="shared" si="185"/>
        <v/>
      </c>
      <c r="AU478" s="34" t="str">
        <f t="shared" si="186"/>
        <v/>
      </c>
      <c r="AV478" s="34" t="str">
        <f t="shared" si="187"/>
        <v/>
      </c>
      <c r="AW478" s="34" t="str">
        <f t="shared" si="188"/>
        <v/>
      </c>
      <c r="AX478" s="34" t="str">
        <f t="shared" si="189"/>
        <v/>
      </c>
      <c r="AY478" s="34" t="str">
        <f>IF(SUMIF('7-市场业绩'!F:F,AC478,'7-市场业绩'!I:I)&gt;0,"学习卡","老结算")</f>
        <v>老结算</v>
      </c>
      <c r="AZ478" s="34" t="str">
        <f t="shared" si="190"/>
        <v/>
      </c>
      <c r="BA478" s="34" t="str">
        <f t="shared" si="191"/>
        <v>无</v>
      </c>
      <c r="BB478" s="34" t="str">
        <f t="shared" si="192"/>
        <v/>
      </c>
      <c r="BC478" s="34" t="str">
        <f t="shared" si="193"/>
        <v/>
      </c>
      <c r="BD478" s="34" t="str">
        <f t="shared" si="194"/>
        <v>无</v>
      </c>
      <c r="BE478" s="34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7.25" hidden="1" customHeight="1">
      <c r="A479" s="30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7"/>
      <c r="M479" s="20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4" t="str">
        <f t="shared" si="171"/>
        <v/>
      </c>
      <c r="AD479" s="35">
        <f t="shared" si="172"/>
        <v>0</v>
      </c>
      <c r="AE479" s="34" t="str">
        <f t="shared" si="173"/>
        <v/>
      </c>
      <c r="AF479" s="24"/>
      <c r="AG479" s="39">
        <f t="shared" si="174"/>
        <v>0</v>
      </c>
      <c r="AH479" s="35">
        <f t="shared" si="175"/>
        <v>0</v>
      </c>
      <c r="AI479" s="35">
        <f t="shared" si="176"/>
        <v>0</v>
      </c>
      <c r="AJ479" s="34" t="str">
        <f t="shared" si="177"/>
        <v/>
      </c>
      <c r="AK479" s="34" t="str">
        <f t="shared" si="178"/>
        <v/>
      </c>
      <c r="AL479" s="34" t="str">
        <f t="shared" si="179"/>
        <v/>
      </c>
      <c r="AM479" s="34" t="str">
        <f t="shared" si="180"/>
        <v/>
      </c>
      <c r="AN479" s="34" t="str">
        <f t="shared" si="181"/>
        <v/>
      </c>
      <c r="AO479" s="34" t="str">
        <f t="shared" si="182"/>
        <v/>
      </c>
      <c r="AP479" s="34" t="str">
        <f>IF(AJ479="","",VLOOKUP(AN479,[1]Sheet11!E:F,2,0))</f>
        <v/>
      </c>
      <c r="AQ479" s="34" t="str">
        <f>IF(AO479="拼单会员","5年",IF(AJ479="","",VLOOKUP(AM479&amp;AP479,[1]Sheet11!$J$3:$K$17,2)))</f>
        <v/>
      </c>
      <c r="AR479" s="34" t="str">
        <f t="shared" si="183"/>
        <v/>
      </c>
      <c r="AS479" s="34" t="str">
        <f t="shared" si="184"/>
        <v/>
      </c>
      <c r="AT479" s="34" t="str">
        <f t="shared" si="185"/>
        <v/>
      </c>
      <c r="AU479" s="34" t="str">
        <f t="shared" si="186"/>
        <v/>
      </c>
      <c r="AV479" s="34" t="str">
        <f t="shared" si="187"/>
        <v/>
      </c>
      <c r="AW479" s="34" t="str">
        <f t="shared" si="188"/>
        <v/>
      </c>
      <c r="AX479" s="34" t="str">
        <f t="shared" si="189"/>
        <v/>
      </c>
      <c r="AY479" s="34" t="str">
        <f>IF(SUMIF('7-市场业绩'!F:F,AC479,'7-市场业绩'!I:I)&gt;0,"学习卡","老结算")</f>
        <v>老结算</v>
      </c>
      <c r="AZ479" s="34" t="str">
        <f t="shared" si="190"/>
        <v/>
      </c>
      <c r="BA479" s="34" t="str">
        <f t="shared" si="191"/>
        <v>无</v>
      </c>
      <c r="BB479" s="34" t="str">
        <f t="shared" si="192"/>
        <v/>
      </c>
      <c r="BC479" s="34" t="str">
        <f t="shared" si="193"/>
        <v/>
      </c>
      <c r="BD479" s="34" t="str">
        <f t="shared" si="194"/>
        <v>无</v>
      </c>
      <c r="BE479" s="34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7.25" hidden="1" customHeight="1">
      <c r="A480" s="30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7"/>
      <c r="M480" s="20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4" t="str">
        <f t="shared" si="171"/>
        <v/>
      </c>
      <c r="AD480" s="35">
        <f t="shared" si="172"/>
        <v>0</v>
      </c>
      <c r="AE480" s="34" t="str">
        <f t="shared" si="173"/>
        <v/>
      </c>
      <c r="AF480" s="24"/>
      <c r="AG480" s="39">
        <f t="shared" si="174"/>
        <v>0</v>
      </c>
      <c r="AH480" s="35">
        <f t="shared" si="175"/>
        <v>0</v>
      </c>
      <c r="AI480" s="35">
        <f t="shared" si="176"/>
        <v>0</v>
      </c>
      <c r="AJ480" s="34" t="str">
        <f t="shared" si="177"/>
        <v/>
      </c>
      <c r="AK480" s="34" t="str">
        <f t="shared" si="178"/>
        <v/>
      </c>
      <c r="AL480" s="34" t="str">
        <f t="shared" si="179"/>
        <v/>
      </c>
      <c r="AM480" s="34" t="str">
        <f t="shared" si="180"/>
        <v/>
      </c>
      <c r="AN480" s="34" t="str">
        <f t="shared" si="181"/>
        <v/>
      </c>
      <c r="AO480" s="34" t="str">
        <f t="shared" si="182"/>
        <v/>
      </c>
      <c r="AP480" s="34" t="str">
        <f>IF(AJ480="","",VLOOKUP(AN480,[1]Sheet11!E:F,2,0))</f>
        <v/>
      </c>
      <c r="AQ480" s="34" t="str">
        <f>IF(AO480="拼单会员","5年",IF(AJ480="","",VLOOKUP(AM480&amp;AP480,[1]Sheet11!$J$3:$K$17,2)))</f>
        <v/>
      </c>
      <c r="AR480" s="34" t="str">
        <f t="shared" si="183"/>
        <v/>
      </c>
      <c r="AS480" s="34" t="str">
        <f t="shared" si="184"/>
        <v/>
      </c>
      <c r="AT480" s="34" t="str">
        <f t="shared" si="185"/>
        <v/>
      </c>
      <c r="AU480" s="34" t="str">
        <f t="shared" si="186"/>
        <v/>
      </c>
      <c r="AV480" s="34" t="str">
        <f t="shared" si="187"/>
        <v/>
      </c>
      <c r="AW480" s="34" t="str">
        <f t="shared" si="188"/>
        <v/>
      </c>
      <c r="AX480" s="34" t="str">
        <f t="shared" si="189"/>
        <v/>
      </c>
      <c r="AY480" s="34" t="str">
        <f>IF(SUMIF('7-市场业绩'!F:F,AC480,'7-市场业绩'!I:I)&gt;0,"学习卡","老结算")</f>
        <v>老结算</v>
      </c>
      <c r="AZ480" s="34" t="str">
        <f t="shared" si="190"/>
        <v/>
      </c>
      <c r="BA480" s="34" t="str">
        <f t="shared" si="191"/>
        <v>无</v>
      </c>
      <c r="BB480" s="34" t="str">
        <f t="shared" si="192"/>
        <v/>
      </c>
      <c r="BC480" s="34" t="str">
        <f t="shared" si="193"/>
        <v/>
      </c>
      <c r="BD480" s="34" t="str">
        <f t="shared" si="194"/>
        <v>无</v>
      </c>
      <c r="BE480" s="34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7.25" hidden="1" customHeight="1">
      <c r="A481" s="30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7"/>
      <c r="M481" s="20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4" t="str">
        <f t="shared" si="171"/>
        <v/>
      </c>
      <c r="AD481" s="35">
        <f t="shared" si="172"/>
        <v>0</v>
      </c>
      <c r="AE481" s="34" t="str">
        <f t="shared" si="173"/>
        <v/>
      </c>
      <c r="AF481" s="24"/>
      <c r="AG481" s="39">
        <f t="shared" si="174"/>
        <v>0</v>
      </c>
      <c r="AH481" s="35">
        <f t="shared" si="175"/>
        <v>0</v>
      </c>
      <c r="AI481" s="35">
        <f t="shared" si="176"/>
        <v>0</v>
      </c>
      <c r="AJ481" s="34" t="str">
        <f t="shared" si="177"/>
        <v/>
      </c>
      <c r="AK481" s="34" t="str">
        <f t="shared" si="178"/>
        <v/>
      </c>
      <c r="AL481" s="34" t="str">
        <f t="shared" si="179"/>
        <v/>
      </c>
      <c r="AM481" s="34" t="str">
        <f t="shared" si="180"/>
        <v/>
      </c>
      <c r="AN481" s="34" t="str">
        <f t="shared" si="181"/>
        <v/>
      </c>
      <c r="AO481" s="34" t="str">
        <f t="shared" si="182"/>
        <v/>
      </c>
      <c r="AP481" s="34" t="str">
        <f>IF(AJ481="","",VLOOKUP(AN481,[1]Sheet11!E:F,2,0))</f>
        <v/>
      </c>
      <c r="AQ481" s="34" t="str">
        <f>IF(AO481="拼单会员","5年",IF(AJ481="","",VLOOKUP(AM481&amp;AP481,[1]Sheet11!$J$3:$K$17,2)))</f>
        <v/>
      </c>
      <c r="AR481" s="34" t="str">
        <f t="shared" si="183"/>
        <v/>
      </c>
      <c r="AS481" s="34" t="str">
        <f t="shared" si="184"/>
        <v/>
      </c>
      <c r="AT481" s="34" t="str">
        <f t="shared" si="185"/>
        <v/>
      </c>
      <c r="AU481" s="34" t="str">
        <f t="shared" si="186"/>
        <v/>
      </c>
      <c r="AV481" s="34" t="str">
        <f t="shared" si="187"/>
        <v/>
      </c>
      <c r="AW481" s="34" t="str">
        <f t="shared" si="188"/>
        <v/>
      </c>
      <c r="AX481" s="34" t="str">
        <f t="shared" si="189"/>
        <v/>
      </c>
      <c r="AY481" s="34" t="str">
        <f>IF(SUMIF('7-市场业绩'!F:F,AC481,'7-市场业绩'!I:I)&gt;0,"学习卡","老结算")</f>
        <v>老结算</v>
      </c>
      <c r="AZ481" s="34" t="str">
        <f t="shared" si="190"/>
        <v/>
      </c>
      <c r="BA481" s="34" t="str">
        <f t="shared" si="191"/>
        <v>无</v>
      </c>
      <c r="BB481" s="34" t="str">
        <f t="shared" si="192"/>
        <v/>
      </c>
      <c r="BC481" s="34" t="str">
        <f t="shared" si="193"/>
        <v/>
      </c>
      <c r="BD481" s="34" t="str">
        <f t="shared" si="194"/>
        <v>无</v>
      </c>
      <c r="BE481" s="34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7.25" hidden="1" customHeight="1">
      <c r="A482" s="30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7"/>
      <c r="M482" s="20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4" t="str">
        <f t="shared" si="171"/>
        <v/>
      </c>
      <c r="AD482" s="35">
        <f t="shared" si="172"/>
        <v>0</v>
      </c>
      <c r="AE482" s="34" t="str">
        <f t="shared" si="173"/>
        <v/>
      </c>
      <c r="AF482" s="24"/>
      <c r="AG482" s="39">
        <f t="shared" si="174"/>
        <v>0</v>
      </c>
      <c r="AH482" s="35">
        <f t="shared" si="175"/>
        <v>0</v>
      </c>
      <c r="AI482" s="35">
        <f t="shared" si="176"/>
        <v>0</v>
      </c>
      <c r="AJ482" s="34" t="str">
        <f t="shared" si="177"/>
        <v/>
      </c>
      <c r="AK482" s="34" t="str">
        <f t="shared" si="178"/>
        <v/>
      </c>
      <c r="AL482" s="34" t="str">
        <f t="shared" si="179"/>
        <v/>
      </c>
      <c r="AM482" s="34" t="str">
        <f t="shared" si="180"/>
        <v/>
      </c>
      <c r="AN482" s="34" t="str">
        <f t="shared" si="181"/>
        <v/>
      </c>
      <c r="AO482" s="34" t="str">
        <f t="shared" si="182"/>
        <v/>
      </c>
      <c r="AP482" s="34" t="str">
        <f>IF(AJ482="","",VLOOKUP(AN482,[1]Sheet11!E:F,2,0))</f>
        <v/>
      </c>
      <c r="AQ482" s="34" t="str">
        <f>IF(AO482="拼单会员","5年",IF(AJ482="","",VLOOKUP(AM482&amp;AP482,[1]Sheet11!$J$3:$K$17,2)))</f>
        <v/>
      </c>
      <c r="AR482" s="34" t="str">
        <f t="shared" si="183"/>
        <v/>
      </c>
      <c r="AS482" s="34" t="str">
        <f t="shared" si="184"/>
        <v/>
      </c>
      <c r="AT482" s="34" t="str">
        <f t="shared" si="185"/>
        <v/>
      </c>
      <c r="AU482" s="34" t="str">
        <f t="shared" si="186"/>
        <v/>
      </c>
      <c r="AV482" s="34" t="str">
        <f t="shared" si="187"/>
        <v/>
      </c>
      <c r="AW482" s="34" t="str">
        <f t="shared" si="188"/>
        <v/>
      </c>
      <c r="AX482" s="34" t="str">
        <f t="shared" si="189"/>
        <v/>
      </c>
      <c r="AY482" s="34" t="str">
        <f>IF(SUMIF('7-市场业绩'!F:F,AC482,'7-市场业绩'!I:I)&gt;0,"学习卡","老结算")</f>
        <v>老结算</v>
      </c>
      <c r="AZ482" s="34" t="str">
        <f t="shared" si="190"/>
        <v/>
      </c>
      <c r="BA482" s="34" t="str">
        <f t="shared" si="191"/>
        <v>无</v>
      </c>
      <c r="BB482" s="34" t="str">
        <f t="shared" si="192"/>
        <v/>
      </c>
      <c r="BC482" s="34" t="str">
        <f t="shared" si="193"/>
        <v/>
      </c>
      <c r="BD482" s="34" t="str">
        <f t="shared" si="194"/>
        <v>无</v>
      </c>
      <c r="BE482" s="34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7.25" hidden="1" customHeight="1">
      <c r="A483" s="30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7"/>
      <c r="M483" s="20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4" t="str">
        <f t="shared" si="171"/>
        <v/>
      </c>
      <c r="AD483" s="35">
        <f t="shared" si="172"/>
        <v>0</v>
      </c>
      <c r="AE483" s="34" t="str">
        <f t="shared" si="173"/>
        <v/>
      </c>
      <c r="AF483" s="24"/>
      <c r="AG483" s="39">
        <f t="shared" si="174"/>
        <v>0</v>
      </c>
      <c r="AH483" s="35">
        <f t="shared" si="175"/>
        <v>0</v>
      </c>
      <c r="AI483" s="35">
        <f t="shared" si="176"/>
        <v>0</v>
      </c>
      <c r="AJ483" s="34" t="str">
        <f t="shared" si="177"/>
        <v/>
      </c>
      <c r="AK483" s="34" t="str">
        <f t="shared" si="178"/>
        <v/>
      </c>
      <c r="AL483" s="34" t="str">
        <f t="shared" si="179"/>
        <v/>
      </c>
      <c r="AM483" s="34" t="str">
        <f t="shared" si="180"/>
        <v/>
      </c>
      <c r="AN483" s="34" t="str">
        <f t="shared" si="181"/>
        <v/>
      </c>
      <c r="AO483" s="34" t="str">
        <f t="shared" si="182"/>
        <v/>
      </c>
      <c r="AP483" s="34" t="str">
        <f>IF(AJ483="","",VLOOKUP(AN483,[1]Sheet11!E:F,2,0))</f>
        <v/>
      </c>
      <c r="AQ483" s="34" t="str">
        <f>IF(AO483="拼单会员","5年",IF(AJ483="","",VLOOKUP(AM483&amp;AP483,[1]Sheet11!$J$3:$K$17,2)))</f>
        <v/>
      </c>
      <c r="AR483" s="34" t="str">
        <f t="shared" si="183"/>
        <v/>
      </c>
      <c r="AS483" s="34" t="str">
        <f t="shared" si="184"/>
        <v/>
      </c>
      <c r="AT483" s="34" t="str">
        <f t="shared" si="185"/>
        <v/>
      </c>
      <c r="AU483" s="34" t="str">
        <f t="shared" si="186"/>
        <v/>
      </c>
      <c r="AV483" s="34" t="str">
        <f t="shared" si="187"/>
        <v/>
      </c>
      <c r="AW483" s="34" t="str">
        <f t="shared" si="188"/>
        <v/>
      </c>
      <c r="AX483" s="34" t="str">
        <f t="shared" si="189"/>
        <v/>
      </c>
      <c r="AY483" s="34" t="str">
        <f>IF(SUMIF('7-市场业绩'!F:F,AC483,'7-市场业绩'!I:I)&gt;0,"学习卡","老结算")</f>
        <v>老结算</v>
      </c>
      <c r="AZ483" s="34" t="str">
        <f t="shared" si="190"/>
        <v/>
      </c>
      <c r="BA483" s="34" t="str">
        <f t="shared" si="191"/>
        <v>无</v>
      </c>
      <c r="BB483" s="34" t="str">
        <f t="shared" si="192"/>
        <v/>
      </c>
      <c r="BC483" s="34" t="str">
        <f t="shared" si="193"/>
        <v/>
      </c>
      <c r="BD483" s="34" t="str">
        <f t="shared" si="194"/>
        <v>无</v>
      </c>
      <c r="BE483" s="34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7.25" hidden="1" customHeight="1">
      <c r="A484" s="30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7"/>
      <c r="M484" s="20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4" t="str">
        <f t="shared" si="171"/>
        <v/>
      </c>
      <c r="AD484" s="35">
        <f t="shared" si="172"/>
        <v>0</v>
      </c>
      <c r="AE484" s="34" t="str">
        <f t="shared" si="173"/>
        <v/>
      </c>
      <c r="AF484" s="24"/>
      <c r="AG484" s="39">
        <f t="shared" si="174"/>
        <v>0</v>
      </c>
      <c r="AH484" s="35">
        <f t="shared" si="175"/>
        <v>0</v>
      </c>
      <c r="AI484" s="35">
        <f t="shared" si="176"/>
        <v>0</v>
      </c>
      <c r="AJ484" s="34" t="str">
        <f t="shared" si="177"/>
        <v/>
      </c>
      <c r="AK484" s="34" t="str">
        <f t="shared" si="178"/>
        <v/>
      </c>
      <c r="AL484" s="34" t="str">
        <f t="shared" si="179"/>
        <v/>
      </c>
      <c r="AM484" s="34" t="str">
        <f t="shared" si="180"/>
        <v/>
      </c>
      <c r="AN484" s="34" t="str">
        <f t="shared" si="181"/>
        <v/>
      </c>
      <c r="AO484" s="34" t="str">
        <f t="shared" si="182"/>
        <v/>
      </c>
      <c r="AP484" s="34" t="str">
        <f>IF(AJ484="","",VLOOKUP(AN484,[1]Sheet11!E:F,2,0))</f>
        <v/>
      </c>
      <c r="AQ484" s="34" t="str">
        <f>IF(AO484="拼单会员","5年",IF(AJ484="","",VLOOKUP(AM484&amp;AP484,[1]Sheet11!$J$3:$K$17,2)))</f>
        <v/>
      </c>
      <c r="AR484" s="34" t="str">
        <f t="shared" si="183"/>
        <v/>
      </c>
      <c r="AS484" s="34" t="str">
        <f t="shared" si="184"/>
        <v/>
      </c>
      <c r="AT484" s="34" t="str">
        <f t="shared" si="185"/>
        <v/>
      </c>
      <c r="AU484" s="34" t="str">
        <f t="shared" si="186"/>
        <v/>
      </c>
      <c r="AV484" s="34" t="str">
        <f t="shared" si="187"/>
        <v/>
      </c>
      <c r="AW484" s="34" t="str">
        <f t="shared" si="188"/>
        <v/>
      </c>
      <c r="AX484" s="34" t="str">
        <f t="shared" si="189"/>
        <v/>
      </c>
      <c r="AY484" s="34" t="str">
        <f>IF(SUMIF('7-市场业绩'!F:F,AC484,'7-市场业绩'!I:I)&gt;0,"学习卡","老结算")</f>
        <v>老结算</v>
      </c>
      <c r="AZ484" s="34" t="str">
        <f t="shared" si="190"/>
        <v/>
      </c>
      <c r="BA484" s="34" t="str">
        <f t="shared" si="191"/>
        <v>无</v>
      </c>
      <c r="BB484" s="34" t="str">
        <f t="shared" si="192"/>
        <v/>
      </c>
      <c r="BC484" s="34" t="str">
        <f t="shared" si="193"/>
        <v/>
      </c>
      <c r="BD484" s="34" t="str">
        <f t="shared" si="194"/>
        <v>无</v>
      </c>
      <c r="BE484" s="34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7.25" hidden="1" customHeight="1">
      <c r="A485" s="30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7"/>
      <c r="M485" s="20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4" t="str">
        <f t="shared" si="171"/>
        <v/>
      </c>
      <c r="AD485" s="35">
        <f t="shared" si="172"/>
        <v>0</v>
      </c>
      <c r="AE485" s="34" t="str">
        <f t="shared" si="173"/>
        <v/>
      </c>
      <c r="AF485" s="24"/>
      <c r="AG485" s="39">
        <f t="shared" si="174"/>
        <v>0</v>
      </c>
      <c r="AH485" s="35">
        <f t="shared" si="175"/>
        <v>0</v>
      </c>
      <c r="AI485" s="35">
        <f t="shared" si="176"/>
        <v>0</v>
      </c>
      <c r="AJ485" s="34" t="str">
        <f t="shared" si="177"/>
        <v/>
      </c>
      <c r="AK485" s="34" t="str">
        <f t="shared" si="178"/>
        <v/>
      </c>
      <c r="AL485" s="34" t="str">
        <f t="shared" si="179"/>
        <v/>
      </c>
      <c r="AM485" s="34" t="str">
        <f t="shared" si="180"/>
        <v/>
      </c>
      <c r="AN485" s="34" t="str">
        <f t="shared" si="181"/>
        <v/>
      </c>
      <c r="AO485" s="34" t="str">
        <f t="shared" si="182"/>
        <v/>
      </c>
      <c r="AP485" s="34" t="str">
        <f>IF(AJ485="","",VLOOKUP(AN485,[1]Sheet11!E:F,2,0))</f>
        <v/>
      </c>
      <c r="AQ485" s="34" t="str">
        <f>IF(AO485="拼单会员","5年",IF(AJ485="","",VLOOKUP(AM485&amp;AP485,[1]Sheet11!$J$3:$K$17,2)))</f>
        <v/>
      </c>
      <c r="AR485" s="34" t="str">
        <f t="shared" si="183"/>
        <v/>
      </c>
      <c r="AS485" s="34" t="str">
        <f t="shared" si="184"/>
        <v/>
      </c>
      <c r="AT485" s="34" t="str">
        <f t="shared" si="185"/>
        <v/>
      </c>
      <c r="AU485" s="34" t="str">
        <f t="shared" si="186"/>
        <v/>
      </c>
      <c r="AV485" s="34" t="str">
        <f t="shared" si="187"/>
        <v/>
      </c>
      <c r="AW485" s="34" t="str">
        <f t="shared" si="188"/>
        <v/>
      </c>
      <c r="AX485" s="34" t="str">
        <f t="shared" si="189"/>
        <v/>
      </c>
      <c r="AY485" s="34" t="str">
        <f>IF(SUMIF('7-市场业绩'!F:F,AC485,'7-市场业绩'!I:I)&gt;0,"学习卡","老结算")</f>
        <v>老结算</v>
      </c>
      <c r="AZ485" s="34" t="str">
        <f t="shared" si="190"/>
        <v/>
      </c>
      <c r="BA485" s="34" t="str">
        <f t="shared" si="191"/>
        <v>无</v>
      </c>
      <c r="BB485" s="34" t="str">
        <f t="shared" si="192"/>
        <v/>
      </c>
      <c r="BC485" s="34" t="str">
        <f t="shared" si="193"/>
        <v/>
      </c>
      <c r="BD485" s="34" t="str">
        <f t="shared" si="194"/>
        <v>无</v>
      </c>
      <c r="BE485" s="34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7.25" hidden="1" customHeight="1">
      <c r="A486" s="30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7"/>
      <c r="M486" s="20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4" t="str">
        <f t="shared" si="171"/>
        <v/>
      </c>
      <c r="AD486" s="35">
        <f t="shared" si="172"/>
        <v>0</v>
      </c>
      <c r="AE486" s="34" t="str">
        <f t="shared" si="173"/>
        <v/>
      </c>
      <c r="AF486" s="24"/>
      <c r="AG486" s="39">
        <f t="shared" si="174"/>
        <v>0</v>
      </c>
      <c r="AH486" s="35">
        <f t="shared" si="175"/>
        <v>0</v>
      </c>
      <c r="AI486" s="35">
        <f t="shared" si="176"/>
        <v>0</v>
      </c>
      <c r="AJ486" s="34" t="str">
        <f t="shared" si="177"/>
        <v/>
      </c>
      <c r="AK486" s="34" t="str">
        <f t="shared" si="178"/>
        <v/>
      </c>
      <c r="AL486" s="34" t="str">
        <f t="shared" si="179"/>
        <v/>
      </c>
      <c r="AM486" s="34" t="str">
        <f t="shared" si="180"/>
        <v/>
      </c>
      <c r="AN486" s="34" t="str">
        <f t="shared" si="181"/>
        <v/>
      </c>
      <c r="AO486" s="34" t="str">
        <f t="shared" si="182"/>
        <v/>
      </c>
      <c r="AP486" s="34" t="str">
        <f>IF(AJ486="","",VLOOKUP(AN486,[1]Sheet11!E:F,2,0))</f>
        <v/>
      </c>
      <c r="AQ486" s="34" t="str">
        <f>IF(AO486="拼单会员","5年",IF(AJ486="","",VLOOKUP(AM486&amp;AP486,[1]Sheet11!$J$3:$K$17,2)))</f>
        <v/>
      </c>
      <c r="AR486" s="34" t="str">
        <f t="shared" si="183"/>
        <v/>
      </c>
      <c r="AS486" s="34" t="str">
        <f t="shared" si="184"/>
        <v/>
      </c>
      <c r="AT486" s="34" t="str">
        <f t="shared" si="185"/>
        <v/>
      </c>
      <c r="AU486" s="34" t="str">
        <f t="shared" si="186"/>
        <v/>
      </c>
      <c r="AV486" s="34" t="str">
        <f t="shared" si="187"/>
        <v/>
      </c>
      <c r="AW486" s="34" t="str">
        <f t="shared" si="188"/>
        <v/>
      </c>
      <c r="AX486" s="34" t="str">
        <f t="shared" si="189"/>
        <v/>
      </c>
      <c r="AY486" s="34" t="str">
        <f>IF(SUMIF('7-市场业绩'!F:F,AC486,'7-市场业绩'!I:I)&gt;0,"学习卡","老结算")</f>
        <v>老结算</v>
      </c>
      <c r="AZ486" s="34" t="str">
        <f t="shared" si="190"/>
        <v/>
      </c>
      <c r="BA486" s="34" t="str">
        <f t="shared" si="191"/>
        <v>无</v>
      </c>
      <c r="BB486" s="34" t="str">
        <f t="shared" si="192"/>
        <v/>
      </c>
      <c r="BC486" s="34" t="str">
        <f t="shared" si="193"/>
        <v/>
      </c>
      <c r="BD486" s="34" t="str">
        <f t="shared" si="194"/>
        <v>无</v>
      </c>
      <c r="BE486" s="34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7.25" hidden="1" customHeight="1">
      <c r="A487" s="30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7"/>
      <c r="M487" s="20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4" t="str">
        <f t="shared" si="171"/>
        <v/>
      </c>
      <c r="AD487" s="35">
        <f t="shared" si="172"/>
        <v>0</v>
      </c>
      <c r="AE487" s="34" t="str">
        <f t="shared" si="173"/>
        <v/>
      </c>
      <c r="AF487" s="24"/>
      <c r="AG487" s="39">
        <f t="shared" si="174"/>
        <v>0</v>
      </c>
      <c r="AH487" s="35">
        <f t="shared" si="175"/>
        <v>0</v>
      </c>
      <c r="AI487" s="35">
        <f t="shared" si="176"/>
        <v>0</v>
      </c>
      <c r="AJ487" s="34" t="str">
        <f t="shared" si="177"/>
        <v/>
      </c>
      <c r="AK487" s="34" t="str">
        <f t="shared" si="178"/>
        <v/>
      </c>
      <c r="AL487" s="34" t="str">
        <f t="shared" si="179"/>
        <v/>
      </c>
      <c r="AM487" s="34" t="str">
        <f t="shared" si="180"/>
        <v/>
      </c>
      <c r="AN487" s="34" t="str">
        <f t="shared" si="181"/>
        <v/>
      </c>
      <c r="AO487" s="34" t="str">
        <f t="shared" si="182"/>
        <v/>
      </c>
      <c r="AP487" s="34" t="str">
        <f>IF(AJ487="","",VLOOKUP(AN487,[1]Sheet11!E:F,2,0))</f>
        <v/>
      </c>
      <c r="AQ487" s="34" t="str">
        <f>IF(AO487="拼单会员","5年",IF(AJ487="","",VLOOKUP(AM487&amp;AP487,[1]Sheet11!$J$3:$K$17,2)))</f>
        <v/>
      </c>
      <c r="AR487" s="34" t="str">
        <f t="shared" si="183"/>
        <v/>
      </c>
      <c r="AS487" s="34" t="str">
        <f t="shared" si="184"/>
        <v/>
      </c>
      <c r="AT487" s="34" t="str">
        <f t="shared" si="185"/>
        <v/>
      </c>
      <c r="AU487" s="34" t="str">
        <f t="shared" si="186"/>
        <v/>
      </c>
      <c r="AV487" s="34" t="str">
        <f t="shared" si="187"/>
        <v/>
      </c>
      <c r="AW487" s="34" t="str">
        <f t="shared" si="188"/>
        <v/>
      </c>
      <c r="AX487" s="34" t="str">
        <f t="shared" si="189"/>
        <v/>
      </c>
      <c r="AY487" s="34" t="str">
        <f>IF(SUMIF('7-市场业绩'!F:F,AC487,'7-市场业绩'!I:I)&gt;0,"学习卡","老结算")</f>
        <v>老结算</v>
      </c>
      <c r="AZ487" s="34" t="str">
        <f t="shared" si="190"/>
        <v/>
      </c>
      <c r="BA487" s="34" t="str">
        <f t="shared" si="191"/>
        <v>无</v>
      </c>
      <c r="BB487" s="34" t="str">
        <f t="shared" si="192"/>
        <v/>
      </c>
      <c r="BC487" s="34" t="str">
        <f t="shared" si="193"/>
        <v/>
      </c>
      <c r="BD487" s="34" t="str">
        <f t="shared" si="194"/>
        <v>无</v>
      </c>
      <c r="BE487" s="34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7.25" hidden="1" customHeight="1">
      <c r="A488" s="30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7"/>
      <c r="M488" s="20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4" t="str">
        <f t="shared" si="171"/>
        <v/>
      </c>
      <c r="AD488" s="35">
        <f t="shared" si="172"/>
        <v>0</v>
      </c>
      <c r="AE488" s="34" t="str">
        <f t="shared" si="173"/>
        <v/>
      </c>
      <c r="AF488" s="24"/>
      <c r="AG488" s="39">
        <f t="shared" si="174"/>
        <v>0</v>
      </c>
      <c r="AH488" s="35">
        <f t="shared" si="175"/>
        <v>0</v>
      </c>
      <c r="AI488" s="35">
        <f t="shared" si="176"/>
        <v>0</v>
      </c>
      <c r="AJ488" s="34" t="str">
        <f t="shared" si="177"/>
        <v/>
      </c>
      <c r="AK488" s="34" t="str">
        <f t="shared" si="178"/>
        <v/>
      </c>
      <c r="AL488" s="34" t="str">
        <f t="shared" si="179"/>
        <v/>
      </c>
      <c r="AM488" s="34" t="str">
        <f t="shared" si="180"/>
        <v/>
      </c>
      <c r="AN488" s="34" t="str">
        <f t="shared" si="181"/>
        <v/>
      </c>
      <c r="AO488" s="34" t="str">
        <f t="shared" si="182"/>
        <v/>
      </c>
      <c r="AP488" s="34" t="str">
        <f>IF(AJ488="","",VLOOKUP(AN488,[1]Sheet11!E:F,2,0))</f>
        <v/>
      </c>
      <c r="AQ488" s="34" t="str">
        <f>IF(AO488="拼单会员","5年",IF(AJ488="","",VLOOKUP(AM488&amp;AP488,[1]Sheet11!$J$3:$K$17,2)))</f>
        <v/>
      </c>
      <c r="AR488" s="34" t="str">
        <f t="shared" si="183"/>
        <v/>
      </c>
      <c r="AS488" s="34" t="str">
        <f t="shared" si="184"/>
        <v/>
      </c>
      <c r="AT488" s="34" t="str">
        <f t="shared" si="185"/>
        <v/>
      </c>
      <c r="AU488" s="34" t="str">
        <f t="shared" si="186"/>
        <v/>
      </c>
      <c r="AV488" s="34" t="str">
        <f t="shared" si="187"/>
        <v/>
      </c>
      <c r="AW488" s="34" t="str">
        <f t="shared" si="188"/>
        <v/>
      </c>
      <c r="AX488" s="34" t="str">
        <f t="shared" si="189"/>
        <v/>
      </c>
      <c r="AY488" s="34" t="str">
        <f>IF(SUMIF('7-市场业绩'!F:F,AC488,'7-市场业绩'!I:I)&gt;0,"学习卡","老结算")</f>
        <v>老结算</v>
      </c>
      <c r="AZ488" s="34" t="str">
        <f t="shared" si="190"/>
        <v/>
      </c>
      <c r="BA488" s="34" t="str">
        <f t="shared" si="191"/>
        <v>无</v>
      </c>
      <c r="BB488" s="34" t="str">
        <f t="shared" si="192"/>
        <v/>
      </c>
      <c r="BC488" s="34" t="str">
        <f t="shared" si="193"/>
        <v/>
      </c>
      <c r="BD488" s="34" t="str">
        <f t="shared" si="194"/>
        <v>无</v>
      </c>
      <c r="BE488" s="34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7.25" hidden="1" customHeight="1">
      <c r="A489" s="30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7"/>
      <c r="M489" s="20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4" t="str">
        <f t="shared" si="171"/>
        <v/>
      </c>
      <c r="AD489" s="35">
        <f t="shared" si="172"/>
        <v>0</v>
      </c>
      <c r="AE489" s="34" t="str">
        <f t="shared" si="173"/>
        <v/>
      </c>
      <c r="AF489" s="24"/>
      <c r="AG489" s="39">
        <f t="shared" si="174"/>
        <v>0</v>
      </c>
      <c r="AH489" s="35">
        <f t="shared" si="175"/>
        <v>0</v>
      </c>
      <c r="AI489" s="35">
        <f t="shared" si="176"/>
        <v>0</v>
      </c>
      <c r="AJ489" s="34" t="str">
        <f t="shared" si="177"/>
        <v/>
      </c>
      <c r="AK489" s="34" t="str">
        <f t="shared" si="178"/>
        <v/>
      </c>
      <c r="AL489" s="34" t="str">
        <f t="shared" si="179"/>
        <v/>
      </c>
      <c r="AM489" s="34" t="str">
        <f t="shared" si="180"/>
        <v/>
      </c>
      <c r="AN489" s="34" t="str">
        <f t="shared" si="181"/>
        <v/>
      </c>
      <c r="AO489" s="34" t="str">
        <f t="shared" si="182"/>
        <v/>
      </c>
      <c r="AP489" s="34" t="str">
        <f>IF(AJ489="","",VLOOKUP(AN489,[1]Sheet11!E:F,2,0))</f>
        <v/>
      </c>
      <c r="AQ489" s="34" t="str">
        <f>IF(AO489="拼单会员","5年",IF(AJ489="","",VLOOKUP(AM489&amp;AP489,[1]Sheet11!$J$3:$K$17,2)))</f>
        <v/>
      </c>
      <c r="AR489" s="34" t="str">
        <f t="shared" si="183"/>
        <v/>
      </c>
      <c r="AS489" s="34" t="str">
        <f t="shared" si="184"/>
        <v/>
      </c>
      <c r="AT489" s="34" t="str">
        <f t="shared" si="185"/>
        <v/>
      </c>
      <c r="AU489" s="34" t="str">
        <f t="shared" si="186"/>
        <v/>
      </c>
      <c r="AV489" s="34" t="str">
        <f t="shared" si="187"/>
        <v/>
      </c>
      <c r="AW489" s="34" t="str">
        <f t="shared" si="188"/>
        <v/>
      </c>
      <c r="AX489" s="34" t="str">
        <f t="shared" si="189"/>
        <v/>
      </c>
      <c r="AY489" s="34" t="str">
        <f>IF(SUMIF('7-市场业绩'!F:F,AC489,'7-市场业绩'!I:I)&gt;0,"学习卡","老结算")</f>
        <v>老结算</v>
      </c>
      <c r="AZ489" s="34" t="str">
        <f t="shared" si="190"/>
        <v/>
      </c>
      <c r="BA489" s="34" t="str">
        <f t="shared" si="191"/>
        <v>无</v>
      </c>
      <c r="BB489" s="34" t="str">
        <f t="shared" si="192"/>
        <v/>
      </c>
      <c r="BC489" s="34" t="str">
        <f t="shared" si="193"/>
        <v/>
      </c>
      <c r="BD489" s="34" t="str">
        <f t="shared" si="194"/>
        <v>无</v>
      </c>
      <c r="BE489" s="34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7.25" hidden="1" customHeight="1">
      <c r="A490" s="30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7"/>
      <c r="M490" s="20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4" t="str">
        <f t="shared" si="171"/>
        <v/>
      </c>
      <c r="AD490" s="35">
        <f t="shared" si="172"/>
        <v>0</v>
      </c>
      <c r="AE490" s="34" t="str">
        <f t="shared" si="173"/>
        <v/>
      </c>
      <c r="AF490" s="24"/>
      <c r="AG490" s="39">
        <f t="shared" si="174"/>
        <v>0</v>
      </c>
      <c r="AH490" s="35">
        <f t="shared" si="175"/>
        <v>0</v>
      </c>
      <c r="AI490" s="35">
        <f t="shared" si="176"/>
        <v>0</v>
      </c>
      <c r="AJ490" s="34" t="str">
        <f t="shared" si="177"/>
        <v/>
      </c>
      <c r="AK490" s="34" t="str">
        <f t="shared" si="178"/>
        <v/>
      </c>
      <c r="AL490" s="34" t="str">
        <f t="shared" si="179"/>
        <v/>
      </c>
      <c r="AM490" s="34" t="str">
        <f t="shared" si="180"/>
        <v/>
      </c>
      <c r="AN490" s="34" t="str">
        <f t="shared" si="181"/>
        <v/>
      </c>
      <c r="AO490" s="34" t="str">
        <f t="shared" si="182"/>
        <v/>
      </c>
      <c r="AP490" s="34" t="str">
        <f>IF(AJ490="","",VLOOKUP(AN490,[1]Sheet11!E:F,2,0))</f>
        <v/>
      </c>
      <c r="AQ490" s="34" t="str">
        <f>IF(AO490="拼单会员","5年",IF(AJ490="","",VLOOKUP(AM490&amp;AP490,[1]Sheet11!$J$3:$K$17,2)))</f>
        <v/>
      </c>
      <c r="AR490" s="34" t="str">
        <f t="shared" si="183"/>
        <v/>
      </c>
      <c r="AS490" s="34" t="str">
        <f t="shared" si="184"/>
        <v/>
      </c>
      <c r="AT490" s="34" t="str">
        <f t="shared" si="185"/>
        <v/>
      </c>
      <c r="AU490" s="34" t="str">
        <f t="shared" si="186"/>
        <v/>
      </c>
      <c r="AV490" s="34" t="str">
        <f t="shared" si="187"/>
        <v/>
      </c>
      <c r="AW490" s="34" t="str">
        <f t="shared" si="188"/>
        <v/>
      </c>
      <c r="AX490" s="34" t="str">
        <f t="shared" si="189"/>
        <v/>
      </c>
      <c r="AY490" s="34" t="str">
        <f>IF(SUMIF('7-市场业绩'!F:F,AC490,'7-市场业绩'!I:I)&gt;0,"学习卡","老结算")</f>
        <v>老结算</v>
      </c>
      <c r="AZ490" s="34" t="str">
        <f t="shared" si="190"/>
        <v/>
      </c>
      <c r="BA490" s="34" t="str">
        <f t="shared" si="191"/>
        <v>无</v>
      </c>
      <c r="BB490" s="34" t="str">
        <f t="shared" si="192"/>
        <v/>
      </c>
      <c r="BC490" s="34" t="str">
        <f t="shared" si="193"/>
        <v/>
      </c>
      <c r="BD490" s="34" t="str">
        <f t="shared" si="194"/>
        <v>无</v>
      </c>
      <c r="BE490" s="34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7.25" hidden="1" customHeight="1">
      <c r="A491" s="30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7"/>
      <c r="M491" s="20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4" t="str">
        <f t="shared" si="171"/>
        <v/>
      </c>
      <c r="AD491" s="35">
        <f t="shared" si="172"/>
        <v>0</v>
      </c>
      <c r="AE491" s="34" t="str">
        <f t="shared" si="173"/>
        <v/>
      </c>
      <c r="AF491" s="24"/>
      <c r="AG491" s="39">
        <f t="shared" si="174"/>
        <v>0</v>
      </c>
      <c r="AH491" s="35">
        <f t="shared" si="175"/>
        <v>0</v>
      </c>
      <c r="AI491" s="35">
        <f t="shared" si="176"/>
        <v>0</v>
      </c>
      <c r="AJ491" s="34" t="str">
        <f t="shared" si="177"/>
        <v/>
      </c>
      <c r="AK491" s="34" t="str">
        <f t="shared" si="178"/>
        <v/>
      </c>
      <c r="AL491" s="34" t="str">
        <f t="shared" si="179"/>
        <v/>
      </c>
      <c r="AM491" s="34" t="str">
        <f t="shared" si="180"/>
        <v/>
      </c>
      <c r="AN491" s="34" t="str">
        <f t="shared" si="181"/>
        <v/>
      </c>
      <c r="AO491" s="34" t="str">
        <f t="shared" si="182"/>
        <v/>
      </c>
      <c r="AP491" s="34" t="str">
        <f>IF(AJ491="","",VLOOKUP(AN491,[1]Sheet11!E:F,2,0))</f>
        <v/>
      </c>
      <c r="AQ491" s="34" t="str">
        <f>IF(AO491="拼单会员","5年",IF(AJ491="","",VLOOKUP(AM491&amp;AP491,[1]Sheet11!$J$3:$K$17,2)))</f>
        <v/>
      </c>
      <c r="AR491" s="34" t="str">
        <f t="shared" si="183"/>
        <v/>
      </c>
      <c r="AS491" s="34" t="str">
        <f t="shared" si="184"/>
        <v/>
      </c>
      <c r="AT491" s="34" t="str">
        <f t="shared" si="185"/>
        <v/>
      </c>
      <c r="AU491" s="34" t="str">
        <f t="shared" si="186"/>
        <v/>
      </c>
      <c r="AV491" s="34" t="str">
        <f t="shared" si="187"/>
        <v/>
      </c>
      <c r="AW491" s="34" t="str">
        <f t="shared" si="188"/>
        <v/>
      </c>
      <c r="AX491" s="34" t="str">
        <f t="shared" si="189"/>
        <v/>
      </c>
      <c r="AY491" s="34" t="str">
        <f>IF(SUMIF('7-市场业绩'!F:F,AC491,'7-市场业绩'!I:I)&gt;0,"学习卡","老结算")</f>
        <v>老结算</v>
      </c>
      <c r="AZ491" s="34" t="str">
        <f t="shared" si="190"/>
        <v/>
      </c>
      <c r="BA491" s="34" t="str">
        <f t="shared" si="191"/>
        <v>无</v>
      </c>
      <c r="BB491" s="34" t="str">
        <f t="shared" si="192"/>
        <v/>
      </c>
      <c r="BC491" s="34" t="str">
        <f t="shared" si="193"/>
        <v/>
      </c>
      <c r="BD491" s="34" t="str">
        <f t="shared" si="194"/>
        <v>无</v>
      </c>
      <c r="BE491" s="34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7.25" hidden="1" customHeight="1">
      <c r="A492" s="30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7"/>
      <c r="M492" s="20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4" t="str">
        <f t="shared" si="171"/>
        <v/>
      </c>
      <c r="AD492" s="35">
        <f t="shared" si="172"/>
        <v>0</v>
      </c>
      <c r="AE492" s="34" t="str">
        <f t="shared" si="173"/>
        <v/>
      </c>
      <c r="AF492" s="24"/>
      <c r="AG492" s="39">
        <f t="shared" si="174"/>
        <v>0</v>
      </c>
      <c r="AH492" s="35">
        <f t="shared" si="175"/>
        <v>0</v>
      </c>
      <c r="AI492" s="35">
        <f t="shared" si="176"/>
        <v>0</v>
      </c>
      <c r="AJ492" s="34" t="str">
        <f t="shared" si="177"/>
        <v/>
      </c>
      <c r="AK492" s="34" t="str">
        <f t="shared" si="178"/>
        <v/>
      </c>
      <c r="AL492" s="34" t="str">
        <f t="shared" si="179"/>
        <v/>
      </c>
      <c r="AM492" s="34" t="str">
        <f t="shared" si="180"/>
        <v/>
      </c>
      <c r="AN492" s="34" t="str">
        <f t="shared" si="181"/>
        <v/>
      </c>
      <c r="AO492" s="34" t="str">
        <f t="shared" si="182"/>
        <v/>
      </c>
      <c r="AP492" s="34" t="str">
        <f>IF(AJ492="","",VLOOKUP(AN492,[1]Sheet11!E:F,2,0))</f>
        <v/>
      </c>
      <c r="AQ492" s="34" t="str">
        <f>IF(AO492="拼单会员","5年",IF(AJ492="","",VLOOKUP(AM492&amp;AP492,[1]Sheet11!$J$3:$K$17,2)))</f>
        <v/>
      </c>
      <c r="AR492" s="34" t="str">
        <f t="shared" si="183"/>
        <v/>
      </c>
      <c r="AS492" s="34" t="str">
        <f t="shared" si="184"/>
        <v/>
      </c>
      <c r="AT492" s="34" t="str">
        <f t="shared" si="185"/>
        <v/>
      </c>
      <c r="AU492" s="34" t="str">
        <f t="shared" si="186"/>
        <v/>
      </c>
      <c r="AV492" s="34" t="str">
        <f t="shared" si="187"/>
        <v/>
      </c>
      <c r="AW492" s="34" t="str">
        <f t="shared" si="188"/>
        <v/>
      </c>
      <c r="AX492" s="34" t="str">
        <f t="shared" si="189"/>
        <v/>
      </c>
      <c r="AY492" s="34" t="str">
        <f>IF(SUMIF('7-市场业绩'!F:F,AC492,'7-市场业绩'!I:I)&gt;0,"学习卡","老结算")</f>
        <v>老结算</v>
      </c>
      <c r="AZ492" s="34" t="str">
        <f t="shared" si="190"/>
        <v/>
      </c>
      <c r="BA492" s="34" t="str">
        <f t="shared" si="191"/>
        <v>无</v>
      </c>
      <c r="BB492" s="34" t="str">
        <f t="shared" si="192"/>
        <v/>
      </c>
      <c r="BC492" s="34" t="str">
        <f t="shared" si="193"/>
        <v/>
      </c>
      <c r="BD492" s="34" t="str">
        <f t="shared" si="194"/>
        <v>无</v>
      </c>
      <c r="BE492" s="34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7.25" hidden="1" customHeight="1">
      <c r="A493" s="30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7"/>
      <c r="M493" s="20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4" t="str">
        <f t="shared" si="171"/>
        <v/>
      </c>
      <c r="AD493" s="35">
        <f t="shared" si="172"/>
        <v>0</v>
      </c>
      <c r="AE493" s="34" t="str">
        <f t="shared" si="173"/>
        <v/>
      </c>
      <c r="AF493" s="24"/>
      <c r="AG493" s="39">
        <f t="shared" si="174"/>
        <v>0</v>
      </c>
      <c r="AH493" s="35">
        <f t="shared" si="175"/>
        <v>0</v>
      </c>
      <c r="AI493" s="35">
        <f t="shared" si="176"/>
        <v>0</v>
      </c>
      <c r="AJ493" s="34" t="str">
        <f t="shared" si="177"/>
        <v/>
      </c>
      <c r="AK493" s="34" t="str">
        <f t="shared" si="178"/>
        <v/>
      </c>
      <c r="AL493" s="34" t="str">
        <f t="shared" si="179"/>
        <v/>
      </c>
      <c r="AM493" s="34" t="str">
        <f t="shared" si="180"/>
        <v/>
      </c>
      <c r="AN493" s="34" t="str">
        <f t="shared" si="181"/>
        <v/>
      </c>
      <c r="AO493" s="34" t="str">
        <f t="shared" si="182"/>
        <v/>
      </c>
      <c r="AP493" s="34" t="str">
        <f>IF(AJ493="","",VLOOKUP(AN493,[1]Sheet11!E:F,2,0))</f>
        <v/>
      </c>
      <c r="AQ493" s="34" t="str">
        <f>IF(AO493="拼单会员","5年",IF(AJ493="","",VLOOKUP(AM493&amp;AP493,[1]Sheet11!$J$3:$K$17,2)))</f>
        <v/>
      </c>
      <c r="AR493" s="34" t="str">
        <f t="shared" si="183"/>
        <v/>
      </c>
      <c r="AS493" s="34" t="str">
        <f t="shared" si="184"/>
        <v/>
      </c>
      <c r="AT493" s="34" t="str">
        <f t="shared" si="185"/>
        <v/>
      </c>
      <c r="AU493" s="34" t="str">
        <f t="shared" si="186"/>
        <v/>
      </c>
      <c r="AV493" s="34" t="str">
        <f t="shared" si="187"/>
        <v/>
      </c>
      <c r="AW493" s="34" t="str">
        <f t="shared" si="188"/>
        <v/>
      </c>
      <c r="AX493" s="34" t="str">
        <f t="shared" si="189"/>
        <v/>
      </c>
      <c r="AY493" s="34" t="str">
        <f>IF(SUMIF('7-市场业绩'!F:F,AC493,'7-市场业绩'!I:I)&gt;0,"学习卡","老结算")</f>
        <v>老结算</v>
      </c>
      <c r="AZ493" s="34" t="str">
        <f t="shared" si="190"/>
        <v/>
      </c>
      <c r="BA493" s="34" t="str">
        <f t="shared" si="191"/>
        <v>无</v>
      </c>
      <c r="BB493" s="34" t="str">
        <f t="shared" si="192"/>
        <v/>
      </c>
      <c r="BC493" s="34" t="str">
        <f t="shared" si="193"/>
        <v/>
      </c>
      <c r="BD493" s="34" t="str">
        <f t="shared" si="194"/>
        <v>无</v>
      </c>
      <c r="BE493" s="34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7.25" hidden="1" customHeight="1">
      <c r="A494" s="30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7"/>
      <c r="M494" s="20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4" t="str">
        <f t="shared" si="171"/>
        <v/>
      </c>
      <c r="AD494" s="35">
        <f t="shared" si="172"/>
        <v>0</v>
      </c>
      <c r="AE494" s="34" t="str">
        <f t="shared" si="173"/>
        <v/>
      </c>
      <c r="AF494" s="24"/>
      <c r="AG494" s="39">
        <f t="shared" si="174"/>
        <v>0</v>
      </c>
      <c r="AH494" s="35">
        <f t="shared" si="175"/>
        <v>0</v>
      </c>
      <c r="AI494" s="35">
        <f t="shared" si="176"/>
        <v>0</v>
      </c>
      <c r="AJ494" s="34" t="str">
        <f t="shared" si="177"/>
        <v/>
      </c>
      <c r="AK494" s="34" t="str">
        <f t="shared" si="178"/>
        <v/>
      </c>
      <c r="AL494" s="34" t="str">
        <f t="shared" si="179"/>
        <v/>
      </c>
      <c r="AM494" s="34" t="str">
        <f t="shared" si="180"/>
        <v/>
      </c>
      <c r="AN494" s="34" t="str">
        <f t="shared" si="181"/>
        <v/>
      </c>
      <c r="AO494" s="34" t="str">
        <f t="shared" si="182"/>
        <v/>
      </c>
      <c r="AP494" s="34" t="str">
        <f>IF(AJ494="","",VLOOKUP(AN494,[1]Sheet11!E:F,2,0))</f>
        <v/>
      </c>
      <c r="AQ494" s="34" t="str">
        <f>IF(AO494="拼单会员","5年",IF(AJ494="","",VLOOKUP(AM494&amp;AP494,[1]Sheet11!$J$3:$K$17,2)))</f>
        <v/>
      </c>
      <c r="AR494" s="34" t="str">
        <f t="shared" si="183"/>
        <v/>
      </c>
      <c r="AS494" s="34" t="str">
        <f t="shared" si="184"/>
        <v/>
      </c>
      <c r="AT494" s="34" t="str">
        <f t="shared" si="185"/>
        <v/>
      </c>
      <c r="AU494" s="34" t="str">
        <f t="shared" si="186"/>
        <v/>
      </c>
      <c r="AV494" s="34" t="str">
        <f t="shared" si="187"/>
        <v/>
      </c>
      <c r="AW494" s="34" t="str">
        <f t="shared" si="188"/>
        <v/>
      </c>
      <c r="AX494" s="34" t="str">
        <f t="shared" si="189"/>
        <v/>
      </c>
      <c r="AY494" s="34" t="str">
        <f>IF(SUMIF('7-市场业绩'!F:F,AC494,'7-市场业绩'!I:I)&gt;0,"学习卡","老结算")</f>
        <v>老结算</v>
      </c>
      <c r="AZ494" s="34" t="str">
        <f t="shared" si="190"/>
        <v/>
      </c>
      <c r="BA494" s="34" t="str">
        <f t="shared" si="191"/>
        <v>无</v>
      </c>
      <c r="BB494" s="34" t="str">
        <f t="shared" si="192"/>
        <v/>
      </c>
      <c r="BC494" s="34" t="str">
        <f t="shared" si="193"/>
        <v/>
      </c>
      <c r="BD494" s="34" t="str">
        <f t="shared" si="194"/>
        <v>无</v>
      </c>
      <c r="BE494" s="34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7.25" hidden="1" customHeight="1">
      <c r="A495" s="30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7"/>
      <c r="M495" s="20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4" t="str">
        <f t="shared" si="171"/>
        <v/>
      </c>
      <c r="AD495" s="35">
        <f t="shared" si="172"/>
        <v>0</v>
      </c>
      <c r="AE495" s="34" t="str">
        <f t="shared" si="173"/>
        <v/>
      </c>
      <c r="AF495" s="24"/>
      <c r="AG495" s="39">
        <f t="shared" si="174"/>
        <v>0</v>
      </c>
      <c r="AH495" s="35">
        <f t="shared" si="175"/>
        <v>0</v>
      </c>
      <c r="AI495" s="35">
        <f t="shared" si="176"/>
        <v>0</v>
      </c>
      <c r="AJ495" s="34" t="str">
        <f t="shared" si="177"/>
        <v/>
      </c>
      <c r="AK495" s="34" t="str">
        <f t="shared" si="178"/>
        <v/>
      </c>
      <c r="AL495" s="34" t="str">
        <f t="shared" si="179"/>
        <v/>
      </c>
      <c r="AM495" s="34" t="str">
        <f t="shared" si="180"/>
        <v/>
      </c>
      <c r="AN495" s="34" t="str">
        <f t="shared" si="181"/>
        <v/>
      </c>
      <c r="AO495" s="34" t="str">
        <f t="shared" si="182"/>
        <v/>
      </c>
      <c r="AP495" s="34" t="str">
        <f>IF(AJ495="","",VLOOKUP(AN495,[1]Sheet11!E:F,2,0))</f>
        <v/>
      </c>
      <c r="AQ495" s="34" t="str">
        <f>IF(AO495="拼单会员","5年",IF(AJ495="","",VLOOKUP(AM495&amp;AP495,[1]Sheet11!$J$3:$K$17,2)))</f>
        <v/>
      </c>
      <c r="AR495" s="34" t="str">
        <f t="shared" si="183"/>
        <v/>
      </c>
      <c r="AS495" s="34" t="str">
        <f t="shared" si="184"/>
        <v/>
      </c>
      <c r="AT495" s="34" t="str">
        <f t="shared" si="185"/>
        <v/>
      </c>
      <c r="AU495" s="34" t="str">
        <f t="shared" si="186"/>
        <v/>
      </c>
      <c r="AV495" s="34" t="str">
        <f t="shared" si="187"/>
        <v/>
      </c>
      <c r="AW495" s="34" t="str">
        <f t="shared" si="188"/>
        <v/>
      </c>
      <c r="AX495" s="34" t="str">
        <f t="shared" si="189"/>
        <v/>
      </c>
      <c r="AY495" s="34" t="str">
        <f>IF(SUMIF('7-市场业绩'!F:F,AC495,'7-市场业绩'!I:I)&gt;0,"学习卡","老结算")</f>
        <v>老结算</v>
      </c>
      <c r="AZ495" s="34" t="str">
        <f t="shared" si="190"/>
        <v/>
      </c>
      <c r="BA495" s="34" t="str">
        <f t="shared" si="191"/>
        <v>无</v>
      </c>
      <c r="BB495" s="34" t="str">
        <f t="shared" si="192"/>
        <v/>
      </c>
      <c r="BC495" s="34" t="str">
        <f t="shared" si="193"/>
        <v/>
      </c>
      <c r="BD495" s="34" t="str">
        <f t="shared" si="194"/>
        <v>无</v>
      </c>
      <c r="BE495" s="34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7.25" hidden="1" customHeight="1">
      <c r="A496" s="30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7"/>
      <c r="M496" s="20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4" t="str">
        <f t="shared" si="171"/>
        <v/>
      </c>
      <c r="AD496" s="35">
        <f t="shared" si="172"/>
        <v>0</v>
      </c>
      <c r="AE496" s="34" t="str">
        <f t="shared" si="173"/>
        <v/>
      </c>
      <c r="AF496" s="24"/>
      <c r="AG496" s="39">
        <f t="shared" si="174"/>
        <v>0</v>
      </c>
      <c r="AH496" s="35">
        <f t="shared" si="175"/>
        <v>0</v>
      </c>
      <c r="AI496" s="35">
        <f t="shared" si="176"/>
        <v>0</v>
      </c>
      <c r="AJ496" s="34" t="str">
        <f t="shared" si="177"/>
        <v/>
      </c>
      <c r="AK496" s="34" t="str">
        <f t="shared" si="178"/>
        <v/>
      </c>
      <c r="AL496" s="34" t="str">
        <f t="shared" si="179"/>
        <v/>
      </c>
      <c r="AM496" s="34" t="str">
        <f t="shared" si="180"/>
        <v/>
      </c>
      <c r="AN496" s="34" t="str">
        <f t="shared" si="181"/>
        <v/>
      </c>
      <c r="AO496" s="34" t="str">
        <f t="shared" si="182"/>
        <v/>
      </c>
      <c r="AP496" s="34" t="str">
        <f>IF(AJ496="","",VLOOKUP(AN496,[1]Sheet11!E:F,2,0))</f>
        <v/>
      </c>
      <c r="AQ496" s="34" t="str">
        <f>IF(AO496="拼单会员","5年",IF(AJ496="","",VLOOKUP(AM496&amp;AP496,[1]Sheet11!$J$3:$K$17,2)))</f>
        <v/>
      </c>
      <c r="AR496" s="34" t="str">
        <f t="shared" si="183"/>
        <v/>
      </c>
      <c r="AS496" s="34" t="str">
        <f t="shared" si="184"/>
        <v/>
      </c>
      <c r="AT496" s="34" t="str">
        <f t="shared" si="185"/>
        <v/>
      </c>
      <c r="AU496" s="34" t="str">
        <f t="shared" si="186"/>
        <v/>
      </c>
      <c r="AV496" s="34" t="str">
        <f t="shared" si="187"/>
        <v/>
      </c>
      <c r="AW496" s="34" t="str">
        <f t="shared" si="188"/>
        <v/>
      </c>
      <c r="AX496" s="34" t="str">
        <f t="shared" si="189"/>
        <v/>
      </c>
      <c r="AY496" s="34" t="str">
        <f>IF(SUMIF('7-市场业绩'!F:F,AC496,'7-市场业绩'!I:I)&gt;0,"学习卡","老结算")</f>
        <v>老结算</v>
      </c>
      <c r="AZ496" s="34" t="str">
        <f t="shared" si="190"/>
        <v/>
      </c>
      <c r="BA496" s="34" t="str">
        <f t="shared" si="191"/>
        <v>无</v>
      </c>
      <c r="BB496" s="34" t="str">
        <f t="shared" si="192"/>
        <v/>
      </c>
      <c r="BC496" s="34" t="str">
        <f t="shared" si="193"/>
        <v/>
      </c>
      <c r="BD496" s="34" t="str">
        <f t="shared" si="194"/>
        <v>无</v>
      </c>
      <c r="BE496" s="34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7.25" hidden="1" customHeight="1">
      <c r="A497" s="30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7"/>
      <c r="M497" s="20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4" t="str">
        <f t="shared" si="171"/>
        <v/>
      </c>
      <c r="AD497" s="35">
        <f t="shared" si="172"/>
        <v>0</v>
      </c>
      <c r="AE497" s="34" t="str">
        <f t="shared" si="173"/>
        <v/>
      </c>
      <c r="AF497" s="24"/>
      <c r="AG497" s="39">
        <f t="shared" si="174"/>
        <v>0</v>
      </c>
      <c r="AH497" s="35">
        <f t="shared" si="175"/>
        <v>0</v>
      </c>
      <c r="AI497" s="35">
        <f t="shared" si="176"/>
        <v>0</v>
      </c>
      <c r="AJ497" s="34" t="str">
        <f t="shared" si="177"/>
        <v/>
      </c>
      <c r="AK497" s="34" t="str">
        <f t="shared" si="178"/>
        <v/>
      </c>
      <c r="AL497" s="34" t="str">
        <f t="shared" si="179"/>
        <v/>
      </c>
      <c r="AM497" s="34" t="str">
        <f t="shared" si="180"/>
        <v/>
      </c>
      <c r="AN497" s="34" t="str">
        <f t="shared" si="181"/>
        <v/>
      </c>
      <c r="AO497" s="34" t="str">
        <f t="shared" si="182"/>
        <v/>
      </c>
      <c r="AP497" s="34" t="str">
        <f>IF(AJ497="","",VLOOKUP(AN497,[1]Sheet11!E:F,2,0))</f>
        <v/>
      </c>
      <c r="AQ497" s="34" t="str">
        <f>IF(AO497="拼单会员","5年",IF(AJ497="","",VLOOKUP(AM497&amp;AP497,[1]Sheet11!$J$3:$K$17,2)))</f>
        <v/>
      </c>
      <c r="AR497" s="34" t="str">
        <f t="shared" si="183"/>
        <v/>
      </c>
      <c r="AS497" s="34" t="str">
        <f t="shared" si="184"/>
        <v/>
      </c>
      <c r="AT497" s="34" t="str">
        <f t="shared" si="185"/>
        <v/>
      </c>
      <c r="AU497" s="34" t="str">
        <f t="shared" si="186"/>
        <v/>
      </c>
      <c r="AV497" s="34" t="str">
        <f t="shared" si="187"/>
        <v/>
      </c>
      <c r="AW497" s="34" t="str">
        <f t="shared" si="188"/>
        <v/>
      </c>
      <c r="AX497" s="34" t="str">
        <f t="shared" si="189"/>
        <v/>
      </c>
      <c r="AY497" s="34" t="str">
        <f>IF(SUMIF('7-市场业绩'!F:F,AC497,'7-市场业绩'!I:I)&gt;0,"学习卡","老结算")</f>
        <v>老结算</v>
      </c>
      <c r="AZ497" s="34" t="str">
        <f t="shared" si="190"/>
        <v/>
      </c>
      <c r="BA497" s="34" t="str">
        <f t="shared" si="191"/>
        <v>无</v>
      </c>
      <c r="BB497" s="34" t="str">
        <f t="shared" si="192"/>
        <v/>
      </c>
      <c r="BC497" s="34" t="str">
        <f t="shared" si="193"/>
        <v/>
      </c>
      <c r="BD497" s="34" t="str">
        <f t="shared" si="194"/>
        <v>无</v>
      </c>
      <c r="BE497" s="34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7.25" hidden="1" customHeight="1">
      <c r="A498" s="30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7"/>
      <c r="M498" s="20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4" t="str">
        <f t="shared" si="171"/>
        <v/>
      </c>
      <c r="AD498" s="35">
        <f t="shared" si="172"/>
        <v>0</v>
      </c>
      <c r="AE498" s="34" t="str">
        <f t="shared" si="173"/>
        <v/>
      </c>
      <c r="AF498" s="24"/>
      <c r="AG498" s="39">
        <f t="shared" si="174"/>
        <v>0</v>
      </c>
      <c r="AH498" s="35">
        <f t="shared" si="175"/>
        <v>0</v>
      </c>
      <c r="AI498" s="35">
        <f t="shared" si="176"/>
        <v>0</v>
      </c>
      <c r="AJ498" s="34" t="str">
        <f t="shared" si="177"/>
        <v/>
      </c>
      <c r="AK498" s="34" t="str">
        <f t="shared" si="178"/>
        <v/>
      </c>
      <c r="AL498" s="34" t="str">
        <f t="shared" si="179"/>
        <v/>
      </c>
      <c r="AM498" s="34" t="str">
        <f t="shared" si="180"/>
        <v/>
      </c>
      <c r="AN498" s="34" t="str">
        <f t="shared" si="181"/>
        <v/>
      </c>
      <c r="AO498" s="34" t="str">
        <f t="shared" si="182"/>
        <v/>
      </c>
      <c r="AP498" s="34" t="str">
        <f>IF(AJ498="","",VLOOKUP(AN498,[1]Sheet11!E:F,2,0))</f>
        <v/>
      </c>
      <c r="AQ498" s="34" t="str">
        <f>IF(AO498="拼单会员","5年",IF(AJ498="","",VLOOKUP(AM498&amp;AP498,[1]Sheet11!$J$3:$K$17,2)))</f>
        <v/>
      </c>
      <c r="AR498" s="34" t="str">
        <f t="shared" si="183"/>
        <v/>
      </c>
      <c r="AS498" s="34" t="str">
        <f t="shared" si="184"/>
        <v/>
      </c>
      <c r="AT498" s="34" t="str">
        <f t="shared" si="185"/>
        <v/>
      </c>
      <c r="AU498" s="34" t="str">
        <f t="shared" si="186"/>
        <v/>
      </c>
      <c r="AV498" s="34" t="str">
        <f t="shared" si="187"/>
        <v/>
      </c>
      <c r="AW498" s="34" t="str">
        <f t="shared" si="188"/>
        <v/>
      </c>
      <c r="AX498" s="34" t="str">
        <f t="shared" si="189"/>
        <v/>
      </c>
      <c r="AY498" s="34" t="str">
        <f>IF(SUMIF('7-市场业绩'!F:F,AC498,'7-市场业绩'!I:I)&gt;0,"学习卡","老结算")</f>
        <v>老结算</v>
      </c>
      <c r="AZ498" s="34" t="str">
        <f t="shared" si="190"/>
        <v/>
      </c>
      <c r="BA498" s="34" t="str">
        <f t="shared" si="191"/>
        <v>无</v>
      </c>
      <c r="BB498" s="34" t="str">
        <f t="shared" si="192"/>
        <v/>
      </c>
      <c r="BC498" s="34" t="str">
        <f t="shared" si="193"/>
        <v/>
      </c>
      <c r="BD498" s="34" t="str">
        <f t="shared" si="194"/>
        <v>无</v>
      </c>
      <c r="BE498" s="34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7.25" hidden="1" customHeight="1">
      <c r="A499" s="30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7"/>
      <c r="M499" s="20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4" t="str">
        <f t="shared" si="171"/>
        <v/>
      </c>
      <c r="AD499" s="35">
        <f t="shared" si="172"/>
        <v>0</v>
      </c>
      <c r="AE499" s="34" t="str">
        <f t="shared" si="173"/>
        <v/>
      </c>
      <c r="AF499" s="24"/>
      <c r="AG499" s="39">
        <f t="shared" si="174"/>
        <v>0</v>
      </c>
      <c r="AH499" s="35">
        <f t="shared" si="175"/>
        <v>0</v>
      </c>
      <c r="AI499" s="35">
        <f t="shared" si="176"/>
        <v>0</v>
      </c>
      <c r="AJ499" s="34" t="str">
        <f t="shared" si="177"/>
        <v/>
      </c>
      <c r="AK499" s="34" t="str">
        <f t="shared" si="178"/>
        <v/>
      </c>
      <c r="AL499" s="34" t="str">
        <f t="shared" si="179"/>
        <v/>
      </c>
      <c r="AM499" s="34" t="str">
        <f t="shared" si="180"/>
        <v/>
      </c>
      <c r="AN499" s="34" t="str">
        <f t="shared" si="181"/>
        <v/>
      </c>
      <c r="AO499" s="34" t="str">
        <f t="shared" si="182"/>
        <v/>
      </c>
      <c r="AP499" s="34" t="str">
        <f>IF(AJ499="","",VLOOKUP(AN499,[1]Sheet11!E:F,2,0))</f>
        <v/>
      </c>
      <c r="AQ499" s="34" t="str">
        <f>IF(AO499="拼单会员","5年",IF(AJ499="","",VLOOKUP(AM499&amp;AP499,[1]Sheet11!$J$3:$K$17,2)))</f>
        <v/>
      </c>
      <c r="AR499" s="34" t="str">
        <f t="shared" si="183"/>
        <v/>
      </c>
      <c r="AS499" s="34" t="str">
        <f t="shared" si="184"/>
        <v/>
      </c>
      <c r="AT499" s="34" t="str">
        <f t="shared" si="185"/>
        <v/>
      </c>
      <c r="AU499" s="34" t="str">
        <f t="shared" si="186"/>
        <v/>
      </c>
      <c r="AV499" s="34" t="str">
        <f t="shared" si="187"/>
        <v/>
      </c>
      <c r="AW499" s="34" t="str">
        <f t="shared" si="188"/>
        <v/>
      </c>
      <c r="AX499" s="34" t="str">
        <f t="shared" si="189"/>
        <v/>
      </c>
      <c r="AY499" s="34" t="str">
        <f>IF(SUMIF('7-市场业绩'!F:F,AC499,'7-市场业绩'!I:I)&gt;0,"学习卡","老结算")</f>
        <v>老结算</v>
      </c>
      <c r="AZ499" s="34" t="str">
        <f t="shared" si="190"/>
        <v/>
      </c>
      <c r="BA499" s="34" t="str">
        <f t="shared" si="191"/>
        <v>无</v>
      </c>
      <c r="BB499" s="34" t="str">
        <f t="shared" si="192"/>
        <v/>
      </c>
      <c r="BC499" s="34" t="str">
        <f t="shared" si="193"/>
        <v/>
      </c>
      <c r="BD499" s="34" t="str">
        <f t="shared" si="194"/>
        <v>无</v>
      </c>
      <c r="BE499" s="34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7.25" hidden="1" customHeight="1">
      <c r="A500" s="30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7"/>
      <c r="M500" s="20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4" t="str">
        <f t="shared" si="171"/>
        <v/>
      </c>
      <c r="AD500" s="35">
        <f t="shared" si="172"/>
        <v>0</v>
      </c>
      <c r="AE500" s="34" t="str">
        <f t="shared" si="173"/>
        <v/>
      </c>
      <c r="AF500" s="24"/>
      <c r="AG500" s="39">
        <f t="shared" si="174"/>
        <v>0</v>
      </c>
      <c r="AH500" s="35">
        <f t="shared" si="175"/>
        <v>0</v>
      </c>
      <c r="AI500" s="35">
        <f t="shared" si="176"/>
        <v>0</v>
      </c>
      <c r="AJ500" s="34" t="str">
        <f t="shared" si="177"/>
        <v/>
      </c>
      <c r="AK500" s="34" t="str">
        <f t="shared" si="178"/>
        <v/>
      </c>
      <c r="AL500" s="34" t="str">
        <f t="shared" si="179"/>
        <v/>
      </c>
      <c r="AM500" s="34" t="str">
        <f t="shared" si="180"/>
        <v/>
      </c>
      <c r="AN500" s="34" t="str">
        <f t="shared" si="181"/>
        <v/>
      </c>
      <c r="AO500" s="34" t="str">
        <f t="shared" si="182"/>
        <v/>
      </c>
      <c r="AP500" s="34" t="str">
        <f>IF(AJ500="","",VLOOKUP(AN500,[1]Sheet11!E:F,2,0))</f>
        <v/>
      </c>
      <c r="AQ500" s="34" t="str">
        <f>IF(AO500="拼单会员","5年",IF(AJ500="","",VLOOKUP(AM500&amp;AP500,[1]Sheet11!$J$3:$K$17,2)))</f>
        <v/>
      </c>
      <c r="AR500" s="34" t="str">
        <f t="shared" si="183"/>
        <v/>
      </c>
      <c r="AS500" s="34" t="str">
        <f t="shared" si="184"/>
        <v/>
      </c>
      <c r="AT500" s="34" t="str">
        <f t="shared" si="185"/>
        <v/>
      </c>
      <c r="AU500" s="34" t="str">
        <f t="shared" si="186"/>
        <v/>
      </c>
      <c r="AV500" s="34" t="str">
        <f t="shared" si="187"/>
        <v/>
      </c>
      <c r="AW500" s="34" t="str">
        <f t="shared" si="188"/>
        <v/>
      </c>
      <c r="AX500" s="34" t="str">
        <f t="shared" si="189"/>
        <v/>
      </c>
      <c r="AY500" s="34" t="str">
        <f>IF(SUMIF('7-市场业绩'!F:F,AC500,'7-市场业绩'!I:I)&gt;0,"学习卡","老结算")</f>
        <v>老结算</v>
      </c>
      <c r="AZ500" s="34" t="str">
        <f t="shared" si="190"/>
        <v/>
      </c>
      <c r="BA500" s="34" t="str">
        <f t="shared" si="191"/>
        <v>无</v>
      </c>
      <c r="BB500" s="34" t="str">
        <f t="shared" si="192"/>
        <v/>
      </c>
      <c r="BC500" s="34" t="str">
        <f t="shared" si="193"/>
        <v/>
      </c>
      <c r="BD500" s="34" t="str">
        <f t="shared" si="194"/>
        <v>无</v>
      </c>
      <c r="BE500" s="34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7.25" hidden="1" customHeight="1">
      <c r="A501" s="30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7"/>
      <c r="M501" s="20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4" t="str">
        <f t="shared" si="171"/>
        <v/>
      </c>
      <c r="AD501" s="35">
        <f t="shared" si="172"/>
        <v>0</v>
      </c>
      <c r="AE501" s="34" t="str">
        <f t="shared" si="173"/>
        <v/>
      </c>
      <c r="AF501" s="24"/>
      <c r="AG501" s="39">
        <f t="shared" si="174"/>
        <v>0</v>
      </c>
      <c r="AH501" s="35">
        <f t="shared" si="175"/>
        <v>0</v>
      </c>
      <c r="AI501" s="35">
        <f t="shared" si="176"/>
        <v>0</v>
      </c>
      <c r="AJ501" s="34" t="str">
        <f t="shared" si="177"/>
        <v/>
      </c>
      <c r="AK501" s="34" t="str">
        <f t="shared" si="178"/>
        <v/>
      </c>
      <c r="AL501" s="34" t="str">
        <f t="shared" si="179"/>
        <v/>
      </c>
      <c r="AM501" s="34" t="str">
        <f t="shared" si="180"/>
        <v/>
      </c>
      <c r="AN501" s="34" t="str">
        <f t="shared" si="181"/>
        <v/>
      </c>
      <c r="AO501" s="34" t="str">
        <f t="shared" si="182"/>
        <v/>
      </c>
      <c r="AP501" s="34" t="str">
        <f>IF(AJ501="","",VLOOKUP(AN501,[1]Sheet11!E:F,2,0))</f>
        <v/>
      </c>
      <c r="AQ501" s="34" t="str">
        <f>IF(AO501="拼单会员","5年",IF(AJ501="","",VLOOKUP(AM501&amp;AP501,[1]Sheet11!$J$3:$K$17,2)))</f>
        <v/>
      </c>
      <c r="AR501" s="34" t="str">
        <f t="shared" si="183"/>
        <v/>
      </c>
      <c r="AS501" s="34" t="str">
        <f t="shared" si="184"/>
        <v/>
      </c>
      <c r="AT501" s="34" t="str">
        <f t="shared" si="185"/>
        <v/>
      </c>
      <c r="AU501" s="34" t="str">
        <f t="shared" si="186"/>
        <v/>
      </c>
      <c r="AV501" s="34" t="str">
        <f t="shared" si="187"/>
        <v/>
      </c>
      <c r="AW501" s="34" t="str">
        <f t="shared" si="188"/>
        <v/>
      </c>
      <c r="AX501" s="34" t="str">
        <f t="shared" si="189"/>
        <v/>
      </c>
      <c r="AY501" s="34" t="str">
        <f>IF(SUMIF('7-市场业绩'!F:F,AC501,'7-市场业绩'!I:I)&gt;0,"学习卡","老结算")</f>
        <v>老结算</v>
      </c>
      <c r="AZ501" s="34" t="str">
        <f t="shared" si="190"/>
        <v/>
      </c>
      <c r="BA501" s="34" t="str">
        <f t="shared" si="191"/>
        <v>无</v>
      </c>
      <c r="BB501" s="34" t="str">
        <f t="shared" si="192"/>
        <v/>
      </c>
      <c r="BC501" s="34" t="str">
        <f t="shared" si="193"/>
        <v/>
      </c>
      <c r="BD501" s="34" t="str">
        <f t="shared" si="194"/>
        <v>无</v>
      </c>
      <c r="BE501" s="34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7.25" hidden="1" customHeight="1">
      <c r="A502" s="30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7"/>
      <c r="M502" s="20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4" t="str">
        <f t="shared" si="171"/>
        <v/>
      </c>
      <c r="AD502" s="35">
        <f t="shared" si="172"/>
        <v>0</v>
      </c>
      <c r="AE502" s="34" t="str">
        <f t="shared" si="173"/>
        <v/>
      </c>
      <c r="AF502" s="24"/>
      <c r="AG502" s="39">
        <f t="shared" si="174"/>
        <v>0</v>
      </c>
      <c r="AH502" s="35">
        <f t="shared" si="175"/>
        <v>0</v>
      </c>
      <c r="AI502" s="35">
        <f t="shared" si="176"/>
        <v>0</v>
      </c>
      <c r="AJ502" s="34" t="str">
        <f t="shared" si="177"/>
        <v/>
      </c>
      <c r="AK502" s="34" t="str">
        <f t="shared" si="178"/>
        <v/>
      </c>
      <c r="AL502" s="34" t="str">
        <f t="shared" si="179"/>
        <v/>
      </c>
      <c r="AM502" s="34" t="str">
        <f t="shared" si="180"/>
        <v/>
      </c>
      <c r="AN502" s="34" t="str">
        <f t="shared" si="181"/>
        <v/>
      </c>
      <c r="AO502" s="34" t="str">
        <f t="shared" si="182"/>
        <v/>
      </c>
      <c r="AP502" s="34" t="str">
        <f>IF(AJ502="","",VLOOKUP(AN502,[1]Sheet11!E:F,2,0))</f>
        <v/>
      </c>
      <c r="AQ502" s="34" t="str">
        <f>IF(AO502="拼单会员","5年",IF(AJ502="","",VLOOKUP(AM502&amp;AP502,[1]Sheet11!$J$3:$K$17,2)))</f>
        <v/>
      </c>
      <c r="AR502" s="34" t="str">
        <f t="shared" si="183"/>
        <v/>
      </c>
      <c r="AS502" s="34" t="str">
        <f t="shared" si="184"/>
        <v/>
      </c>
      <c r="AT502" s="34" t="str">
        <f t="shared" si="185"/>
        <v/>
      </c>
      <c r="AU502" s="34" t="str">
        <f t="shared" si="186"/>
        <v/>
      </c>
      <c r="AV502" s="34" t="str">
        <f t="shared" si="187"/>
        <v/>
      </c>
      <c r="AW502" s="34" t="str">
        <f t="shared" si="188"/>
        <v/>
      </c>
      <c r="AX502" s="34" t="str">
        <f t="shared" si="189"/>
        <v/>
      </c>
      <c r="AY502" s="34" t="str">
        <f>IF(SUMIF('7-市场业绩'!F:F,AC502,'7-市场业绩'!I:I)&gt;0,"学习卡","老结算")</f>
        <v>老结算</v>
      </c>
      <c r="AZ502" s="34" t="str">
        <f t="shared" si="190"/>
        <v/>
      </c>
      <c r="BA502" s="34" t="str">
        <f t="shared" si="191"/>
        <v>无</v>
      </c>
      <c r="BB502" s="34" t="str">
        <f t="shared" si="192"/>
        <v/>
      </c>
      <c r="BC502" s="34" t="str">
        <f t="shared" si="193"/>
        <v/>
      </c>
      <c r="BD502" s="34" t="str">
        <f t="shared" si="194"/>
        <v>无</v>
      </c>
      <c r="BE502" s="34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7.25" hidden="1" customHeight="1">
      <c r="A503" s="30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7"/>
      <c r="M503" s="20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4" t="str">
        <f t="shared" si="171"/>
        <v/>
      </c>
      <c r="AD503" s="35">
        <f t="shared" si="172"/>
        <v>0</v>
      </c>
      <c r="AE503" s="34" t="str">
        <f t="shared" si="173"/>
        <v/>
      </c>
      <c r="AF503" s="24"/>
      <c r="AG503" s="39">
        <f t="shared" si="174"/>
        <v>0</v>
      </c>
      <c r="AH503" s="35">
        <f t="shared" si="175"/>
        <v>0</v>
      </c>
      <c r="AI503" s="35">
        <f t="shared" si="176"/>
        <v>0</v>
      </c>
      <c r="AJ503" s="34" t="str">
        <f t="shared" si="177"/>
        <v/>
      </c>
      <c r="AK503" s="34" t="str">
        <f t="shared" si="178"/>
        <v/>
      </c>
      <c r="AL503" s="34" t="str">
        <f t="shared" si="179"/>
        <v/>
      </c>
      <c r="AM503" s="34" t="str">
        <f t="shared" si="180"/>
        <v/>
      </c>
      <c r="AN503" s="34" t="str">
        <f t="shared" si="181"/>
        <v/>
      </c>
      <c r="AO503" s="34" t="str">
        <f t="shared" si="182"/>
        <v/>
      </c>
      <c r="AP503" s="34" t="str">
        <f>IF(AJ503="","",VLOOKUP(AN503,[1]Sheet11!E:F,2,0))</f>
        <v/>
      </c>
      <c r="AQ503" s="34" t="str">
        <f>IF(AO503="拼单会员","5年",IF(AJ503="","",VLOOKUP(AM503&amp;AP503,[1]Sheet11!$J$3:$K$17,2)))</f>
        <v/>
      </c>
      <c r="AR503" s="34" t="str">
        <f t="shared" si="183"/>
        <v/>
      </c>
      <c r="AS503" s="34" t="str">
        <f t="shared" si="184"/>
        <v/>
      </c>
      <c r="AT503" s="34" t="str">
        <f t="shared" si="185"/>
        <v/>
      </c>
      <c r="AU503" s="34" t="str">
        <f t="shared" si="186"/>
        <v/>
      </c>
      <c r="AV503" s="34" t="str">
        <f t="shared" si="187"/>
        <v/>
      </c>
      <c r="AW503" s="34" t="str">
        <f t="shared" si="188"/>
        <v/>
      </c>
      <c r="AX503" s="34" t="str">
        <f t="shared" si="189"/>
        <v/>
      </c>
      <c r="AY503" s="34" t="str">
        <f>IF(SUMIF('7-市场业绩'!F:F,AC503,'7-市场业绩'!I:I)&gt;0,"学习卡","老结算")</f>
        <v>老结算</v>
      </c>
      <c r="AZ503" s="34" t="str">
        <f t="shared" si="190"/>
        <v/>
      </c>
      <c r="BA503" s="34" t="str">
        <f t="shared" si="191"/>
        <v>无</v>
      </c>
      <c r="BB503" s="34" t="str">
        <f t="shared" si="192"/>
        <v/>
      </c>
      <c r="BC503" s="34" t="str">
        <f t="shared" si="193"/>
        <v/>
      </c>
      <c r="BD503" s="34" t="str">
        <f t="shared" si="194"/>
        <v>无</v>
      </c>
      <c r="BE503" s="34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7.25" hidden="1" customHeight="1">
      <c r="A504" s="30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7"/>
      <c r="M504" s="20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4" t="str">
        <f t="shared" si="171"/>
        <v/>
      </c>
      <c r="AD504" s="35">
        <f t="shared" si="172"/>
        <v>0</v>
      </c>
      <c r="AE504" s="34" t="str">
        <f t="shared" si="173"/>
        <v/>
      </c>
      <c r="AF504" s="24"/>
      <c r="AG504" s="39">
        <f t="shared" si="174"/>
        <v>0</v>
      </c>
      <c r="AH504" s="35">
        <f t="shared" si="175"/>
        <v>0</v>
      </c>
      <c r="AI504" s="35">
        <f t="shared" si="176"/>
        <v>0</v>
      </c>
      <c r="AJ504" s="34" t="str">
        <f t="shared" si="177"/>
        <v/>
      </c>
      <c r="AK504" s="34" t="str">
        <f t="shared" si="178"/>
        <v/>
      </c>
      <c r="AL504" s="34" t="str">
        <f t="shared" si="179"/>
        <v/>
      </c>
      <c r="AM504" s="34" t="str">
        <f t="shared" si="180"/>
        <v/>
      </c>
      <c r="AN504" s="34" t="str">
        <f t="shared" si="181"/>
        <v/>
      </c>
      <c r="AO504" s="34" t="str">
        <f t="shared" si="182"/>
        <v/>
      </c>
      <c r="AP504" s="34" t="str">
        <f>IF(AJ504="","",VLOOKUP(AN504,[1]Sheet11!E:F,2,0))</f>
        <v/>
      </c>
      <c r="AQ504" s="34" t="str">
        <f>IF(AO504="拼单会员","5年",IF(AJ504="","",VLOOKUP(AM504&amp;AP504,[1]Sheet11!$J$3:$K$17,2)))</f>
        <v/>
      </c>
      <c r="AR504" s="34" t="str">
        <f t="shared" si="183"/>
        <v/>
      </c>
      <c r="AS504" s="34" t="str">
        <f t="shared" si="184"/>
        <v/>
      </c>
      <c r="AT504" s="34" t="str">
        <f t="shared" si="185"/>
        <v/>
      </c>
      <c r="AU504" s="34" t="str">
        <f t="shared" si="186"/>
        <v/>
      </c>
      <c r="AV504" s="34" t="str">
        <f t="shared" si="187"/>
        <v/>
      </c>
      <c r="AW504" s="34" t="str">
        <f t="shared" si="188"/>
        <v/>
      </c>
      <c r="AX504" s="34" t="str">
        <f t="shared" si="189"/>
        <v/>
      </c>
      <c r="AY504" s="34" t="str">
        <f>IF(SUMIF('7-市场业绩'!F:F,AC504,'7-市场业绩'!I:I)&gt;0,"学习卡","老结算")</f>
        <v>老结算</v>
      </c>
      <c r="AZ504" s="34" t="str">
        <f t="shared" si="190"/>
        <v/>
      </c>
      <c r="BA504" s="34" t="str">
        <f t="shared" si="191"/>
        <v>无</v>
      </c>
      <c r="BB504" s="34" t="str">
        <f t="shared" si="192"/>
        <v/>
      </c>
      <c r="BC504" s="34" t="str">
        <f t="shared" si="193"/>
        <v/>
      </c>
      <c r="BD504" s="34" t="str">
        <f t="shared" si="194"/>
        <v>无</v>
      </c>
      <c r="BE504" s="34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7.25" hidden="1" customHeight="1">
      <c r="A505" s="30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7"/>
      <c r="M505" s="20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4" t="str">
        <f t="shared" si="171"/>
        <v/>
      </c>
      <c r="AD505" s="35">
        <f t="shared" si="172"/>
        <v>0</v>
      </c>
      <c r="AE505" s="34" t="str">
        <f t="shared" si="173"/>
        <v/>
      </c>
      <c r="AF505" s="24"/>
      <c r="AG505" s="39">
        <f t="shared" si="174"/>
        <v>0</v>
      </c>
      <c r="AH505" s="35">
        <f t="shared" si="175"/>
        <v>0</v>
      </c>
      <c r="AI505" s="35">
        <f t="shared" si="176"/>
        <v>0</v>
      </c>
      <c r="AJ505" s="34" t="str">
        <f t="shared" si="177"/>
        <v/>
      </c>
      <c r="AK505" s="34" t="str">
        <f t="shared" si="178"/>
        <v/>
      </c>
      <c r="AL505" s="34" t="str">
        <f t="shared" si="179"/>
        <v/>
      </c>
      <c r="AM505" s="34" t="str">
        <f t="shared" si="180"/>
        <v/>
      </c>
      <c r="AN505" s="34" t="str">
        <f t="shared" si="181"/>
        <v/>
      </c>
      <c r="AO505" s="34" t="str">
        <f t="shared" si="182"/>
        <v/>
      </c>
      <c r="AP505" s="34" t="str">
        <f>IF(AJ505="","",VLOOKUP(AN505,[1]Sheet11!E:F,2,0))</f>
        <v/>
      </c>
      <c r="AQ505" s="34" t="str">
        <f>IF(AO505="拼单会员","5年",IF(AJ505="","",VLOOKUP(AM505&amp;AP505,[1]Sheet11!$J$3:$K$17,2)))</f>
        <v/>
      </c>
      <c r="AR505" s="34" t="str">
        <f t="shared" si="183"/>
        <v/>
      </c>
      <c r="AS505" s="34" t="str">
        <f t="shared" si="184"/>
        <v/>
      </c>
      <c r="AT505" s="34" t="str">
        <f t="shared" si="185"/>
        <v/>
      </c>
      <c r="AU505" s="34" t="str">
        <f t="shared" si="186"/>
        <v/>
      </c>
      <c r="AV505" s="34" t="str">
        <f t="shared" si="187"/>
        <v/>
      </c>
      <c r="AW505" s="34" t="str">
        <f t="shared" si="188"/>
        <v/>
      </c>
      <c r="AX505" s="34" t="str">
        <f t="shared" si="189"/>
        <v/>
      </c>
      <c r="AY505" s="34" t="str">
        <f>IF(SUMIF('7-市场业绩'!F:F,AC505,'7-市场业绩'!I:I)&gt;0,"学习卡","老结算")</f>
        <v>老结算</v>
      </c>
      <c r="AZ505" s="34" t="str">
        <f t="shared" si="190"/>
        <v/>
      </c>
      <c r="BA505" s="34" t="str">
        <f t="shared" si="191"/>
        <v>无</v>
      </c>
      <c r="BB505" s="34" t="str">
        <f t="shared" si="192"/>
        <v/>
      </c>
      <c r="BC505" s="34" t="str">
        <f t="shared" si="193"/>
        <v/>
      </c>
      <c r="BD505" s="34" t="str">
        <f t="shared" si="194"/>
        <v>无</v>
      </c>
      <c r="BE505" s="34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7.25" hidden="1" customHeight="1">
      <c r="A506" s="30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7"/>
      <c r="M506" s="20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4" t="str">
        <f t="shared" si="171"/>
        <v/>
      </c>
      <c r="AD506" s="35">
        <f t="shared" si="172"/>
        <v>0</v>
      </c>
      <c r="AE506" s="34" t="str">
        <f t="shared" si="173"/>
        <v/>
      </c>
      <c r="AF506" s="24"/>
      <c r="AG506" s="39">
        <f t="shared" si="174"/>
        <v>0</v>
      </c>
      <c r="AH506" s="35">
        <f t="shared" si="175"/>
        <v>0</v>
      </c>
      <c r="AI506" s="35">
        <f t="shared" si="176"/>
        <v>0</v>
      </c>
      <c r="AJ506" s="34" t="str">
        <f t="shared" si="177"/>
        <v/>
      </c>
      <c r="AK506" s="34" t="str">
        <f t="shared" si="178"/>
        <v/>
      </c>
      <c r="AL506" s="34" t="str">
        <f t="shared" si="179"/>
        <v/>
      </c>
      <c r="AM506" s="34" t="str">
        <f t="shared" si="180"/>
        <v/>
      </c>
      <c r="AN506" s="34" t="str">
        <f t="shared" si="181"/>
        <v/>
      </c>
      <c r="AO506" s="34" t="str">
        <f t="shared" si="182"/>
        <v/>
      </c>
      <c r="AP506" s="34" t="str">
        <f>IF(AJ506="","",VLOOKUP(AN506,[1]Sheet11!E:F,2,0))</f>
        <v/>
      </c>
      <c r="AQ506" s="34" t="str">
        <f>IF(AO506="拼单会员","5年",IF(AJ506="","",VLOOKUP(AM506&amp;AP506,[1]Sheet11!$J$3:$K$17,2)))</f>
        <v/>
      </c>
      <c r="AR506" s="34" t="str">
        <f t="shared" si="183"/>
        <v/>
      </c>
      <c r="AS506" s="34" t="str">
        <f t="shared" si="184"/>
        <v/>
      </c>
      <c r="AT506" s="34" t="str">
        <f t="shared" si="185"/>
        <v/>
      </c>
      <c r="AU506" s="34" t="str">
        <f t="shared" si="186"/>
        <v/>
      </c>
      <c r="AV506" s="34" t="str">
        <f t="shared" si="187"/>
        <v/>
      </c>
      <c r="AW506" s="34" t="str">
        <f t="shared" si="188"/>
        <v/>
      </c>
      <c r="AX506" s="34" t="str">
        <f t="shared" si="189"/>
        <v/>
      </c>
      <c r="AY506" s="34" t="str">
        <f>IF(SUMIF('7-市场业绩'!F:F,AC506,'7-市场业绩'!I:I)&gt;0,"学习卡","老结算")</f>
        <v>老结算</v>
      </c>
      <c r="AZ506" s="34" t="str">
        <f t="shared" si="190"/>
        <v/>
      </c>
      <c r="BA506" s="34" t="str">
        <f t="shared" si="191"/>
        <v>无</v>
      </c>
      <c r="BB506" s="34" t="str">
        <f t="shared" si="192"/>
        <v/>
      </c>
      <c r="BC506" s="34" t="str">
        <f t="shared" si="193"/>
        <v/>
      </c>
      <c r="BD506" s="34" t="str">
        <f t="shared" si="194"/>
        <v>无</v>
      </c>
      <c r="BE506" s="34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7.25" hidden="1" customHeight="1">
      <c r="A507" s="30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7"/>
      <c r="M507" s="20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4" t="str">
        <f t="shared" si="171"/>
        <v/>
      </c>
      <c r="AD507" s="35">
        <f t="shared" si="172"/>
        <v>0</v>
      </c>
      <c r="AE507" s="34" t="str">
        <f t="shared" si="173"/>
        <v/>
      </c>
      <c r="AF507" s="24"/>
      <c r="AG507" s="39">
        <f t="shared" si="174"/>
        <v>0</v>
      </c>
      <c r="AH507" s="35">
        <f t="shared" si="175"/>
        <v>0</v>
      </c>
      <c r="AI507" s="35">
        <f t="shared" si="176"/>
        <v>0</v>
      </c>
      <c r="AJ507" s="34" t="str">
        <f t="shared" si="177"/>
        <v/>
      </c>
      <c r="AK507" s="34" t="str">
        <f t="shared" si="178"/>
        <v/>
      </c>
      <c r="AL507" s="34" t="str">
        <f t="shared" si="179"/>
        <v/>
      </c>
      <c r="AM507" s="34" t="str">
        <f t="shared" si="180"/>
        <v/>
      </c>
      <c r="AN507" s="34" t="str">
        <f t="shared" si="181"/>
        <v/>
      </c>
      <c r="AO507" s="34" t="str">
        <f t="shared" si="182"/>
        <v/>
      </c>
      <c r="AP507" s="34" t="str">
        <f>IF(AJ507="","",VLOOKUP(AN507,[1]Sheet11!E:F,2,0))</f>
        <v/>
      </c>
      <c r="AQ507" s="34" t="str">
        <f>IF(AO507="拼单会员","5年",IF(AJ507="","",VLOOKUP(AM507&amp;AP507,[1]Sheet11!$J$3:$K$17,2)))</f>
        <v/>
      </c>
      <c r="AR507" s="34" t="str">
        <f t="shared" si="183"/>
        <v/>
      </c>
      <c r="AS507" s="34" t="str">
        <f t="shared" si="184"/>
        <v/>
      </c>
      <c r="AT507" s="34" t="str">
        <f t="shared" si="185"/>
        <v/>
      </c>
      <c r="AU507" s="34" t="str">
        <f t="shared" si="186"/>
        <v/>
      </c>
      <c r="AV507" s="34" t="str">
        <f t="shared" si="187"/>
        <v/>
      </c>
      <c r="AW507" s="34" t="str">
        <f t="shared" si="188"/>
        <v/>
      </c>
      <c r="AX507" s="34" t="str">
        <f t="shared" si="189"/>
        <v/>
      </c>
      <c r="AY507" s="34" t="str">
        <f>IF(SUMIF('7-市场业绩'!F:F,AC507,'7-市场业绩'!I:I)&gt;0,"学习卡","老结算")</f>
        <v>老结算</v>
      </c>
      <c r="AZ507" s="34" t="str">
        <f t="shared" si="190"/>
        <v/>
      </c>
      <c r="BA507" s="34" t="str">
        <f t="shared" si="191"/>
        <v>无</v>
      </c>
      <c r="BB507" s="34" t="str">
        <f t="shared" si="192"/>
        <v/>
      </c>
      <c r="BC507" s="34" t="str">
        <f t="shared" si="193"/>
        <v/>
      </c>
      <c r="BD507" s="34" t="str">
        <f t="shared" si="194"/>
        <v>无</v>
      </c>
      <c r="BE507" s="34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7.25" hidden="1" customHeight="1">
      <c r="A508" s="30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7"/>
      <c r="M508" s="20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4" t="str">
        <f t="shared" si="171"/>
        <v/>
      </c>
      <c r="AD508" s="35">
        <f t="shared" si="172"/>
        <v>0</v>
      </c>
      <c r="AE508" s="34" t="str">
        <f t="shared" si="173"/>
        <v/>
      </c>
      <c r="AF508" s="24"/>
      <c r="AG508" s="39">
        <f t="shared" si="174"/>
        <v>0</v>
      </c>
      <c r="AH508" s="35">
        <f t="shared" si="175"/>
        <v>0</v>
      </c>
      <c r="AI508" s="35">
        <f t="shared" si="176"/>
        <v>0</v>
      </c>
      <c r="AJ508" s="34" t="str">
        <f t="shared" si="177"/>
        <v/>
      </c>
      <c r="AK508" s="34" t="str">
        <f t="shared" si="178"/>
        <v/>
      </c>
      <c r="AL508" s="34" t="str">
        <f t="shared" si="179"/>
        <v/>
      </c>
      <c r="AM508" s="34" t="str">
        <f t="shared" si="180"/>
        <v/>
      </c>
      <c r="AN508" s="34" t="str">
        <f t="shared" si="181"/>
        <v/>
      </c>
      <c r="AO508" s="34" t="str">
        <f t="shared" si="182"/>
        <v/>
      </c>
      <c r="AP508" s="34" t="str">
        <f>IF(AJ508="","",VLOOKUP(AN508,[1]Sheet11!E:F,2,0))</f>
        <v/>
      </c>
      <c r="AQ508" s="34" t="str">
        <f>IF(AO508="拼单会员","5年",IF(AJ508="","",VLOOKUP(AM508&amp;AP508,[1]Sheet11!$J$3:$K$17,2)))</f>
        <v/>
      </c>
      <c r="AR508" s="34" t="str">
        <f t="shared" si="183"/>
        <v/>
      </c>
      <c r="AS508" s="34" t="str">
        <f t="shared" si="184"/>
        <v/>
      </c>
      <c r="AT508" s="34" t="str">
        <f t="shared" si="185"/>
        <v/>
      </c>
      <c r="AU508" s="34" t="str">
        <f t="shared" si="186"/>
        <v/>
      </c>
      <c r="AV508" s="34" t="str">
        <f t="shared" si="187"/>
        <v/>
      </c>
      <c r="AW508" s="34" t="str">
        <f t="shared" si="188"/>
        <v/>
      </c>
      <c r="AX508" s="34" t="str">
        <f t="shared" si="189"/>
        <v/>
      </c>
      <c r="AY508" s="34" t="str">
        <f>IF(SUMIF('7-市场业绩'!F:F,AC508,'7-市场业绩'!I:I)&gt;0,"学习卡","老结算")</f>
        <v>老结算</v>
      </c>
      <c r="AZ508" s="34" t="str">
        <f t="shared" si="190"/>
        <v/>
      </c>
      <c r="BA508" s="34" t="str">
        <f t="shared" si="191"/>
        <v>无</v>
      </c>
      <c r="BB508" s="34" t="str">
        <f t="shared" si="192"/>
        <v/>
      </c>
      <c r="BC508" s="34" t="str">
        <f t="shared" si="193"/>
        <v/>
      </c>
      <c r="BD508" s="34" t="str">
        <f t="shared" si="194"/>
        <v>无</v>
      </c>
      <c r="BE508" s="34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7.25" hidden="1" customHeight="1">
      <c r="A509" s="30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7"/>
      <c r="M509" s="20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4" t="str">
        <f t="shared" si="171"/>
        <v/>
      </c>
      <c r="AD509" s="35">
        <f t="shared" si="172"/>
        <v>0</v>
      </c>
      <c r="AE509" s="34" t="str">
        <f t="shared" si="173"/>
        <v/>
      </c>
      <c r="AF509" s="24"/>
      <c r="AG509" s="39">
        <f t="shared" si="174"/>
        <v>0</v>
      </c>
      <c r="AH509" s="35">
        <f t="shared" si="175"/>
        <v>0</v>
      </c>
      <c r="AI509" s="35">
        <f t="shared" si="176"/>
        <v>0</v>
      </c>
      <c r="AJ509" s="34" t="str">
        <f t="shared" si="177"/>
        <v/>
      </c>
      <c r="AK509" s="34" t="str">
        <f t="shared" si="178"/>
        <v/>
      </c>
      <c r="AL509" s="34" t="str">
        <f t="shared" si="179"/>
        <v/>
      </c>
      <c r="AM509" s="34" t="str">
        <f t="shared" si="180"/>
        <v/>
      </c>
      <c r="AN509" s="34" t="str">
        <f t="shared" si="181"/>
        <v/>
      </c>
      <c r="AO509" s="34" t="str">
        <f t="shared" si="182"/>
        <v/>
      </c>
      <c r="AP509" s="34" t="str">
        <f>IF(AJ509="","",VLOOKUP(AN509,[1]Sheet11!E:F,2,0))</f>
        <v/>
      </c>
      <c r="AQ509" s="34" t="str">
        <f>IF(AO509="拼单会员","5年",IF(AJ509="","",VLOOKUP(AM509&amp;AP509,[1]Sheet11!$J$3:$K$17,2)))</f>
        <v/>
      </c>
      <c r="AR509" s="34" t="str">
        <f t="shared" si="183"/>
        <v/>
      </c>
      <c r="AS509" s="34" t="str">
        <f t="shared" si="184"/>
        <v/>
      </c>
      <c r="AT509" s="34" t="str">
        <f t="shared" si="185"/>
        <v/>
      </c>
      <c r="AU509" s="34" t="str">
        <f t="shared" si="186"/>
        <v/>
      </c>
      <c r="AV509" s="34" t="str">
        <f t="shared" si="187"/>
        <v/>
      </c>
      <c r="AW509" s="34" t="str">
        <f t="shared" si="188"/>
        <v/>
      </c>
      <c r="AX509" s="34" t="str">
        <f t="shared" si="189"/>
        <v/>
      </c>
      <c r="AY509" s="34" t="str">
        <f>IF(SUMIF('7-市场业绩'!F:F,AC509,'7-市场业绩'!I:I)&gt;0,"学习卡","老结算")</f>
        <v>老结算</v>
      </c>
      <c r="AZ509" s="34" t="str">
        <f t="shared" si="190"/>
        <v/>
      </c>
      <c r="BA509" s="34" t="str">
        <f t="shared" si="191"/>
        <v>无</v>
      </c>
      <c r="BB509" s="34" t="str">
        <f t="shared" si="192"/>
        <v/>
      </c>
      <c r="BC509" s="34" t="str">
        <f t="shared" si="193"/>
        <v/>
      </c>
      <c r="BD509" s="34" t="str">
        <f t="shared" si="194"/>
        <v>无</v>
      </c>
      <c r="BE509" s="34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7.25" hidden="1" customHeight="1">
      <c r="A510" s="30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7"/>
      <c r="M510" s="20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4" t="str">
        <f t="shared" si="171"/>
        <v/>
      </c>
      <c r="AD510" s="35">
        <f t="shared" si="172"/>
        <v>0</v>
      </c>
      <c r="AE510" s="34" t="str">
        <f t="shared" si="173"/>
        <v/>
      </c>
      <c r="AF510" s="24"/>
      <c r="AG510" s="39">
        <f t="shared" si="174"/>
        <v>0</v>
      </c>
      <c r="AH510" s="35">
        <f t="shared" si="175"/>
        <v>0</v>
      </c>
      <c r="AI510" s="35">
        <f t="shared" si="176"/>
        <v>0</v>
      </c>
      <c r="AJ510" s="34" t="str">
        <f t="shared" si="177"/>
        <v/>
      </c>
      <c r="AK510" s="34" t="str">
        <f t="shared" si="178"/>
        <v/>
      </c>
      <c r="AL510" s="34" t="str">
        <f t="shared" si="179"/>
        <v/>
      </c>
      <c r="AM510" s="34" t="str">
        <f t="shared" si="180"/>
        <v/>
      </c>
      <c r="AN510" s="34" t="str">
        <f t="shared" si="181"/>
        <v/>
      </c>
      <c r="AO510" s="34" t="str">
        <f t="shared" si="182"/>
        <v/>
      </c>
      <c r="AP510" s="34" t="str">
        <f>IF(AJ510="","",VLOOKUP(AN510,[1]Sheet11!E:F,2,0))</f>
        <v/>
      </c>
      <c r="AQ510" s="34" t="str">
        <f>IF(AO510="拼单会员","5年",IF(AJ510="","",VLOOKUP(AM510&amp;AP510,[1]Sheet11!$J$3:$K$17,2)))</f>
        <v/>
      </c>
      <c r="AR510" s="34" t="str">
        <f t="shared" si="183"/>
        <v/>
      </c>
      <c r="AS510" s="34" t="str">
        <f t="shared" si="184"/>
        <v/>
      </c>
      <c r="AT510" s="34" t="str">
        <f t="shared" si="185"/>
        <v/>
      </c>
      <c r="AU510" s="34" t="str">
        <f t="shared" si="186"/>
        <v/>
      </c>
      <c r="AV510" s="34" t="str">
        <f t="shared" si="187"/>
        <v/>
      </c>
      <c r="AW510" s="34" t="str">
        <f t="shared" si="188"/>
        <v/>
      </c>
      <c r="AX510" s="34" t="str">
        <f t="shared" si="189"/>
        <v/>
      </c>
      <c r="AY510" s="34" t="str">
        <f>IF(SUMIF('7-市场业绩'!F:F,AC510,'7-市场业绩'!I:I)&gt;0,"学习卡","老结算")</f>
        <v>老结算</v>
      </c>
      <c r="AZ510" s="34" t="str">
        <f t="shared" si="190"/>
        <v/>
      </c>
      <c r="BA510" s="34" t="str">
        <f t="shared" si="191"/>
        <v>无</v>
      </c>
      <c r="BB510" s="34" t="str">
        <f t="shared" si="192"/>
        <v/>
      </c>
      <c r="BC510" s="34" t="str">
        <f t="shared" si="193"/>
        <v/>
      </c>
      <c r="BD510" s="34" t="str">
        <f t="shared" si="194"/>
        <v>无</v>
      </c>
      <c r="BE510" s="34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7.25" hidden="1" customHeight="1">
      <c r="A511" s="30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7"/>
      <c r="M511" s="20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4" t="str">
        <f t="shared" si="171"/>
        <v/>
      </c>
      <c r="AD511" s="35">
        <f t="shared" si="172"/>
        <v>0</v>
      </c>
      <c r="AE511" s="34" t="str">
        <f t="shared" si="173"/>
        <v/>
      </c>
      <c r="AF511" s="24"/>
      <c r="AG511" s="39">
        <f t="shared" si="174"/>
        <v>0</v>
      </c>
      <c r="AH511" s="35">
        <f t="shared" si="175"/>
        <v>0</v>
      </c>
      <c r="AI511" s="35">
        <f t="shared" si="176"/>
        <v>0</v>
      </c>
      <c r="AJ511" s="34" t="str">
        <f t="shared" si="177"/>
        <v/>
      </c>
      <c r="AK511" s="34" t="str">
        <f t="shared" si="178"/>
        <v/>
      </c>
      <c r="AL511" s="34" t="str">
        <f t="shared" si="179"/>
        <v/>
      </c>
      <c r="AM511" s="34" t="str">
        <f t="shared" si="180"/>
        <v/>
      </c>
      <c r="AN511" s="34" t="str">
        <f t="shared" si="181"/>
        <v/>
      </c>
      <c r="AO511" s="34" t="str">
        <f t="shared" si="182"/>
        <v/>
      </c>
      <c r="AP511" s="34" t="str">
        <f>IF(AJ511="","",VLOOKUP(AN511,[1]Sheet11!E:F,2,0))</f>
        <v/>
      </c>
      <c r="AQ511" s="34" t="str">
        <f>IF(AO511="拼单会员","5年",IF(AJ511="","",VLOOKUP(AM511&amp;AP511,[1]Sheet11!$J$3:$K$17,2)))</f>
        <v/>
      </c>
      <c r="AR511" s="34" t="str">
        <f t="shared" si="183"/>
        <v/>
      </c>
      <c r="AS511" s="34" t="str">
        <f t="shared" si="184"/>
        <v/>
      </c>
      <c r="AT511" s="34" t="str">
        <f t="shared" si="185"/>
        <v/>
      </c>
      <c r="AU511" s="34" t="str">
        <f t="shared" si="186"/>
        <v/>
      </c>
      <c r="AV511" s="34" t="str">
        <f t="shared" si="187"/>
        <v/>
      </c>
      <c r="AW511" s="34" t="str">
        <f t="shared" si="188"/>
        <v/>
      </c>
      <c r="AX511" s="34" t="str">
        <f t="shared" si="189"/>
        <v/>
      </c>
      <c r="AY511" s="34" t="str">
        <f>IF(SUMIF('7-市场业绩'!F:F,AC511,'7-市场业绩'!I:I)&gt;0,"学习卡","老结算")</f>
        <v>老结算</v>
      </c>
      <c r="AZ511" s="34" t="str">
        <f t="shared" si="190"/>
        <v/>
      </c>
      <c r="BA511" s="34" t="str">
        <f t="shared" si="191"/>
        <v>无</v>
      </c>
      <c r="BB511" s="34" t="str">
        <f t="shared" si="192"/>
        <v/>
      </c>
      <c r="BC511" s="34" t="str">
        <f t="shared" si="193"/>
        <v/>
      </c>
      <c r="BD511" s="34" t="str">
        <f t="shared" si="194"/>
        <v>无</v>
      </c>
      <c r="BE511" s="34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7.25" hidden="1" customHeight="1">
      <c r="A512" s="30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7"/>
      <c r="M512" s="20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4" t="str">
        <f t="shared" si="171"/>
        <v/>
      </c>
      <c r="AD512" s="35">
        <f t="shared" si="172"/>
        <v>0</v>
      </c>
      <c r="AE512" s="34" t="str">
        <f t="shared" si="173"/>
        <v/>
      </c>
      <c r="AF512" s="24"/>
      <c r="AG512" s="39">
        <f t="shared" si="174"/>
        <v>0</v>
      </c>
      <c r="AH512" s="35">
        <f t="shared" si="175"/>
        <v>0</v>
      </c>
      <c r="AI512" s="35">
        <f t="shared" si="176"/>
        <v>0</v>
      </c>
      <c r="AJ512" s="34" t="str">
        <f t="shared" si="177"/>
        <v/>
      </c>
      <c r="AK512" s="34" t="str">
        <f t="shared" si="178"/>
        <v/>
      </c>
      <c r="AL512" s="34" t="str">
        <f t="shared" si="179"/>
        <v/>
      </c>
      <c r="AM512" s="34" t="str">
        <f t="shared" si="180"/>
        <v/>
      </c>
      <c r="AN512" s="34" t="str">
        <f t="shared" si="181"/>
        <v/>
      </c>
      <c r="AO512" s="34" t="str">
        <f t="shared" si="182"/>
        <v/>
      </c>
      <c r="AP512" s="34" t="str">
        <f>IF(AJ512="","",VLOOKUP(AN512,[1]Sheet11!E:F,2,0))</f>
        <v/>
      </c>
      <c r="AQ512" s="34" t="str">
        <f>IF(AO512="拼单会员","5年",IF(AJ512="","",VLOOKUP(AM512&amp;AP512,[1]Sheet11!$J$3:$K$17,2)))</f>
        <v/>
      </c>
      <c r="AR512" s="34" t="str">
        <f t="shared" si="183"/>
        <v/>
      </c>
      <c r="AS512" s="34" t="str">
        <f t="shared" si="184"/>
        <v/>
      </c>
      <c r="AT512" s="34" t="str">
        <f t="shared" si="185"/>
        <v/>
      </c>
      <c r="AU512" s="34" t="str">
        <f t="shared" si="186"/>
        <v/>
      </c>
      <c r="AV512" s="34" t="str">
        <f t="shared" si="187"/>
        <v/>
      </c>
      <c r="AW512" s="34" t="str">
        <f t="shared" si="188"/>
        <v/>
      </c>
      <c r="AX512" s="34" t="str">
        <f t="shared" si="189"/>
        <v/>
      </c>
      <c r="AY512" s="34" t="str">
        <f>IF(SUMIF('7-市场业绩'!F:F,AC512,'7-市场业绩'!I:I)&gt;0,"学习卡","老结算")</f>
        <v>老结算</v>
      </c>
      <c r="AZ512" s="34" t="str">
        <f t="shared" si="190"/>
        <v/>
      </c>
      <c r="BA512" s="34" t="str">
        <f t="shared" si="191"/>
        <v>无</v>
      </c>
      <c r="BB512" s="34" t="str">
        <f t="shared" si="192"/>
        <v/>
      </c>
      <c r="BC512" s="34" t="str">
        <f t="shared" si="193"/>
        <v/>
      </c>
      <c r="BD512" s="34" t="str">
        <f t="shared" si="194"/>
        <v>无</v>
      </c>
      <c r="BE512" s="34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7.25" hidden="1" customHeight="1">
      <c r="A513" s="30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7"/>
      <c r="M513" s="20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4" t="str">
        <f t="shared" si="171"/>
        <v/>
      </c>
      <c r="AD513" s="35">
        <f t="shared" si="172"/>
        <v>0</v>
      </c>
      <c r="AE513" s="34" t="str">
        <f t="shared" si="173"/>
        <v/>
      </c>
      <c r="AF513" s="24"/>
      <c r="AG513" s="39">
        <f t="shared" si="174"/>
        <v>0</v>
      </c>
      <c r="AH513" s="35">
        <f t="shared" si="175"/>
        <v>0</v>
      </c>
      <c r="AI513" s="35">
        <f t="shared" si="176"/>
        <v>0</v>
      </c>
      <c r="AJ513" s="34" t="str">
        <f t="shared" si="177"/>
        <v/>
      </c>
      <c r="AK513" s="34" t="str">
        <f t="shared" si="178"/>
        <v/>
      </c>
      <c r="AL513" s="34" t="str">
        <f t="shared" si="179"/>
        <v/>
      </c>
      <c r="AM513" s="34" t="str">
        <f t="shared" si="180"/>
        <v/>
      </c>
      <c r="AN513" s="34" t="str">
        <f t="shared" si="181"/>
        <v/>
      </c>
      <c r="AO513" s="34" t="str">
        <f t="shared" si="182"/>
        <v/>
      </c>
      <c r="AP513" s="34" t="str">
        <f>IF(AJ513="","",VLOOKUP(AN513,[1]Sheet11!E:F,2,0))</f>
        <v/>
      </c>
      <c r="AQ513" s="34" t="str">
        <f>IF(AO513="拼单会员","5年",IF(AJ513="","",VLOOKUP(AM513&amp;AP513,[1]Sheet11!$J$3:$K$17,2)))</f>
        <v/>
      </c>
      <c r="AR513" s="34" t="str">
        <f t="shared" si="183"/>
        <v/>
      </c>
      <c r="AS513" s="34" t="str">
        <f t="shared" si="184"/>
        <v/>
      </c>
      <c r="AT513" s="34" t="str">
        <f t="shared" si="185"/>
        <v/>
      </c>
      <c r="AU513" s="34" t="str">
        <f t="shared" si="186"/>
        <v/>
      </c>
      <c r="AV513" s="34" t="str">
        <f t="shared" si="187"/>
        <v/>
      </c>
      <c r="AW513" s="34" t="str">
        <f t="shared" si="188"/>
        <v/>
      </c>
      <c r="AX513" s="34" t="str">
        <f t="shared" si="189"/>
        <v/>
      </c>
      <c r="AY513" s="34" t="str">
        <f>IF(SUMIF('7-市场业绩'!F:F,AC513,'7-市场业绩'!I:I)&gt;0,"学习卡","老结算")</f>
        <v>老结算</v>
      </c>
      <c r="AZ513" s="34" t="str">
        <f t="shared" si="190"/>
        <v/>
      </c>
      <c r="BA513" s="34" t="str">
        <f t="shared" si="191"/>
        <v>无</v>
      </c>
      <c r="BB513" s="34" t="str">
        <f t="shared" si="192"/>
        <v/>
      </c>
      <c r="BC513" s="34" t="str">
        <f t="shared" si="193"/>
        <v/>
      </c>
      <c r="BD513" s="34" t="str">
        <f t="shared" si="194"/>
        <v>无</v>
      </c>
      <c r="BE513" s="34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7.25" hidden="1" customHeight="1">
      <c r="A514" s="30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7"/>
      <c r="M514" s="20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4" t="str">
        <f t="shared" si="171"/>
        <v/>
      </c>
      <c r="AD514" s="35">
        <f t="shared" si="172"/>
        <v>0</v>
      </c>
      <c r="AE514" s="34" t="str">
        <f t="shared" si="173"/>
        <v/>
      </c>
      <c r="AF514" s="24"/>
      <c r="AG514" s="39">
        <f t="shared" si="174"/>
        <v>0</v>
      </c>
      <c r="AH514" s="35">
        <f t="shared" si="175"/>
        <v>0</v>
      </c>
      <c r="AI514" s="35">
        <f t="shared" si="176"/>
        <v>0</v>
      </c>
      <c r="AJ514" s="34" t="str">
        <f t="shared" si="177"/>
        <v/>
      </c>
      <c r="AK514" s="34" t="str">
        <f t="shared" si="178"/>
        <v/>
      </c>
      <c r="AL514" s="34" t="str">
        <f t="shared" si="179"/>
        <v/>
      </c>
      <c r="AM514" s="34" t="str">
        <f t="shared" si="180"/>
        <v/>
      </c>
      <c r="AN514" s="34" t="str">
        <f t="shared" si="181"/>
        <v/>
      </c>
      <c r="AO514" s="34" t="str">
        <f t="shared" si="182"/>
        <v/>
      </c>
      <c r="AP514" s="34" t="str">
        <f>IF(AJ514="","",VLOOKUP(AN514,[1]Sheet11!E:F,2,0))</f>
        <v/>
      </c>
      <c r="AQ514" s="34" t="str">
        <f>IF(AO514="拼单会员","5年",IF(AJ514="","",VLOOKUP(AM514&amp;AP514,[1]Sheet11!$J$3:$K$17,2)))</f>
        <v/>
      </c>
      <c r="AR514" s="34" t="str">
        <f t="shared" si="183"/>
        <v/>
      </c>
      <c r="AS514" s="34" t="str">
        <f t="shared" si="184"/>
        <v/>
      </c>
      <c r="AT514" s="34" t="str">
        <f t="shared" si="185"/>
        <v/>
      </c>
      <c r="AU514" s="34" t="str">
        <f t="shared" si="186"/>
        <v/>
      </c>
      <c r="AV514" s="34" t="str">
        <f t="shared" si="187"/>
        <v/>
      </c>
      <c r="AW514" s="34" t="str">
        <f t="shared" si="188"/>
        <v/>
      </c>
      <c r="AX514" s="34" t="str">
        <f t="shared" si="189"/>
        <v/>
      </c>
      <c r="AY514" s="34" t="str">
        <f>IF(SUMIF('7-市场业绩'!F:F,AC514,'7-市场业绩'!I:I)&gt;0,"学习卡","老结算")</f>
        <v>老结算</v>
      </c>
      <c r="AZ514" s="34" t="str">
        <f t="shared" si="190"/>
        <v/>
      </c>
      <c r="BA514" s="34" t="str">
        <f t="shared" si="191"/>
        <v>无</v>
      </c>
      <c r="BB514" s="34" t="str">
        <f t="shared" si="192"/>
        <v/>
      </c>
      <c r="BC514" s="34" t="str">
        <f t="shared" si="193"/>
        <v/>
      </c>
      <c r="BD514" s="34" t="str">
        <f t="shared" si="194"/>
        <v>无</v>
      </c>
      <c r="BE514" s="34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7.25" hidden="1" customHeight="1">
      <c r="A515" s="30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7"/>
      <c r="M515" s="20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4" t="str">
        <f t="shared" ref="AC515:AC578" si="195">SUBSTITUTE(SUBSTITUTE(SUBSTITUTE(SUBSTITUTE(SUBSTITUTE(SUBSTITUTE(AA515,"(主签单人)",""),"(03-客户接待员)",""),"（金牌）",""),"（会员学员）",""),"金牌",""),"金牌学员","")</f>
        <v/>
      </c>
      <c r="AD515" s="35">
        <f t="shared" ref="AD515:AD578" si="196">IFERROR(VALUE(MID(H515,FIND("(",H515)+1,FIND(")",H515)-FIND("(",H515)-2)),0)</f>
        <v>0</v>
      </c>
      <c r="AE515" s="34" t="str">
        <f t="shared" ref="AE515:AE578" si="197">IF(AJ515="","",MID(AB515,FIND("@",SUBSTITUTE(AB515,"／","@",6))+5,FIND("@",SUBSTITUTE(AB515,"／","@",7))-FIND("@",SUBSTITUTE(AB515,"／","@",6))-5))</f>
        <v/>
      </c>
      <c r="AF515" s="24"/>
      <c r="AG515" s="39">
        <f t="shared" ref="AG515:AG578" si="198">IFERROR(VALUE(MID(AB515,FIND("@",SUBSTITUTE(AB515,"：","@",1))+1,FIND("@",SUBSTITUTE(AB515,"）","@",1))-FIND("@",SUBSTITUTE(AB515,"：","@",1))-1)),0)</f>
        <v>0</v>
      </c>
      <c r="AH515" s="35">
        <f t="shared" ref="AH515:AH578" si="199">IFERROR(IF(AND(IFERROR(FIND("预缴定金",AB515),0)=0,H515=""),M515,VALUE(MID(AB515,FIND("@",SUBSTITUTE(AB515,"：","@",2))+1,FIND("@",SUBSTITUTE(AB515,"）","@",2))-FIND("@",SUBSTITUTE(AB515,"：","@",2))-1))),0)</f>
        <v>0</v>
      </c>
      <c r="AI515" s="35">
        <f t="shared" ref="AI515:AI578" si="200">M515-AH515</f>
        <v>0</v>
      </c>
      <c r="AJ515" s="34" t="str">
        <f t="shared" ref="AJ515:AJ578" si="201">IF(OR(V515="退费",V515="结转",W515="",W515="结转学费",W515="老带新返现"),"",IF(OR(AI515&lt;=0,AND(IFERROR(FIND("预缴定金",AB515),0)=0,H515="")),"",LEFT(AB515,FIND("／",AB515)-1)))</f>
        <v/>
      </c>
      <c r="AK515" s="34" t="str">
        <f t="shared" ref="AK515:AK578" si="202">IF(AJ515="","",LEFT(AB515,2))</f>
        <v/>
      </c>
      <c r="AL515" s="34" t="str">
        <f t="shared" ref="AL515:AL578" si="203">IF(AJ515="","",MID(AB515,3,2))</f>
        <v/>
      </c>
      <c r="AM515" s="34" t="str">
        <f t="shared" ref="AM515:AM578" si="204">IF(AJ515="","",MID(AB515,5,2))</f>
        <v/>
      </c>
      <c r="AN515" s="34" t="str">
        <f t="shared" ref="AN515:AN578" si="205">IF(AJ515="","",MIDB(AJ515,SEARCHB("?",AJ515),2*LEN(AJ515)-LENB(AJ515)+2))</f>
        <v/>
      </c>
      <c r="AO515" s="34" t="str">
        <f t="shared" ref="AO515:AO578" si="206">IF(AJ515="","",RIGHT(MIDB(AJ515,SEARCHB("?",AJ515),20),LENB(MIDB(AJ515,SEARCHB("?",AJ515),20))-LEN(MIDB(AJ515,SEARCHB("?",AJ515),20))-1))</f>
        <v/>
      </c>
      <c r="AP515" s="34" t="str">
        <f>IF(AJ515="","",VLOOKUP(AN515,[1]Sheet11!E:F,2,0))</f>
        <v/>
      </c>
      <c r="AQ515" s="34" t="str">
        <f>IF(AO515="拼单会员","5年",IF(AJ515="","",VLOOKUP(AM515&amp;AP515,[1]Sheet11!$J$3:$K$17,2)))</f>
        <v/>
      </c>
      <c r="AR515" s="34" t="str">
        <f t="shared" ref="AR515:AR578" si="207">IF(AJ515="","",VLOOKUP(AO515,BP:BQ,2,0))</f>
        <v/>
      </c>
      <c r="AS515" s="34" t="str">
        <f t="shared" ref="AS515:AS578" si="208">IF(AJ515="","",MID(AB515,FIND("@",SUBSTITUTE(AB515,"／","@",5))+8,10))</f>
        <v/>
      </c>
      <c r="AT515" s="34" t="str">
        <f t="shared" ref="AT515:AT578" si="209">IF(AJ515="","",IF(AK515="新生","新生",IF((AS515-$BH$2)&gt;0,"1年追补","老生")))</f>
        <v/>
      </c>
      <c r="AU515" s="34" t="str">
        <f t="shared" ref="AU515:AU578" si="210">IF(AJ515="","",IF(OR(AT515="新生",AT515="1年追补"),"新生","老生"))</f>
        <v/>
      </c>
      <c r="AV515" s="34" t="str">
        <f t="shared" ref="AV515:AV578" si="211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4" t="str">
        <f t="shared" ref="AW515:AW578" si="212">IF(AJ515="","",VLOOKUP(AO515,BP:BR,3,0))</f>
        <v/>
      </c>
      <c r="AX515" s="34" t="str">
        <f t="shared" ref="AX515:AX578" si="213">AT515&amp;AW515</f>
        <v/>
      </c>
      <c r="AY515" s="34" t="str">
        <f>IF(SUMIF('7-市场业绩'!F:F,AC515,'7-市场业绩'!I:I)&gt;0,"学习卡","老结算")</f>
        <v>老结算</v>
      </c>
      <c r="AZ515" s="34" t="str">
        <f t="shared" ref="AZ515:AZ578" si="214">IF(AY515="学习卡",AV515,AX515)</f>
        <v/>
      </c>
      <c r="BA515" s="34" t="str">
        <f t="shared" ref="BA515:BA578" si="215">IFERROR(MID(AB515,FIND("@",SUBSTITUTE(AB515,"／","@",3))+6,FIND("@",SUBSTITUTE(AB515,"／","@",4))-FIND("@",SUBSTITUTE(AB515,"／","@",3))-6),"无")</f>
        <v>无</v>
      </c>
      <c r="BB515" s="34" t="str">
        <f t="shared" ref="BB515:BB578" si="216">IFERROR(MID(AB515,FIND("@",SUBSTITUTE(AB515,"：","@",6))+1,FIND("@",SUBSTITUTE(AB515,"-","@",8))-FIND("@",SUBSTITUTE(AB515,"：","@",6))-1),"")</f>
        <v/>
      </c>
      <c r="BC515" s="34" t="str">
        <f t="shared" ref="BC515:BC578" si="217">IFERROR(MID(AB515,FIND("@",SUBSTITUTE(AB515,"：","@",6))+1,FIND("@",SUBSTITUTE(AB515,"-","@",8))-FIND("@",SUBSTITUTE(AB515,"：","@",6))-1),"")</f>
        <v/>
      </c>
      <c r="BD515" s="34" t="str">
        <f t="shared" ref="BD515:BD578" si="218">IFERROR(MID(AB515,FIND("@",SUBSTITUTE(AB515,"：","@",4))+1,FIND("@",SUBSTITUTE(AB515,"）","@",6))-FIND("@",SUBSTITUTE(AB515,"：","@",4))-1),"无")</f>
        <v>无</v>
      </c>
      <c r="BE515" s="34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7.25" hidden="1" customHeight="1">
      <c r="A516" s="30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7"/>
      <c r="M516" s="20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4" t="str">
        <f t="shared" si="195"/>
        <v/>
      </c>
      <c r="AD516" s="35">
        <f t="shared" si="196"/>
        <v>0</v>
      </c>
      <c r="AE516" s="34" t="str">
        <f t="shared" si="197"/>
        <v/>
      </c>
      <c r="AF516" s="24"/>
      <c r="AG516" s="39">
        <f t="shared" si="198"/>
        <v>0</v>
      </c>
      <c r="AH516" s="35">
        <f t="shared" si="199"/>
        <v>0</v>
      </c>
      <c r="AI516" s="35">
        <f t="shared" si="200"/>
        <v>0</v>
      </c>
      <c r="AJ516" s="34" t="str">
        <f t="shared" si="201"/>
        <v/>
      </c>
      <c r="AK516" s="34" t="str">
        <f t="shared" si="202"/>
        <v/>
      </c>
      <c r="AL516" s="34" t="str">
        <f t="shared" si="203"/>
        <v/>
      </c>
      <c r="AM516" s="34" t="str">
        <f t="shared" si="204"/>
        <v/>
      </c>
      <c r="AN516" s="34" t="str">
        <f t="shared" si="205"/>
        <v/>
      </c>
      <c r="AO516" s="34" t="str">
        <f t="shared" si="206"/>
        <v/>
      </c>
      <c r="AP516" s="34" t="str">
        <f>IF(AJ516="","",VLOOKUP(AN516,[1]Sheet11!E:F,2,0))</f>
        <v/>
      </c>
      <c r="AQ516" s="34" t="str">
        <f>IF(AO516="拼单会员","5年",IF(AJ516="","",VLOOKUP(AM516&amp;AP516,[1]Sheet11!$J$3:$K$17,2)))</f>
        <v/>
      </c>
      <c r="AR516" s="34" t="str">
        <f t="shared" si="207"/>
        <v/>
      </c>
      <c r="AS516" s="34" t="str">
        <f t="shared" si="208"/>
        <v/>
      </c>
      <c r="AT516" s="34" t="str">
        <f t="shared" si="209"/>
        <v/>
      </c>
      <c r="AU516" s="34" t="str">
        <f t="shared" si="210"/>
        <v/>
      </c>
      <c r="AV516" s="34" t="str">
        <f t="shared" si="211"/>
        <v/>
      </c>
      <c r="AW516" s="34" t="str">
        <f t="shared" si="212"/>
        <v/>
      </c>
      <c r="AX516" s="34" t="str">
        <f t="shared" si="213"/>
        <v/>
      </c>
      <c r="AY516" s="34" t="str">
        <f>IF(SUMIF('7-市场业绩'!F:F,AC516,'7-市场业绩'!I:I)&gt;0,"学习卡","老结算")</f>
        <v>老结算</v>
      </c>
      <c r="AZ516" s="34" t="str">
        <f t="shared" si="214"/>
        <v/>
      </c>
      <c r="BA516" s="34" t="str">
        <f t="shared" si="215"/>
        <v>无</v>
      </c>
      <c r="BB516" s="34" t="str">
        <f t="shared" si="216"/>
        <v/>
      </c>
      <c r="BC516" s="34" t="str">
        <f t="shared" si="217"/>
        <v/>
      </c>
      <c r="BD516" s="34" t="str">
        <f t="shared" si="218"/>
        <v>无</v>
      </c>
      <c r="BE516" s="34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7.25" hidden="1" customHeight="1">
      <c r="A517" s="30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7"/>
      <c r="M517" s="20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4" t="str">
        <f t="shared" si="195"/>
        <v/>
      </c>
      <c r="AD517" s="35">
        <f t="shared" si="196"/>
        <v>0</v>
      </c>
      <c r="AE517" s="34" t="str">
        <f t="shared" si="197"/>
        <v/>
      </c>
      <c r="AF517" s="24"/>
      <c r="AG517" s="39">
        <f t="shared" si="198"/>
        <v>0</v>
      </c>
      <c r="AH517" s="35">
        <f t="shared" si="199"/>
        <v>0</v>
      </c>
      <c r="AI517" s="35">
        <f t="shared" si="200"/>
        <v>0</v>
      </c>
      <c r="AJ517" s="34" t="str">
        <f t="shared" si="201"/>
        <v/>
      </c>
      <c r="AK517" s="34" t="str">
        <f t="shared" si="202"/>
        <v/>
      </c>
      <c r="AL517" s="34" t="str">
        <f t="shared" si="203"/>
        <v/>
      </c>
      <c r="AM517" s="34" t="str">
        <f t="shared" si="204"/>
        <v/>
      </c>
      <c r="AN517" s="34" t="str">
        <f t="shared" si="205"/>
        <v/>
      </c>
      <c r="AO517" s="34" t="str">
        <f t="shared" si="206"/>
        <v/>
      </c>
      <c r="AP517" s="34" t="str">
        <f>IF(AJ517="","",VLOOKUP(AN517,[1]Sheet11!E:F,2,0))</f>
        <v/>
      </c>
      <c r="AQ517" s="34" t="str">
        <f>IF(AO517="拼单会员","5年",IF(AJ517="","",VLOOKUP(AM517&amp;AP517,[1]Sheet11!$J$3:$K$17,2)))</f>
        <v/>
      </c>
      <c r="AR517" s="34" t="str">
        <f t="shared" si="207"/>
        <v/>
      </c>
      <c r="AS517" s="34" t="str">
        <f t="shared" si="208"/>
        <v/>
      </c>
      <c r="AT517" s="34" t="str">
        <f t="shared" si="209"/>
        <v/>
      </c>
      <c r="AU517" s="34" t="str">
        <f t="shared" si="210"/>
        <v/>
      </c>
      <c r="AV517" s="34" t="str">
        <f t="shared" si="211"/>
        <v/>
      </c>
      <c r="AW517" s="34" t="str">
        <f t="shared" si="212"/>
        <v/>
      </c>
      <c r="AX517" s="34" t="str">
        <f t="shared" si="213"/>
        <v/>
      </c>
      <c r="AY517" s="34" t="str">
        <f>IF(SUMIF('7-市场业绩'!F:F,AC517,'7-市场业绩'!I:I)&gt;0,"学习卡","老结算")</f>
        <v>老结算</v>
      </c>
      <c r="AZ517" s="34" t="str">
        <f t="shared" si="214"/>
        <v/>
      </c>
      <c r="BA517" s="34" t="str">
        <f t="shared" si="215"/>
        <v>无</v>
      </c>
      <c r="BB517" s="34" t="str">
        <f t="shared" si="216"/>
        <v/>
      </c>
      <c r="BC517" s="34" t="str">
        <f t="shared" si="217"/>
        <v/>
      </c>
      <c r="BD517" s="34" t="str">
        <f t="shared" si="218"/>
        <v>无</v>
      </c>
      <c r="BE517" s="34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7.25" hidden="1" customHeight="1">
      <c r="A518" s="30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7"/>
      <c r="M518" s="20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4" t="str">
        <f t="shared" si="195"/>
        <v/>
      </c>
      <c r="AD518" s="35">
        <f t="shared" si="196"/>
        <v>0</v>
      </c>
      <c r="AE518" s="34" t="str">
        <f t="shared" si="197"/>
        <v/>
      </c>
      <c r="AF518" s="24"/>
      <c r="AG518" s="39">
        <f t="shared" si="198"/>
        <v>0</v>
      </c>
      <c r="AH518" s="35">
        <f t="shared" si="199"/>
        <v>0</v>
      </c>
      <c r="AI518" s="35">
        <f t="shared" si="200"/>
        <v>0</v>
      </c>
      <c r="AJ518" s="34" t="str">
        <f t="shared" si="201"/>
        <v/>
      </c>
      <c r="AK518" s="34" t="str">
        <f t="shared" si="202"/>
        <v/>
      </c>
      <c r="AL518" s="34" t="str">
        <f t="shared" si="203"/>
        <v/>
      </c>
      <c r="AM518" s="34" t="str">
        <f t="shared" si="204"/>
        <v/>
      </c>
      <c r="AN518" s="34" t="str">
        <f t="shared" si="205"/>
        <v/>
      </c>
      <c r="AO518" s="34" t="str">
        <f t="shared" si="206"/>
        <v/>
      </c>
      <c r="AP518" s="34" t="str">
        <f>IF(AJ518="","",VLOOKUP(AN518,[1]Sheet11!E:F,2,0))</f>
        <v/>
      </c>
      <c r="AQ518" s="34" t="str">
        <f>IF(AO518="拼单会员","5年",IF(AJ518="","",VLOOKUP(AM518&amp;AP518,[1]Sheet11!$J$3:$K$17,2)))</f>
        <v/>
      </c>
      <c r="AR518" s="34" t="str">
        <f t="shared" si="207"/>
        <v/>
      </c>
      <c r="AS518" s="34" t="str">
        <f t="shared" si="208"/>
        <v/>
      </c>
      <c r="AT518" s="34" t="str">
        <f t="shared" si="209"/>
        <v/>
      </c>
      <c r="AU518" s="34" t="str">
        <f t="shared" si="210"/>
        <v/>
      </c>
      <c r="AV518" s="34" t="str">
        <f t="shared" si="211"/>
        <v/>
      </c>
      <c r="AW518" s="34" t="str">
        <f t="shared" si="212"/>
        <v/>
      </c>
      <c r="AX518" s="34" t="str">
        <f t="shared" si="213"/>
        <v/>
      </c>
      <c r="AY518" s="34" t="str">
        <f>IF(SUMIF('7-市场业绩'!F:F,AC518,'7-市场业绩'!I:I)&gt;0,"学习卡","老结算")</f>
        <v>老结算</v>
      </c>
      <c r="AZ518" s="34" t="str">
        <f t="shared" si="214"/>
        <v/>
      </c>
      <c r="BA518" s="34" t="str">
        <f t="shared" si="215"/>
        <v>无</v>
      </c>
      <c r="BB518" s="34" t="str">
        <f t="shared" si="216"/>
        <v/>
      </c>
      <c r="BC518" s="34" t="str">
        <f t="shared" si="217"/>
        <v/>
      </c>
      <c r="BD518" s="34" t="str">
        <f t="shared" si="218"/>
        <v>无</v>
      </c>
      <c r="BE518" s="34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7.25" hidden="1" customHeight="1">
      <c r="A519" s="30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7"/>
      <c r="M519" s="20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4" t="str">
        <f t="shared" si="195"/>
        <v/>
      </c>
      <c r="AD519" s="35">
        <f t="shared" si="196"/>
        <v>0</v>
      </c>
      <c r="AE519" s="34" t="str">
        <f t="shared" si="197"/>
        <v/>
      </c>
      <c r="AF519" s="24"/>
      <c r="AG519" s="39">
        <f t="shared" si="198"/>
        <v>0</v>
      </c>
      <c r="AH519" s="35">
        <f t="shared" si="199"/>
        <v>0</v>
      </c>
      <c r="AI519" s="35">
        <f t="shared" si="200"/>
        <v>0</v>
      </c>
      <c r="AJ519" s="34" t="str">
        <f t="shared" si="201"/>
        <v/>
      </c>
      <c r="AK519" s="34" t="str">
        <f t="shared" si="202"/>
        <v/>
      </c>
      <c r="AL519" s="34" t="str">
        <f t="shared" si="203"/>
        <v/>
      </c>
      <c r="AM519" s="34" t="str">
        <f t="shared" si="204"/>
        <v/>
      </c>
      <c r="AN519" s="34" t="str">
        <f t="shared" si="205"/>
        <v/>
      </c>
      <c r="AO519" s="34" t="str">
        <f t="shared" si="206"/>
        <v/>
      </c>
      <c r="AP519" s="34" t="str">
        <f>IF(AJ519="","",VLOOKUP(AN519,[1]Sheet11!E:F,2,0))</f>
        <v/>
      </c>
      <c r="AQ519" s="34" t="str">
        <f>IF(AO519="拼单会员","5年",IF(AJ519="","",VLOOKUP(AM519&amp;AP519,[1]Sheet11!$J$3:$K$17,2)))</f>
        <v/>
      </c>
      <c r="AR519" s="34" t="str">
        <f t="shared" si="207"/>
        <v/>
      </c>
      <c r="AS519" s="34" t="str">
        <f t="shared" si="208"/>
        <v/>
      </c>
      <c r="AT519" s="34" t="str">
        <f t="shared" si="209"/>
        <v/>
      </c>
      <c r="AU519" s="34" t="str">
        <f t="shared" si="210"/>
        <v/>
      </c>
      <c r="AV519" s="34" t="str">
        <f t="shared" si="211"/>
        <v/>
      </c>
      <c r="AW519" s="34" t="str">
        <f t="shared" si="212"/>
        <v/>
      </c>
      <c r="AX519" s="34" t="str">
        <f t="shared" si="213"/>
        <v/>
      </c>
      <c r="AY519" s="34" t="str">
        <f>IF(SUMIF('7-市场业绩'!F:F,AC519,'7-市场业绩'!I:I)&gt;0,"学习卡","老结算")</f>
        <v>老结算</v>
      </c>
      <c r="AZ519" s="34" t="str">
        <f t="shared" si="214"/>
        <v/>
      </c>
      <c r="BA519" s="34" t="str">
        <f t="shared" si="215"/>
        <v>无</v>
      </c>
      <c r="BB519" s="34" t="str">
        <f t="shared" si="216"/>
        <v/>
      </c>
      <c r="BC519" s="34" t="str">
        <f t="shared" si="217"/>
        <v/>
      </c>
      <c r="BD519" s="34" t="str">
        <f t="shared" si="218"/>
        <v>无</v>
      </c>
      <c r="BE519" s="34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7.25" hidden="1" customHeight="1">
      <c r="A520" s="30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7"/>
      <c r="M520" s="20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4" t="str">
        <f t="shared" si="195"/>
        <v/>
      </c>
      <c r="AD520" s="35">
        <f t="shared" si="196"/>
        <v>0</v>
      </c>
      <c r="AE520" s="34" t="str">
        <f t="shared" si="197"/>
        <v/>
      </c>
      <c r="AF520" s="24"/>
      <c r="AG520" s="39">
        <f t="shared" si="198"/>
        <v>0</v>
      </c>
      <c r="AH520" s="35">
        <f t="shared" si="199"/>
        <v>0</v>
      </c>
      <c r="AI520" s="35">
        <f t="shared" si="200"/>
        <v>0</v>
      </c>
      <c r="AJ520" s="34" t="str">
        <f t="shared" si="201"/>
        <v/>
      </c>
      <c r="AK520" s="34" t="str">
        <f t="shared" si="202"/>
        <v/>
      </c>
      <c r="AL520" s="34" t="str">
        <f t="shared" si="203"/>
        <v/>
      </c>
      <c r="AM520" s="34" t="str">
        <f t="shared" si="204"/>
        <v/>
      </c>
      <c r="AN520" s="34" t="str">
        <f t="shared" si="205"/>
        <v/>
      </c>
      <c r="AO520" s="34" t="str">
        <f t="shared" si="206"/>
        <v/>
      </c>
      <c r="AP520" s="34" t="str">
        <f>IF(AJ520="","",VLOOKUP(AN520,[1]Sheet11!E:F,2,0))</f>
        <v/>
      </c>
      <c r="AQ520" s="34" t="str">
        <f>IF(AO520="拼单会员","5年",IF(AJ520="","",VLOOKUP(AM520&amp;AP520,[1]Sheet11!$J$3:$K$17,2)))</f>
        <v/>
      </c>
      <c r="AR520" s="34" t="str">
        <f t="shared" si="207"/>
        <v/>
      </c>
      <c r="AS520" s="34" t="str">
        <f t="shared" si="208"/>
        <v/>
      </c>
      <c r="AT520" s="34" t="str">
        <f t="shared" si="209"/>
        <v/>
      </c>
      <c r="AU520" s="34" t="str">
        <f t="shared" si="210"/>
        <v/>
      </c>
      <c r="AV520" s="34" t="str">
        <f t="shared" si="211"/>
        <v/>
      </c>
      <c r="AW520" s="34" t="str">
        <f t="shared" si="212"/>
        <v/>
      </c>
      <c r="AX520" s="34" t="str">
        <f t="shared" si="213"/>
        <v/>
      </c>
      <c r="AY520" s="34" t="str">
        <f>IF(SUMIF('7-市场业绩'!F:F,AC520,'7-市场业绩'!I:I)&gt;0,"学习卡","老结算")</f>
        <v>老结算</v>
      </c>
      <c r="AZ520" s="34" t="str">
        <f t="shared" si="214"/>
        <v/>
      </c>
      <c r="BA520" s="34" t="str">
        <f t="shared" si="215"/>
        <v>无</v>
      </c>
      <c r="BB520" s="34" t="str">
        <f t="shared" si="216"/>
        <v/>
      </c>
      <c r="BC520" s="34" t="str">
        <f t="shared" si="217"/>
        <v/>
      </c>
      <c r="BD520" s="34" t="str">
        <f t="shared" si="218"/>
        <v>无</v>
      </c>
      <c r="BE520" s="34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7.25" hidden="1" customHeight="1">
      <c r="A521" s="30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7"/>
      <c r="M521" s="20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4" t="str">
        <f t="shared" si="195"/>
        <v/>
      </c>
      <c r="AD521" s="35">
        <f t="shared" si="196"/>
        <v>0</v>
      </c>
      <c r="AE521" s="34" t="str">
        <f t="shared" si="197"/>
        <v/>
      </c>
      <c r="AF521" s="24"/>
      <c r="AG521" s="39">
        <f t="shared" si="198"/>
        <v>0</v>
      </c>
      <c r="AH521" s="35">
        <f t="shared" si="199"/>
        <v>0</v>
      </c>
      <c r="AI521" s="35">
        <f t="shared" si="200"/>
        <v>0</v>
      </c>
      <c r="AJ521" s="34" t="str">
        <f t="shared" si="201"/>
        <v/>
      </c>
      <c r="AK521" s="34" t="str">
        <f t="shared" si="202"/>
        <v/>
      </c>
      <c r="AL521" s="34" t="str">
        <f t="shared" si="203"/>
        <v/>
      </c>
      <c r="AM521" s="34" t="str">
        <f t="shared" si="204"/>
        <v/>
      </c>
      <c r="AN521" s="34" t="str">
        <f t="shared" si="205"/>
        <v/>
      </c>
      <c r="AO521" s="34" t="str">
        <f t="shared" si="206"/>
        <v/>
      </c>
      <c r="AP521" s="34" t="str">
        <f>IF(AJ521="","",VLOOKUP(AN521,[1]Sheet11!E:F,2,0))</f>
        <v/>
      </c>
      <c r="AQ521" s="34" t="str">
        <f>IF(AO521="拼单会员","5年",IF(AJ521="","",VLOOKUP(AM521&amp;AP521,[1]Sheet11!$J$3:$K$17,2)))</f>
        <v/>
      </c>
      <c r="AR521" s="34" t="str">
        <f t="shared" si="207"/>
        <v/>
      </c>
      <c r="AS521" s="34" t="str">
        <f t="shared" si="208"/>
        <v/>
      </c>
      <c r="AT521" s="34" t="str">
        <f t="shared" si="209"/>
        <v/>
      </c>
      <c r="AU521" s="34" t="str">
        <f t="shared" si="210"/>
        <v/>
      </c>
      <c r="AV521" s="34" t="str">
        <f t="shared" si="211"/>
        <v/>
      </c>
      <c r="AW521" s="34" t="str">
        <f t="shared" si="212"/>
        <v/>
      </c>
      <c r="AX521" s="34" t="str">
        <f t="shared" si="213"/>
        <v/>
      </c>
      <c r="AY521" s="34" t="str">
        <f>IF(SUMIF('7-市场业绩'!F:F,AC521,'7-市场业绩'!I:I)&gt;0,"学习卡","老结算")</f>
        <v>老结算</v>
      </c>
      <c r="AZ521" s="34" t="str">
        <f t="shared" si="214"/>
        <v/>
      </c>
      <c r="BA521" s="34" t="str">
        <f t="shared" si="215"/>
        <v>无</v>
      </c>
      <c r="BB521" s="34" t="str">
        <f t="shared" si="216"/>
        <v/>
      </c>
      <c r="BC521" s="34" t="str">
        <f t="shared" si="217"/>
        <v/>
      </c>
      <c r="BD521" s="34" t="str">
        <f t="shared" si="218"/>
        <v>无</v>
      </c>
      <c r="BE521" s="34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7.25" hidden="1" customHeight="1">
      <c r="A522" s="30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7"/>
      <c r="M522" s="20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4" t="str">
        <f t="shared" si="195"/>
        <v/>
      </c>
      <c r="AD522" s="35">
        <f t="shared" si="196"/>
        <v>0</v>
      </c>
      <c r="AE522" s="34" t="str">
        <f t="shared" si="197"/>
        <v/>
      </c>
      <c r="AF522" s="24"/>
      <c r="AG522" s="39">
        <f t="shared" si="198"/>
        <v>0</v>
      </c>
      <c r="AH522" s="35">
        <f t="shared" si="199"/>
        <v>0</v>
      </c>
      <c r="AI522" s="35">
        <f t="shared" si="200"/>
        <v>0</v>
      </c>
      <c r="AJ522" s="34" t="str">
        <f t="shared" si="201"/>
        <v/>
      </c>
      <c r="AK522" s="34" t="str">
        <f t="shared" si="202"/>
        <v/>
      </c>
      <c r="AL522" s="34" t="str">
        <f t="shared" si="203"/>
        <v/>
      </c>
      <c r="AM522" s="34" t="str">
        <f t="shared" si="204"/>
        <v/>
      </c>
      <c r="AN522" s="34" t="str">
        <f t="shared" si="205"/>
        <v/>
      </c>
      <c r="AO522" s="34" t="str">
        <f t="shared" si="206"/>
        <v/>
      </c>
      <c r="AP522" s="34" t="str">
        <f>IF(AJ522="","",VLOOKUP(AN522,[1]Sheet11!E:F,2,0))</f>
        <v/>
      </c>
      <c r="AQ522" s="34" t="str">
        <f>IF(AO522="拼单会员","5年",IF(AJ522="","",VLOOKUP(AM522&amp;AP522,[1]Sheet11!$J$3:$K$17,2)))</f>
        <v/>
      </c>
      <c r="AR522" s="34" t="str">
        <f t="shared" si="207"/>
        <v/>
      </c>
      <c r="AS522" s="34" t="str">
        <f t="shared" si="208"/>
        <v/>
      </c>
      <c r="AT522" s="34" t="str">
        <f t="shared" si="209"/>
        <v/>
      </c>
      <c r="AU522" s="34" t="str">
        <f t="shared" si="210"/>
        <v/>
      </c>
      <c r="AV522" s="34" t="str">
        <f t="shared" si="211"/>
        <v/>
      </c>
      <c r="AW522" s="34" t="str">
        <f t="shared" si="212"/>
        <v/>
      </c>
      <c r="AX522" s="34" t="str">
        <f t="shared" si="213"/>
        <v/>
      </c>
      <c r="AY522" s="34" t="str">
        <f>IF(SUMIF('7-市场业绩'!F:F,AC522,'7-市场业绩'!I:I)&gt;0,"学习卡","老结算")</f>
        <v>老结算</v>
      </c>
      <c r="AZ522" s="34" t="str">
        <f t="shared" si="214"/>
        <v/>
      </c>
      <c r="BA522" s="34" t="str">
        <f t="shared" si="215"/>
        <v>无</v>
      </c>
      <c r="BB522" s="34" t="str">
        <f t="shared" si="216"/>
        <v/>
      </c>
      <c r="BC522" s="34" t="str">
        <f t="shared" si="217"/>
        <v/>
      </c>
      <c r="BD522" s="34" t="str">
        <f t="shared" si="218"/>
        <v>无</v>
      </c>
      <c r="BE522" s="34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7.25" hidden="1" customHeight="1">
      <c r="A523" s="30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7"/>
      <c r="M523" s="20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4" t="str">
        <f t="shared" si="195"/>
        <v/>
      </c>
      <c r="AD523" s="35">
        <f t="shared" si="196"/>
        <v>0</v>
      </c>
      <c r="AE523" s="34" t="str">
        <f t="shared" si="197"/>
        <v/>
      </c>
      <c r="AF523" s="24"/>
      <c r="AG523" s="39">
        <f t="shared" si="198"/>
        <v>0</v>
      </c>
      <c r="AH523" s="35">
        <f t="shared" si="199"/>
        <v>0</v>
      </c>
      <c r="AI523" s="35">
        <f t="shared" si="200"/>
        <v>0</v>
      </c>
      <c r="AJ523" s="34" t="str">
        <f t="shared" si="201"/>
        <v/>
      </c>
      <c r="AK523" s="34" t="str">
        <f t="shared" si="202"/>
        <v/>
      </c>
      <c r="AL523" s="34" t="str">
        <f t="shared" si="203"/>
        <v/>
      </c>
      <c r="AM523" s="34" t="str">
        <f t="shared" si="204"/>
        <v/>
      </c>
      <c r="AN523" s="34" t="str">
        <f t="shared" si="205"/>
        <v/>
      </c>
      <c r="AO523" s="34" t="str">
        <f t="shared" si="206"/>
        <v/>
      </c>
      <c r="AP523" s="34" t="str">
        <f>IF(AJ523="","",VLOOKUP(AN523,[1]Sheet11!E:F,2,0))</f>
        <v/>
      </c>
      <c r="AQ523" s="34" t="str">
        <f>IF(AO523="拼单会员","5年",IF(AJ523="","",VLOOKUP(AM523&amp;AP523,[1]Sheet11!$J$3:$K$17,2)))</f>
        <v/>
      </c>
      <c r="AR523" s="34" t="str">
        <f t="shared" si="207"/>
        <v/>
      </c>
      <c r="AS523" s="34" t="str">
        <f t="shared" si="208"/>
        <v/>
      </c>
      <c r="AT523" s="34" t="str">
        <f t="shared" si="209"/>
        <v/>
      </c>
      <c r="AU523" s="34" t="str">
        <f t="shared" si="210"/>
        <v/>
      </c>
      <c r="AV523" s="34" t="str">
        <f t="shared" si="211"/>
        <v/>
      </c>
      <c r="AW523" s="34" t="str">
        <f t="shared" si="212"/>
        <v/>
      </c>
      <c r="AX523" s="34" t="str">
        <f t="shared" si="213"/>
        <v/>
      </c>
      <c r="AY523" s="34" t="str">
        <f>IF(SUMIF('7-市场业绩'!F:F,AC523,'7-市场业绩'!I:I)&gt;0,"学习卡","老结算")</f>
        <v>老结算</v>
      </c>
      <c r="AZ523" s="34" t="str">
        <f t="shared" si="214"/>
        <v/>
      </c>
      <c r="BA523" s="34" t="str">
        <f t="shared" si="215"/>
        <v>无</v>
      </c>
      <c r="BB523" s="34" t="str">
        <f t="shared" si="216"/>
        <v/>
      </c>
      <c r="BC523" s="34" t="str">
        <f t="shared" si="217"/>
        <v/>
      </c>
      <c r="BD523" s="34" t="str">
        <f t="shared" si="218"/>
        <v>无</v>
      </c>
      <c r="BE523" s="34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7.25" hidden="1" customHeight="1">
      <c r="A524" s="30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7"/>
      <c r="M524" s="20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4" t="str">
        <f t="shared" si="195"/>
        <v/>
      </c>
      <c r="AD524" s="35">
        <f t="shared" si="196"/>
        <v>0</v>
      </c>
      <c r="AE524" s="34" t="str">
        <f t="shared" si="197"/>
        <v/>
      </c>
      <c r="AF524" s="24"/>
      <c r="AG524" s="39">
        <f t="shared" si="198"/>
        <v>0</v>
      </c>
      <c r="AH524" s="35">
        <f t="shared" si="199"/>
        <v>0</v>
      </c>
      <c r="AI524" s="35">
        <f t="shared" si="200"/>
        <v>0</v>
      </c>
      <c r="AJ524" s="34" t="str">
        <f t="shared" si="201"/>
        <v/>
      </c>
      <c r="AK524" s="34" t="str">
        <f t="shared" si="202"/>
        <v/>
      </c>
      <c r="AL524" s="34" t="str">
        <f t="shared" si="203"/>
        <v/>
      </c>
      <c r="AM524" s="34" t="str">
        <f t="shared" si="204"/>
        <v/>
      </c>
      <c r="AN524" s="34" t="str">
        <f t="shared" si="205"/>
        <v/>
      </c>
      <c r="AO524" s="34" t="str">
        <f t="shared" si="206"/>
        <v/>
      </c>
      <c r="AP524" s="34" t="str">
        <f>IF(AJ524="","",VLOOKUP(AN524,[1]Sheet11!E:F,2,0))</f>
        <v/>
      </c>
      <c r="AQ524" s="34" t="str">
        <f>IF(AO524="拼单会员","5年",IF(AJ524="","",VLOOKUP(AM524&amp;AP524,[1]Sheet11!$J$3:$K$17,2)))</f>
        <v/>
      </c>
      <c r="AR524" s="34" t="str">
        <f t="shared" si="207"/>
        <v/>
      </c>
      <c r="AS524" s="34" t="str">
        <f t="shared" si="208"/>
        <v/>
      </c>
      <c r="AT524" s="34" t="str">
        <f t="shared" si="209"/>
        <v/>
      </c>
      <c r="AU524" s="34" t="str">
        <f t="shared" si="210"/>
        <v/>
      </c>
      <c r="AV524" s="34" t="str">
        <f t="shared" si="211"/>
        <v/>
      </c>
      <c r="AW524" s="34" t="str">
        <f t="shared" si="212"/>
        <v/>
      </c>
      <c r="AX524" s="34" t="str">
        <f t="shared" si="213"/>
        <v/>
      </c>
      <c r="AY524" s="34" t="str">
        <f>IF(SUMIF('7-市场业绩'!F:F,AC524,'7-市场业绩'!I:I)&gt;0,"学习卡","老结算")</f>
        <v>老结算</v>
      </c>
      <c r="AZ524" s="34" t="str">
        <f t="shared" si="214"/>
        <v/>
      </c>
      <c r="BA524" s="34" t="str">
        <f t="shared" si="215"/>
        <v>无</v>
      </c>
      <c r="BB524" s="34" t="str">
        <f t="shared" si="216"/>
        <v/>
      </c>
      <c r="BC524" s="34" t="str">
        <f t="shared" si="217"/>
        <v/>
      </c>
      <c r="BD524" s="34" t="str">
        <f t="shared" si="218"/>
        <v>无</v>
      </c>
      <c r="BE524" s="34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7.25" hidden="1" customHeight="1">
      <c r="A525" s="30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7"/>
      <c r="M525" s="20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4" t="str">
        <f t="shared" si="195"/>
        <v/>
      </c>
      <c r="AD525" s="35">
        <f t="shared" si="196"/>
        <v>0</v>
      </c>
      <c r="AE525" s="34" t="str">
        <f t="shared" si="197"/>
        <v/>
      </c>
      <c r="AF525" s="24"/>
      <c r="AG525" s="39">
        <f t="shared" si="198"/>
        <v>0</v>
      </c>
      <c r="AH525" s="35">
        <f t="shared" si="199"/>
        <v>0</v>
      </c>
      <c r="AI525" s="35">
        <f t="shared" si="200"/>
        <v>0</v>
      </c>
      <c r="AJ525" s="34" t="str">
        <f t="shared" si="201"/>
        <v/>
      </c>
      <c r="AK525" s="34" t="str">
        <f t="shared" si="202"/>
        <v/>
      </c>
      <c r="AL525" s="34" t="str">
        <f t="shared" si="203"/>
        <v/>
      </c>
      <c r="AM525" s="34" t="str">
        <f t="shared" si="204"/>
        <v/>
      </c>
      <c r="AN525" s="34" t="str">
        <f t="shared" si="205"/>
        <v/>
      </c>
      <c r="AO525" s="34" t="str">
        <f t="shared" si="206"/>
        <v/>
      </c>
      <c r="AP525" s="34" t="str">
        <f>IF(AJ525="","",VLOOKUP(AN525,[1]Sheet11!E:F,2,0))</f>
        <v/>
      </c>
      <c r="AQ525" s="34" t="str">
        <f>IF(AO525="拼单会员","5年",IF(AJ525="","",VLOOKUP(AM525&amp;AP525,[1]Sheet11!$J$3:$K$17,2)))</f>
        <v/>
      </c>
      <c r="AR525" s="34" t="str">
        <f t="shared" si="207"/>
        <v/>
      </c>
      <c r="AS525" s="34" t="str">
        <f t="shared" si="208"/>
        <v/>
      </c>
      <c r="AT525" s="34" t="str">
        <f t="shared" si="209"/>
        <v/>
      </c>
      <c r="AU525" s="34" t="str">
        <f t="shared" si="210"/>
        <v/>
      </c>
      <c r="AV525" s="34" t="str">
        <f t="shared" si="211"/>
        <v/>
      </c>
      <c r="AW525" s="34" t="str">
        <f t="shared" si="212"/>
        <v/>
      </c>
      <c r="AX525" s="34" t="str">
        <f t="shared" si="213"/>
        <v/>
      </c>
      <c r="AY525" s="34" t="str">
        <f>IF(SUMIF('7-市场业绩'!F:F,AC525,'7-市场业绩'!I:I)&gt;0,"学习卡","老结算")</f>
        <v>老结算</v>
      </c>
      <c r="AZ525" s="34" t="str">
        <f t="shared" si="214"/>
        <v/>
      </c>
      <c r="BA525" s="34" t="str">
        <f t="shared" si="215"/>
        <v>无</v>
      </c>
      <c r="BB525" s="34" t="str">
        <f t="shared" si="216"/>
        <v/>
      </c>
      <c r="BC525" s="34" t="str">
        <f t="shared" si="217"/>
        <v/>
      </c>
      <c r="BD525" s="34" t="str">
        <f t="shared" si="218"/>
        <v>无</v>
      </c>
      <c r="BE525" s="34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7.25" hidden="1" customHeight="1">
      <c r="A526" s="30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7"/>
      <c r="M526" s="20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4" t="str">
        <f t="shared" si="195"/>
        <v/>
      </c>
      <c r="AD526" s="35">
        <f t="shared" si="196"/>
        <v>0</v>
      </c>
      <c r="AE526" s="34" t="str">
        <f t="shared" si="197"/>
        <v/>
      </c>
      <c r="AF526" s="24"/>
      <c r="AG526" s="39">
        <f t="shared" si="198"/>
        <v>0</v>
      </c>
      <c r="AH526" s="35">
        <f t="shared" si="199"/>
        <v>0</v>
      </c>
      <c r="AI526" s="35">
        <f t="shared" si="200"/>
        <v>0</v>
      </c>
      <c r="AJ526" s="34" t="str">
        <f t="shared" si="201"/>
        <v/>
      </c>
      <c r="AK526" s="34" t="str">
        <f t="shared" si="202"/>
        <v/>
      </c>
      <c r="AL526" s="34" t="str">
        <f t="shared" si="203"/>
        <v/>
      </c>
      <c r="AM526" s="34" t="str">
        <f t="shared" si="204"/>
        <v/>
      </c>
      <c r="AN526" s="34" t="str">
        <f t="shared" si="205"/>
        <v/>
      </c>
      <c r="AO526" s="34" t="str">
        <f t="shared" si="206"/>
        <v/>
      </c>
      <c r="AP526" s="34" t="str">
        <f>IF(AJ526="","",VLOOKUP(AN526,[1]Sheet11!E:F,2,0))</f>
        <v/>
      </c>
      <c r="AQ526" s="34" t="str">
        <f>IF(AO526="拼单会员","5年",IF(AJ526="","",VLOOKUP(AM526&amp;AP526,[1]Sheet11!$J$3:$K$17,2)))</f>
        <v/>
      </c>
      <c r="AR526" s="34" t="str">
        <f t="shared" si="207"/>
        <v/>
      </c>
      <c r="AS526" s="34" t="str">
        <f t="shared" si="208"/>
        <v/>
      </c>
      <c r="AT526" s="34" t="str">
        <f t="shared" si="209"/>
        <v/>
      </c>
      <c r="AU526" s="34" t="str">
        <f t="shared" si="210"/>
        <v/>
      </c>
      <c r="AV526" s="34" t="str">
        <f t="shared" si="211"/>
        <v/>
      </c>
      <c r="AW526" s="34" t="str">
        <f t="shared" si="212"/>
        <v/>
      </c>
      <c r="AX526" s="34" t="str">
        <f t="shared" si="213"/>
        <v/>
      </c>
      <c r="AY526" s="34" t="str">
        <f>IF(SUMIF('7-市场业绩'!F:F,AC526,'7-市场业绩'!I:I)&gt;0,"学习卡","老结算")</f>
        <v>老结算</v>
      </c>
      <c r="AZ526" s="34" t="str">
        <f t="shared" si="214"/>
        <v/>
      </c>
      <c r="BA526" s="34" t="str">
        <f t="shared" si="215"/>
        <v>无</v>
      </c>
      <c r="BB526" s="34" t="str">
        <f t="shared" si="216"/>
        <v/>
      </c>
      <c r="BC526" s="34" t="str">
        <f t="shared" si="217"/>
        <v/>
      </c>
      <c r="BD526" s="34" t="str">
        <f t="shared" si="218"/>
        <v>无</v>
      </c>
      <c r="BE526" s="34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7.25" hidden="1" customHeight="1">
      <c r="A527" s="30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7"/>
      <c r="M527" s="20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4" t="str">
        <f t="shared" si="195"/>
        <v/>
      </c>
      <c r="AD527" s="35">
        <f t="shared" si="196"/>
        <v>0</v>
      </c>
      <c r="AE527" s="34" t="str">
        <f t="shared" si="197"/>
        <v/>
      </c>
      <c r="AF527" s="24"/>
      <c r="AG527" s="39">
        <f t="shared" si="198"/>
        <v>0</v>
      </c>
      <c r="AH527" s="35">
        <f t="shared" si="199"/>
        <v>0</v>
      </c>
      <c r="AI527" s="35">
        <f t="shared" si="200"/>
        <v>0</v>
      </c>
      <c r="AJ527" s="34" t="str">
        <f t="shared" si="201"/>
        <v/>
      </c>
      <c r="AK527" s="34" t="str">
        <f t="shared" si="202"/>
        <v/>
      </c>
      <c r="AL527" s="34" t="str">
        <f t="shared" si="203"/>
        <v/>
      </c>
      <c r="AM527" s="34" t="str">
        <f t="shared" si="204"/>
        <v/>
      </c>
      <c r="AN527" s="34" t="str">
        <f t="shared" si="205"/>
        <v/>
      </c>
      <c r="AO527" s="34" t="str">
        <f t="shared" si="206"/>
        <v/>
      </c>
      <c r="AP527" s="34" t="str">
        <f>IF(AJ527="","",VLOOKUP(AN527,[1]Sheet11!E:F,2,0))</f>
        <v/>
      </c>
      <c r="AQ527" s="34" t="str">
        <f>IF(AO527="拼单会员","5年",IF(AJ527="","",VLOOKUP(AM527&amp;AP527,[1]Sheet11!$J$3:$K$17,2)))</f>
        <v/>
      </c>
      <c r="AR527" s="34" t="str">
        <f t="shared" si="207"/>
        <v/>
      </c>
      <c r="AS527" s="34" t="str">
        <f t="shared" si="208"/>
        <v/>
      </c>
      <c r="AT527" s="34" t="str">
        <f t="shared" si="209"/>
        <v/>
      </c>
      <c r="AU527" s="34" t="str">
        <f t="shared" si="210"/>
        <v/>
      </c>
      <c r="AV527" s="34" t="str">
        <f t="shared" si="211"/>
        <v/>
      </c>
      <c r="AW527" s="34" t="str">
        <f t="shared" si="212"/>
        <v/>
      </c>
      <c r="AX527" s="34" t="str">
        <f t="shared" si="213"/>
        <v/>
      </c>
      <c r="AY527" s="34" t="str">
        <f>IF(SUMIF('7-市场业绩'!F:F,AC527,'7-市场业绩'!I:I)&gt;0,"学习卡","老结算")</f>
        <v>老结算</v>
      </c>
      <c r="AZ527" s="34" t="str">
        <f t="shared" si="214"/>
        <v/>
      </c>
      <c r="BA527" s="34" t="str">
        <f t="shared" si="215"/>
        <v>无</v>
      </c>
      <c r="BB527" s="34" t="str">
        <f t="shared" si="216"/>
        <v/>
      </c>
      <c r="BC527" s="34" t="str">
        <f t="shared" si="217"/>
        <v/>
      </c>
      <c r="BD527" s="34" t="str">
        <f t="shared" si="218"/>
        <v>无</v>
      </c>
      <c r="BE527" s="34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7.25" hidden="1" customHeight="1">
      <c r="A528" s="30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7"/>
      <c r="M528" s="20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4" t="str">
        <f t="shared" si="195"/>
        <v/>
      </c>
      <c r="AD528" s="35">
        <f t="shared" si="196"/>
        <v>0</v>
      </c>
      <c r="AE528" s="34" t="str">
        <f t="shared" si="197"/>
        <v/>
      </c>
      <c r="AF528" s="24"/>
      <c r="AG528" s="39">
        <f t="shared" si="198"/>
        <v>0</v>
      </c>
      <c r="AH528" s="35">
        <f t="shared" si="199"/>
        <v>0</v>
      </c>
      <c r="AI528" s="35">
        <f t="shared" si="200"/>
        <v>0</v>
      </c>
      <c r="AJ528" s="34" t="str">
        <f t="shared" si="201"/>
        <v/>
      </c>
      <c r="AK528" s="34" t="str">
        <f t="shared" si="202"/>
        <v/>
      </c>
      <c r="AL528" s="34" t="str">
        <f t="shared" si="203"/>
        <v/>
      </c>
      <c r="AM528" s="34" t="str">
        <f t="shared" si="204"/>
        <v/>
      </c>
      <c r="AN528" s="34" t="str">
        <f t="shared" si="205"/>
        <v/>
      </c>
      <c r="AO528" s="34" t="str">
        <f t="shared" si="206"/>
        <v/>
      </c>
      <c r="AP528" s="34" t="str">
        <f>IF(AJ528="","",VLOOKUP(AN528,[1]Sheet11!E:F,2,0))</f>
        <v/>
      </c>
      <c r="AQ528" s="34" t="str">
        <f>IF(AO528="拼单会员","5年",IF(AJ528="","",VLOOKUP(AM528&amp;AP528,[1]Sheet11!$J$3:$K$17,2)))</f>
        <v/>
      </c>
      <c r="AR528" s="34" t="str">
        <f t="shared" si="207"/>
        <v/>
      </c>
      <c r="AS528" s="34" t="str">
        <f t="shared" si="208"/>
        <v/>
      </c>
      <c r="AT528" s="34" t="str">
        <f t="shared" si="209"/>
        <v/>
      </c>
      <c r="AU528" s="34" t="str">
        <f t="shared" si="210"/>
        <v/>
      </c>
      <c r="AV528" s="34" t="str">
        <f t="shared" si="211"/>
        <v/>
      </c>
      <c r="AW528" s="34" t="str">
        <f t="shared" si="212"/>
        <v/>
      </c>
      <c r="AX528" s="34" t="str">
        <f t="shared" si="213"/>
        <v/>
      </c>
      <c r="AY528" s="34" t="str">
        <f>IF(SUMIF('7-市场业绩'!F:F,AC528,'7-市场业绩'!I:I)&gt;0,"学习卡","老结算")</f>
        <v>老结算</v>
      </c>
      <c r="AZ528" s="34" t="str">
        <f t="shared" si="214"/>
        <v/>
      </c>
      <c r="BA528" s="34" t="str">
        <f t="shared" si="215"/>
        <v>无</v>
      </c>
      <c r="BB528" s="34" t="str">
        <f t="shared" si="216"/>
        <v/>
      </c>
      <c r="BC528" s="34" t="str">
        <f t="shared" si="217"/>
        <v/>
      </c>
      <c r="BD528" s="34" t="str">
        <f t="shared" si="218"/>
        <v>无</v>
      </c>
      <c r="BE528" s="34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7.25" hidden="1" customHeight="1">
      <c r="A529" s="30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7"/>
      <c r="M529" s="20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4" t="str">
        <f t="shared" si="195"/>
        <v/>
      </c>
      <c r="AD529" s="35">
        <f t="shared" si="196"/>
        <v>0</v>
      </c>
      <c r="AE529" s="34" t="str">
        <f t="shared" si="197"/>
        <v/>
      </c>
      <c r="AF529" s="24"/>
      <c r="AG529" s="39">
        <f t="shared" si="198"/>
        <v>0</v>
      </c>
      <c r="AH529" s="35">
        <f t="shared" si="199"/>
        <v>0</v>
      </c>
      <c r="AI529" s="35">
        <f t="shared" si="200"/>
        <v>0</v>
      </c>
      <c r="AJ529" s="34" t="str">
        <f t="shared" si="201"/>
        <v/>
      </c>
      <c r="AK529" s="34" t="str">
        <f t="shared" si="202"/>
        <v/>
      </c>
      <c r="AL529" s="34" t="str">
        <f t="shared" si="203"/>
        <v/>
      </c>
      <c r="AM529" s="34" t="str">
        <f t="shared" si="204"/>
        <v/>
      </c>
      <c r="AN529" s="34" t="str">
        <f t="shared" si="205"/>
        <v/>
      </c>
      <c r="AO529" s="34" t="str">
        <f t="shared" si="206"/>
        <v/>
      </c>
      <c r="AP529" s="34" t="str">
        <f>IF(AJ529="","",VLOOKUP(AN529,[1]Sheet11!E:F,2,0))</f>
        <v/>
      </c>
      <c r="AQ529" s="34" t="str">
        <f>IF(AO529="拼单会员","5年",IF(AJ529="","",VLOOKUP(AM529&amp;AP529,[1]Sheet11!$J$3:$K$17,2)))</f>
        <v/>
      </c>
      <c r="AR529" s="34" t="str">
        <f t="shared" si="207"/>
        <v/>
      </c>
      <c r="AS529" s="34" t="str">
        <f t="shared" si="208"/>
        <v/>
      </c>
      <c r="AT529" s="34" t="str">
        <f t="shared" si="209"/>
        <v/>
      </c>
      <c r="AU529" s="34" t="str">
        <f t="shared" si="210"/>
        <v/>
      </c>
      <c r="AV529" s="34" t="str">
        <f t="shared" si="211"/>
        <v/>
      </c>
      <c r="AW529" s="34" t="str">
        <f t="shared" si="212"/>
        <v/>
      </c>
      <c r="AX529" s="34" t="str">
        <f t="shared" si="213"/>
        <v/>
      </c>
      <c r="AY529" s="34" t="str">
        <f>IF(SUMIF('7-市场业绩'!F:F,AC529,'7-市场业绩'!I:I)&gt;0,"学习卡","老结算")</f>
        <v>老结算</v>
      </c>
      <c r="AZ529" s="34" t="str">
        <f t="shared" si="214"/>
        <v/>
      </c>
      <c r="BA529" s="34" t="str">
        <f t="shared" si="215"/>
        <v>无</v>
      </c>
      <c r="BB529" s="34" t="str">
        <f t="shared" si="216"/>
        <v/>
      </c>
      <c r="BC529" s="34" t="str">
        <f t="shared" si="217"/>
        <v/>
      </c>
      <c r="BD529" s="34" t="str">
        <f t="shared" si="218"/>
        <v>无</v>
      </c>
      <c r="BE529" s="34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7.25" hidden="1" customHeight="1">
      <c r="A530" s="30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7"/>
      <c r="M530" s="20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4" t="str">
        <f t="shared" si="195"/>
        <v/>
      </c>
      <c r="AD530" s="35">
        <f t="shared" si="196"/>
        <v>0</v>
      </c>
      <c r="AE530" s="34" t="str">
        <f t="shared" si="197"/>
        <v/>
      </c>
      <c r="AF530" s="24"/>
      <c r="AG530" s="39">
        <f t="shared" si="198"/>
        <v>0</v>
      </c>
      <c r="AH530" s="35">
        <f t="shared" si="199"/>
        <v>0</v>
      </c>
      <c r="AI530" s="35">
        <f t="shared" si="200"/>
        <v>0</v>
      </c>
      <c r="AJ530" s="34" t="str">
        <f t="shared" si="201"/>
        <v/>
      </c>
      <c r="AK530" s="34" t="str">
        <f t="shared" si="202"/>
        <v/>
      </c>
      <c r="AL530" s="34" t="str">
        <f t="shared" si="203"/>
        <v/>
      </c>
      <c r="AM530" s="34" t="str">
        <f t="shared" si="204"/>
        <v/>
      </c>
      <c r="AN530" s="34" t="str">
        <f t="shared" si="205"/>
        <v/>
      </c>
      <c r="AO530" s="34" t="str">
        <f t="shared" si="206"/>
        <v/>
      </c>
      <c r="AP530" s="34" t="str">
        <f>IF(AJ530="","",VLOOKUP(AN530,[1]Sheet11!E:F,2,0))</f>
        <v/>
      </c>
      <c r="AQ530" s="34" t="str">
        <f>IF(AO530="拼单会员","5年",IF(AJ530="","",VLOOKUP(AM530&amp;AP530,[1]Sheet11!$J$3:$K$17,2)))</f>
        <v/>
      </c>
      <c r="AR530" s="34" t="str">
        <f t="shared" si="207"/>
        <v/>
      </c>
      <c r="AS530" s="34" t="str">
        <f t="shared" si="208"/>
        <v/>
      </c>
      <c r="AT530" s="34" t="str">
        <f t="shared" si="209"/>
        <v/>
      </c>
      <c r="AU530" s="34" t="str">
        <f t="shared" si="210"/>
        <v/>
      </c>
      <c r="AV530" s="34" t="str">
        <f t="shared" si="211"/>
        <v/>
      </c>
      <c r="AW530" s="34" t="str">
        <f t="shared" si="212"/>
        <v/>
      </c>
      <c r="AX530" s="34" t="str">
        <f t="shared" si="213"/>
        <v/>
      </c>
      <c r="AY530" s="34" t="str">
        <f>IF(SUMIF('7-市场业绩'!F:F,AC530,'7-市场业绩'!I:I)&gt;0,"学习卡","老结算")</f>
        <v>老结算</v>
      </c>
      <c r="AZ530" s="34" t="str">
        <f t="shared" si="214"/>
        <v/>
      </c>
      <c r="BA530" s="34" t="str">
        <f t="shared" si="215"/>
        <v>无</v>
      </c>
      <c r="BB530" s="34" t="str">
        <f t="shared" si="216"/>
        <v/>
      </c>
      <c r="BC530" s="34" t="str">
        <f t="shared" si="217"/>
        <v/>
      </c>
      <c r="BD530" s="34" t="str">
        <f t="shared" si="218"/>
        <v>无</v>
      </c>
      <c r="BE530" s="34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7.25" hidden="1" customHeight="1">
      <c r="A531" s="30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7"/>
      <c r="M531" s="20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4" t="str">
        <f t="shared" si="195"/>
        <v/>
      </c>
      <c r="AD531" s="35">
        <f t="shared" si="196"/>
        <v>0</v>
      </c>
      <c r="AE531" s="34" t="str">
        <f t="shared" si="197"/>
        <v/>
      </c>
      <c r="AF531" s="24"/>
      <c r="AG531" s="39">
        <f t="shared" si="198"/>
        <v>0</v>
      </c>
      <c r="AH531" s="35">
        <f t="shared" si="199"/>
        <v>0</v>
      </c>
      <c r="AI531" s="35">
        <f t="shared" si="200"/>
        <v>0</v>
      </c>
      <c r="AJ531" s="34" t="str">
        <f t="shared" si="201"/>
        <v/>
      </c>
      <c r="AK531" s="34" t="str">
        <f t="shared" si="202"/>
        <v/>
      </c>
      <c r="AL531" s="34" t="str">
        <f t="shared" si="203"/>
        <v/>
      </c>
      <c r="AM531" s="34" t="str">
        <f t="shared" si="204"/>
        <v/>
      </c>
      <c r="AN531" s="34" t="str">
        <f t="shared" si="205"/>
        <v/>
      </c>
      <c r="AO531" s="34" t="str">
        <f t="shared" si="206"/>
        <v/>
      </c>
      <c r="AP531" s="34" t="str">
        <f>IF(AJ531="","",VLOOKUP(AN531,[1]Sheet11!E:F,2,0))</f>
        <v/>
      </c>
      <c r="AQ531" s="34" t="str">
        <f>IF(AO531="拼单会员","5年",IF(AJ531="","",VLOOKUP(AM531&amp;AP531,[1]Sheet11!$J$3:$K$17,2)))</f>
        <v/>
      </c>
      <c r="AR531" s="34" t="str">
        <f t="shared" si="207"/>
        <v/>
      </c>
      <c r="AS531" s="34" t="str">
        <f t="shared" si="208"/>
        <v/>
      </c>
      <c r="AT531" s="34" t="str">
        <f t="shared" si="209"/>
        <v/>
      </c>
      <c r="AU531" s="34" t="str">
        <f t="shared" si="210"/>
        <v/>
      </c>
      <c r="AV531" s="34" t="str">
        <f t="shared" si="211"/>
        <v/>
      </c>
      <c r="AW531" s="34" t="str">
        <f t="shared" si="212"/>
        <v/>
      </c>
      <c r="AX531" s="34" t="str">
        <f t="shared" si="213"/>
        <v/>
      </c>
      <c r="AY531" s="34" t="str">
        <f>IF(SUMIF('7-市场业绩'!F:F,AC531,'7-市场业绩'!I:I)&gt;0,"学习卡","老结算")</f>
        <v>老结算</v>
      </c>
      <c r="AZ531" s="34" t="str">
        <f t="shared" si="214"/>
        <v/>
      </c>
      <c r="BA531" s="34" t="str">
        <f t="shared" si="215"/>
        <v>无</v>
      </c>
      <c r="BB531" s="34" t="str">
        <f t="shared" si="216"/>
        <v/>
      </c>
      <c r="BC531" s="34" t="str">
        <f t="shared" si="217"/>
        <v/>
      </c>
      <c r="BD531" s="34" t="str">
        <f t="shared" si="218"/>
        <v>无</v>
      </c>
      <c r="BE531" s="34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7.25" hidden="1" customHeight="1">
      <c r="A532" s="30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7"/>
      <c r="M532" s="20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4" t="str">
        <f t="shared" si="195"/>
        <v/>
      </c>
      <c r="AD532" s="35">
        <f t="shared" si="196"/>
        <v>0</v>
      </c>
      <c r="AE532" s="34" t="str">
        <f t="shared" si="197"/>
        <v/>
      </c>
      <c r="AF532" s="24"/>
      <c r="AG532" s="39">
        <f t="shared" si="198"/>
        <v>0</v>
      </c>
      <c r="AH532" s="35">
        <f t="shared" si="199"/>
        <v>0</v>
      </c>
      <c r="AI532" s="35">
        <f t="shared" si="200"/>
        <v>0</v>
      </c>
      <c r="AJ532" s="34" t="str">
        <f t="shared" si="201"/>
        <v/>
      </c>
      <c r="AK532" s="34" t="str">
        <f t="shared" si="202"/>
        <v/>
      </c>
      <c r="AL532" s="34" t="str">
        <f t="shared" si="203"/>
        <v/>
      </c>
      <c r="AM532" s="34" t="str">
        <f t="shared" si="204"/>
        <v/>
      </c>
      <c r="AN532" s="34" t="str">
        <f t="shared" si="205"/>
        <v/>
      </c>
      <c r="AO532" s="34" t="str">
        <f t="shared" si="206"/>
        <v/>
      </c>
      <c r="AP532" s="34" t="str">
        <f>IF(AJ532="","",VLOOKUP(AN532,[1]Sheet11!E:F,2,0))</f>
        <v/>
      </c>
      <c r="AQ532" s="34" t="str">
        <f>IF(AO532="拼单会员","5年",IF(AJ532="","",VLOOKUP(AM532&amp;AP532,[1]Sheet11!$J$3:$K$17,2)))</f>
        <v/>
      </c>
      <c r="AR532" s="34" t="str">
        <f t="shared" si="207"/>
        <v/>
      </c>
      <c r="AS532" s="34" t="str">
        <f t="shared" si="208"/>
        <v/>
      </c>
      <c r="AT532" s="34" t="str">
        <f t="shared" si="209"/>
        <v/>
      </c>
      <c r="AU532" s="34" t="str">
        <f t="shared" si="210"/>
        <v/>
      </c>
      <c r="AV532" s="34" t="str">
        <f t="shared" si="211"/>
        <v/>
      </c>
      <c r="AW532" s="34" t="str">
        <f t="shared" si="212"/>
        <v/>
      </c>
      <c r="AX532" s="34" t="str">
        <f t="shared" si="213"/>
        <v/>
      </c>
      <c r="AY532" s="34" t="str">
        <f>IF(SUMIF('7-市场业绩'!F:F,AC532,'7-市场业绩'!I:I)&gt;0,"学习卡","老结算")</f>
        <v>老结算</v>
      </c>
      <c r="AZ532" s="34" t="str">
        <f t="shared" si="214"/>
        <v/>
      </c>
      <c r="BA532" s="34" t="str">
        <f t="shared" si="215"/>
        <v>无</v>
      </c>
      <c r="BB532" s="34" t="str">
        <f t="shared" si="216"/>
        <v/>
      </c>
      <c r="BC532" s="34" t="str">
        <f t="shared" si="217"/>
        <v/>
      </c>
      <c r="BD532" s="34" t="str">
        <f t="shared" si="218"/>
        <v>无</v>
      </c>
      <c r="BE532" s="34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7.25" hidden="1" customHeight="1">
      <c r="A533" s="30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7"/>
      <c r="M533" s="20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4" t="str">
        <f t="shared" si="195"/>
        <v/>
      </c>
      <c r="AD533" s="35">
        <f t="shared" si="196"/>
        <v>0</v>
      </c>
      <c r="AE533" s="34" t="str">
        <f t="shared" si="197"/>
        <v/>
      </c>
      <c r="AF533" s="24"/>
      <c r="AG533" s="39">
        <f t="shared" si="198"/>
        <v>0</v>
      </c>
      <c r="AH533" s="35">
        <f t="shared" si="199"/>
        <v>0</v>
      </c>
      <c r="AI533" s="35">
        <f t="shared" si="200"/>
        <v>0</v>
      </c>
      <c r="AJ533" s="34" t="str">
        <f t="shared" si="201"/>
        <v/>
      </c>
      <c r="AK533" s="34" t="str">
        <f t="shared" si="202"/>
        <v/>
      </c>
      <c r="AL533" s="34" t="str">
        <f t="shared" si="203"/>
        <v/>
      </c>
      <c r="AM533" s="34" t="str">
        <f t="shared" si="204"/>
        <v/>
      </c>
      <c r="AN533" s="34" t="str">
        <f t="shared" si="205"/>
        <v/>
      </c>
      <c r="AO533" s="34" t="str">
        <f t="shared" si="206"/>
        <v/>
      </c>
      <c r="AP533" s="34" t="str">
        <f>IF(AJ533="","",VLOOKUP(AN533,[1]Sheet11!E:F,2,0))</f>
        <v/>
      </c>
      <c r="AQ533" s="34" t="str">
        <f>IF(AO533="拼单会员","5年",IF(AJ533="","",VLOOKUP(AM533&amp;AP533,[1]Sheet11!$J$3:$K$17,2)))</f>
        <v/>
      </c>
      <c r="AR533" s="34" t="str">
        <f t="shared" si="207"/>
        <v/>
      </c>
      <c r="AS533" s="34" t="str">
        <f t="shared" si="208"/>
        <v/>
      </c>
      <c r="AT533" s="34" t="str">
        <f t="shared" si="209"/>
        <v/>
      </c>
      <c r="AU533" s="34" t="str">
        <f t="shared" si="210"/>
        <v/>
      </c>
      <c r="AV533" s="34" t="str">
        <f t="shared" si="211"/>
        <v/>
      </c>
      <c r="AW533" s="34" t="str">
        <f t="shared" si="212"/>
        <v/>
      </c>
      <c r="AX533" s="34" t="str">
        <f t="shared" si="213"/>
        <v/>
      </c>
      <c r="AY533" s="34" t="str">
        <f>IF(SUMIF('7-市场业绩'!F:F,AC533,'7-市场业绩'!I:I)&gt;0,"学习卡","老结算")</f>
        <v>老结算</v>
      </c>
      <c r="AZ533" s="34" t="str">
        <f t="shared" si="214"/>
        <v/>
      </c>
      <c r="BA533" s="34" t="str">
        <f t="shared" si="215"/>
        <v>无</v>
      </c>
      <c r="BB533" s="34" t="str">
        <f t="shared" si="216"/>
        <v/>
      </c>
      <c r="BC533" s="34" t="str">
        <f t="shared" si="217"/>
        <v/>
      </c>
      <c r="BD533" s="34" t="str">
        <f t="shared" si="218"/>
        <v>无</v>
      </c>
      <c r="BE533" s="34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7.25" hidden="1" customHeight="1">
      <c r="A534" s="30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7"/>
      <c r="M534" s="20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4" t="str">
        <f t="shared" si="195"/>
        <v/>
      </c>
      <c r="AD534" s="35">
        <f t="shared" si="196"/>
        <v>0</v>
      </c>
      <c r="AE534" s="34" t="str">
        <f t="shared" si="197"/>
        <v/>
      </c>
      <c r="AF534" s="24"/>
      <c r="AG534" s="39">
        <f t="shared" si="198"/>
        <v>0</v>
      </c>
      <c r="AH534" s="35">
        <f t="shared" si="199"/>
        <v>0</v>
      </c>
      <c r="AI534" s="35">
        <f t="shared" si="200"/>
        <v>0</v>
      </c>
      <c r="AJ534" s="34" t="str">
        <f t="shared" si="201"/>
        <v/>
      </c>
      <c r="AK534" s="34" t="str">
        <f t="shared" si="202"/>
        <v/>
      </c>
      <c r="AL534" s="34" t="str">
        <f t="shared" si="203"/>
        <v/>
      </c>
      <c r="AM534" s="34" t="str">
        <f t="shared" si="204"/>
        <v/>
      </c>
      <c r="AN534" s="34" t="str">
        <f t="shared" si="205"/>
        <v/>
      </c>
      <c r="AO534" s="34" t="str">
        <f t="shared" si="206"/>
        <v/>
      </c>
      <c r="AP534" s="34" t="str">
        <f>IF(AJ534="","",VLOOKUP(AN534,[1]Sheet11!E:F,2,0))</f>
        <v/>
      </c>
      <c r="AQ534" s="34" t="str">
        <f>IF(AO534="拼单会员","5年",IF(AJ534="","",VLOOKUP(AM534&amp;AP534,[1]Sheet11!$J$3:$K$17,2)))</f>
        <v/>
      </c>
      <c r="AR534" s="34" t="str">
        <f t="shared" si="207"/>
        <v/>
      </c>
      <c r="AS534" s="34" t="str">
        <f t="shared" si="208"/>
        <v/>
      </c>
      <c r="AT534" s="34" t="str">
        <f t="shared" si="209"/>
        <v/>
      </c>
      <c r="AU534" s="34" t="str">
        <f t="shared" si="210"/>
        <v/>
      </c>
      <c r="AV534" s="34" t="str">
        <f t="shared" si="211"/>
        <v/>
      </c>
      <c r="AW534" s="34" t="str">
        <f t="shared" si="212"/>
        <v/>
      </c>
      <c r="AX534" s="34" t="str">
        <f t="shared" si="213"/>
        <v/>
      </c>
      <c r="AY534" s="34" t="str">
        <f>IF(SUMIF('7-市场业绩'!F:F,AC534,'7-市场业绩'!I:I)&gt;0,"学习卡","老结算")</f>
        <v>老结算</v>
      </c>
      <c r="AZ534" s="34" t="str">
        <f t="shared" si="214"/>
        <v/>
      </c>
      <c r="BA534" s="34" t="str">
        <f t="shared" si="215"/>
        <v>无</v>
      </c>
      <c r="BB534" s="34" t="str">
        <f t="shared" si="216"/>
        <v/>
      </c>
      <c r="BC534" s="34" t="str">
        <f t="shared" si="217"/>
        <v/>
      </c>
      <c r="BD534" s="34" t="str">
        <f t="shared" si="218"/>
        <v>无</v>
      </c>
      <c r="BE534" s="34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7.25" hidden="1" customHeight="1">
      <c r="A535" s="30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7"/>
      <c r="M535" s="20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4" t="str">
        <f t="shared" si="195"/>
        <v/>
      </c>
      <c r="AD535" s="35">
        <f t="shared" si="196"/>
        <v>0</v>
      </c>
      <c r="AE535" s="34" t="str">
        <f t="shared" si="197"/>
        <v/>
      </c>
      <c r="AF535" s="24"/>
      <c r="AG535" s="39">
        <f t="shared" si="198"/>
        <v>0</v>
      </c>
      <c r="AH535" s="35">
        <f t="shared" si="199"/>
        <v>0</v>
      </c>
      <c r="AI535" s="35">
        <f t="shared" si="200"/>
        <v>0</v>
      </c>
      <c r="AJ535" s="34" t="str">
        <f t="shared" si="201"/>
        <v/>
      </c>
      <c r="AK535" s="34" t="str">
        <f t="shared" si="202"/>
        <v/>
      </c>
      <c r="AL535" s="34" t="str">
        <f t="shared" si="203"/>
        <v/>
      </c>
      <c r="AM535" s="34" t="str">
        <f t="shared" si="204"/>
        <v/>
      </c>
      <c r="AN535" s="34" t="str">
        <f t="shared" si="205"/>
        <v/>
      </c>
      <c r="AO535" s="34" t="str">
        <f t="shared" si="206"/>
        <v/>
      </c>
      <c r="AP535" s="34" t="str">
        <f>IF(AJ535="","",VLOOKUP(AN535,[1]Sheet11!E:F,2,0))</f>
        <v/>
      </c>
      <c r="AQ535" s="34" t="str">
        <f>IF(AO535="拼单会员","5年",IF(AJ535="","",VLOOKUP(AM535&amp;AP535,[1]Sheet11!$J$3:$K$17,2)))</f>
        <v/>
      </c>
      <c r="AR535" s="34" t="str">
        <f t="shared" si="207"/>
        <v/>
      </c>
      <c r="AS535" s="34" t="str">
        <f t="shared" si="208"/>
        <v/>
      </c>
      <c r="AT535" s="34" t="str">
        <f t="shared" si="209"/>
        <v/>
      </c>
      <c r="AU535" s="34" t="str">
        <f t="shared" si="210"/>
        <v/>
      </c>
      <c r="AV535" s="34" t="str">
        <f t="shared" si="211"/>
        <v/>
      </c>
      <c r="AW535" s="34" t="str">
        <f t="shared" si="212"/>
        <v/>
      </c>
      <c r="AX535" s="34" t="str">
        <f t="shared" si="213"/>
        <v/>
      </c>
      <c r="AY535" s="34" t="str">
        <f>IF(SUMIF('7-市场业绩'!F:F,AC535,'7-市场业绩'!I:I)&gt;0,"学习卡","老结算")</f>
        <v>老结算</v>
      </c>
      <c r="AZ535" s="34" t="str">
        <f t="shared" si="214"/>
        <v/>
      </c>
      <c r="BA535" s="34" t="str">
        <f t="shared" si="215"/>
        <v>无</v>
      </c>
      <c r="BB535" s="34" t="str">
        <f t="shared" si="216"/>
        <v/>
      </c>
      <c r="BC535" s="34" t="str">
        <f t="shared" si="217"/>
        <v/>
      </c>
      <c r="BD535" s="34" t="str">
        <f t="shared" si="218"/>
        <v>无</v>
      </c>
      <c r="BE535" s="34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7.25" hidden="1" customHeight="1">
      <c r="A536" s="30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7"/>
      <c r="M536" s="20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4" t="str">
        <f t="shared" si="195"/>
        <v/>
      </c>
      <c r="AD536" s="35">
        <f t="shared" si="196"/>
        <v>0</v>
      </c>
      <c r="AE536" s="34" t="str">
        <f t="shared" si="197"/>
        <v/>
      </c>
      <c r="AF536" s="24"/>
      <c r="AG536" s="39">
        <f t="shared" si="198"/>
        <v>0</v>
      </c>
      <c r="AH536" s="35">
        <f t="shared" si="199"/>
        <v>0</v>
      </c>
      <c r="AI536" s="35">
        <f t="shared" si="200"/>
        <v>0</v>
      </c>
      <c r="AJ536" s="34" t="str">
        <f t="shared" si="201"/>
        <v/>
      </c>
      <c r="AK536" s="34" t="str">
        <f t="shared" si="202"/>
        <v/>
      </c>
      <c r="AL536" s="34" t="str">
        <f t="shared" si="203"/>
        <v/>
      </c>
      <c r="AM536" s="34" t="str">
        <f t="shared" si="204"/>
        <v/>
      </c>
      <c r="AN536" s="34" t="str">
        <f t="shared" si="205"/>
        <v/>
      </c>
      <c r="AO536" s="34" t="str">
        <f t="shared" si="206"/>
        <v/>
      </c>
      <c r="AP536" s="34" t="str">
        <f>IF(AJ536="","",VLOOKUP(AN536,[1]Sheet11!E:F,2,0))</f>
        <v/>
      </c>
      <c r="AQ536" s="34" t="str">
        <f>IF(AO536="拼单会员","5年",IF(AJ536="","",VLOOKUP(AM536&amp;AP536,[1]Sheet11!$J$3:$K$17,2)))</f>
        <v/>
      </c>
      <c r="AR536" s="34" t="str">
        <f t="shared" si="207"/>
        <v/>
      </c>
      <c r="AS536" s="34" t="str">
        <f t="shared" si="208"/>
        <v/>
      </c>
      <c r="AT536" s="34" t="str">
        <f t="shared" si="209"/>
        <v/>
      </c>
      <c r="AU536" s="34" t="str">
        <f t="shared" si="210"/>
        <v/>
      </c>
      <c r="AV536" s="34" t="str">
        <f t="shared" si="211"/>
        <v/>
      </c>
      <c r="AW536" s="34" t="str">
        <f t="shared" si="212"/>
        <v/>
      </c>
      <c r="AX536" s="34" t="str">
        <f t="shared" si="213"/>
        <v/>
      </c>
      <c r="AY536" s="34" t="str">
        <f>IF(SUMIF('7-市场业绩'!F:F,AC536,'7-市场业绩'!I:I)&gt;0,"学习卡","老结算")</f>
        <v>老结算</v>
      </c>
      <c r="AZ536" s="34" t="str">
        <f t="shared" si="214"/>
        <v/>
      </c>
      <c r="BA536" s="34" t="str">
        <f t="shared" si="215"/>
        <v>无</v>
      </c>
      <c r="BB536" s="34" t="str">
        <f t="shared" si="216"/>
        <v/>
      </c>
      <c r="BC536" s="34" t="str">
        <f t="shared" si="217"/>
        <v/>
      </c>
      <c r="BD536" s="34" t="str">
        <f t="shared" si="218"/>
        <v>无</v>
      </c>
      <c r="BE536" s="34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7.25" hidden="1" customHeight="1">
      <c r="A537" s="30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7"/>
      <c r="M537" s="20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4" t="str">
        <f t="shared" si="195"/>
        <v/>
      </c>
      <c r="AD537" s="35">
        <f t="shared" si="196"/>
        <v>0</v>
      </c>
      <c r="AE537" s="34" t="str">
        <f t="shared" si="197"/>
        <v/>
      </c>
      <c r="AF537" s="24"/>
      <c r="AG537" s="39">
        <f t="shared" si="198"/>
        <v>0</v>
      </c>
      <c r="AH537" s="35">
        <f t="shared" si="199"/>
        <v>0</v>
      </c>
      <c r="AI537" s="35">
        <f t="shared" si="200"/>
        <v>0</v>
      </c>
      <c r="AJ537" s="34" t="str">
        <f t="shared" si="201"/>
        <v/>
      </c>
      <c r="AK537" s="34" t="str">
        <f t="shared" si="202"/>
        <v/>
      </c>
      <c r="AL537" s="34" t="str">
        <f t="shared" si="203"/>
        <v/>
      </c>
      <c r="AM537" s="34" t="str">
        <f t="shared" si="204"/>
        <v/>
      </c>
      <c r="AN537" s="34" t="str">
        <f t="shared" si="205"/>
        <v/>
      </c>
      <c r="AO537" s="34" t="str">
        <f t="shared" si="206"/>
        <v/>
      </c>
      <c r="AP537" s="34" t="str">
        <f>IF(AJ537="","",VLOOKUP(AN537,[1]Sheet11!E:F,2,0))</f>
        <v/>
      </c>
      <c r="AQ537" s="34" t="str">
        <f>IF(AO537="拼单会员","5年",IF(AJ537="","",VLOOKUP(AM537&amp;AP537,[1]Sheet11!$J$3:$K$17,2)))</f>
        <v/>
      </c>
      <c r="AR537" s="34" t="str">
        <f t="shared" si="207"/>
        <v/>
      </c>
      <c r="AS537" s="34" t="str">
        <f t="shared" si="208"/>
        <v/>
      </c>
      <c r="AT537" s="34" t="str">
        <f t="shared" si="209"/>
        <v/>
      </c>
      <c r="AU537" s="34" t="str">
        <f t="shared" si="210"/>
        <v/>
      </c>
      <c r="AV537" s="34" t="str">
        <f t="shared" si="211"/>
        <v/>
      </c>
      <c r="AW537" s="34" t="str">
        <f t="shared" si="212"/>
        <v/>
      </c>
      <c r="AX537" s="34" t="str">
        <f t="shared" si="213"/>
        <v/>
      </c>
      <c r="AY537" s="34" t="str">
        <f>IF(SUMIF('7-市场业绩'!F:F,AC537,'7-市场业绩'!I:I)&gt;0,"学习卡","老结算")</f>
        <v>老结算</v>
      </c>
      <c r="AZ537" s="34" t="str">
        <f t="shared" si="214"/>
        <v/>
      </c>
      <c r="BA537" s="34" t="str">
        <f t="shared" si="215"/>
        <v>无</v>
      </c>
      <c r="BB537" s="34" t="str">
        <f t="shared" si="216"/>
        <v/>
      </c>
      <c r="BC537" s="34" t="str">
        <f t="shared" si="217"/>
        <v/>
      </c>
      <c r="BD537" s="34" t="str">
        <f t="shared" si="218"/>
        <v>无</v>
      </c>
      <c r="BE537" s="34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7.25" hidden="1" customHeight="1">
      <c r="A538" s="30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7"/>
      <c r="M538" s="20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4" t="str">
        <f t="shared" si="195"/>
        <v/>
      </c>
      <c r="AD538" s="35">
        <f t="shared" si="196"/>
        <v>0</v>
      </c>
      <c r="AE538" s="34" t="str">
        <f t="shared" si="197"/>
        <v/>
      </c>
      <c r="AF538" s="24"/>
      <c r="AG538" s="39">
        <f t="shared" si="198"/>
        <v>0</v>
      </c>
      <c r="AH538" s="35">
        <f t="shared" si="199"/>
        <v>0</v>
      </c>
      <c r="AI538" s="35">
        <f t="shared" si="200"/>
        <v>0</v>
      </c>
      <c r="AJ538" s="34" t="str">
        <f t="shared" si="201"/>
        <v/>
      </c>
      <c r="AK538" s="34" t="str">
        <f t="shared" si="202"/>
        <v/>
      </c>
      <c r="AL538" s="34" t="str">
        <f t="shared" si="203"/>
        <v/>
      </c>
      <c r="AM538" s="34" t="str">
        <f t="shared" si="204"/>
        <v/>
      </c>
      <c r="AN538" s="34" t="str">
        <f t="shared" si="205"/>
        <v/>
      </c>
      <c r="AO538" s="34" t="str">
        <f t="shared" si="206"/>
        <v/>
      </c>
      <c r="AP538" s="34" t="str">
        <f>IF(AJ538="","",VLOOKUP(AN538,[1]Sheet11!E:F,2,0))</f>
        <v/>
      </c>
      <c r="AQ538" s="34" t="str">
        <f>IF(AO538="拼单会员","5年",IF(AJ538="","",VLOOKUP(AM538&amp;AP538,[1]Sheet11!$J$3:$K$17,2)))</f>
        <v/>
      </c>
      <c r="AR538" s="34" t="str">
        <f t="shared" si="207"/>
        <v/>
      </c>
      <c r="AS538" s="34" t="str">
        <f t="shared" si="208"/>
        <v/>
      </c>
      <c r="AT538" s="34" t="str">
        <f t="shared" si="209"/>
        <v/>
      </c>
      <c r="AU538" s="34" t="str">
        <f t="shared" si="210"/>
        <v/>
      </c>
      <c r="AV538" s="34" t="str">
        <f t="shared" si="211"/>
        <v/>
      </c>
      <c r="AW538" s="34" t="str">
        <f t="shared" si="212"/>
        <v/>
      </c>
      <c r="AX538" s="34" t="str">
        <f t="shared" si="213"/>
        <v/>
      </c>
      <c r="AY538" s="34" t="str">
        <f>IF(SUMIF('7-市场业绩'!F:F,AC538,'7-市场业绩'!I:I)&gt;0,"学习卡","老结算")</f>
        <v>老结算</v>
      </c>
      <c r="AZ538" s="34" t="str">
        <f t="shared" si="214"/>
        <v/>
      </c>
      <c r="BA538" s="34" t="str">
        <f t="shared" si="215"/>
        <v>无</v>
      </c>
      <c r="BB538" s="34" t="str">
        <f t="shared" si="216"/>
        <v/>
      </c>
      <c r="BC538" s="34" t="str">
        <f t="shared" si="217"/>
        <v/>
      </c>
      <c r="BD538" s="34" t="str">
        <f t="shared" si="218"/>
        <v>无</v>
      </c>
      <c r="BE538" s="34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7.25" hidden="1" customHeight="1">
      <c r="A539" s="30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7"/>
      <c r="M539" s="20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4" t="str">
        <f t="shared" si="195"/>
        <v/>
      </c>
      <c r="AD539" s="35">
        <f t="shared" si="196"/>
        <v>0</v>
      </c>
      <c r="AE539" s="34" t="str">
        <f t="shared" si="197"/>
        <v/>
      </c>
      <c r="AF539" s="24"/>
      <c r="AG539" s="39">
        <f t="shared" si="198"/>
        <v>0</v>
      </c>
      <c r="AH539" s="35">
        <f t="shared" si="199"/>
        <v>0</v>
      </c>
      <c r="AI539" s="35">
        <f t="shared" si="200"/>
        <v>0</v>
      </c>
      <c r="AJ539" s="34" t="str">
        <f t="shared" si="201"/>
        <v/>
      </c>
      <c r="AK539" s="34" t="str">
        <f t="shared" si="202"/>
        <v/>
      </c>
      <c r="AL539" s="34" t="str">
        <f t="shared" si="203"/>
        <v/>
      </c>
      <c r="AM539" s="34" t="str">
        <f t="shared" si="204"/>
        <v/>
      </c>
      <c r="AN539" s="34" t="str">
        <f t="shared" si="205"/>
        <v/>
      </c>
      <c r="AO539" s="34" t="str">
        <f t="shared" si="206"/>
        <v/>
      </c>
      <c r="AP539" s="34" t="str">
        <f>IF(AJ539="","",VLOOKUP(AN539,[1]Sheet11!E:F,2,0))</f>
        <v/>
      </c>
      <c r="AQ539" s="34" t="str">
        <f>IF(AO539="拼单会员","5年",IF(AJ539="","",VLOOKUP(AM539&amp;AP539,[1]Sheet11!$J$3:$K$17,2)))</f>
        <v/>
      </c>
      <c r="AR539" s="34" t="str">
        <f t="shared" si="207"/>
        <v/>
      </c>
      <c r="AS539" s="34" t="str">
        <f t="shared" si="208"/>
        <v/>
      </c>
      <c r="AT539" s="34" t="str">
        <f t="shared" si="209"/>
        <v/>
      </c>
      <c r="AU539" s="34" t="str">
        <f t="shared" si="210"/>
        <v/>
      </c>
      <c r="AV539" s="34" t="str">
        <f t="shared" si="211"/>
        <v/>
      </c>
      <c r="AW539" s="34" t="str">
        <f t="shared" si="212"/>
        <v/>
      </c>
      <c r="AX539" s="34" t="str">
        <f t="shared" si="213"/>
        <v/>
      </c>
      <c r="AY539" s="34" t="str">
        <f>IF(SUMIF('7-市场业绩'!F:F,AC539,'7-市场业绩'!I:I)&gt;0,"学习卡","老结算")</f>
        <v>老结算</v>
      </c>
      <c r="AZ539" s="34" t="str">
        <f t="shared" si="214"/>
        <v/>
      </c>
      <c r="BA539" s="34" t="str">
        <f t="shared" si="215"/>
        <v>无</v>
      </c>
      <c r="BB539" s="34" t="str">
        <f t="shared" si="216"/>
        <v/>
      </c>
      <c r="BC539" s="34" t="str">
        <f t="shared" si="217"/>
        <v/>
      </c>
      <c r="BD539" s="34" t="str">
        <f t="shared" si="218"/>
        <v>无</v>
      </c>
      <c r="BE539" s="34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7.25" hidden="1" customHeight="1">
      <c r="A540" s="30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7"/>
      <c r="M540" s="20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4" t="str">
        <f t="shared" si="195"/>
        <v/>
      </c>
      <c r="AD540" s="35">
        <f t="shared" si="196"/>
        <v>0</v>
      </c>
      <c r="AE540" s="34" t="str">
        <f t="shared" si="197"/>
        <v/>
      </c>
      <c r="AF540" s="24"/>
      <c r="AG540" s="39">
        <f t="shared" si="198"/>
        <v>0</v>
      </c>
      <c r="AH540" s="35">
        <f t="shared" si="199"/>
        <v>0</v>
      </c>
      <c r="AI540" s="35">
        <f t="shared" si="200"/>
        <v>0</v>
      </c>
      <c r="AJ540" s="34" t="str">
        <f t="shared" si="201"/>
        <v/>
      </c>
      <c r="AK540" s="34" t="str">
        <f t="shared" si="202"/>
        <v/>
      </c>
      <c r="AL540" s="34" t="str">
        <f t="shared" si="203"/>
        <v/>
      </c>
      <c r="AM540" s="34" t="str">
        <f t="shared" si="204"/>
        <v/>
      </c>
      <c r="AN540" s="34" t="str">
        <f t="shared" si="205"/>
        <v/>
      </c>
      <c r="AO540" s="34" t="str">
        <f t="shared" si="206"/>
        <v/>
      </c>
      <c r="AP540" s="34" t="str">
        <f>IF(AJ540="","",VLOOKUP(AN540,[1]Sheet11!E:F,2,0))</f>
        <v/>
      </c>
      <c r="AQ540" s="34" t="str">
        <f>IF(AO540="拼单会员","5年",IF(AJ540="","",VLOOKUP(AM540&amp;AP540,[1]Sheet11!$J$3:$K$17,2)))</f>
        <v/>
      </c>
      <c r="AR540" s="34" t="str">
        <f t="shared" si="207"/>
        <v/>
      </c>
      <c r="AS540" s="34" t="str">
        <f t="shared" si="208"/>
        <v/>
      </c>
      <c r="AT540" s="34" t="str">
        <f t="shared" si="209"/>
        <v/>
      </c>
      <c r="AU540" s="34" t="str">
        <f t="shared" si="210"/>
        <v/>
      </c>
      <c r="AV540" s="34" t="str">
        <f t="shared" si="211"/>
        <v/>
      </c>
      <c r="AW540" s="34" t="str">
        <f t="shared" si="212"/>
        <v/>
      </c>
      <c r="AX540" s="34" t="str">
        <f t="shared" si="213"/>
        <v/>
      </c>
      <c r="AY540" s="34" t="str">
        <f>IF(SUMIF('7-市场业绩'!F:F,AC540,'7-市场业绩'!I:I)&gt;0,"学习卡","老结算")</f>
        <v>老结算</v>
      </c>
      <c r="AZ540" s="34" t="str">
        <f t="shared" si="214"/>
        <v/>
      </c>
      <c r="BA540" s="34" t="str">
        <f t="shared" si="215"/>
        <v>无</v>
      </c>
      <c r="BB540" s="34" t="str">
        <f t="shared" si="216"/>
        <v/>
      </c>
      <c r="BC540" s="34" t="str">
        <f t="shared" si="217"/>
        <v/>
      </c>
      <c r="BD540" s="34" t="str">
        <f t="shared" si="218"/>
        <v>无</v>
      </c>
      <c r="BE540" s="34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7.25" hidden="1" customHeight="1">
      <c r="A541" s="30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7"/>
      <c r="M541" s="20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4" t="str">
        <f t="shared" si="195"/>
        <v/>
      </c>
      <c r="AD541" s="35">
        <f t="shared" si="196"/>
        <v>0</v>
      </c>
      <c r="AE541" s="34" t="str">
        <f t="shared" si="197"/>
        <v/>
      </c>
      <c r="AF541" s="24"/>
      <c r="AG541" s="39">
        <f t="shared" si="198"/>
        <v>0</v>
      </c>
      <c r="AH541" s="35">
        <f t="shared" si="199"/>
        <v>0</v>
      </c>
      <c r="AI541" s="35">
        <f t="shared" si="200"/>
        <v>0</v>
      </c>
      <c r="AJ541" s="34" t="str">
        <f t="shared" si="201"/>
        <v/>
      </c>
      <c r="AK541" s="34" t="str">
        <f t="shared" si="202"/>
        <v/>
      </c>
      <c r="AL541" s="34" t="str">
        <f t="shared" si="203"/>
        <v/>
      </c>
      <c r="AM541" s="34" t="str">
        <f t="shared" si="204"/>
        <v/>
      </c>
      <c r="AN541" s="34" t="str">
        <f t="shared" si="205"/>
        <v/>
      </c>
      <c r="AO541" s="34" t="str">
        <f t="shared" si="206"/>
        <v/>
      </c>
      <c r="AP541" s="34" t="str">
        <f>IF(AJ541="","",VLOOKUP(AN541,[1]Sheet11!E:F,2,0))</f>
        <v/>
      </c>
      <c r="AQ541" s="34" t="str">
        <f>IF(AO541="拼单会员","5年",IF(AJ541="","",VLOOKUP(AM541&amp;AP541,[1]Sheet11!$J$3:$K$17,2)))</f>
        <v/>
      </c>
      <c r="AR541" s="34" t="str">
        <f t="shared" si="207"/>
        <v/>
      </c>
      <c r="AS541" s="34" t="str">
        <f t="shared" si="208"/>
        <v/>
      </c>
      <c r="AT541" s="34" t="str">
        <f t="shared" si="209"/>
        <v/>
      </c>
      <c r="AU541" s="34" t="str">
        <f t="shared" si="210"/>
        <v/>
      </c>
      <c r="AV541" s="34" t="str">
        <f t="shared" si="211"/>
        <v/>
      </c>
      <c r="AW541" s="34" t="str">
        <f t="shared" si="212"/>
        <v/>
      </c>
      <c r="AX541" s="34" t="str">
        <f t="shared" si="213"/>
        <v/>
      </c>
      <c r="AY541" s="34" t="str">
        <f>IF(SUMIF('7-市场业绩'!F:F,AC541,'7-市场业绩'!I:I)&gt;0,"学习卡","老结算")</f>
        <v>老结算</v>
      </c>
      <c r="AZ541" s="34" t="str">
        <f t="shared" si="214"/>
        <v/>
      </c>
      <c r="BA541" s="34" t="str">
        <f t="shared" si="215"/>
        <v>无</v>
      </c>
      <c r="BB541" s="34" t="str">
        <f t="shared" si="216"/>
        <v/>
      </c>
      <c r="BC541" s="34" t="str">
        <f t="shared" si="217"/>
        <v/>
      </c>
      <c r="BD541" s="34" t="str">
        <f t="shared" si="218"/>
        <v>无</v>
      </c>
      <c r="BE541" s="34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7.25" hidden="1" customHeight="1">
      <c r="A542" s="30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7"/>
      <c r="M542" s="20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4" t="str">
        <f t="shared" si="195"/>
        <v/>
      </c>
      <c r="AD542" s="35">
        <f t="shared" si="196"/>
        <v>0</v>
      </c>
      <c r="AE542" s="34" t="str">
        <f t="shared" si="197"/>
        <v/>
      </c>
      <c r="AF542" s="24"/>
      <c r="AG542" s="39">
        <f t="shared" si="198"/>
        <v>0</v>
      </c>
      <c r="AH542" s="35">
        <f t="shared" si="199"/>
        <v>0</v>
      </c>
      <c r="AI542" s="35">
        <f t="shared" si="200"/>
        <v>0</v>
      </c>
      <c r="AJ542" s="34" t="str">
        <f t="shared" si="201"/>
        <v/>
      </c>
      <c r="AK542" s="34" t="str">
        <f t="shared" si="202"/>
        <v/>
      </c>
      <c r="AL542" s="34" t="str">
        <f t="shared" si="203"/>
        <v/>
      </c>
      <c r="AM542" s="34" t="str">
        <f t="shared" si="204"/>
        <v/>
      </c>
      <c r="AN542" s="34" t="str">
        <f t="shared" si="205"/>
        <v/>
      </c>
      <c r="AO542" s="34" t="str">
        <f t="shared" si="206"/>
        <v/>
      </c>
      <c r="AP542" s="34" t="str">
        <f>IF(AJ542="","",VLOOKUP(AN542,[1]Sheet11!E:F,2,0))</f>
        <v/>
      </c>
      <c r="AQ542" s="34" t="str">
        <f>IF(AO542="拼单会员","5年",IF(AJ542="","",VLOOKUP(AM542&amp;AP542,[1]Sheet11!$J$3:$K$17,2)))</f>
        <v/>
      </c>
      <c r="AR542" s="34" t="str">
        <f t="shared" si="207"/>
        <v/>
      </c>
      <c r="AS542" s="34" t="str">
        <f t="shared" si="208"/>
        <v/>
      </c>
      <c r="AT542" s="34" t="str">
        <f t="shared" si="209"/>
        <v/>
      </c>
      <c r="AU542" s="34" t="str">
        <f t="shared" si="210"/>
        <v/>
      </c>
      <c r="AV542" s="34" t="str">
        <f t="shared" si="211"/>
        <v/>
      </c>
      <c r="AW542" s="34" t="str">
        <f t="shared" si="212"/>
        <v/>
      </c>
      <c r="AX542" s="34" t="str">
        <f t="shared" si="213"/>
        <v/>
      </c>
      <c r="AY542" s="34" t="str">
        <f>IF(SUMIF('7-市场业绩'!F:F,AC542,'7-市场业绩'!I:I)&gt;0,"学习卡","老结算")</f>
        <v>老结算</v>
      </c>
      <c r="AZ542" s="34" t="str">
        <f t="shared" si="214"/>
        <v/>
      </c>
      <c r="BA542" s="34" t="str">
        <f t="shared" si="215"/>
        <v>无</v>
      </c>
      <c r="BB542" s="34" t="str">
        <f t="shared" si="216"/>
        <v/>
      </c>
      <c r="BC542" s="34" t="str">
        <f t="shared" si="217"/>
        <v/>
      </c>
      <c r="BD542" s="34" t="str">
        <f t="shared" si="218"/>
        <v>无</v>
      </c>
      <c r="BE542" s="34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7.25" hidden="1" customHeight="1">
      <c r="A543" s="30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7"/>
      <c r="M543" s="20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4" t="str">
        <f t="shared" si="195"/>
        <v/>
      </c>
      <c r="AD543" s="35">
        <f t="shared" si="196"/>
        <v>0</v>
      </c>
      <c r="AE543" s="34" t="str">
        <f t="shared" si="197"/>
        <v/>
      </c>
      <c r="AF543" s="24"/>
      <c r="AG543" s="39">
        <f t="shared" si="198"/>
        <v>0</v>
      </c>
      <c r="AH543" s="35">
        <f t="shared" si="199"/>
        <v>0</v>
      </c>
      <c r="AI543" s="35">
        <f t="shared" si="200"/>
        <v>0</v>
      </c>
      <c r="AJ543" s="34" t="str">
        <f t="shared" si="201"/>
        <v/>
      </c>
      <c r="AK543" s="34" t="str">
        <f t="shared" si="202"/>
        <v/>
      </c>
      <c r="AL543" s="34" t="str">
        <f t="shared" si="203"/>
        <v/>
      </c>
      <c r="AM543" s="34" t="str">
        <f t="shared" si="204"/>
        <v/>
      </c>
      <c r="AN543" s="34" t="str">
        <f t="shared" si="205"/>
        <v/>
      </c>
      <c r="AO543" s="34" t="str">
        <f t="shared" si="206"/>
        <v/>
      </c>
      <c r="AP543" s="34" t="str">
        <f>IF(AJ543="","",VLOOKUP(AN543,[1]Sheet11!E:F,2,0))</f>
        <v/>
      </c>
      <c r="AQ543" s="34" t="str">
        <f>IF(AO543="拼单会员","5年",IF(AJ543="","",VLOOKUP(AM543&amp;AP543,[1]Sheet11!$J$3:$K$17,2)))</f>
        <v/>
      </c>
      <c r="AR543" s="34" t="str">
        <f t="shared" si="207"/>
        <v/>
      </c>
      <c r="AS543" s="34" t="str">
        <f t="shared" si="208"/>
        <v/>
      </c>
      <c r="AT543" s="34" t="str">
        <f t="shared" si="209"/>
        <v/>
      </c>
      <c r="AU543" s="34" t="str">
        <f t="shared" si="210"/>
        <v/>
      </c>
      <c r="AV543" s="34" t="str">
        <f t="shared" si="211"/>
        <v/>
      </c>
      <c r="AW543" s="34" t="str">
        <f t="shared" si="212"/>
        <v/>
      </c>
      <c r="AX543" s="34" t="str">
        <f t="shared" si="213"/>
        <v/>
      </c>
      <c r="AY543" s="34" t="str">
        <f>IF(SUMIF('7-市场业绩'!F:F,AC543,'7-市场业绩'!I:I)&gt;0,"学习卡","老结算")</f>
        <v>老结算</v>
      </c>
      <c r="AZ543" s="34" t="str">
        <f t="shared" si="214"/>
        <v/>
      </c>
      <c r="BA543" s="34" t="str">
        <f t="shared" si="215"/>
        <v>无</v>
      </c>
      <c r="BB543" s="34" t="str">
        <f t="shared" si="216"/>
        <v/>
      </c>
      <c r="BC543" s="34" t="str">
        <f t="shared" si="217"/>
        <v/>
      </c>
      <c r="BD543" s="34" t="str">
        <f t="shared" si="218"/>
        <v>无</v>
      </c>
      <c r="BE543" s="34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7.25" hidden="1" customHeight="1">
      <c r="A544" s="30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7"/>
      <c r="M544" s="20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4" t="str">
        <f t="shared" si="195"/>
        <v/>
      </c>
      <c r="AD544" s="35">
        <f t="shared" si="196"/>
        <v>0</v>
      </c>
      <c r="AE544" s="34" t="str">
        <f t="shared" si="197"/>
        <v/>
      </c>
      <c r="AF544" s="24"/>
      <c r="AG544" s="39">
        <f t="shared" si="198"/>
        <v>0</v>
      </c>
      <c r="AH544" s="35">
        <f t="shared" si="199"/>
        <v>0</v>
      </c>
      <c r="AI544" s="35">
        <f t="shared" si="200"/>
        <v>0</v>
      </c>
      <c r="AJ544" s="34" t="str">
        <f t="shared" si="201"/>
        <v/>
      </c>
      <c r="AK544" s="34" t="str">
        <f t="shared" si="202"/>
        <v/>
      </c>
      <c r="AL544" s="34" t="str">
        <f t="shared" si="203"/>
        <v/>
      </c>
      <c r="AM544" s="34" t="str">
        <f t="shared" si="204"/>
        <v/>
      </c>
      <c r="AN544" s="34" t="str">
        <f t="shared" si="205"/>
        <v/>
      </c>
      <c r="AO544" s="34" t="str">
        <f t="shared" si="206"/>
        <v/>
      </c>
      <c r="AP544" s="34" t="str">
        <f>IF(AJ544="","",VLOOKUP(AN544,[1]Sheet11!E:F,2,0))</f>
        <v/>
      </c>
      <c r="AQ544" s="34" t="str">
        <f>IF(AO544="拼单会员","5年",IF(AJ544="","",VLOOKUP(AM544&amp;AP544,[1]Sheet11!$J$3:$K$17,2)))</f>
        <v/>
      </c>
      <c r="AR544" s="34" t="str">
        <f t="shared" si="207"/>
        <v/>
      </c>
      <c r="AS544" s="34" t="str">
        <f t="shared" si="208"/>
        <v/>
      </c>
      <c r="AT544" s="34" t="str">
        <f t="shared" si="209"/>
        <v/>
      </c>
      <c r="AU544" s="34" t="str">
        <f t="shared" si="210"/>
        <v/>
      </c>
      <c r="AV544" s="34" t="str">
        <f t="shared" si="211"/>
        <v/>
      </c>
      <c r="AW544" s="34" t="str">
        <f t="shared" si="212"/>
        <v/>
      </c>
      <c r="AX544" s="34" t="str">
        <f t="shared" si="213"/>
        <v/>
      </c>
      <c r="AY544" s="34" t="str">
        <f>IF(SUMIF('7-市场业绩'!F:F,AC544,'7-市场业绩'!I:I)&gt;0,"学习卡","老结算")</f>
        <v>老结算</v>
      </c>
      <c r="AZ544" s="34" t="str">
        <f t="shared" si="214"/>
        <v/>
      </c>
      <c r="BA544" s="34" t="str">
        <f t="shared" si="215"/>
        <v>无</v>
      </c>
      <c r="BB544" s="34" t="str">
        <f t="shared" si="216"/>
        <v/>
      </c>
      <c r="BC544" s="34" t="str">
        <f t="shared" si="217"/>
        <v/>
      </c>
      <c r="BD544" s="34" t="str">
        <f t="shared" si="218"/>
        <v>无</v>
      </c>
      <c r="BE544" s="34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7.25" hidden="1" customHeight="1">
      <c r="A545" s="30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7"/>
      <c r="M545" s="20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4" t="str">
        <f t="shared" si="195"/>
        <v/>
      </c>
      <c r="AD545" s="35">
        <f t="shared" si="196"/>
        <v>0</v>
      </c>
      <c r="AE545" s="34" t="str">
        <f t="shared" si="197"/>
        <v/>
      </c>
      <c r="AF545" s="24"/>
      <c r="AG545" s="39">
        <f t="shared" si="198"/>
        <v>0</v>
      </c>
      <c r="AH545" s="35">
        <f t="shared" si="199"/>
        <v>0</v>
      </c>
      <c r="AI545" s="35">
        <f t="shared" si="200"/>
        <v>0</v>
      </c>
      <c r="AJ545" s="34" t="str">
        <f t="shared" si="201"/>
        <v/>
      </c>
      <c r="AK545" s="34" t="str">
        <f t="shared" si="202"/>
        <v/>
      </c>
      <c r="AL545" s="34" t="str">
        <f t="shared" si="203"/>
        <v/>
      </c>
      <c r="AM545" s="34" t="str">
        <f t="shared" si="204"/>
        <v/>
      </c>
      <c r="AN545" s="34" t="str">
        <f t="shared" si="205"/>
        <v/>
      </c>
      <c r="AO545" s="34" t="str">
        <f t="shared" si="206"/>
        <v/>
      </c>
      <c r="AP545" s="34" t="str">
        <f>IF(AJ545="","",VLOOKUP(AN545,[1]Sheet11!E:F,2,0))</f>
        <v/>
      </c>
      <c r="AQ545" s="34" t="str">
        <f>IF(AO545="拼单会员","5年",IF(AJ545="","",VLOOKUP(AM545&amp;AP545,[1]Sheet11!$J$3:$K$17,2)))</f>
        <v/>
      </c>
      <c r="AR545" s="34" t="str">
        <f t="shared" si="207"/>
        <v/>
      </c>
      <c r="AS545" s="34" t="str">
        <f t="shared" si="208"/>
        <v/>
      </c>
      <c r="AT545" s="34" t="str">
        <f t="shared" si="209"/>
        <v/>
      </c>
      <c r="AU545" s="34" t="str">
        <f t="shared" si="210"/>
        <v/>
      </c>
      <c r="AV545" s="34" t="str">
        <f t="shared" si="211"/>
        <v/>
      </c>
      <c r="AW545" s="34" t="str">
        <f t="shared" si="212"/>
        <v/>
      </c>
      <c r="AX545" s="34" t="str">
        <f t="shared" si="213"/>
        <v/>
      </c>
      <c r="AY545" s="34" t="str">
        <f>IF(SUMIF('7-市场业绩'!F:F,AC545,'7-市场业绩'!I:I)&gt;0,"学习卡","老结算")</f>
        <v>老结算</v>
      </c>
      <c r="AZ545" s="34" t="str">
        <f t="shared" si="214"/>
        <v/>
      </c>
      <c r="BA545" s="34" t="str">
        <f t="shared" si="215"/>
        <v>无</v>
      </c>
      <c r="BB545" s="34" t="str">
        <f t="shared" si="216"/>
        <v/>
      </c>
      <c r="BC545" s="34" t="str">
        <f t="shared" si="217"/>
        <v/>
      </c>
      <c r="BD545" s="34" t="str">
        <f t="shared" si="218"/>
        <v>无</v>
      </c>
      <c r="BE545" s="34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7.25" hidden="1" customHeight="1">
      <c r="A546" s="30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7"/>
      <c r="M546" s="20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4" t="str">
        <f t="shared" si="195"/>
        <v/>
      </c>
      <c r="AD546" s="35">
        <f t="shared" si="196"/>
        <v>0</v>
      </c>
      <c r="AE546" s="34" t="str">
        <f t="shared" si="197"/>
        <v/>
      </c>
      <c r="AF546" s="24"/>
      <c r="AG546" s="39">
        <f t="shared" si="198"/>
        <v>0</v>
      </c>
      <c r="AH546" s="35">
        <f t="shared" si="199"/>
        <v>0</v>
      </c>
      <c r="AI546" s="35">
        <f t="shared" si="200"/>
        <v>0</v>
      </c>
      <c r="AJ546" s="34" t="str">
        <f t="shared" si="201"/>
        <v/>
      </c>
      <c r="AK546" s="34" t="str">
        <f t="shared" si="202"/>
        <v/>
      </c>
      <c r="AL546" s="34" t="str">
        <f t="shared" si="203"/>
        <v/>
      </c>
      <c r="AM546" s="34" t="str">
        <f t="shared" si="204"/>
        <v/>
      </c>
      <c r="AN546" s="34" t="str">
        <f t="shared" si="205"/>
        <v/>
      </c>
      <c r="AO546" s="34" t="str">
        <f t="shared" si="206"/>
        <v/>
      </c>
      <c r="AP546" s="34" t="str">
        <f>IF(AJ546="","",VLOOKUP(AN546,[1]Sheet11!E:F,2,0))</f>
        <v/>
      </c>
      <c r="AQ546" s="34" t="str">
        <f>IF(AO546="拼单会员","5年",IF(AJ546="","",VLOOKUP(AM546&amp;AP546,[1]Sheet11!$J$3:$K$17,2)))</f>
        <v/>
      </c>
      <c r="AR546" s="34" t="str">
        <f t="shared" si="207"/>
        <v/>
      </c>
      <c r="AS546" s="34" t="str">
        <f t="shared" si="208"/>
        <v/>
      </c>
      <c r="AT546" s="34" t="str">
        <f t="shared" si="209"/>
        <v/>
      </c>
      <c r="AU546" s="34" t="str">
        <f t="shared" si="210"/>
        <v/>
      </c>
      <c r="AV546" s="34" t="str">
        <f t="shared" si="211"/>
        <v/>
      </c>
      <c r="AW546" s="34" t="str">
        <f t="shared" si="212"/>
        <v/>
      </c>
      <c r="AX546" s="34" t="str">
        <f t="shared" si="213"/>
        <v/>
      </c>
      <c r="AY546" s="34" t="str">
        <f>IF(SUMIF('7-市场业绩'!F:F,AC546,'7-市场业绩'!I:I)&gt;0,"学习卡","老结算")</f>
        <v>老结算</v>
      </c>
      <c r="AZ546" s="34" t="str">
        <f t="shared" si="214"/>
        <v/>
      </c>
      <c r="BA546" s="34" t="str">
        <f t="shared" si="215"/>
        <v>无</v>
      </c>
      <c r="BB546" s="34" t="str">
        <f t="shared" si="216"/>
        <v/>
      </c>
      <c r="BC546" s="34" t="str">
        <f t="shared" si="217"/>
        <v/>
      </c>
      <c r="BD546" s="34" t="str">
        <f t="shared" si="218"/>
        <v>无</v>
      </c>
      <c r="BE546" s="34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7.25" hidden="1" customHeight="1">
      <c r="A547" s="30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7"/>
      <c r="M547" s="20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4" t="str">
        <f t="shared" si="195"/>
        <v/>
      </c>
      <c r="AD547" s="35">
        <f t="shared" si="196"/>
        <v>0</v>
      </c>
      <c r="AE547" s="34" t="str">
        <f t="shared" si="197"/>
        <v/>
      </c>
      <c r="AF547" s="24"/>
      <c r="AG547" s="39">
        <f t="shared" si="198"/>
        <v>0</v>
      </c>
      <c r="AH547" s="35">
        <f t="shared" si="199"/>
        <v>0</v>
      </c>
      <c r="AI547" s="35">
        <f t="shared" si="200"/>
        <v>0</v>
      </c>
      <c r="AJ547" s="34" t="str">
        <f t="shared" si="201"/>
        <v/>
      </c>
      <c r="AK547" s="34" t="str">
        <f t="shared" si="202"/>
        <v/>
      </c>
      <c r="AL547" s="34" t="str">
        <f t="shared" si="203"/>
        <v/>
      </c>
      <c r="AM547" s="34" t="str">
        <f t="shared" si="204"/>
        <v/>
      </c>
      <c r="AN547" s="34" t="str">
        <f t="shared" si="205"/>
        <v/>
      </c>
      <c r="AO547" s="34" t="str">
        <f t="shared" si="206"/>
        <v/>
      </c>
      <c r="AP547" s="34" t="str">
        <f>IF(AJ547="","",VLOOKUP(AN547,[1]Sheet11!E:F,2,0))</f>
        <v/>
      </c>
      <c r="AQ547" s="34" t="str">
        <f>IF(AO547="拼单会员","5年",IF(AJ547="","",VLOOKUP(AM547&amp;AP547,[1]Sheet11!$J$3:$K$17,2)))</f>
        <v/>
      </c>
      <c r="AR547" s="34" t="str">
        <f t="shared" si="207"/>
        <v/>
      </c>
      <c r="AS547" s="34" t="str">
        <f t="shared" si="208"/>
        <v/>
      </c>
      <c r="AT547" s="34" t="str">
        <f t="shared" si="209"/>
        <v/>
      </c>
      <c r="AU547" s="34" t="str">
        <f t="shared" si="210"/>
        <v/>
      </c>
      <c r="AV547" s="34" t="str">
        <f t="shared" si="211"/>
        <v/>
      </c>
      <c r="AW547" s="34" t="str">
        <f t="shared" si="212"/>
        <v/>
      </c>
      <c r="AX547" s="34" t="str">
        <f t="shared" si="213"/>
        <v/>
      </c>
      <c r="AY547" s="34" t="str">
        <f>IF(SUMIF('7-市场业绩'!F:F,AC547,'7-市场业绩'!I:I)&gt;0,"学习卡","老结算")</f>
        <v>老结算</v>
      </c>
      <c r="AZ547" s="34" t="str">
        <f t="shared" si="214"/>
        <v/>
      </c>
      <c r="BA547" s="34" t="str">
        <f t="shared" si="215"/>
        <v>无</v>
      </c>
      <c r="BB547" s="34" t="str">
        <f t="shared" si="216"/>
        <v/>
      </c>
      <c r="BC547" s="34" t="str">
        <f t="shared" si="217"/>
        <v/>
      </c>
      <c r="BD547" s="34" t="str">
        <f t="shared" si="218"/>
        <v>无</v>
      </c>
      <c r="BE547" s="34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7.25" hidden="1" customHeight="1">
      <c r="A548" s="30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7"/>
      <c r="M548" s="20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4" t="str">
        <f t="shared" si="195"/>
        <v/>
      </c>
      <c r="AD548" s="35">
        <f t="shared" si="196"/>
        <v>0</v>
      </c>
      <c r="AE548" s="34" t="str">
        <f t="shared" si="197"/>
        <v/>
      </c>
      <c r="AF548" s="24"/>
      <c r="AG548" s="39">
        <f t="shared" si="198"/>
        <v>0</v>
      </c>
      <c r="AH548" s="35">
        <f t="shared" si="199"/>
        <v>0</v>
      </c>
      <c r="AI548" s="35">
        <f t="shared" si="200"/>
        <v>0</v>
      </c>
      <c r="AJ548" s="34" t="str">
        <f t="shared" si="201"/>
        <v/>
      </c>
      <c r="AK548" s="34" t="str">
        <f t="shared" si="202"/>
        <v/>
      </c>
      <c r="AL548" s="34" t="str">
        <f t="shared" si="203"/>
        <v/>
      </c>
      <c r="AM548" s="34" t="str">
        <f t="shared" si="204"/>
        <v/>
      </c>
      <c r="AN548" s="34" t="str">
        <f t="shared" si="205"/>
        <v/>
      </c>
      <c r="AO548" s="34" t="str">
        <f t="shared" si="206"/>
        <v/>
      </c>
      <c r="AP548" s="34" t="str">
        <f>IF(AJ548="","",VLOOKUP(AN548,[1]Sheet11!E:F,2,0))</f>
        <v/>
      </c>
      <c r="AQ548" s="34" t="str">
        <f>IF(AO548="拼单会员","5年",IF(AJ548="","",VLOOKUP(AM548&amp;AP548,[1]Sheet11!$J$3:$K$17,2)))</f>
        <v/>
      </c>
      <c r="AR548" s="34" t="str">
        <f t="shared" si="207"/>
        <v/>
      </c>
      <c r="AS548" s="34" t="str">
        <f t="shared" si="208"/>
        <v/>
      </c>
      <c r="AT548" s="34" t="str">
        <f t="shared" si="209"/>
        <v/>
      </c>
      <c r="AU548" s="34" t="str">
        <f t="shared" si="210"/>
        <v/>
      </c>
      <c r="AV548" s="34" t="str">
        <f t="shared" si="211"/>
        <v/>
      </c>
      <c r="AW548" s="34" t="str">
        <f t="shared" si="212"/>
        <v/>
      </c>
      <c r="AX548" s="34" t="str">
        <f t="shared" si="213"/>
        <v/>
      </c>
      <c r="AY548" s="34" t="str">
        <f>IF(SUMIF('7-市场业绩'!F:F,AC548,'7-市场业绩'!I:I)&gt;0,"学习卡","老结算")</f>
        <v>老结算</v>
      </c>
      <c r="AZ548" s="34" t="str">
        <f t="shared" si="214"/>
        <v/>
      </c>
      <c r="BA548" s="34" t="str">
        <f t="shared" si="215"/>
        <v>无</v>
      </c>
      <c r="BB548" s="34" t="str">
        <f t="shared" si="216"/>
        <v/>
      </c>
      <c r="BC548" s="34" t="str">
        <f t="shared" si="217"/>
        <v/>
      </c>
      <c r="BD548" s="34" t="str">
        <f t="shared" si="218"/>
        <v>无</v>
      </c>
      <c r="BE548" s="34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7.25" hidden="1" customHeight="1">
      <c r="A549" s="30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7"/>
      <c r="M549" s="20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4" t="str">
        <f t="shared" si="195"/>
        <v/>
      </c>
      <c r="AD549" s="35">
        <f t="shared" si="196"/>
        <v>0</v>
      </c>
      <c r="AE549" s="34" t="str">
        <f t="shared" si="197"/>
        <v/>
      </c>
      <c r="AF549" s="24"/>
      <c r="AG549" s="39">
        <f t="shared" si="198"/>
        <v>0</v>
      </c>
      <c r="AH549" s="35">
        <f t="shared" si="199"/>
        <v>0</v>
      </c>
      <c r="AI549" s="35">
        <f t="shared" si="200"/>
        <v>0</v>
      </c>
      <c r="AJ549" s="34" t="str">
        <f t="shared" si="201"/>
        <v/>
      </c>
      <c r="AK549" s="34" t="str">
        <f t="shared" si="202"/>
        <v/>
      </c>
      <c r="AL549" s="34" t="str">
        <f t="shared" si="203"/>
        <v/>
      </c>
      <c r="AM549" s="34" t="str">
        <f t="shared" si="204"/>
        <v/>
      </c>
      <c r="AN549" s="34" t="str">
        <f t="shared" si="205"/>
        <v/>
      </c>
      <c r="AO549" s="34" t="str">
        <f t="shared" si="206"/>
        <v/>
      </c>
      <c r="AP549" s="34" t="str">
        <f>IF(AJ549="","",VLOOKUP(AN549,[1]Sheet11!E:F,2,0))</f>
        <v/>
      </c>
      <c r="AQ549" s="34" t="str">
        <f>IF(AO549="拼单会员","5年",IF(AJ549="","",VLOOKUP(AM549&amp;AP549,[1]Sheet11!$J$3:$K$17,2)))</f>
        <v/>
      </c>
      <c r="AR549" s="34" t="str">
        <f t="shared" si="207"/>
        <v/>
      </c>
      <c r="AS549" s="34" t="str">
        <f t="shared" si="208"/>
        <v/>
      </c>
      <c r="AT549" s="34" t="str">
        <f t="shared" si="209"/>
        <v/>
      </c>
      <c r="AU549" s="34" t="str">
        <f t="shared" si="210"/>
        <v/>
      </c>
      <c r="AV549" s="34" t="str">
        <f t="shared" si="211"/>
        <v/>
      </c>
      <c r="AW549" s="34" t="str">
        <f t="shared" si="212"/>
        <v/>
      </c>
      <c r="AX549" s="34" t="str">
        <f t="shared" si="213"/>
        <v/>
      </c>
      <c r="AY549" s="34" t="str">
        <f>IF(SUMIF('7-市场业绩'!F:F,AC549,'7-市场业绩'!I:I)&gt;0,"学习卡","老结算")</f>
        <v>老结算</v>
      </c>
      <c r="AZ549" s="34" t="str">
        <f t="shared" si="214"/>
        <v/>
      </c>
      <c r="BA549" s="34" t="str">
        <f t="shared" si="215"/>
        <v>无</v>
      </c>
      <c r="BB549" s="34" t="str">
        <f t="shared" si="216"/>
        <v/>
      </c>
      <c r="BC549" s="34" t="str">
        <f t="shared" si="217"/>
        <v/>
      </c>
      <c r="BD549" s="34" t="str">
        <f t="shared" si="218"/>
        <v>无</v>
      </c>
      <c r="BE549" s="34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7.25" hidden="1" customHeight="1">
      <c r="A550" s="30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7"/>
      <c r="M550" s="20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4" t="str">
        <f t="shared" si="195"/>
        <v/>
      </c>
      <c r="AD550" s="35">
        <f t="shared" si="196"/>
        <v>0</v>
      </c>
      <c r="AE550" s="34" t="str">
        <f t="shared" si="197"/>
        <v/>
      </c>
      <c r="AF550" s="24"/>
      <c r="AG550" s="39">
        <f t="shared" si="198"/>
        <v>0</v>
      </c>
      <c r="AH550" s="35">
        <f t="shared" si="199"/>
        <v>0</v>
      </c>
      <c r="AI550" s="35">
        <f t="shared" si="200"/>
        <v>0</v>
      </c>
      <c r="AJ550" s="34" t="str">
        <f t="shared" si="201"/>
        <v/>
      </c>
      <c r="AK550" s="34" t="str">
        <f t="shared" si="202"/>
        <v/>
      </c>
      <c r="AL550" s="34" t="str">
        <f t="shared" si="203"/>
        <v/>
      </c>
      <c r="AM550" s="34" t="str">
        <f t="shared" si="204"/>
        <v/>
      </c>
      <c r="AN550" s="34" t="str">
        <f t="shared" si="205"/>
        <v/>
      </c>
      <c r="AO550" s="34" t="str">
        <f t="shared" si="206"/>
        <v/>
      </c>
      <c r="AP550" s="34" t="str">
        <f>IF(AJ550="","",VLOOKUP(AN550,[1]Sheet11!E:F,2,0))</f>
        <v/>
      </c>
      <c r="AQ550" s="34" t="str">
        <f>IF(AO550="拼单会员","5年",IF(AJ550="","",VLOOKUP(AM550&amp;AP550,[1]Sheet11!$J$3:$K$17,2)))</f>
        <v/>
      </c>
      <c r="AR550" s="34" t="str">
        <f t="shared" si="207"/>
        <v/>
      </c>
      <c r="AS550" s="34" t="str">
        <f t="shared" si="208"/>
        <v/>
      </c>
      <c r="AT550" s="34" t="str">
        <f t="shared" si="209"/>
        <v/>
      </c>
      <c r="AU550" s="34" t="str">
        <f t="shared" si="210"/>
        <v/>
      </c>
      <c r="AV550" s="34" t="str">
        <f t="shared" si="211"/>
        <v/>
      </c>
      <c r="AW550" s="34" t="str">
        <f t="shared" si="212"/>
        <v/>
      </c>
      <c r="AX550" s="34" t="str">
        <f t="shared" si="213"/>
        <v/>
      </c>
      <c r="AY550" s="34" t="str">
        <f>IF(SUMIF('7-市场业绩'!F:F,AC550,'7-市场业绩'!I:I)&gt;0,"学习卡","老结算")</f>
        <v>老结算</v>
      </c>
      <c r="AZ550" s="34" t="str">
        <f t="shared" si="214"/>
        <v/>
      </c>
      <c r="BA550" s="34" t="str">
        <f t="shared" si="215"/>
        <v>无</v>
      </c>
      <c r="BB550" s="34" t="str">
        <f t="shared" si="216"/>
        <v/>
      </c>
      <c r="BC550" s="34" t="str">
        <f t="shared" si="217"/>
        <v/>
      </c>
      <c r="BD550" s="34" t="str">
        <f t="shared" si="218"/>
        <v>无</v>
      </c>
      <c r="BE550" s="34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7.25" hidden="1" customHeight="1">
      <c r="A551" s="30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7"/>
      <c r="M551" s="20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4" t="str">
        <f t="shared" si="195"/>
        <v/>
      </c>
      <c r="AD551" s="35">
        <f t="shared" si="196"/>
        <v>0</v>
      </c>
      <c r="AE551" s="34" t="str">
        <f t="shared" si="197"/>
        <v/>
      </c>
      <c r="AF551" s="24"/>
      <c r="AG551" s="39">
        <f t="shared" si="198"/>
        <v>0</v>
      </c>
      <c r="AH551" s="35">
        <f t="shared" si="199"/>
        <v>0</v>
      </c>
      <c r="AI551" s="35">
        <f t="shared" si="200"/>
        <v>0</v>
      </c>
      <c r="AJ551" s="34" t="str">
        <f t="shared" si="201"/>
        <v/>
      </c>
      <c r="AK551" s="34" t="str">
        <f t="shared" si="202"/>
        <v/>
      </c>
      <c r="AL551" s="34" t="str">
        <f t="shared" si="203"/>
        <v/>
      </c>
      <c r="AM551" s="34" t="str">
        <f t="shared" si="204"/>
        <v/>
      </c>
      <c r="AN551" s="34" t="str">
        <f t="shared" si="205"/>
        <v/>
      </c>
      <c r="AO551" s="34" t="str">
        <f t="shared" si="206"/>
        <v/>
      </c>
      <c r="AP551" s="34" t="str">
        <f>IF(AJ551="","",VLOOKUP(AN551,[1]Sheet11!E:F,2,0))</f>
        <v/>
      </c>
      <c r="AQ551" s="34" t="str">
        <f>IF(AO551="拼单会员","5年",IF(AJ551="","",VLOOKUP(AM551&amp;AP551,[1]Sheet11!$J$3:$K$17,2)))</f>
        <v/>
      </c>
      <c r="AR551" s="34" t="str">
        <f t="shared" si="207"/>
        <v/>
      </c>
      <c r="AS551" s="34" t="str">
        <f t="shared" si="208"/>
        <v/>
      </c>
      <c r="AT551" s="34" t="str">
        <f t="shared" si="209"/>
        <v/>
      </c>
      <c r="AU551" s="34" t="str">
        <f t="shared" si="210"/>
        <v/>
      </c>
      <c r="AV551" s="34" t="str">
        <f t="shared" si="211"/>
        <v/>
      </c>
      <c r="AW551" s="34" t="str">
        <f t="shared" si="212"/>
        <v/>
      </c>
      <c r="AX551" s="34" t="str">
        <f t="shared" si="213"/>
        <v/>
      </c>
      <c r="AY551" s="34" t="str">
        <f>IF(SUMIF('7-市场业绩'!F:F,AC551,'7-市场业绩'!I:I)&gt;0,"学习卡","老结算")</f>
        <v>老结算</v>
      </c>
      <c r="AZ551" s="34" t="str">
        <f t="shared" si="214"/>
        <v/>
      </c>
      <c r="BA551" s="34" t="str">
        <f t="shared" si="215"/>
        <v>无</v>
      </c>
      <c r="BB551" s="34" t="str">
        <f t="shared" si="216"/>
        <v/>
      </c>
      <c r="BC551" s="34" t="str">
        <f t="shared" si="217"/>
        <v/>
      </c>
      <c r="BD551" s="34" t="str">
        <f t="shared" si="218"/>
        <v>无</v>
      </c>
      <c r="BE551" s="34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7.25" hidden="1" customHeight="1">
      <c r="A552" s="30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7"/>
      <c r="M552" s="20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4" t="str">
        <f t="shared" si="195"/>
        <v/>
      </c>
      <c r="AD552" s="35">
        <f t="shared" si="196"/>
        <v>0</v>
      </c>
      <c r="AE552" s="34" t="str">
        <f t="shared" si="197"/>
        <v/>
      </c>
      <c r="AF552" s="24"/>
      <c r="AG552" s="39">
        <f t="shared" si="198"/>
        <v>0</v>
      </c>
      <c r="AH552" s="35">
        <f t="shared" si="199"/>
        <v>0</v>
      </c>
      <c r="AI552" s="35">
        <f t="shared" si="200"/>
        <v>0</v>
      </c>
      <c r="AJ552" s="34" t="str">
        <f t="shared" si="201"/>
        <v/>
      </c>
      <c r="AK552" s="34" t="str">
        <f t="shared" si="202"/>
        <v/>
      </c>
      <c r="AL552" s="34" t="str">
        <f t="shared" si="203"/>
        <v/>
      </c>
      <c r="AM552" s="34" t="str">
        <f t="shared" si="204"/>
        <v/>
      </c>
      <c r="AN552" s="34" t="str">
        <f t="shared" si="205"/>
        <v/>
      </c>
      <c r="AO552" s="34" t="str">
        <f t="shared" si="206"/>
        <v/>
      </c>
      <c r="AP552" s="34" t="str">
        <f>IF(AJ552="","",VLOOKUP(AN552,[1]Sheet11!E:F,2,0))</f>
        <v/>
      </c>
      <c r="AQ552" s="34" t="str">
        <f>IF(AO552="拼单会员","5年",IF(AJ552="","",VLOOKUP(AM552&amp;AP552,[1]Sheet11!$J$3:$K$17,2)))</f>
        <v/>
      </c>
      <c r="AR552" s="34" t="str">
        <f t="shared" si="207"/>
        <v/>
      </c>
      <c r="AS552" s="34" t="str">
        <f t="shared" si="208"/>
        <v/>
      </c>
      <c r="AT552" s="34" t="str">
        <f t="shared" si="209"/>
        <v/>
      </c>
      <c r="AU552" s="34" t="str">
        <f t="shared" si="210"/>
        <v/>
      </c>
      <c r="AV552" s="34" t="str">
        <f t="shared" si="211"/>
        <v/>
      </c>
      <c r="AW552" s="34" t="str">
        <f t="shared" si="212"/>
        <v/>
      </c>
      <c r="AX552" s="34" t="str">
        <f t="shared" si="213"/>
        <v/>
      </c>
      <c r="AY552" s="34" t="str">
        <f>IF(SUMIF('7-市场业绩'!F:F,AC552,'7-市场业绩'!I:I)&gt;0,"学习卡","老结算")</f>
        <v>老结算</v>
      </c>
      <c r="AZ552" s="34" t="str">
        <f t="shared" si="214"/>
        <v/>
      </c>
      <c r="BA552" s="34" t="str">
        <f t="shared" si="215"/>
        <v>无</v>
      </c>
      <c r="BB552" s="34" t="str">
        <f t="shared" si="216"/>
        <v/>
      </c>
      <c r="BC552" s="34" t="str">
        <f t="shared" si="217"/>
        <v/>
      </c>
      <c r="BD552" s="34" t="str">
        <f t="shared" si="218"/>
        <v>无</v>
      </c>
      <c r="BE552" s="34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7.25" hidden="1" customHeight="1">
      <c r="A553" s="30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7"/>
      <c r="M553" s="20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4" t="str">
        <f t="shared" si="195"/>
        <v/>
      </c>
      <c r="AD553" s="35">
        <f t="shared" si="196"/>
        <v>0</v>
      </c>
      <c r="AE553" s="34" t="str">
        <f t="shared" si="197"/>
        <v/>
      </c>
      <c r="AF553" s="24"/>
      <c r="AG553" s="39">
        <f t="shared" si="198"/>
        <v>0</v>
      </c>
      <c r="AH553" s="35">
        <f t="shared" si="199"/>
        <v>0</v>
      </c>
      <c r="AI553" s="35">
        <f t="shared" si="200"/>
        <v>0</v>
      </c>
      <c r="AJ553" s="34" t="str">
        <f t="shared" si="201"/>
        <v/>
      </c>
      <c r="AK553" s="34" t="str">
        <f t="shared" si="202"/>
        <v/>
      </c>
      <c r="AL553" s="34" t="str">
        <f t="shared" si="203"/>
        <v/>
      </c>
      <c r="AM553" s="34" t="str">
        <f t="shared" si="204"/>
        <v/>
      </c>
      <c r="AN553" s="34" t="str">
        <f t="shared" si="205"/>
        <v/>
      </c>
      <c r="AO553" s="34" t="str">
        <f t="shared" si="206"/>
        <v/>
      </c>
      <c r="AP553" s="34" t="str">
        <f>IF(AJ553="","",VLOOKUP(AN553,[1]Sheet11!E:F,2,0))</f>
        <v/>
      </c>
      <c r="AQ553" s="34" t="str">
        <f>IF(AO553="拼单会员","5年",IF(AJ553="","",VLOOKUP(AM553&amp;AP553,[1]Sheet11!$J$3:$K$17,2)))</f>
        <v/>
      </c>
      <c r="AR553" s="34" t="str">
        <f t="shared" si="207"/>
        <v/>
      </c>
      <c r="AS553" s="34" t="str">
        <f t="shared" si="208"/>
        <v/>
      </c>
      <c r="AT553" s="34" t="str">
        <f t="shared" si="209"/>
        <v/>
      </c>
      <c r="AU553" s="34" t="str">
        <f t="shared" si="210"/>
        <v/>
      </c>
      <c r="AV553" s="34" t="str">
        <f t="shared" si="211"/>
        <v/>
      </c>
      <c r="AW553" s="34" t="str">
        <f t="shared" si="212"/>
        <v/>
      </c>
      <c r="AX553" s="34" t="str">
        <f t="shared" si="213"/>
        <v/>
      </c>
      <c r="AY553" s="34" t="str">
        <f>IF(SUMIF('7-市场业绩'!F:F,AC553,'7-市场业绩'!I:I)&gt;0,"学习卡","老结算")</f>
        <v>老结算</v>
      </c>
      <c r="AZ553" s="34" t="str">
        <f t="shared" si="214"/>
        <v/>
      </c>
      <c r="BA553" s="34" t="str">
        <f t="shared" si="215"/>
        <v>无</v>
      </c>
      <c r="BB553" s="34" t="str">
        <f t="shared" si="216"/>
        <v/>
      </c>
      <c r="BC553" s="34" t="str">
        <f t="shared" si="217"/>
        <v/>
      </c>
      <c r="BD553" s="34" t="str">
        <f t="shared" si="218"/>
        <v>无</v>
      </c>
      <c r="BE553" s="34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7.25" hidden="1" customHeight="1">
      <c r="A554" s="30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7"/>
      <c r="M554" s="20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4" t="str">
        <f t="shared" si="195"/>
        <v/>
      </c>
      <c r="AD554" s="35">
        <f t="shared" si="196"/>
        <v>0</v>
      </c>
      <c r="AE554" s="34" t="str">
        <f t="shared" si="197"/>
        <v/>
      </c>
      <c r="AF554" s="24"/>
      <c r="AG554" s="39">
        <f t="shared" si="198"/>
        <v>0</v>
      </c>
      <c r="AH554" s="35">
        <f t="shared" si="199"/>
        <v>0</v>
      </c>
      <c r="AI554" s="35">
        <f t="shared" si="200"/>
        <v>0</v>
      </c>
      <c r="AJ554" s="34" t="str">
        <f t="shared" si="201"/>
        <v/>
      </c>
      <c r="AK554" s="34" t="str">
        <f t="shared" si="202"/>
        <v/>
      </c>
      <c r="AL554" s="34" t="str">
        <f t="shared" si="203"/>
        <v/>
      </c>
      <c r="AM554" s="34" t="str">
        <f t="shared" si="204"/>
        <v/>
      </c>
      <c r="AN554" s="34" t="str">
        <f t="shared" si="205"/>
        <v/>
      </c>
      <c r="AO554" s="34" t="str">
        <f t="shared" si="206"/>
        <v/>
      </c>
      <c r="AP554" s="34" t="str">
        <f>IF(AJ554="","",VLOOKUP(AN554,[1]Sheet11!E:F,2,0))</f>
        <v/>
      </c>
      <c r="AQ554" s="34" t="str">
        <f>IF(AO554="拼单会员","5年",IF(AJ554="","",VLOOKUP(AM554&amp;AP554,[1]Sheet11!$J$3:$K$17,2)))</f>
        <v/>
      </c>
      <c r="AR554" s="34" t="str">
        <f t="shared" si="207"/>
        <v/>
      </c>
      <c r="AS554" s="34" t="str">
        <f t="shared" si="208"/>
        <v/>
      </c>
      <c r="AT554" s="34" t="str">
        <f t="shared" si="209"/>
        <v/>
      </c>
      <c r="AU554" s="34" t="str">
        <f t="shared" si="210"/>
        <v/>
      </c>
      <c r="AV554" s="34" t="str">
        <f t="shared" si="211"/>
        <v/>
      </c>
      <c r="AW554" s="34" t="str">
        <f t="shared" si="212"/>
        <v/>
      </c>
      <c r="AX554" s="34" t="str">
        <f t="shared" si="213"/>
        <v/>
      </c>
      <c r="AY554" s="34" t="str">
        <f>IF(SUMIF('7-市场业绩'!F:F,AC554,'7-市场业绩'!I:I)&gt;0,"学习卡","老结算")</f>
        <v>老结算</v>
      </c>
      <c r="AZ554" s="34" t="str">
        <f t="shared" si="214"/>
        <v/>
      </c>
      <c r="BA554" s="34" t="str">
        <f t="shared" si="215"/>
        <v>无</v>
      </c>
      <c r="BB554" s="34" t="str">
        <f t="shared" si="216"/>
        <v/>
      </c>
      <c r="BC554" s="34" t="str">
        <f t="shared" si="217"/>
        <v/>
      </c>
      <c r="BD554" s="34" t="str">
        <f t="shared" si="218"/>
        <v>无</v>
      </c>
      <c r="BE554" s="34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7.25" hidden="1" customHeight="1">
      <c r="A555" s="30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7"/>
      <c r="M555" s="20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4" t="str">
        <f t="shared" si="195"/>
        <v/>
      </c>
      <c r="AD555" s="35">
        <f t="shared" si="196"/>
        <v>0</v>
      </c>
      <c r="AE555" s="34" t="str">
        <f t="shared" si="197"/>
        <v/>
      </c>
      <c r="AF555" s="24"/>
      <c r="AG555" s="39">
        <f t="shared" si="198"/>
        <v>0</v>
      </c>
      <c r="AH555" s="35">
        <f t="shared" si="199"/>
        <v>0</v>
      </c>
      <c r="AI555" s="35">
        <f t="shared" si="200"/>
        <v>0</v>
      </c>
      <c r="AJ555" s="34" t="str">
        <f t="shared" si="201"/>
        <v/>
      </c>
      <c r="AK555" s="34" t="str">
        <f t="shared" si="202"/>
        <v/>
      </c>
      <c r="AL555" s="34" t="str">
        <f t="shared" si="203"/>
        <v/>
      </c>
      <c r="AM555" s="34" t="str">
        <f t="shared" si="204"/>
        <v/>
      </c>
      <c r="AN555" s="34" t="str">
        <f t="shared" si="205"/>
        <v/>
      </c>
      <c r="AO555" s="34" t="str">
        <f t="shared" si="206"/>
        <v/>
      </c>
      <c r="AP555" s="34" t="str">
        <f>IF(AJ555="","",VLOOKUP(AN555,[1]Sheet11!E:F,2,0))</f>
        <v/>
      </c>
      <c r="AQ555" s="34" t="str">
        <f>IF(AO555="拼单会员","5年",IF(AJ555="","",VLOOKUP(AM555&amp;AP555,[1]Sheet11!$J$3:$K$17,2)))</f>
        <v/>
      </c>
      <c r="AR555" s="34" t="str">
        <f t="shared" si="207"/>
        <v/>
      </c>
      <c r="AS555" s="34" t="str">
        <f t="shared" si="208"/>
        <v/>
      </c>
      <c r="AT555" s="34" t="str">
        <f t="shared" si="209"/>
        <v/>
      </c>
      <c r="AU555" s="34" t="str">
        <f t="shared" si="210"/>
        <v/>
      </c>
      <c r="AV555" s="34" t="str">
        <f t="shared" si="211"/>
        <v/>
      </c>
      <c r="AW555" s="34" t="str">
        <f t="shared" si="212"/>
        <v/>
      </c>
      <c r="AX555" s="34" t="str">
        <f t="shared" si="213"/>
        <v/>
      </c>
      <c r="AY555" s="34" t="str">
        <f>IF(SUMIF('7-市场业绩'!F:F,AC555,'7-市场业绩'!I:I)&gt;0,"学习卡","老结算")</f>
        <v>老结算</v>
      </c>
      <c r="AZ555" s="34" t="str">
        <f t="shared" si="214"/>
        <v/>
      </c>
      <c r="BA555" s="34" t="str">
        <f t="shared" si="215"/>
        <v>无</v>
      </c>
      <c r="BB555" s="34" t="str">
        <f t="shared" si="216"/>
        <v/>
      </c>
      <c r="BC555" s="34" t="str">
        <f t="shared" si="217"/>
        <v/>
      </c>
      <c r="BD555" s="34" t="str">
        <f t="shared" si="218"/>
        <v>无</v>
      </c>
      <c r="BE555" s="34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7.25" hidden="1" customHeight="1">
      <c r="A556" s="30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7"/>
      <c r="M556" s="20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4" t="str">
        <f t="shared" si="195"/>
        <v/>
      </c>
      <c r="AD556" s="35">
        <f t="shared" si="196"/>
        <v>0</v>
      </c>
      <c r="AE556" s="34" t="str">
        <f t="shared" si="197"/>
        <v/>
      </c>
      <c r="AF556" s="24"/>
      <c r="AG556" s="39">
        <f t="shared" si="198"/>
        <v>0</v>
      </c>
      <c r="AH556" s="35">
        <f t="shared" si="199"/>
        <v>0</v>
      </c>
      <c r="AI556" s="35">
        <f t="shared" si="200"/>
        <v>0</v>
      </c>
      <c r="AJ556" s="34" t="str">
        <f t="shared" si="201"/>
        <v/>
      </c>
      <c r="AK556" s="34" t="str">
        <f t="shared" si="202"/>
        <v/>
      </c>
      <c r="AL556" s="34" t="str">
        <f t="shared" si="203"/>
        <v/>
      </c>
      <c r="AM556" s="34" t="str">
        <f t="shared" si="204"/>
        <v/>
      </c>
      <c r="AN556" s="34" t="str">
        <f t="shared" si="205"/>
        <v/>
      </c>
      <c r="AO556" s="34" t="str">
        <f t="shared" si="206"/>
        <v/>
      </c>
      <c r="AP556" s="34" t="str">
        <f>IF(AJ556="","",VLOOKUP(AN556,[1]Sheet11!E:F,2,0))</f>
        <v/>
      </c>
      <c r="AQ556" s="34" t="str">
        <f>IF(AO556="拼单会员","5年",IF(AJ556="","",VLOOKUP(AM556&amp;AP556,[1]Sheet11!$J$3:$K$17,2)))</f>
        <v/>
      </c>
      <c r="AR556" s="34" t="str">
        <f t="shared" si="207"/>
        <v/>
      </c>
      <c r="AS556" s="34" t="str">
        <f t="shared" si="208"/>
        <v/>
      </c>
      <c r="AT556" s="34" t="str">
        <f t="shared" si="209"/>
        <v/>
      </c>
      <c r="AU556" s="34" t="str">
        <f t="shared" si="210"/>
        <v/>
      </c>
      <c r="AV556" s="34" t="str">
        <f t="shared" si="211"/>
        <v/>
      </c>
      <c r="AW556" s="34" t="str">
        <f t="shared" si="212"/>
        <v/>
      </c>
      <c r="AX556" s="34" t="str">
        <f t="shared" si="213"/>
        <v/>
      </c>
      <c r="AY556" s="34" t="str">
        <f>IF(SUMIF('7-市场业绩'!F:F,AC556,'7-市场业绩'!I:I)&gt;0,"学习卡","老结算")</f>
        <v>老结算</v>
      </c>
      <c r="AZ556" s="34" t="str">
        <f t="shared" si="214"/>
        <v/>
      </c>
      <c r="BA556" s="34" t="str">
        <f t="shared" si="215"/>
        <v>无</v>
      </c>
      <c r="BB556" s="34" t="str">
        <f t="shared" si="216"/>
        <v/>
      </c>
      <c r="BC556" s="34" t="str">
        <f t="shared" si="217"/>
        <v/>
      </c>
      <c r="BD556" s="34" t="str">
        <f t="shared" si="218"/>
        <v>无</v>
      </c>
      <c r="BE556" s="34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7.25" hidden="1" customHeight="1">
      <c r="A557" s="30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7"/>
      <c r="M557" s="20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4" t="str">
        <f t="shared" si="195"/>
        <v/>
      </c>
      <c r="AD557" s="35">
        <f t="shared" si="196"/>
        <v>0</v>
      </c>
      <c r="AE557" s="34" t="str">
        <f t="shared" si="197"/>
        <v/>
      </c>
      <c r="AF557" s="24"/>
      <c r="AG557" s="39">
        <f t="shared" si="198"/>
        <v>0</v>
      </c>
      <c r="AH557" s="35">
        <f t="shared" si="199"/>
        <v>0</v>
      </c>
      <c r="AI557" s="35">
        <f t="shared" si="200"/>
        <v>0</v>
      </c>
      <c r="AJ557" s="34" t="str">
        <f t="shared" si="201"/>
        <v/>
      </c>
      <c r="AK557" s="34" t="str">
        <f t="shared" si="202"/>
        <v/>
      </c>
      <c r="AL557" s="34" t="str">
        <f t="shared" si="203"/>
        <v/>
      </c>
      <c r="AM557" s="34" t="str">
        <f t="shared" si="204"/>
        <v/>
      </c>
      <c r="AN557" s="34" t="str">
        <f t="shared" si="205"/>
        <v/>
      </c>
      <c r="AO557" s="34" t="str">
        <f t="shared" si="206"/>
        <v/>
      </c>
      <c r="AP557" s="34" t="str">
        <f>IF(AJ557="","",VLOOKUP(AN557,[1]Sheet11!E:F,2,0))</f>
        <v/>
      </c>
      <c r="AQ557" s="34" t="str">
        <f>IF(AO557="拼单会员","5年",IF(AJ557="","",VLOOKUP(AM557&amp;AP557,[1]Sheet11!$J$3:$K$17,2)))</f>
        <v/>
      </c>
      <c r="AR557" s="34" t="str">
        <f t="shared" si="207"/>
        <v/>
      </c>
      <c r="AS557" s="34" t="str">
        <f t="shared" si="208"/>
        <v/>
      </c>
      <c r="AT557" s="34" t="str">
        <f t="shared" si="209"/>
        <v/>
      </c>
      <c r="AU557" s="34" t="str">
        <f t="shared" si="210"/>
        <v/>
      </c>
      <c r="AV557" s="34" t="str">
        <f t="shared" si="211"/>
        <v/>
      </c>
      <c r="AW557" s="34" t="str">
        <f t="shared" si="212"/>
        <v/>
      </c>
      <c r="AX557" s="34" t="str">
        <f t="shared" si="213"/>
        <v/>
      </c>
      <c r="AY557" s="34" t="str">
        <f>IF(SUMIF('7-市场业绩'!F:F,AC557,'7-市场业绩'!I:I)&gt;0,"学习卡","老结算")</f>
        <v>老结算</v>
      </c>
      <c r="AZ557" s="34" t="str">
        <f t="shared" si="214"/>
        <v/>
      </c>
      <c r="BA557" s="34" t="str">
        <f t="shared" si="215"/>
        <v>无</v>
      </c>
      <c r="BB557" s="34" t="str">
        <f t="shared" si="216"/>
        <v/>
      </c>
      <c r="BC557" s="34" t="str">
        <f t="shared" si="217"/>
        <v/>
      </c>
      <c r="BD557" s="34" t="str">
        <f t="shared" si="218"/>
        <v>无</v>
      </c>
      <c r="BE557" s="34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7.25" hidden="1" customHeight="1">
      <c r="A558" s="30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7"/>
      <c r="M558" s="20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4" t="str">
        <f t="shared" si="195"/>
        <v/>
      </c>
      <c r="AD558" s="35">
        <f t="shared" si="196"/>
        <v>0</v>
      </c>
      <c r="AE558" s="34" t="str">
        <f t="shared" si="197"/>
        <v/>
      </c>
      <c r="AF558" s="24"/>
      <c r="AG558" s="39">
        <f t="shared" si="198"/>
        <v>0</v>
      </c>
      <c r="AH558" s="35">
        <f t="shared" si="199"/>
        <v>0</v>
      </c>
      <c r="AI558" s="35">
        <f t="shared" si="200"/>
        <v>0</v>
      </c>
      <c r="AJ558" s="34" t="str">
        <f t="shared" si="201"/>
        <v/>
      </c>
      <c r="AK558" s="34" t="str">
        <f t="shared" si="202"/>
        <v/>
      </c>
      <c r="AL558" s="34" t="str">
        <f t="shared" si="203"/>
        <v/>
      </c>
      <c r="AM558" s="34" t="str">
        <f t="shared" si="204"/>
        <v/>
      </c>
      <c r="AN558" s="34" t="str">
        <f t="shared" si="205"/>
        <v/>
      </c>
      <c r="AO558" s="34" t="str">
        <f t="shared" si="206"/>
        <v/>
      </c>
      <c r="AP558" s="34" t="str">
        <f>IF(AJ558="","",VLOOKUP(AN558,[1]Sheet11!E:F,2,0))</f>
        <v/>
      </c>
      <c r="AQ558" s="34" t="str">
        <f>IF(AO558="拼单会员","5年",IF(AJ558="","",VLOOKUP(AM558&amp;AP558,[1]Sheet11!$J$3:$K$17,2)))</f>
        <v/>
      </c>
      <c r="AR558" s="34" t="str">
        <f t="shared" si="207"/>
        <v/>
      </c>
      <c r="AS558" s="34" t="str">
        <f t="shared" si="208"/>
        <v/>
      </c>
      <c r="AT558" s="34" t="str">
        <f t="shared" si="209"/>
        <v/>
      </c>
      <c r="AU558" s="34" t="str">
        <f t="shared" si="210"/>
        <v/>
      </c>
      <c r="AV558" s="34" t="str">
        <f t="shared" si="211"/>
        <v/>
      </c>
      <c r="AW558" s="34" t="str">
        <f t="shared" si="212"/>
        <v/>
      </c>
      <c r="AX558" s="34" t="str">
        <f t="shared" si="213"/>
        <v/>
      </c>
      <c r="AY558" s="34" t="str">
        <f>IF(SUMIF('7-市场业绩'!F:F,AC558,'7-市场业绩'!I:I)&gt;0,"学习卡","老结算")</f>
        <v>老结算</v>
      </c>
      <c r="AZ558" s="34" t="str">
        <f t="shared" si="214"/>
        <v/>
      </c>
      <c r="BA558" s="34" t="str">
        <f t="shared" si="215"/>
        <v>无</v>
      </c>
      <c r="BB558" s="34" t="str">
        <f t="shared" si="216"/>
        <v/>
      </c>
      <c r="BC558" s="34" t="str">
        <f t="shared" si="217"/>
        <v/>
      </c>
      <c r="BD558" s="34" t="str">
        <f t="shared" si="218"/>
        <v>无</v>
      </c>
      <c r="BE558" s="34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7.25" hidden="1" customHeight="1">
      <c r="A559" s="30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7"/>
      <c r="M559" s="20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4" t="str">
        <f t="shared" si="195"/>
        <v/>
      </c>
      <c r="AD559" s="35">
        <f t="shared" si="196"/>
        <v>0</v>
      </c>
      <c r="AE559" s="34" t="str">
        <f t="shared" si="197"/>
        <v/>
      </c>
      <c r="AF559" s="24"/>
      <c r="AG559" s="39">
        <f t="shared" si="198"/>
        <v>0</v>
      </c>
      <c r="AH559" s="35">
        <f t="shared" si="199"/>
        <v>0</v>
      </c>
      <c r="AI559" s="35">
        <f t="shared" si="200"/>
        <v>0</v>
      </c>
      <c r="AJ559" s="34" t="str">
        <f t="shared" si="201"/>
        <v/>
      </c>
      <c r="AK559" s="34" t="str">
        <f t="shared" si="202"/>
        <v/>
      </c>
      <c r="AL559" s="34" t="str">
        <f t="shared" si="203"/>
        <v/>
      </c>
      <c r="AM559" s="34" t="str">
        <f t="shared" si="204"/>
        <v/>
      </c>
      <c r="AN559" s="34" t="str">
        <f t="shared" si="205"/>
        <v/>
      </c>
      <c r="AO559" s="34" t="str">
        <f t="shared" si="206"/>
        <v/>
      </c>
      <c r="AP559" s="34" t="str">
        <f>IF(AJ559="","",VLOOKUP(AN559,[1]Sheet11!E:F,2,0))</f>
        <v/>
      </c>
      <c r="AQ559" s="34" t="str">
        <f>IF(AO559="拼单会员","5年",IF(AJ559="","",VLOOKUP(AM559&amp;AP559,[1]Sheet11!$J$3:$K$17,2)))</f>
        <v/>
      </c>
      <c r="AR559" s="34" t="str">
        <f t="shared" si="207"/>
        <v/>
      </c>
      <c r="AS559" s="34" t="str">
        <f t="shared" si="208"/>
        <v/>
      </c>
      <c r="AT559" s="34" t="str">
        <f t="shared" si="209"/>
        <v/>
      </c>
      <c r="AU559" s="34" t="str">
        <f t="shared" si="210"/>
        <v/>
      </c>
      <c r="AV559" s="34" t="str">
        <f t="shared" si="211"/>
        <v/>
      </c>
      <c r="AW559" s="34" t="str">
        <f t="shared" si="212"/>
        <v/>
      </c>
      <c r="AX559" s="34" t="str">
        <f t="shared" si="213"/>
        <v/>
      </c>
      <c r="AY559" s="34" t="str">
        <f>IF(SUMIF('7-市场业绩'!F:F,AC559,'7-市场业绩'!I:I)&gt;0,"学习卡","老结算")</f>
        <v>老结算</v>
      </c>
      <c r="AZ559" s="34" t="str">
        <f t="shared" si="214"/>
        <v/>
      </c>
      <c r="BA559" s="34" t="str">
        <f t="shared" si="215"/>
        <v>无</v>
      </c>
      <c r="BB559" s="34" t="str">
        <f t="shared" si="216"/>
        <v/>
      </c>
      <c r="BC559" s="34" t="str">
        <f t="shared" si="217"/>
        <v/>
      </c>
      <c r="BD559" s="34" t="str">
        <f t="shared" si="218"/>
        <v>无</v>
      </c>
      <c r="BE559" s="34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7.25" hidden="1" customHeight="1">
      <c r="A560" s="30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7"/>
      <c r="M560" s="20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4" t="str">
        <f t="shared" si="195"/>
        <v/>
      </c>
      <c r="AD560" s="35">
        <f t="shared" si="196"/>
        <v>0</v>
      </c>
      <c r="AE560" s="34" t="str">
        <f t="shared" si="197"/>
        <v/>
      </c>
      <c r="AF560" s="24"/>
      <c r="AG560" s="39">
        <f t="shared" si="198"/>
        <v>0</v>
      </c>
      <c r="AH560" s="35">
        <f t="shared" si="199"/>
        <v>0</v>
      </c>
      <c r="AI560" s="35">
        <f t="shared" si="200"/>
        <v>0</v>
      </c>
      <c r="AJ560" s="34" t="str">
        <f t="shared" si="201"/>
        <v/>
      </c>
      <c r="AK560" s="34" t="str">
        <f t="shared" si="202"/>
        <v/>
      </c>
      <c r="AL560" s="34" t="str">
        <f t="shared" si="203"/>
        <v/>
      </c>
      <c r="AM560" s="34" t="str">
        <f t="shared" si="204"/>
        <v/>
      </c>
      <c r="AN560" s="34" t="str">
        <f t="shared" si="205"/>
        <v/>
      </c>
      <c r="AO560" s="34" t="str">
        <f t="shared" si="206"/>
        <v/>
      </c>
      <c r="AP560" s="34" t="str">
        <f>IF(AJ560="","",VLOOKUP(AN560,[1]Sheet11!E:F,2,0))</f>
        <v/>
      </c>
      <c r="AQ560" s="34" t="str">
        <f>IF(AO560="拼单会员","5年",IF(AJ560="","",VLOOKUP(AM560&amp;AP560,[1]Sheet11!$J$3:$K$17,2)))</f>
        <v/>
      </c>
      <c r="AR560" s="34" t="str">
        <f t="shared" si="207"/>
        <v/>
      </c>
      <c r="AS560" s="34" t="str">
        <f t="shared" si="208"/>
        <v/>
      </c>
      <c r="AT560" s="34" t="str">
        <f t="shared" si="209"/>
        <v/>
      </c>
      <c r="AU560" s="34" t="str">
        <f t="shared" si="210"/>
        <v/>
      </c>
      <c r="AV560" s="34" t="str">
        <f t="shared" si="211"/>
        <v/>
      </c>
      <c r="AW560" s="34" t="str">
        <f t="shared" si="212"/>
        <v/>
      </c>
      <c r="AX560" s="34" t="str">
        <f t="shared" si="213"/>
        <v/>
      </c>
      <c r="AY560" s="34" t="str">
        <f>IF(SUMIF('7-市场业绩'!F:F,AC560,'7-市场业绩'!I:I)&gt;0,"学习卡","老结算")</f>
        <v>老结算</v>
      </c>
      <c r="AZ560" s="34" t="str">
        <f t="shared" si="214"/>
        <v/>
      </c>
      <c r="BA560" s="34" t="str">
        <f t="shared" si="215"/>
        <v>无</v>
      </c>
      <c r="BB560" s="34" t="str">
        <f t="shared" si="216"/>
        <v/>
      </c>
      <c r="BC560" s="34" t="str">
        <f t="shared" si="217"/>
        <v/>
      </c>
      <c r="BD560" s="34" t="str">
        <f t="shared" si="218"/>
        <v>无</v>
      </c>
      <c r="BE560" s="34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7.25" hidden="1" customHeight="1">
      <c r="A561" s="30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7"/>
      <c r="M561" s="20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4" t="str">
        <f t="shared" si="195"/>
        <v/>
      </c>
      <c r="AD561" s="35">
        <f t="shared" si="196"/>
        <v>0</v>
      </c>
      <c r="AE561" s="34" t="str">
        <f t="shared" si="197"/>
        <v/>
      </c>
      <c r="AF561" s="24"/>
      <c r="AG561" s="39">
        <f t="shared" si="198"/>
        <v>0</v>
      </c>
      <c r="AH561" s="35">
        <f t="shared" si="199"/>
        <v>0</v>
      </c>
      <c r="AI561" s="35">
        <f t="shared" si="200"/>
        <v>0</v>
      </c>
      <c r="AJ561" s="34" t="str">
        <f t="shared" si="201"/>
        <v/>
      </c>
      <c r="AK561" s="34" t="str">
        <f t="shared" si="202"/>
        <v/>
      </c>
      <c r="AL561" s="34" t="str">
        <f t="shared" si="203"/>
        <v/>
      </c>
      <c r="AM561" s="34" t="str">
        <f t="shared" si="204"/>
        <v/>
      </c>
      <c r="AN561" s="34" t="str">
        <f t="shared" si="205"/>
        <v/>
      </c>
      <c r="AO561" s="34" t="str">
        <f t="shared" si="206"/>
        <v/>
      </c>
      <c r="AP561" s="34" t="str">
        <f>IF(AJ561="","",VLOOKUP(AN561,[1]Sheet11!E:F,2,0))</f>
        <v/>
      </c>
      <c r="AQ561" s="34" t="str">
        <f>IF(AO561="拼单会员","5年",IF(AJ561="","",VLOOKUP(AM561&amp;AP561,[1]Sheet11!$J$3:$K$17,2)))</f>
        <v/>
      </c>
      <c r="AR561" s="34" t="str">
        <f t="shared" si="207"/>
        <v/>
      </c>
      <c r="AS561" s="34" t="str">
        <f t="shared" si="208"/>
        <v/>
      </c>
      <c r="AT561" s="34" t="str">
        <f t="shared" si="209"/>
        <v/>
      </c>
      <c r="AU561" s="34" t="str">
        <f t="shared" si="210"/>
        <v/>
      </c>
      <c r="AV561" s="34" t="str">
        <f t="shared" si="211"/>
        <v/>
      </c>
      <c r="AW561" s="34" t="str">
        <f t="shared" si="212"/>
        <v/>
      </c>
      <c r="AX561" s="34" t="str">
        <f t="shared" si="213"/>
        <v/>
      </c>
      <c r="AY561" s="34" t="str">
        <f>IF(SUMIF('7-市场业绩'!F:F,AC561,'7-市场业绩'!I:I)&gt;0,"学习卡","老结算")</f>
        <v>老结算</v>
      </c>
      <c r="AZ561" s="34" t="str">
        <f t="shared" si="214"/>
        <v/>
      </c>
      <c r="BA561" s="34" t="str">
        <f t="shared" si="215"/>
        <v>无</v>
      </c>
      <c r="BB561" s="34" t="str">
        <f t="shared" si="216"/>
        <v/>
      </c>
      <c r="BC561" s="34" t="str">
        <f t="shared" si="217"/>
        <v/>
      </c>
      <c r="BD561" s="34" t="str">
        <f t="shared" si="218"/>
        <v>无</v>
      </c>
      <c r="BE561" s="34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7.25" hidden="1" customHeight="1">
      <c r="A562" s="30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7"/>
      <c r="M562" s="20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4" t="str">
        <f t="shared" si="195"/>
        <v/>
      </c>
      <c r="AD562" s="35">
        <f t="shared" si="196"/>
        <v>0</v>
      </c>
      <c r="AE562" s="34" t="str">
        <f t="shared" si="197"/>
        <v/>
      </c>
      <c r="AF562" s="24"/>
      <c r="AG562" s="39">
        <f t="shared" si="198"/>
        <v>0</v>
      </c>
      <c r="AH562" s="35">
        <f t="shared" si="199"/>
        <v>0</v>
      </c>
      <c r="AI562" s="35">
        <f t="shared" si="200"/>
        <v>0</v>
      </c>
      <c r="AJ562" s="34" t="str">
        <f t="shared" si="201"/>
        <v/>
      </c>
      <c r="AK562" s="34" t="str">
        <f t="shared" si="202"/>
        <v/>
      </c>
      <c r="AL562" s="34" t="str">
        <f t="shared" si="203"/>
        <v/>
      </c>
      <c r="AM562" s="34" t="str">
        <f t="shared" si="204"/>
        <v/>
      </c>
      <c r="AN562" s="34" t="str">
        <f t="shared" si="205"/>
        <v/>
      </c>
      <c r="AO562" s="34" t="str">
        <f t="shared" si="206"/>
        <v/>
      </c>
      <c r="AP562" s="34" t="str">
        <f>IF(AJ562="","",VLOOKUP(AN562,[1]Sheet11!E:F,2,0))</f>
        <v/>
      </c>
      <c r="AQ562" s="34" t="str">
        <f>IF(AO562="拼单会员","5年",IF(AJ562="","",VLOOKUP(AM562&amp;AP562,[1]Sheet11!$J$3:$K$17,2)))</f>
        <v/>
      </c>
      <c r="AR562" s="34" t="str">
        <f t="shared" si="207"/>
        <v/>
      </c>
      <c r="AS562" s="34" t="str">
        <f t="shared" si="208"/>
        <v/>
      </c>
      <c r="AT562" s="34" t="str">
        <f t="shared" si="209"/>
        <v/>
      </c>
      <c r="AU562" s="34" t="str">
        <f t="shared" si="210"/>
        <v/>
      </c>
      <c r="AV562" s="34" t="str">
        <f t="shared" si="211"/>
        <v/>
      </c>
      <c r="AW562" s="34" t="str">
        <f t="shared" si="212"/>
        <v/>
      </c>
      <c r="AX562" s="34" t="str">
        <f t="shared" si="213"/>
        <v/>
      </c>
      <c r="AY562" s="34" t="str">
        <f>IF(SUMIF('7-市场业绩'!F:F,AC562,'7-市场业绩'!I:I)&gt;0,"学习卡","老结算")</f>
        <v>老结算</v>
      </c>
      <c r="AZ562" s="34" t="str">
        <f t="shared" si="214"/>
        <v/>
      </c>
      <c r="BA562" s="34" t="str">
        <f t="shared" si="215"/>
        <v>无</v>
      </c>
      <c r="BB562" s="34" t="str">
        <f t="shared" si="216"/>
        <v/>
      </c>
      <c r="BC562" s="34" t="str">
        <f t="shared" si="217"/>
        <v/>
      </c>
      <c r="BD562" s="34" t="str">
        <f t="shared" si="218"/>
        <v>无</v>
      </c>
      <c r="BE562" s="34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7.25" hidden="1" customHeight="1">
      <c r="A563" s="30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7"/>
      <c r="M563" s="20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4" t="str">
        <f t="shared" si="195"/>
        <v/>
      </c>
      <c r="AD563" s="35">
        <f t="shared" si="196"/>
        <v>0</v>
      </c>
      <c r="AE563" s="34" t="str">
        <f t="shared" si="197"/>
        <v/>
      </c>
      <c r="AF563" s="24"/>
      <c r="AG563" s="39">
        <f t="shared" si="198"/>
        <v>0</v>
      </c>
      <c r="AH563" s="35">
        <f t="shared" si="199"/>
        <v>0</v>
      </c>
      <c r="AI563" s="35">
        <f t="shared" si="200"/>
        <v>0</v>
      </c>
      <c r="AJ563" s="34" t="str">
        <f t="shared" si="201"/>
        <v/>
      </c>
      <c r="AK563" s="34" t="str">
        <f t="shared" si="202"/>
        <v/>
      </c>
      <c r="AL563" s="34" t="str">
        <f t="shared" si="203"/>
        <v/>
      </c>
      <c r="AM563" s="34" t="str">
        <f t="shared" si="204"/>
        <v/>
      </c>
      <c r="AN563" s="34" t="str">
        <f t="shared" si="205"/>
        <v/>
      </c>
      <c r="AO563" s="34" t="str">
        <f t="shared" si="206"/>
        <v/>
      </c>
      <c r="AP563" s="34" t="str">
        <f>IF(AJ563="","",VLOOKUP(AN563,[1]Sheet11!E:F,2,0))</f>
        <v/>
      </c>
      <c r="AQ563" s="34" t="str">
        <f>IF(AO563="拼单会员","5年",IF(AJ563="","",VLOOKUP(AM563&amp;AP563,[1]Sheet11!$J$3:$K$17,2)))</f>
        <v/>
      </c>
      <c r="AR563" s="34" t="str">
        <f t="shared" si="207"/>
        <v/>
      </c>
      <c r="AS563" s="34" t="str">
        <f t="shared" si="208"/>
        <v/>
      </c>
      <c r="AT563" s="34" t="str">
        <f t="shared" si="209"/>
        <v/>
      </c>
      <c r="AU563" s="34" t="str">
        <f t="shared" si="210"/>
        <v/>
      </c>
      <c r="AV563" s="34" t="str">
        <f t="shared" si="211"/>
        <v/>
      </c>
      <c r="AW563" s="34" t="str">
        <f t="shared" si="212"/>
        <v/>
      </c>
      <c r="AX563" s="34" t="str">
        <f t="shared" si="213"/>
        <v/>
      </c>
      <c r="AY563" s="34" t="str">
        <f>IF(SUMIF('7-市场业绩'!F:F,AC563,'7-市场业绩'!I:I)&gt;0,"学习卡","老结算")</f>
        <v>老结算</v>
      </c>
      <c r="AZ563" s="34" t="str">
        <f t="shared" si="214"/>
        <v/>
      </c>
      <c r="BA563" s="34" t="str">
        <f t="shared" si="215"/>
        <v>无</v>
      </c>
      <c r="BB563" s="34" t="str">
        <f t="shared" si="216"/>
        <v/>
      </c>
      <c r="BC563" s="34" t="str">
        <f t="shared" si="217"/>
        <v/>
      </c>
      <c r="BD563" s="34" t="str">
        <f t="shared" si="218"/>
        <v>无</v>
      </c>
      <c r="BE563" s="34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7.25" hidden="1" customHeight="1">
      <c r="A564" s="30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7"/>
      <c r="M564" s="20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4" t="str">
        <f t="shared" si="195"/>
        <v/>
      </c>
      <c r="AD564" s="35">
        <f t="shared" si="196"/>
        <v>0</v>
      </c>
      <c r="AE564" s="34" t="str">
        <f t="shared" si="197"/>
        <v/>
      </c>
      <c r="AF564" s="24"/>
      <c r="AG564" s="39">
        <f t="shared" si="198"/>
        <v>0</v>
      </c>
      <c r="AH564" s="35">
        <f t="shared" si="199"/>
        <v>0</v>
      </c>
      <c r="AI564" s="35">
        <f t="shared" si="200"/>
        <v>0</v>
      </c>
      <c r="AJ564" s="34" t="str">
        <f t="shared" si="201"/>
        <v/>
      </c>
      <c r="AK564" s="34" t="str">
        <f t="shared" si="202"/>
        <v/>
      </c>
      <c r="AL564" s="34" t="str">
        <f t="shared" si="203"/>
        <v/>
      </c>
      <c r="AM564" s="34" t="str">
        <f t="shared" si="204"/>
        <v/>
      </c>
      <c r="AN564" s="34" t="str">
        <f t="shared" si="205"/>
        <v/>
      </c>
      <c r="AO564" s="34" t="str">
        <f t="shared" si="206"/>
        <v/>
      </c>
      <c r="AP564" s="34" t="str">
        <f>IF(AJ564="","",VLOOKUP(AN564,[1]Sheet11!E:F,2,0))</f>
        <v/>
      </c>
      <c r="AQ564" s="34" t="str">
        <f>IF(AO564="拼单会员","5年",IF(AJ564="","",VLOOKUP(AM564&amp;AP564,[1]Sheet11!$J$3:$K$17,2)))</f>
        <v/>
      </c>
      <c r="AR564" s="34" t="str">
        <f t="shared" si="207"/>
        <v/>
      </c>
      <c r="AS564" s="34" t="str">
        <f t="shared" si="208"/>
        <v/>
      </c>
      <c r="AT564" s="34" t="str">
        <f t="shared" si="209"/>
        <v/>
      </c>
      <c r="AU564" s="34" t="str">
        <f t="shared" si="210"/>
        <v/>
      </c>
      <c r="AV564" s="34" t="str">
        <f t="shared" si="211"/>
        <v/>
      </c>
      <c r="AW564" s="34" t="str">
        <f t="shared" si="212"/>
        <v/>
      </c>
      <c r="AX564" s="34" t="str">
        <f t="shared" si="213"/>
        <v/>
      </c>
      <c r="AY564" s="34" t="str">
        <f>IF(SUMIF('7-市场业绩'!F:F,AC564,'7-市场业绩'!I:I)&gt;0,"学习卡","老结算")</f>
        <v>老结算</v>
      </c>
      <c r="AZ564" s="34" t="str">
        <f t="shared" si="214"/>
        <v/>
      </c>
      <c r="BA564" s="34" t="str">
        <f t="shared" si="215"/>
        <v>无</v>
      </c>
      <c r="BB564" s="34" t="str">
        <f t="shared" si="216"/>
        <v/>
      </c>
      <c r="BC564" s="34" t="str">
        <f t="shared" si="217"/>
        <v/>
      </c>
      <c r="BD564" s="34" t="str">
        <f t="shared" si="218"/>
        <v>无</v>
      </c>
      <c r="BE564" s="34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7.25" hidden="1" customHeight="1">
      <c r="A565" s="30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7"/>
      <c r="M565" s="20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4" t="str">
        <f t="shared" si="195"/>
        <v/>
      </c>
      <c r="AD565" s="35">
        <f t="shared" si="196"/>
        <v>0</v>
      </c>
      <c r="AE565" s="34" t="str">
        <f t="shared" si="197"/>
        <v/>
      </c>
      <c r="AF565" s="24"/>
      <c r="AG565" s="39">
        <f t="shared" si="198"/>
        <v>0</v>
      </c>
      <c r="AH565" s="35">
        <f t="shared" si="199"/>
        <v>0</v>
      </c>
      <c r="AI565" s="35">
        <f t="shared" si="200"/>
        <v>0</v>
      </c>
      <c r="AJ565" s="34" t="str">
        <f t="shared" si="201"/>
        <v/>
      </c>
      <c r="AK565" s="34" t="str">
        <f t="shared" si="202"/>
        <v/>
      </c>
      <c r="AL565" s="34" t="str">
        <f t="shared" si="203"/>
        <v/>
      </c>
      <c r="AM565" s="34" t="str">
        <f t="shared" si="204"/>
        <v/>
      </c>
      <c r="AN565" s="34" t="str">
        <f t="shared" si="205"/>
        <v/>
      </c>
      <c r="AO565" s="34" t="str">
        <f t="shared" si="206"/>
        <v/>
      </c>
      <c r="AP565" s="34" t="str">
        <f>IF(AJ565="","",VLOOKUP(AN565,[1]Sheet11!E:F,2,0))</f>
        <v/>
      </c>
      <c r="AQ565" s="34" t="str">
        <f>IF(AO565="拼单会员","5年",IF(AJ565="","",VLOOKUP(AM565&amp;AP565,[1]Sheet11!$J$3:$K$17,2)))</f>
        <v/>
      </c>
      <c r="AR565" s="34" t="str">
        <f t="shared" si="207"/>
        <v/>
      </c>
      <c r="AS565" s="34" t="str">
        <f t="shared" si="208"/>
        <v/>
      </c>
      <c r="AT565" s="34" t="str">
        <f t="shared" si="209"/>
        <v/>
      </c>
      <c r="AU565" s="34" t="str">
        <f t="shared" si="210"/>
        <v/>
      </c>
      <c r="AV565" s="34" t="str">
        <f t="shared" si="211"/>
        <v/>
      </c>
      <c r="AW565" s="34" t="str">
        <f t="shared" si="212"/>
        <v/>
      </c>
      <c r="AX565" s="34" t="str">
        <f t="shared" si="213"/>
        <v/>
      </c>
      <c r="AY565" s="34" t="str">
        <f>IF(SUMIF('7-市场业绩'!F:F,AC565,'7-市场业绩'!I:I)&gt;0,"学习卡","老结算")</f>
        <v>老结算</v>
      </c>
      <c r="AZ565" s="34" t="str">
        <f t="shared" si="214"/>
        <v/>
      </c>
      <c r="BA565" s="34" t="str">
        <f t="shared" si="215"/>
        <v>无</v>
      </c>
      <c r="BB565" s="34" t="str">
        <f t="shared" si="216"/>
        <v/>
      </c>
      <c r="BC565" s="34" t="str">
        <f t="shared" si="217"/>
        <v/>
      </c>
      <c r="BD565" s="34" t="str">
        <f t="shared" si="218"/>
        <v>无</v>
      </c>
      <c r="BE565" s="34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7.25" hidden="1" customHeight="1">
      <c r="A566" s="30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7"/>
      <c r="M566" s="20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4" t="str">
        <f t="shared" si="195"/>
        <v/>
      </c>
      <c r="AD566" s="35">
        <f t="shared" si="196"/>
        <v>0</v>
      </c>
      <c r="AE566" s="34" t="str">
        <f t="shared" si="197"/>
        <v/>
      </c>
      <c r="AF566" s="24"/>
      <c r="AG566" s="39">
        <f t="shared" si="198"/>
        <v>0</v>
      </c>
      <c r="AH566" s="35">
        <f t="shared" si="199"/>
        <v>0</v>
      </c>
      <c r="AI566" s="35">
        <f t="shared" si="200"/>
        <v>0</v>
      </c>
      <c r="AJ566" s="34" t="str">
        <f t="shared" si="201"/>
        <v/>
      </c>
      <c r="AK566" s="34" t="str">
        <f t="shared" si="202"/>
        <v/>
      </c>
      <c r="AL566" s="34" t="str">
        <f t="shared" si="203"/>
        <v/>
      </c>
      <c r="AM566" s="34" t="str">
        <f t="shared" si="204"/>
        <v/>
      </c>
      <c r="AN566" s="34" t="str">
        <f t="shared" si="205"/>
        <v/>
      </c>
      <c r="AO566" s="34" t="str">
        <f t="shared" si="206"/>
        <v/>
      </c>
      <c r="AP566" s="34" t="str">
        <f>IF(AJ566="","",VLOOKUP(AN566,[1]Sheet11!E:F,2,0))</f>
        <v/>
      </c>
      <c r="AQ566" s="34" t="str">
        <f>IF(AO566="拼单会员","5年",IF(AJ566="","",VLOOKUP(AM566&amp;AP566,[1]Sheet11!$J$3:$K$17,2)))</f>
        <v/>
      </c>
      <c r="AR566" s="34" t="str">
        <f t="shared" si="207"/>
        <v/>
      </c>
      <c r="AS566" s="34" t="str">
        <f t="shared" si="208"/>
        <v/>
      </c>
      <c r="AT566" s="34" t="str">
        <f t="shared" si="209"/>
        <v/>
      </c>
      <c r="AU566" s="34" t="str">
        <f t="shared" si="210"/>
        <v/>
      </c>
      <c r="AV566" s="34" t="str">
        <f t="shared" si="211"/>
        <v/>
      </c>
      <c r="AW566" s="34" t="str">
        <f t="shared" si="212"/>
        <v/>
      </c>
      <c r="AX566" s="34" t="str">
        <f t="shared" si="213"/>
        <v/>
      </c>
      <c r="AY566" s="34" t="str">
        <f>IF(SUMIF('7-市场业绩'!F:F,AC566,'7-市场业绩'!I:I)&gt;0,"学习卡","老结算")</f>
        <v>老结算</v>
      </c>
      <c r="AZ566" s="34" t="str">
        <f t="shared" si="214"/>
        <v/>
      </c>
      <c r="BA566" s="34" t="str">
        <f t="shared" si="215"/>
        <v>无</v>
      </c>
      <c r="BB566" s="34" t="str">
        <f t="shared" si="216"/>
        <v/>
      </c>
      <c r="BC566" s="34" t="str">
        <f t="shared" si="217"/>
        <v/>
      </c>
      <c r="BD566" s="34" t="str">
        <f t="shared" si="218"/>
        <v>无</v>
      </c>
      <c r="BE566" s="34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7.25" hidden="1" customHeight="1">
      <c r="A567" s="30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7"/>
      <c r="M567" s="20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4" t="str">
        <f t="shared" si="195"/>
        <v/>
      </c>
      <c r="AD567" s="35">
        <f t="shared" si="196"/>
        <v>0</v>
      </c>
      <c r="AE567" s="34" t="str">
        <f t="shared" si="197"/>
        <v/>
      </c>
      <c r="AF567" s="24"/>
      <c r="AG567" s="39">
        <f t="shared" si="198"/>
        <v>0</v>
      </c>
      <c r="AH567" s="35">
        <f t="shared" si="199"/>
        <v>0</v>
      </c>
      <c r="AI567" s="35">
        <f t="shared" si="200"/>
        <v>0</v>
      </c>
      <c r="AJ567" s="34" t="str">
        <f t="shared" si="201"/>
        <v/>
      </c>
      <c r="AK567" s="34" t="str">
        <f t="shared" si="202"/>
        <v/>
      </c>
      <c r="AL567" s="34" t="str">
        <f t="shared" si="203"/>
        <v/>
      </c>
      <c r="AM567" s="34" t="str">
        <f t="shared" si="204"/>
        <v/>
      </c>
      <c r="AN567" s="34" t="str">
        <f t="shared" si="205"/>
        <v/>
      </c>
      <c r="AO567" s="34" t="str">
        <f t="shared" si="206"/>
        <v/>
      </c>
      <c r="AP567" s="34" t="str">
        <f>IF(AJ567="","",VLOOKUP(AN567,[1]Sheet11!E:F,2,0))</f>
        <v/>
      </c>
      <c r="AQ567" s="34" t="str">
        <f>IF(AO567="拼单会员","5年",IF(AJ567="","",VLOOKUP(AM567&amp;AP567,[1]Sheet11!$J$3:$K$17,2)))</f>
        <v/>
      </c>
      <c r="AR567" s="34" t="str">
        <f t="shared" si="207"/>
        <v/>
      </c>
      <c r="AS567" s="34" t="str">
        <f t="shared" si="208"/>
        <v/>
      </c>
      <c r="AT567" s="34" t="str">
        <f t="shared" si="209"/>
        <v/>
      </c>
      <c r="AU567" s="34" t="str">
        <f t="shared" si="210"/>
        <v/>
      </c>
      <c r="AV567" s="34" t="str">
        <f t="shared" si="211"/>
        <v/>
      </c>
      <c r="AW567" s="34" t="str">
        <f t="shared" si="212"/>
        <v/>
      </c>
      <c r="AX567" s="34" t="str">
        <f t="shared" si="213"/>
        <v/>
      </c>
      <c r="AY567" s="34" t="str">
        <f>IF(SUMIF('7-市场业绩'!F:F,AC567,'7-市场业绩'!I:I)&gt;0,"学习卡","老结算")</f>
        <v>老结算</v>
      </c>
      <c r="AZ567" s="34" t="str">
        <f t="shared" si="214"/>
        <v/>
      </c>
      <c r="BA567" s="34" t="str">
        <f t="shared" si="215"/>
        <v>无</v>
      </c>
      <c r="BB567" s="34" t="str">
        <f t="shared" si="216"/>
        <v/>
      </c>
      <c r="BC567" s="34" t="str">
        <f t="shared" si="217"/>
        <v/>
      </c>
      <c r="BD567" s="34" t="str">
        <f t="shared" si="218"/>
        <v>无</v>
      </c>
      <c r="BE567" s="34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7.25" hidden="1" customHeight="1">
      <c r="A568" s="30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7"/>
      <c r="M568" s="20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4" t="str">
        <f t="shared" si="195"/>
        <v/>
      </c>
      <c r="AD568" s="35">
        <f t="shared" si="196"/>
        <v>0</v>
      </c>
      <c r="AE568" s="34" t="str">
        <f t="shared" si="197"/>
        <v/>
      </c>
      <c r="AF568" s="24"/>
      <c r="AG568" s="39">
        <f t="shared" si="198"/>
        <v>0</v>
      </c>
      <c r="AH568" s="35">
        <f t="shared" si="199"/>
        <v>0</v>
      </c>
      <c r="AI568" s="35">
        <f t="shared" si="200"/>
        <v>0</v>
      </c>
      <c r="AJ568" s="34" t="str">
        <f t="shared" si="201"/>
        <v/>
      </c>
      <c r="AK568" s="34" t="str">
        <f t="shared" si="202"/>
        <v/>
      </c>
      <c r="AL568" s="34" t="str">
        <f t="shared" si="203"/>
        <v/>
      </c>
      <c r="AM568" s="34" t="str">
        <f t="shared" si="204"/>
        <v/>
      </c>
      <c r="AN568" s="34" t="str">
        <f t="shared" si="205"/>
        <v/>
      </c>
      <c r="AO568" s="34" t="str">
        <f t="shared" si="206"/>
        <v/>
      </c>
      <c r="AP568" s="34" t="str">
        <f>IF(AJ568="","",VLOOKUP(AN568,[1]Sheet11!E:F,2,0))</f>
        <v/>
      </c>
      <c r="AQ568" s="34" t="str">
        <f>IF(AO568="拼单会员","5年",IF(AJ568="","",VLOOKUP(AM568&amp;AP568,[1]Sheet11!$J$3:$K$17,2)))</f>
        <v/>
      </c>
      <c r="AR568" s="34" t="str">
        <f t="shared" si="207"/>
        <v/>
      </c>
      <c r="AS568" s="34" t="str">
        <f t="shared" si="208"/>
        <v/>
      </c>
      <c r="AT568" s="34" t="str">
        <f t="shared" si="209"/>
        <v/>
      </c>
      <c r="AU568" s="34" t="str">
        <f t="shared" si="210"/>
        <v/>
      </c>
      <c r="AV568" s="34" t="str">
        <f t="shared" si="211"/>
        <v/>
      </c>
      <c r="AW568" s="34" t="str">
        <f t="shared" si="212"/>
        <v/>
      </c>
      <c r="AX568" s="34" t="str">
        <f t="shared" si="213"/>
        <v/>
      </c>
      <c r="AY568" s="34" t="str">
        <f>IF(SUMIF('7-市场业绩'!F:F,AC568,'7-市场业绩'!I:I)&gt;0,"学习卡","老结算")</f>
        <v>老结算</v>
      </c>
      <c r="AZ568" s="34" t="str">
        <f t="shared" si="214"/>
        <v/>
      </c>
      <c r="BA568" s="34" t="str">
        <f t="shared" si="215"/>
        <v>无</v>
      </c>
      <c r="BB568" s="34" t="str">
        <f t="shared" si="216"/>
        <v/>
      </c>
      <c r="BC568" s="34" t="str">
        <f t="shared" si="217"/>
        <v/>
      </c>
      <c r="BD568" s="34" t="str">
        <f t="shared" si="218"/>
        <v>无</v>
      </c>
      <c r="BE568" s="34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7.25" hidden="1" customHeight="1">
      <c r="A569" s="30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7"/>
      <c r="M569" s="20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4" t="str">
        <f t="shared" si="195"/>
        <v/>
      </c>
      <c r="AD569" s="35">
        <f t="shared" si="196"/>
        <v>0</v>
      </c>
      <c r="AE569" s="34" t="str">
        <f t="shared" si="197"/>
        <v/>
      </c>
      <c r="AF569" s="24"/>
      <c r="AG569" s="39">
        <f t="shared" si="198"/>
        <v>0</v>
      </c>
      <c r="AH569" s="35">
        <f t="shared" si="199"/>
        <v>0</v>
      </c>
      <c r="AI569" s="35">
        <f t="shared" si="200"/>
        <v>0</v>
      </c>
      <c r="AJ569" s="34" t="str">
        <f t="shared" si="201"/>
        <v/>
      </c>
      <c r="AK569" s="34" t="str">
        <f t="shared" si="202"/>
        <v/>
      </c>
      <c r="AL569" s="34" t="str">
        <f t="shared" si="203"/>
        <v/>
      </c>
      <c r="AM569" s="34" t="str">
        <f t="shared" si="204"/>
        <v/>
      </c>
      <c r="AN569" s="34" t="str">
        <f t="shared" si="205"/>
        <v/>
      </c>
      <c r="AO569" s="34" t="str">
        <f t="shared" si="206"/>
        <v/>
      </c>
      <c r="AP569" s="34" t="str">
        <f>IF(AJ569="","",VLOOKUP(AN569,[1]Sheet11!E:F,2,0))</f>
        <v/>
      </c>
      <c r="AQ569" s="34" t="str">
        <f>IF(AO569="拼单会员","5年",IF(AJ569="","",VLOOKUP(AM569&amp;AP569,[1]Sheet11!$J$3:$K$17,2)))</f>
        <v/>
      </c>
      <c r="AR569" s="34" t="str">
        <f t="shared" si="207"/>
        <v/>
      </c>
      <c r="AS569" s="34" t="str">
        <f t="shared" si="208"/>
        <v/>
      </c>
      <c r="AT569" s="34" t="str">
        <f t="shared" si="209"/>
        <v/>
      </c>
      <c r="AU569" s="34" t="str">
        <f t="shared" si="210"/>
        <v/>
      </c>
      <c r="AV569" s="34" t="str">
        <f t="shared" si="211"/>
        <v/>
      </c>
      <c r="AW569" s="34" t="str">
        <f t="shared" si="212"/>
        <v/>
      </c>
      <c r="AX569" s="34" t="str">
        <f t="shared" si="213"/>
        <v/>
      </c>
      <c r="AY569" s="34" t="str">
        <f>IF(SUMIF('7-市场业绩'!F:F,AC569,'7-市场业绩'!I:I)&gt;0,"学习卡","老结算")</f>
        <v>老结算</v>
      </c>
      <c r="AZ569" s="34" t="str">
        <f t="shared" si="214"/>
        <v/>
      </c>
      <c r="BA569" s="34" t="str">
        <f t="shared" si="215"/>
        <v>无</v>
      </c>
      <c r="BB569" s="34" t="str">
        <f t="shared" si="216"/>
        <v/>
      </c>
      <c r="BC569" s="34" t="str">
        <f t="shared" si="217"/>
        <v/>
      </c>
      <c r="BD569" s="34" t="str">
        <f t="shared" si="218"/>
        <v>无</v>
      </c>
      <c r="BE569" s="34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7.25" hidden="1" customHeight="1">
      <c r="A570" s="30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7"/>
      <c r="M570" s="20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4" t="str">
        <f t="shared" si="195"/>
        <v/>
      </c>
      <c r="AD570" s="35">
        <f t="shared" si="196"/>
        <v>0</v>
      </c>
      <c r="AE570" s="34" t="str">
        <f t="shared" si="197"/>
        <v/>
      </c>
      <c r="AF570" s="24"/>
      <c r="AG570" s="39">
        <f t="shared" si="198"/>
        <v>0</v>
      </c>
      <c r="AH570" s="35">
        <f t="shared" si="199"/>
        <v>0</v>
      </c>
      <c r="AI570" s="35">
        <f t="shared" si="200"/>
        <v>0</v>
      </c>
      <c r="AJ570" s="34" t="str">
        <f t="shared" si="201"/>
        <v/>
      </c>
      <c r="AK570" s="34" t="str">
        <f t="shared" si="202"/>
        <v/>
      </c>
      <c r="AL570" s="34" t="str">
        <f t="shared" si="203"/>
        <v/>
      </c>
      <c r="AM570" s="34" t="str">
        <f t="shared" si="204"/>
        <v/>
      </c>
      <c r="AN570" s="34" t="str">
        <f t="shared" si="205"/>
        <v/>
      </c>
      <c r="AO570" s="34" t="str">
        <f t="shared" si="206"/>
        <v/>
      </c>
      <c r="AP570" s="34" t="str">
        <f>IF(AJ570="","",VLOOKUP(AN570,[1]Sheet11!E:F,2,0))</f>
        <v/>
      </c>
      <c r="AQ570" s="34" t="str">
        <f>IF(AO570="拼单会员","5年",IF(AJ570="","",VLOOKUP(AM570&amp;AP570,[1]Sheet11!$J$3:$K$17,2)))</f>
        <v/>
      </c>
      <c r="AR570" s="34" t="str">
        <f t="shared" si="207"/>
        <v/>
      </c>
      <c r="AS570" s="34" t="str">
        <f t="shared" si="208"/>
        <v/>
      </c>
      <c r="AT570" s="34" t="str">
        <f t="shared" si="209"/>
        <v/>
      </c>
      <c r="AU570" s="34" t="str">
        <f t="shared" si="210"/>
        <v/>
      </c>
      <c r="AV570" s="34" t="str">
        <f t="shared" si="211"/>
        <v/>
      </c>
      <c r="AW570" s="34" t="str">
        <f t="shared" si="212"/>
        <v/>
      </c>
      <c r="AX570" s="34" t="str">
        <f t="shared" si="213"/>
        <v/>
      </c>
      <c r="AY570" s="34" t="str">
        <f>IF(SUMIF('7-市场业绩'!F:F,AC570,'7-市场业绩'!I:I)&gt;0,"学习卡","老结算")</f>
        <v>老结算</v>
      </c>
      <c r="AZ570" s="34" t="str">
        <f t="shared" si="214"/>
        <v/>
      </c>
      <c r="BA570" s="34" t="str">
        <f t="shared" si="215"/>
        <v>无</v>
      </c>
      <c r="BB570" s="34" t="str">
        <f t="shared" si="216"/>
        <v/>
      </c>
      <c r="BC570" s="34" t="str">
        <f t="shared" si="217"/>
        <v/>
      </c>
      <c r="BD570" s="34" t="str">
        <f t="shared" si="218"/>
        <v>无</v>
      </c>
      <c r="BE570" s="34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7.25" hidden="1" customHeight="1">
      <c r="A571" s="30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7"/>
      <c r="M571" s="20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4" t="str">
        <f t="shared" si="195"/>
        <v/>
      </c>
      <c r="AD571" s="35">
        <f t="shared" si="196"/>
        <v>0</v>
      </c>
      <c r="AE571" s="34" t="str">
        <f t="shared" si="197"/>
        <v/>
      </c>
      <c r="AF571" s="24"/>
      <c r="AG571" s="39">
        <f t="shared" si="198"/>
        <v>0</v>
      </c>
      <c r="AH571" s="35">
        <f t="shared" si="199"/>
        <v>0</v>
      </c>
      <c r="AI571" s="35">
        <f t="shared" si="200"/>
        <v>0</v>
      </c>
      <c r="AJ571" s="34" t="str">
        <f t="shared" si="201"/>
        <v/>
      </c>
      <c r="AK571" s="34" t="str">
        <f t="shared" si="202"/>
        <v/>
      </c>
      <c r="AL571" s="34" t="str">
        <f t="shared" si="203"/>
        <v/>
      </c>
      <c r="AM571" s="34" t="str">
        <f t="shared" si="204"/>
        <v/>
      </c>
      <c r="AN571" s="34" t="str">
        <f t="shared" si="205"/>
        <v/>
      </c>
      <c r="AO571" s="34" t="str">
        <f t="shared" si="206"/>
        <v/>
      </c>
      <c r="AP571" s="34" t="str">
        <f>IF(AJ571="","",VLOOKUP(AN571,[1]Sheet11!E:F,2,0))</f>
        <v/>
      </c>
      <c r="AQ571" s="34" t="str">
        <f>IF(AO571="拼单会员","5年",IF(AJ571="","",VLOOKUP(AM571&amp;AP571,[1]Sheet11!$J$3:$K$17,2)))</f>
        <v/>
      </c>
      <c r="AR571" s="34" t="str">
        <f t="shared" si="207"/>
        <v/>
      </c>
      <c r="AS571" s="34" t="str">
        <f t="shared" si="208"/>
        <v/>
      </c>
      <c r="AT571" s="34" t="str">
        <f t="shared" si="209"/>
        <v/>
      </c>
      <c r="AU571" s="34" t="str">
        <f t="shared" si="210"/>
        <v/>
      </c>
      <c r="AV571" s="34" t="str">
        <f t="shared" si="211"/>
        <v/>
      </c>
      <c r="AW571" s="34" t="str">
        <f t="shared" si="212"/>
        <v/>
      </c>
      <c r="AX571" s="34" t="str">
        <f t="shared" si="213"/>
        <v/>
      </c>
      <c r="AY571" s="34" t="str">
        <f>IF(SUMIF('7-市场业绩'!F:F,AC571,'7-市场业绩'!I:I)&gt;0,"学习卡","老结算")</f>
        <v>老结算</v>
      </c>
      <c r="AZ571" s="34" t="str">
        <f t="shared" si="214"/>
        <v/>
      </c>
      <c r="BA571" s="34" t="str">
        <f t="shared" si="215"/>
        <v>无</v>
      </c>
      <c r="BB571" s="34" t="str">
        <f t="shared" si="216"/>
        <v/>
      </c>
      <c r="BC571" s="34" t="str">
        <f t="shared" si="217"/>
        <v/>
      </c>
      <c r="BD571" s="34" t="str">
        <f t="shared" si="218"/>
        <v>无</v>
      </c>
      <c r="BE571" s="34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7.25" hidden="1" customHeight="1">
      <c r="A572" s="30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7"/>
      <c r="M572" s="20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4" t="str">
        <f t="shared" si="195"/>
        <v/>
      </c>
      <c r="AD572" s="35">
        <f t="shared" si="196"/>
        <v>0</v>
      </c>
      <c r="AE572" s="34" t="str">
        <f t="shared" si="197"/>
        <v/>
      </c>
      <c r="AF572" s="24"/>
      <c r="AG572" s="39">
        <f t="shared" si="198"/>
        <v>0</v>
      </c>
      <c r="AH572" s="35">
        <f t="shared" si="199"/>
        <v>0</v>
      </c>
      <c r="AI572" s="35">
        <f t="shared" si="200"/>
        <v>0</v>
      </c>
      <c r="AJ572" s="34" t="str">
        <f t="shared" si="201"/>
        <v/>
      </c>
      <c r="AK572" s="34" t="str">
        <f t="shared" si="202"/>
        <v/>
      </c>
      <c r="AL572" s="34" t="str">
        <f t="shared" si="203"/>
        <v/>
      </c>
      <c r="AM572" s="34" t="str">
        <f t="shared" si="204"/>
        <v/>
      </c>
      <c r="AN572" s="34" t="str">
        <f t="shared" si="205"/>
        <v/>
      </c>
      <c r="AO572" s="34" t="str">
        <f t="shared" si="206"/>
        <v/>
      </c>
      <c r="AP572" s="34" t="str">
        <f>IF(AJ572="","",VLOOKUP(AN572,[1]Sheet11!E:F,2,0))</f>
        <v/>
      </c>
      <c r="AQ572" s="34" t="str">
        <f>IF(AO572="拼单会员","5年",IF(AJ572="","",VLOOKUP(AM572&amp;AP572,[1]Sheet11!$J$3:$K$17,2)))</f>
        <v/>
      </c>
      <c r="AR572" s="34" t="str">
        <f t="shared" si="207"/>
        <v/>
      </c>
      <c r="AS572" s="34" t="str">
        <f t="shared" si="208"/>
        <v/>
      </c>
      <c r="AT572" s="34" t="str">
        <f t="shared" si="209"/>
        <v/>
      </c>
      <c r="AU572" s="34" t="str">
        <f t="shared" si="210"/>
        <v/>
      </c>
      <c r="AV572" s="34" t="str">
        <f t="shared" si="211"/>
        <v/>
      </c>
      <c r="AW572" s="34" t="str">
        <f t="shared" si="212"/>
        <v/>
      </c>
      <c r="AX572" s="34" t="str">
        <f t="shared" si="213"/>
        <v/>
      </c>
      <c r="AY572" s="34" t="str">
        <f>IF(SUMIF('7-市场业绩'!F:F,AC572,'7-市场业绩'!I:I)&gt;0,"学习卡","老结算")</f>
        <v>老结算</v>
      </c>
      <c r="AZ572" s="34" t="str">
        <f t="shared" si="214"/>
        <v/>
      </c>
      <c r="BA572" s="34" t="str">
        <f t="shared" si="215"/>
        <v>无</v>
      </c>
      <c r="BB572" s="34" t="str">
        <f t="shared" si="216"/>
        <v/>
      </c>
      <c r="BC572" s="34" t="str">
        <f t="shared" si="217"/>
        <v/>
      </c>
      <c r="BD572" s="34" t="str">
        <f t="shared" si="218"/>
        <v>无</v>
      </c>
      <c r="BE572" s="34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7.25" hidden="1" customHeight="1">
      <c r="A573" s="30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7"/>
      <c r="M573" s="20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4" t="str">
        <f t="shared" si="195"/>
        <v/>
      </c>
      <c r="AD573" s="35">
        <f t="shared" si="196"/>
        <v>0</v>
      </c>
      <c r="AE573" s="34" t="str">
        <f t="shared" si="197"/>
        <v/>
      </c>
      <c r="AF573" s="24"/>
      <c r="AG573" s="39">
        <f t="shared" si="198"/>
        <v>0</v>
      </c>
      <c r="AH573" s="35">
        <f t="shared" si="199"/>
        <v>0</v>
      </c>
      <c r="AI573" s="35">
        <f t="shared" si="200"/>
        <v>0</v>
      </c>
      <c r="AJ573" s="34" t="str">
        <f t="shared" si="201"/>
        <v/>
      </c>
      <c r="AK573" s="34" t="str">
        <f t="shared" si="202"/>
        <v/>
      </c>
      <c r="AL573" s="34" t="str">
        <f t="shared" si="203"/>
        <v/>
      </c>
      <c r="AM573" s="34" t="str">
        <f t="shared" si="204"/>
        <v/>
      </c>
      <c r="AN573" s="34" t="str">
        <f t="shared" si="205"/>
        <v/>
      </c>
      <c r="AO573" s="34" t="str">
        <f t="shared" si="206"/>
        <v/>
      </c>
      <c r="AP573" s="34" t="str">
        <f>IF(AJ573="","",VLOOKUP(AN573,[1]Sheet11!E:F,2,0))</f>
        <v/>
      </c>
      <c r="AQ573" s="34" t="str">
        <f>IF(AO573="拼单会员","5年",IF(AJ573="","",VLOOKUP(AM573&amp;AP573,[1]Sheet11!$J$3:$K$17,2)))</f>
        <v/>
      </c>
      <c r="AR573" s="34" t="str">
        <f t="shared" si="207"/>
        <v/>
      </c>
      <c r="AS573" s="34" t="str">
        <f t="shared" si="208"/>
        <v/>
      </c>
      <c r="AT573" s="34" t="str">
        <f t="shared" si="209"/>
        <v/>
      </c>
      <c r="AU573" s="34" t="str">
        <f t="shared" si="210"/>
        <v/>
      </c>
      <c r="AV573" s="34" t="str">
        <f t="shared" si="211"/>
        <v/>
      </c>
      <c r="AW573" s="34" t="str">
        <f t="shared" si="212"/>
        <v/>
      </c>
      <c r="AX573" s="34" t="str">
        <f t="shared" si="213"/>
        <v/>
      </c>
      <c r="AY573" s="34" t="str">
        <f>IF(SUMIF('7-市场业绩'!F:F,AC573,'7-市场业绩'!I:I)&gt;0,"学习卡","老结算")</f>
        <v>老结算</v>
      </c>
      <c r="AZ573" s="34" t="str">
        <f t="shared" si="214"/>
        <v/>
      </c>
      <c r="BA573" s="34" t="str">
        <f t="shared" si="215"/>
        <v>无</v>
      </c>
      <c r="BB573" s="34" t="str">
        <f t="shared" si="216"/>
        <v/>
      </c>
      <c r="BC573" s="34" t="str">
        <f t="shared" si="217"/>
        <v/>
      </c>
      <c r="BD573" s="34" t="str">
        <f t="shared" si="218"/>
        <v>无</v>
      </c>
      <c r="BE573" s="34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7.25" hidden="1" customHeight="1">
      <c r="A574" s="30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7"/>
      <c r="M574" s="20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4" t="str">
        <f t="shared" si="195"/>
        <v/>
      </c>
      <c r="AD574" s="35">
        <f t="shared" si="196"/>
        <v>0</v>
      </c>
      <c r="AE574" s="34" t="str">
        <f t="shared" si="197"/>
        <v/>
      </c>
      <c r="AF574" s="24"/>
      <c r="AG574" s="39">
        <f t="shared" si="198"/>
        <v>0</v>
      </c>
      <c r="AH574" s="35">
        <f t="shared" si="199"/>
        <v>0</v>
      </c>
      <c r="AI574" s="35">
        <f t="shared" si="200"/>
        <v>0</v>
      </c>
      <c r="AJ574" s="34" t="str">
        <f t="shared" si="201"/>
        <v/>
      </c>
      <c r="AK574" s="34" t="str">
        <f t="shared" si="202"/>
        <v/>
      </c>
      <c r="AL574" s="34" t="str">
        <f t="shared" si="203"/>
        <v/>
      </c>
      <c r="AM574" s="34" t="str">
        <f t="shared" si="204"/>
        <v/>
      </c>
      <c r="AN574" s="34" t="str">
        <f t="shared" si="205"/>
        <v/>
      </c>
      <c r="AO574" s="34" t="str">
        <f t="shared" si="206"/>
        <v/>
      </c>
      <c r="AP574" s="34" t="str">
        <f>IF(AJ574="","",VLOOKUP(AN574,[1]Sheet11!E:F,2,0))</f>
        <v/>
      </c>
      <c r="AQ574" s="34" t="str">
        <f>IF(AO574="拼单会员","5年",IF(AJ574="","",VLOOKUP(AM574&amp;AP574,[1]Sheet11!$J$3:$K$17,2)))</f>
        <v/>
      </c>
      <c r="AR574" s="34" t="str">
        <f t="shared" si="207"/>
        <v/>
      </c>
      <c r="AS574" s="34" t="str">
        <f t="shared" si="208"/>
        <v/>
      </c>
      <c r="AT574" s="34" t="str">
        <f t="shared" si="209"/>
        <v/>
      </c>
      <c r="AU574" s="34" t="str">
        <f t="shared" si="210"/>
        <v/>
      </c>
      <c r="AV574" s="34" t="str">
        <f t="shared" si="211"/>
        <v/>
      </c>
      <c r="AW574" s="34" t="str">
        <f t="shared" si="212"/>
        <v/>
      </c>
      <c r="AX574" s="34" t="str">
        <f t="shared" si="213"/>
        <v/>
      </c>
      <c r="AY574" s="34" t="str">
        <f>IF(SUMIF('7-市场业绩'!F:F,AC574,'7-市场业绩'!I:I)&gt;0,"学习卡","老结算")</f>
        <v>老结算</v>
      </c>
      <c r="AZ574" s="34" t="str">
        <f t="shared" si="214"/>
        <v/>
      </c>
      <c r="BA574" s="34" t="str">
        <f t="shared" si="215"/>
        <v>无</v>
      </c>
      <c r="BB574" s="34" t="str">
        <f t="shared" si="216"/>
        <v/>
      </c>
      <c r="BC574" s="34" t="str">
        <f t="shared" si="217"/>
        <v/>
      </c>
      <c r="BD574" s="34" t="str">
        <f t="shared" si="218"/>
        <v>无</v>
      </c>
      <c r="BE574" s="34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7.25" hidden="1" customHeight="1">
      <c r="A575" s="30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7"/>
      <c r="M575" s="20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4" t="str">
        <f t="shared" si="195"/>
        <v/>
      </c>
      <c r="AD575" s="35">
        <f t="shared" si="196"/>
        <v>0</v>
      </c>
      <c r="AE575" s="34" t="str">
        <f t="shared" si="197"/>
        <v/>
      </c>
      <c r="AF575" s="24"/>
      <c r="AG575" s="39">
        <f t="shared" si="198"/>
        <v>0</v>
      </c>
      <c r="AH575" s="35">
        <f t="shared" si="199"/>
        <v>0</v>
      </c>
      <c r="AI575" s="35">
        <f t="shared" si="200"/>
        <v>0</v>
      </c>
      <c r="AJ575" s="34" t="str">
        <f t="shared" si="201"/>
        <v/>
      </c>
      <c r="AK575" s="34" t="str">
        <f t="shared" si="202"/>
        <v/>
      </c>
      <c r="AL575" s="34" t="str">
        <f t="shared" si="203"/>
        <v/>
      </c>
      <c r="AM575" s="34" t="str">
        <f t="shared" si="204"/>
        <v/>
      </c>
      <c r="AN575" s="34" t="str">
        <f t="shared" si="205"/>
        <v/>
      </c>
      <c r="AO575" s="34" t="str">
        <f t="shared" si="206"/>
        <v/>
      </c>
      <c r="AP575" s="34" t="str">
        <f>IF(AJ575="","",VLOOKUP(AN575,[1]Sheet11!E:F,2,0))</f>
        <v/>
      </c>
      <c r="AQ575" s="34" t="str">
        <f>IF(AO575="拼单会员","5年",IF(AJ575="","",VLOOKUP(AM575&amp;AP575,[1]Sheet11!$J$3:$K$17,2)))</f>
        <v/>
      </c>
      <c r="AR575" s="34" t="str">
        <f t="shared" si="207"/>
        <v/>
      </c>
      <c r="AS575" s="34" t="str">
        <f t="shared" si="208"/>
        <v/>
      </c>
      <c r="AT575" s="34" t="str">
        <f t="shared" si="209"/>
        <v/>
      </c>
      <c r="AU575" s="34" t="str">
        <f t="shared" si="210"/>
        <v/>
      </c>
      <c r="AV575" s="34" t="str">
        <f t="shared" si="211"/>
        <v/>
      </c>
      <c r="AW575" s="34" t="str">
        <f t="shared" si="212"/>
        <v/>
      </c>
      <c r="AX575" s="34" t="str">
        <f t="shared" si="213"/>
        <v/>
      </c>
      <c r="AY575" s="34" t="str">
        <f>IF(SUMIF('7-市场业绩'!F:F,AC575,'7-市场业绩'!I:I)&gt;0,"学习卡","老结算")</f>
        <v>老结算</v>
      </c>
      <c r="AZ575" s="34" t="str">
        <f t="shared" si="214"/>
        <v/>
      </c>
      <c r="BA575" s="34" t="str">
        <f t="shared" si="215"/>
        <v>无</v>
      </c>
      <c r="BB575" s="34" t="str">
        <f t="shared" si="216"/>
        <v/>
      </c>
      <c r="BC575" s="34" t="str">
        <f t="shared" si="217"/>
        <v/>
      </c>
      <c r="BD575" s="34" t="str">
        <f t="shared" si="218"/>
        <v>无</v>
      </c>
      <c r="BE575" s="34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7.25" hidden="1" customHeight="1">
      <c r="A576" s="30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7"/>
      <c r="M576" s="20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4" t="str">
        <f t="shared" si="195"/>
        <v/>
      </c>
      <c r="AD576" s="35">
        <f t="shared" si="196"/>
        <v>0</v>
      </c>
      <c r="AE576" s="34" t="str">
        <f t="shared" si="197"/>
        <v/>
      </c>
      <c r="AF576" s="24"/>
      <c r="AG576" s="39">
        <f t="shared" si="198"/>
        <v>0</v>
      </c>
      <c r="AH576" s="35">
        <f t="shared" si="199"/>
        <v>0</v>
      </c>
      <c r="AI576" s="35">
        <f t="shared" si="200"/>
        <v>0</v>
      </c>
      <c r="AJ576" s="34" t="str">
        <f t="shared" si="201"/>
        <v/>
      </c>
      <c r="AK576" s="34" t="str">
        <f t="shared" si="202"/>
        <v/>
      </c>
      <c r="AL576" s="34" t="str">
        <f t="shared" si="203"/>
        <v/>
      </c>
      <c r="AM576" s="34" t="str">
        <f t="shared" si="204"/>
        <v/>
      </c>
      <c r="AN576" s="34" t="str">
        <f t="shared" si="205"/>
        <v/>
      </c>
      <c r="AO576" s="34" t="str">
        <f t="shared" si="206"/>
        <v/>
      </c>
      <c r="AP576" s="34" t="str">
        <f>IF(AJ576="","",VLOOKUP(AN576,[1]Sheet11!E:F,2,0))</f>
        <v/>
      </c>
      <c r="AQ576" s="34" t="str">
        <f>IF(AO576="拼单会员","5年",IF(AJ576="","",VLOOKUP(AM576&amp;AP576,[1]Sheet11!$J$3:$K$17,2)))</f>
        <v/>
      </c>
      <c r="AR576" s="34" t="str">
        <f t="shared" si="207"/>
        <v/>
      </c>
      <c r="AS576" s="34" t="str">
        <f t="shared" si="208"/>
        <v/>
      </c>
      <c r="AT576" s="34" t="str">
        <f t="shared" si="209"/>
        <v/>
      </c>
      <c r="AU576" s="34" t="str">
        <f t="shared" si="210"/>
        <v/>
      </c>
      <c r="AV576" s="34" t="str">
        <f t="shared" si="211"/>
        <v/>
      </c>
      <c r="AW576" s="34" t="str">
        <f t="shared" si="212"/>
        <v/>
      </c>
      <c r="AX576" s="34" t="str">
        <f t="shared" si="213"/>
        <v/>
      </c>
      <c r="AY576" s="34" t="str">
        <f>IF(SUMIF('7-市场业绩'!F:F,AC576,'7-市场业绩'!I:I)&gt;0,"学习卡","老结算")</f>
        <v>老结算</v>
      </c>
      <c r="AZ576" s="34" t="str">
        <f t="shared" si="214"/>
        <v/>
      </c>
      <c r="BA576" s="34" t="str">
        <f t="shared" si="215"/>
        <v>无</v>
      </c>
      <c r="BB576" s="34" t="str">
        <f t="shared" si="216"/>
        <v/>
      </c>
      <c r="BC576" s="34" t="str">
        <f t="shared" si="217"/>
        <v/>
      </c>
      <c r="BD576" s="34" t="str">
        <f t="shared" si="218"/>
        <v>无</v>
      </c>
      <c r="BE576" s="34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7.25" hidden="1" customHeight="1">
      <c r="A577" s="30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7"/>
      <c r="M577" s="20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4" t="str">
        <f t="shared" si="195"/>
        <v/>
      </c>
      <c r="AD577" s="35">
        <f t="shared" si="196"/>
        <v>0</v>
      </c>
      <c r="AE577" s="34" t="str">
        <f t="shared" si="197"/>
        <v/>
      </c>
      <c r="AF577" s="24"/>
      <c r="AG577" s="39">
        <f t="shared" si="198"/>
        <v>0</v>
      </c>
      <c r="AH577" s="35">
        <f t="shared" si="199"/>
        <v>0</v>
      </c>
      <c r="AI577" s="35">
        <f t="shared" si="200"/>
        <v>0</v>
      </c>
      <c r="AJ577" s="34" t="str">
        <f t="shared" si="201"/>
        <v/>
      </c>
      <c r="AK577" s="34" t="str">
        <f t="shared" si="202"/>
        <v/>
      </c>
      <c r="AL577" s="34" t="str">
        <f t="shared" si="203"/>
        <v/>
      </c>
      <c r="AM577" s="34" t="str">
        <f t="shared" si="204"/>
        <v/>
      </c>
      <c r="AN577" s="34" t="str">
        <f t="shared" si="205"/>
        <v/>
      </c>
      <c r="AO577" s="34" t="str">
        <f t="shared" si="206"/>
        <v/>
      </c>
      <c r="AP577" s="34" t="str">
        <f>IF(AJ577="","",VLOOKUP(AN577,[1]Sheet11!E:F,2,0))</f>
        <v/>
      </c>
      <c r="AQ577" s="34" t="str">
        <f>IF(AO577="拼单会员","5年",IF(AJ577="","",VLOOKUP(AM577&amp;AP577,[1]Sheet11!$J$3:$K$17,2)))</f>
        <v/>
      </c>
      <c r="AR577" s="34" t="str">
        <f t="shared" si="207"/>
        <v/>
      </c>
      <c r="AS577" s="34" t="str">
        <f t="shared" si="208"/>
        <v/>
      </c>
      <c r="AT577" s="34" t="str">
        <f t="shared" si="209"/>
        <v/>
      </c>
      <c r="AU577" s="34" t="str">
        <f t="shared" si="210"/>
        <v/>
      </c>
      <c r="AV577" s="34" t="str">
        <f t="shared" si="211"/>
        <v/>
      </c>
      <c r="AW577" s="34" t="str">
        <f t="shared" si="212"/>
        <v/>
      </c>
      <c r="AX577" s="34" t="str">
        <f t="shared" si="213"/>
        <v/>
      </c>
      <c r="AY577" s="34" t="str">
        <f>IF(SUMIF('7-市场业绩'!F:F,AC577,'7-市场业绩'!I:I)&gt;0,"学习卡","老结算")</f>
        <v>老结算</v>
      </c>
      <c r="AZ577" s="34" t="str">
        <f t="shared" si="214"/>
        <v/>
      </c>
      <c r="BA577" s="34" t="str">
        <f t="shared" si="215"/>
        <v>无</v>
      </c>
      <c r="BB577" s="34" t="str">
        <f t="shared" si="216"/>
        <v/>
      </c>
      <c r="BC577" s="34" t="str">
        <f t="shared" si="217"/>
        <v/>
      </c>
      <c r="BD577" s="34" t="str">
        <f t="shared" si="218"/>
        <v>无</v>
      </c>
      <c r="BE577" s="34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7.25" hidden="1" customHeight="1">
      <c r="A578" s="30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7"/>
      <c r="M578" s="20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4" t="str">
        <f t="shared" si="195"/>
        <v/>
      </c>
      <c r="AD578" s="35">
        <f t="shared" si="196"/>
        <v>0</v>
      </c>
      <c r="AE578" s="34" t="str">
        <f t="shared" si="197"/>
        <v/>
      </c>
      <c r="AF578" s="24"/>
      <c r="AG578" s="39">
        <f t="shared" si="198"/>
        <v>0</v>
      </c>
      <c r="AH578" s="35">
        <f t="shared" si="199"/>
        <v>0</v>
      </c>
      <c r="AI578" s="35">
        <f t="shared" si="200"/>
        <v>0</v>
      </c>
      <c r="AJ578" s="34" t="str">
        <f t="shared" si="201"/>
        <v/>
      </c>
      <c r="AK578" s="34" t="str">
        <f t="shared" si="202"/>
        <v/>
      </c>
      <c r="AL578" s="34" t="str">
        <f t="shared" si="203"/>
        <v/>
      </c>
      <c r="AM578" s="34" t="str">
        <f t="shared" si="204"/>
        <v/>
      </c>
      <c r="AN578" s="34" t="str">
        <f t="shared" si="205"/>
        <v/>
      </c>
      <c r="AO578" s="34" t="str">
        <f t="shared" si="206"/>
        <v/>
      </c>
      <c r="AP578" s="34" t="str">
        <f>IF(AJ578="","",VLOOKUP(AN578,[1]Sheet11!E:F,2,0))</f>
        <v/>
      </c>
      <c r="AQ578" s="34" t="str">
        <f>IF(AO578="拼单会员","5年",IF(AJ578="","",VLOOKUP(AM578&amp;AP578,[1]Sheet11!$J$3:$K$17,2)))</f>
        <v/>
      </c>
      <c r="AR578" s="34" t="str">
        <f t="shared" si="207"/>
        <v/>
      </c>
      <c r="AS578" s="34" t="str">
        <f t="shared" si="208"/>
        <v/>
      </c>
      <c r="AT578" s="34" t="str">
        <f t="shared" si="209"/>
        <v/>
      </c>
      <c r="AU578" s="34" t="str">
        <f t="shared" si="210"/>
        <v/>
      </c>
      <c r="AV578" s="34" t="str">
        <f t="shared" si="211"/>
        <v/>
      </c>
      <c r="AW578" s="34" t="str">
        <f t="shared" si="212"/>
        <v/>
      </c>
      <c r="AX578" s="34" t="str">
        <f t="shared" si="213"/>
        <v/>
      </c>
      <c r="AY578" s="34" t="str">
        <f>IF(SUMIF('7-市场业绩'!F:F,AC578,'7-市场业绩'!I:I)&gt;0,"学习卡","老结算")</f>
        <v>老结算</v>
      </c>
      <c r="AZ578" s="34" t="str">
        <f t="shared" si="214"/>
        <v/>
      </c>
      <c r="BA578" s="34" t="str">
        <f t="shared" si="215"/>
        <v>无</v>
      </c>
      <c r="BB578" s="34" t="str">
        <f t="shared" si="216"/>
        <v/>
      </c>
      <c r="BC578" s="34" t="str">
        <f t="shared" si="217"/>
        <v/>
      </c>
      <c r="BD578" s="34" t="str">
        <f t="shared" si="218"/>
        <v>无</v>
      </c>
      <c r="BE578" s="34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7.25" hidden="1" customHeight="1">
      <c r="A579" s="30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7"/>
      <c r="M579" s="20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4" t="str">
        <f t="shared" ref="AC579:AC642" si="219">SUBSTITUTE(SUBSTITUTE(SUBSTITUTE(SUBSTITUTE(SUBSTITUTE(SUBSTITUTE(AA579,"(主签单人)",""),"(03-客户接待员)",""),"（金牌）",""),"（会员学员）",""),"金牌",""),"金牌学员","")</f>
        <v/>
      </c>
      <c r="AD579" s="35">
        <f t="shared" ref="AD579:AD642" si="220">IFERROR(VALUE(MID(H579,FIND("(",H579)+1,FIND(")",H579)-FIND("(",H579)-2)),0)</f>
        <v>0</v>
      </c>
      <c r="AE579" s="34" t="str">
        <f t="shared" ref="AE579:AE642" si="221">IF(AJ579="","",MID(AB579,FIND("@",SUBSTITUTE(AB579,"／","@",6))+5,FIND("@",SUBSTITUTE(AB579,"／","@",7))-FIND("@",SUBSTITUTE(AB579,"／","@",6))-5))</f>
        <v/>
      </c>
      <c r="AF579" s="24"/>
      <c r="AG579" s="39">
        <f t="shared" ref="AG579:AG642" si="222">IFERROR(VALUE(MID(AB579,FIND("@",SUBSTITUTE(AB579,"：","@",1))+1,FIND("@",SUBSTITUTE(AB579,"）","@",1))-FIND("@",SUBSTITUTE(AB579,"：","@",1))-1)),0)</f>
        <v>0</v>
      </c>
      <c r="AH579" s="35">
        <f t="shared" ref="AH579:AH642" si="223">IFERROR(IF(AND(IFERROR(FIND("预缴定金",AB579),0)=0,H579=""),M579,VALUE(MID(AB579,FIND("@",SUBSTITUTE(AB579,"：","@",2))+1,FIND("@",SUBSTITUTE(AB579,"）","@",2))-FIND("@",SUBSTITUTE(AB579,"：","@",2))-1))),0)</f>
        <v>0</v>
      </c>
      <c r="AI579" s="35">
        <f t="shared" ref="AI579:AI642" si="224">M579-AH579</f>
        <v>0</v>
      </c>
      <c r="AJ579" s="34" t="str">
        <f t="shared" ref="AJ579:AJ642" si="225">IF(OR(V579="退费",V579="结转",W579="",W579="结转学费",W579="老带新返现"),"",IF(OR(AI579&lt;=0,AND(IFERROR(FIND("预缴定金",AB579),0)=0,H579="")),"",LEFT(AB579,FIND("／",AB579)-1)))</f>
        <v/>
      </c>
      <c r="AK579" s="34" t="str">
        <f t="shared" ref="AK579:AK642" si="226">IF(AJ579="","",LEFT(AB579,2))</f>
        <v/>
      </c>
      <c r="AL579" s="34" t="str">
        <f t="shared" ref="AL579:AL642" si="227">IF(AJ579="","",MID(AB579,3,2))</f>
        <v/>
      </c>
      <c r="AM579" s="34" t="str">
        <f t="shared" ref="AM579:AM642" si="228">IF(AJ579="","",MID(AB579,5,2))</f>
        <v/>
      </c>
      <c r="AN579" s="34" t="str">
        <f t="shared" ref="AN579:AN642" si="229">IF(AJ579="","",MIDB(AJ579,SEARCHB("?",AJ579),2*LEN(AJ579)-LENB(AJ579)+2))</f>
        <v/>
      </c>
      <c r="AO579" s="34" t="str">
        <f t="shared" ref="AO579:AO642" si="230">IF(AJ579="","",RIGHT(MIDB(AJ579,SEARCHB("?",AJ579),20),LENB(MIDB(AJ579,SEARCHB("?",AJ579),20))-LEN(MIDB(AJ579,SEARCHB("?",AJ579),20))-1))</f>
        <v/>
      </c>
      <c r="AP579" s="34" t="str">
        <f>IF(AJ579="","",VLOOKUP(AN579,[1]Sheet11!E:F,2,0))</f>
        <v/>
      </c>
      <c r="AQ579" s="34" t="str">
        <f>IF(AO579="拼单会员","5年",IF(AJ579="","",VLOOKUP(AM579&amp;AP579,[1]Sheet11!$J$3:$K$17,2)))</f>
        <v/>
      </c>
      <c r="AR579" s="34" t="str">
        <f t="shared" ref="AR579:AR642" si="231">IF(AJ579="","",VLOOKUP(AO579,BP:BQ,2,0))</f>
        <v/>
      </c>
      <c r="AS579" s="34" t="str">
        <f t="shared" ref="AS579:AS642" si="232">IF(AJ579="","",MID(AB579,FIND("@",SUBSTITUTE(AB579,"／","@",5))+8,10))</f>
        <v/>
      </c>
      <c r="AT579" s="34" t="str">
        <f t="shared" ref="AT579:AT642" si="233">IF(AJ579="","",IF(AK579="新生","新生",IF((AS579-$BH$2)&gt;0,"1年追补","老生")))</f>
        <v/>
      </c>
      <c r="AU579" s="34" t="str">
        <f t="shared" ref="AU579:AU642" si="234">IF(AJ579="","",IF(OR(AT579="新生",AT579="1年追补"),"新生","老生"))</f>
        <v/>
      </c>
      <c r="AV579" s="34" t="str">
        <f t="shared" ref="AV579:AV642" si="235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4" t="str">
        <f t="shared" ref="AW579:AW642" si="236">IF(AJ579="","",VLOOKUP(AO579,BP:BR,3,0))</f>
        <v/>
      </c>
      <c r="AX579" s="34" t="str">
        <f t="shared" ref="AX579:AX642" si="237">AT579&amp;AW579</f>
        <v/>
      </c>
      <c r="AY579" s="34" t="str">
        <f>IF(SUMIF('7-市场业绩'!F:F,AC579,'7-市场业绩'!I:I)&gt;0,"学习卡","老结算")</f>
        <v>老结算</v>
      </c>
      <c r="AZ579" s="34" t="str">
        <f t="shared" ref="AZ579:AZ642" si="238">IF(AY579="学习卡",AV579,AX579)</f>
        <v/>
      </c>
      <c r="BA579" s="34" t="str">
        <f t="shared" ref="BA579:BA642" si="239">IFERROR(MID(AB579,FIND("@",SUBSTITUTE(AB579,"／","@",3))+6,FIND("@",SUBSTITUTE(AB579,"／","@",4))-FIND("@",SUBSTITUTE(AB579,"／","@",3))-6),"无")</f>
        <v>无</v>
      </c>
      <c r="BB579" s="34" t="str">
        <f t="shared" ref="BB579:BB642" si="240">IFERROR(MID(AB579,FIND("@",SUBSTITUTE(AB579,"：","@",6))+1,FIND("@",SUBSTITUTE(AB579,"-","@",8))-FIND("@",SUBSTITUTE(AB579,"：","@",6))-1),"")</f>
        <v/>
      </c>
      <c r="BC579" s="34" t="str">
        <f t="shared" ref="BC579:BC642" si="241">IFERROR(MID(AB579,FIND("@",SUBSTITUTE(AB579,"：","@",6))+1,FIND("@",SUBSTITUTE(AB579,"-","@",8))-FIND("@",SUBSTITUTE(AB579,"：","@",6))-1),"")</f>
        <v/>
      </c>
      <c r="BD579" s="34" t="str">
        <f t="shared" ref="BD579:BD642" si="242">IFERROR(MID(AB579,FIND("@",SUBSTITUTE(AB579,"：","@",4))+1,FIND("@",SUBSTITUTE(AB579,"）","@",6))-FIND("@",SUBSTITUTE(AB579,"：","@",4))-1),"无")</f>
        <v>无</v>
      </c>
      <c r="BE579" s="34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7.25" hidden="1" customHeight="1">
      <c r="A580" s="30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7"/>
      <c r="M580" s="20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4" t="str">
        <f t="shared" si="219"/>
        <v/>
      </c>
      <c r="AD580" s="35">
        <f t="shared" si="220"/>
        <v>0</v>
      </c>
      <c r="AE580" s="34" t="str">
        <f t="shared" si="221"/>
        <v/>
      </c>
      <c r="AF580" s="24"/>
      <c r="AG580" s="39">
        <f t="shared" si="222"/>
        <v>0</v>
      </c>
      <c r="AH580" s="35">
        <f t="shared" si="223"/>
        <v>0</v>
      </c>
      <c r="AI580" s="35">
        <f t="shared" si="224"/>
        <v>0</v>
      </c>
      <c r="AJ580" s="34" t="str">
        <f t="shared" si="225"/>
        <v/>
      </c>
      <c r="AK580" s="34" t="str">
        <f t="shared" si="226"/>
        <v/>
      </c>
      <c r="AL580" s="34" t="str">
        <f t="shared" si="227"/>
        <v/>
      </c>
      <c r="AM580" s="34" t="str">
        <f t="shared" si="228"/>
        <v/>
      </c>
      <c r="AN580" s="34" t="str">
        <f t="shared" si="229"/>
        <v/>
      </c>
      <c r="AO580" s="34" t="str">
        <f t="shared" si="230"/>
        <v/>
      </c>
      <c r="AP580" s="34" t="str">
        <f>IF(AJ580="","",VLOOKUP(AN580,[1]Sheet11!E:F,2,0))</f>
        <v/>
      </c>
      <c r="AQ580" s="34" t="str">
        <f>IF(AO580="拼单会员","5年",IF(AJ580="","",VLOOKUP(AM580&amp;AP580,[1]Sheet11!$J$3:$K$17,2)))</f>
        <v/>
      </c>
      <c r="AR580" s="34" t="str">
        <f t="shared" si="231"/>
        <v/>
      </c>
      <c r="AS580" s="34" t="str">
        <f t="shared" si="232"/>
        <v/>
      </c>
      <c r="AT580" s="34" t="str">
        <f t="shared" si="233"/>
        <v/>
      </c>
      <c r="AU580" s="34" t="str">
        <f t="shared" si="234"/>
        <v/>
      </c>
      <c r="AV580" s="34" t="str">
        <f t="shared" si="235"/>
        <v/>
      </c>
      <c r="AW580" s="34" t="str">
        <f t="shared" si="236"/>
        <v/>
      </c>
      <c r="AX580" s="34" t="str">
        <f t="shared" si="237"/>
        <v/>
      </c>
      <c r="AY580" s="34" t="str">
        <f>IF(SUMIF('7-市场业绩'!F:F,AC580,'7-市场业绩'!I:I)&gt;0,"学习卡","老结算")</f>
        <v>老结算</v>
      </c>
      <c r="AZ580" s="34" t="str">
        <f t="shared" si="238"/>
        <v/>
      </c>
      <c r="BA580" s="34" t="str">
        <f t="shared" si="239"/>
        <v>无</v>
      </c>
      <c r="BB580" s="34" t="str">
        <f t="shared" si="240"/>
        <v/>
      </c>
      <c r="BC580" s="34" t="str">
        <f t="shared" si="241"/>
        <v/>
      </c>
      <c r="BD580" s="34" t="str">
        <f t="shared" si="242"/>
        <v>无</v>
      </c>
      <c r="BE580" s="34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7.25" hidden="1" customHeight="1">
      <c r="A581" s="30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7"/>
      <c r="M581" s="20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4" t="str">
        <f t="shared" si="219"/>
        <v/>
      </c>
      <c r="AD581" s="35">
        <f t="shared" si="220"/>
        <v>0</v>
      </c>
      <c r="AE581" s="34" t="str">
        <f t="shared" si="221"/>
        <v/>
      </c>
      <c r="AF581" s="24"/>
      <c r="AG581" s="39">
        <f t="shared" si="222"/>
        <v>0</v>
      </c>
      <c r="AH581" s="35">
        <f t="shared" si="223"/>
        <v>0</v>
      </c>
      <c r="AI581" s="35">
        <f t="shared" si="224"/>
        <v>0</v>
      </c>
      <c r="AJ581" s="34" t="str">
        <f t="shared" si="225"/>
        <v/>
      </c>
      <c r="AK581" s="34" t="str">
        <f t="shared" si="226"/>
        <v/>
      </c>
      <c r="AL581" s="34" t="str">
        <f t="shared" si="227"/>
        <v/>
      </c>
      <c r="AM581" s="34" t="str">
        <f t="shared" si="228"/>
        <v/>
      </c>
      <c r="AN581" s="34" t="str">
        <f t="shared" si="229"/>
        <v/>
      </c>
      <c r="AO581" s="34" t="str">
        <f t="shared" si="230"/>
        <v/>
      </c>
      <c r="AP581" s="34" t="str">
        <f>IF(AJ581="","",VLOOKUP(AN581,[1]Sheet11!E:F,2,0))</f>
        <v/>
      </c>
      <c r="AQ581" s="34" t="str">
        <f>IF(AO581="拼单会员","5年",IF(AJ581="","",VLOOKUP(AM581&amp;AP581,[1]Sheet11!$J$3:$K$17,2)))</f>
        <v/>
      </c>
      <c r="AR581" s="34" t="str">
        <f t="shared" si="231"/>
        <v/>
      </c>
      <c r="AS581" s="34" t="str">
        <f t="shared" si="232"/>
        <v/>
      </c>
      <c r="AT581" s="34" t="str">
        <f t="shared" si="233"/>
        <v/>
      </c>
      <c r="AU581" s="34" t="str">
        <f t="shared" si="234"/>
        <v/>
      </c>
      <c r="AV581" s="34" t="str">
        <f t="shared" si="235"/>
        <v/>
      </c>
      <c r="AW581" s="34" t="str">
        <f t="shared" si="236"/>
        <v/>
      </c>
      <c r="AX581" s="34" t="str">
        <f t="shared" si="237"/>
        <v/>
      </c>
      <c r="AY581" s="34" t="str">
        <f>IF(SUMIF('7-市场业绩'!F:F,AC581,'7-市场业绩'!I:I)&gt;0,"学习卡","老结算")</f>
        <v>老结算</v>
      </c>
      <c r="AZ581" s="34" t="str">
        <f t="shared" si="238"/>
        <v/>
      </c>
      <c r="BA581" s="34" t="str">
        <f t="shared" si="239"/>
        <v>无</v>
      </c>
      <c r="BB581" s="34" t="str">
        <f t="shared" si="240"/>
        <v/>
      </c>
      <c r="BC581" s="34" t="str">
        <f t="shared" si="241"/>
        <v/>
      </c>
      <c r="BD581" s="34" t="str">
        <f t="shared" si="242"/>
        <v>无</v>
      </c>
      <c r="BE581" s="34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7.25" hidden="1" customHeight="1">
      <c r="A582" s="30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7"/>
      <c r="M582" s="20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4" t="str">
        <f t="shared" si="219"/>
        <v/>
      </c>
      <c r="AD582" s="35">
        <f t="shared" si="220"/>
        <v>0</v>
      </c>
      <c r="AE582" s="34" t="str">
        <f t="shared" si="221"/>
        <v/>
      </c>
      <c r="AF582" s="24"/>
      <c r="AG582" s="39">
        <f t="shared" si="222"/>
        <v>0</v>
      </c>
      <c r="AH582" s="35">
        <f t="shared" si="223"/>
        <v>0</v>
      </c>
      <c r="AI582" s="35">
        <f t="shared" si="224"/>
        <v>0</v>
      </c>
      <c r="AJ582" s="34" t="str">
        <f t="shared" si="225"/>
        <v/>
      </c>
      <c r="AK582" s="34" t="str">
        <f t="shared" si="226"/>
        <v/>
      </c>
      <c r="AL582" s="34" t="str">
        <f t="shared" si="227"/>
        <v/>
      </c>
      <c r="AM582" s="34" t="str">
        <f t="shared" si="228"/>
        <v/>
      </c>
      <c r="AN582" s="34" t="str">
        <f t="shared" si="229"/>
        <v/>
      </c>
      <c r="AO582" s="34" t="str">
        <f t="shared" si="230"/>
        <v/>
      </c>
      <c r="AP582" s="34" t="str">
        <f>IF(AJ582="","",VLOOKUP(AN582,[1]Sheet11!E:F,2,0))</f>
        <v/>
      </c>
      <c r="AQ582" s="34" t="str">
        <f>IF(AO582="拼单会员","5年",IF(AJ582="","",VLOOKUP(AM582&amp;AP582,[1]Sheet11!$J$3:$K$17,2)))</f>
        <v/>
      </c>
      <c r="AR582" s="34" t="str">
        <f t="shared" si="231"/>
        <v/>
      </c>
      <c r="AS582" s="34" t="str">
        <f t="shared" si="232"/>
        <v/>
      </c>
      <c r="AT582" s="34" t="str">
        <f t="shared" si="233"/>
        <v/>
      </c>
      <c r="AU582" s="34" t="str">
        <f t="shared" si="234"/>
        <v/>
      </c>
      <c r="AV582" s="34" t="str">
        <f t="shared" si="235"/>
        <v/>
      </c>
      <c r="AW582" s="34" t="str">
        <f t="shared" si="236"/>
        <v/>
      </c>
      <c r="AX582" s="34" t="str">
        <f t="shared" si="237"/>
        <v/>
      </c>
      <c r="AY582" s="34" t="str">
        <f>IF(SUMIF('7-市场业绩'!F:F,AC582,'7-市场业绩'!I:I)&gt;0,"学习卡","老结算")</f>
        <v>老结算</v>
      </c>
      <c r="AZ582" s="34" t="str">
        <f t="shared" si="238"/>
        <v/>
      </c>
      <c r="BA582" s="34" t="str">
        <f t="shared" si="239"/>
        <v>无</v>
      </c>
      <c r="BB582" s="34" t="str">
        <f t="shared" si="240"/>
        <v/>
      </c>
      <c r="BC582" s="34" t="str">
        <f t="shared" si="241"/>
        <v/>
      </c>
      <c r="BD582" s="34" t="str">
        <f t="shared" si="242"/>
        <v>无</v>
      </c>
      <c r="BE582" s="34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7.25" hidden="1" customHeight="1">
      <c r="A583" s="30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7"/>
      <c r="M583" s="20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4" t="str">
        <f t="shared" si="219"/>
        <v/>
      </c>
      <c r="AD583" s="35">
        <f t="shared" si="220"/>
        <v>0</v>
      </c>
      <c r="AE583" s="34" t="str">
        <f t="shared" si="221"/>
        <v/>
      </c>
      <c r="AF583" s="24"/>
      <c r="AG583" s="39">
        <f t="shared" si="222"/>
        <v>0</v>
      </c>
      <c r="AH583" s="35">
        <f t="shared" si="223"/>
        <v>0</v>
      </c>
      <c r="AI583" s="35">
        <f t="shared" si="224"/>
        <v>0</v>
      </c>
      <c r="AJ583" s="34" t="str">
        <f t="shared" si="225"/>
        <v/>
      </c>
      <c r="AK583" s="34" t="str">
        <f t="shared" si="226"/>
        <v/>
      </c>
      <c r="AL583" s="34" t="str">
        <f t="shared" si="227"/>
        <v/>
      </c>
      <c r="AM583" s="34" t="str">
        <f t="shared" si="228"/>
        <v/>
      </c>
      <c r="AN583" s="34" t="str">
        <f t="shared" si="229"/>
        <v/>
      </c>
      <c r="AO583" s="34" t="str">
        <f t="shared" si="230"/>
        <v/>
      </c>
      <c r="AP583" s="34" t="str">
        <f>IF(AJ583="","",VLOOKUP(AN583,[1]Sheet11!E:F,2,0))</f>
        <v/>
      </c>
      <c r="AQ583" s="34" t="str">
        <f>IF(AO583="拼单会员","5年",IF(AJ583="","",VLOOKUP(AM583&amp;AP583,[1]Sheet11!$J$3:$K$17,2)))</f>
        <v/>
      </c>
      <c r="AR583" s="34" t="str">
        <f t="shared" si="231"/>
        <v/>
      </c>
      <c r="AS583" s="34" t="str">
        <f t="shared" si="232"/>
        <v/>
      </c>
      <c r="AT583" s="34" t="str">
        <f t="shared" si="233"/>
        <v/>
      </c>
      <c r="AU583" s="34" t="str">
        <f t="shared" si="234"/>
        <v/>
      </c>
      <c r="AV583" s="34" t="str">
        <f t="shared" si="235"/>
        <v/>
      </c>
      <c r="AW583" s="34" t="str">
        <f t="shared" si="236"/>
        <v/>
      </c>
      <c r="AX583" s="34" t="str">
        <f t="shared" si="237"/>
        <v/>
      </c>
      <c r="AY583" s="34" t="str">
        <f>IF(SUMIF('7-市场业绩'!F:F,AC583,'7-市场业绩'!I:I)&gt;0,"学习卡","老结算")</f>
        <v>老结算</v>
      </c>
      <c r="AZ583" s="34" t="str">
        <f t="shared" si="238"/>
        <v/>
      </c>
      <c r="BA583" s="34" t="str">
        <f t="shared" si="239"/>
        <v>无</v>
      </c>
      <c r="BB583" s="34" t="str">
        <f t="shared" si="240"/>
        <v/>
      </c>
      <c r="BC583" s="34" t="str">
        <f t="shared" si="241"/>
        <v/>
      </c>
      <c r="BD583" s="34" t="str">
        <f t="shared" si="242"/>
        <v>无</v>
      </c>
      <c r="BE583" s="34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7.25" hidden="1" customHeight="1">
      <c r="A584" s="30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7"/>
      <c r="M584" s="20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4" t="str">
        <f t="shared" si="219"/>
        <v/>
      </c>
      <c r="AD584" s="35">
        <f t="shared" si="220"/>
        <v>0</v>
      </c>
      <c r="AE584" s="34" t="str">
        <f t="shared" si="221"/>
        <v/>
      </c>
      <c r="AF584" s="24"/>
      <c r="AG584" s="39">
        <f t="shared" si="222"/>
        <v>0</v>
      </c>
      <c r="AH584" s="35">
        <f t="shared" si="223"/>
        <v>0</v>
      </c>
      <c r="AI584" s="35">
        <f t="shared" si="224"/>
        <v>0</v>
      </c>
      <c r="AJ584" s="34" t="str">
        <f t="shared" si="225"/>
        <v/>
      </c>
      <c r="AK584" s="34" t="str">
        <f t="shared" si="226"/>
        <v/>
      </c>
      <c r="AL584" s="34" t="str">
        <f t="shared" si="227"/>
        <v/>
      </c>
      <c r="AM584" s="34" t="str">
        <f t="shared" si="228"/>
        <v/>
      </c>
      <c r="AN584" s="34" t="str">
        <f t="shared" si="229"/>
        <v/>
      </c>
      <c r="AO584" s="34" t="str">
        <f t="shared" si="230"/>
        <v/>
      </c>
      <c r="AP584" s="34" t="str">
        <f>IF(AJ584="","",VLOOKUP(AN584,[1]Sheet11!E:F,2,0))</f>
        <v/>
      </c>
      <c r="AQ584" s="34" t="str">
        <f>IF(AO584="拼单会员","5年",IF(AJ584="","",VLOOKUP(AM584&amp;AP584,[1]Sheet11!$J$3:$K$17,2)))</f>
        <v/>
      </c>
      <c r="AR584" s="34" t="str">
        <f t="shared" si="231"/>
        <v/>
      </c>
      <c r="AS584" s="34" t="str">
        <f t="shared" si="232"/>
        <v/>
      </c>
      <c r="AT584" s="34" t="str">
        <f t="shared" si="233"/>
        <v/>
      </c>
      <c r="AU584" s="34" t="str">
        <f t="shared" si="234"/>
        <v/>
      </c>
      <c r="AV584" s="34" t="str">
        <f t="shared" si="235"/>
        <v/>
      </c>
      <c r="AW584" s="34" t="str">
        <f t="shared" si="236"/>
        <v/>
      </c>
      <c r="AX584" s="34" t="str">
        <f t="shared" si="237"/>
        <v/>
      </c>
      <c r="AY584" s="34" t="str">
        <f>IF(SUMIF('7-市场业绩'!F:F,AC584,'7-市场业绩'!I:I)&gt;0,"学习卡","老结算")</f>
        <v>老结算</v>
      </c>
      <c r="AZ584" s="34" t="str">
        <f t="shared" si="238"/>
        <v/>
      </c>
      <c r="BA584" s="34" t="str">
        <f t="shared" si="239"/>
        <v>无</v>
      </c>
      <c r="BB584" s="34" t="str">
        <f t="shared" si="240"/>
        <v/>
      </c>
      <c r="BC584" s="34" t="str">
        <f t="shared" si="241"/>
        <v/>
      </c>
      <c r="BD584" s="34" t="str">
        <f t="shared" si="242"/>
        <v>无</v>
      </c>
      <c r="BE584" s="34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7.25" hidden="1" customHeight="1">
      <c r="A585" s="30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7"/>
      <c r="M585" s="20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4" t="str">
        <f t="shared" si="219"/>
        <v/>
      </c>
      <c r="AD585" s="35">
        <f t="shared" si="220"/>
        <v>0</v>
      </c>
      <c r="AE585" s="34" t="str">
        <f t="shared" si="221"/>
        <v/>
      </c>
      <c r="AF585" s="24"/>
      <c r="AG585" s="39">
        <f t="shared" si="222"/>
        <v>0</v>
      </c>
      <c r="AH585" s="35">
        <f t="shared" si="223"/>
        <v>0</v>
      </c>
      <c r="AI585" s="35">
        <f t="shared" si="224"/>
        <v>0</v>
      </c>
      <c r="AJ585" s="34" t="str">
        <f t="shared" si="225"/>
        <v/>
      </c>
      <c r="AK585" s="34" t="str">
        <f t="shared" si="226"/>
        <v/>
      </c>
      <c r="AL585" s="34" t="str">
        <f t="shared" si="227"/>
        <v/>
      </c>
      <c r="AM585" s="34" t="str">
        <f t="shared" si="228"/>
        <v/>
      </c>
      <c r="AN585" s="34" t="str">
        <f t="shared" si="229"/>
        <v/>
      </c>
      <c r="AO585" s="34" t="str">
        <f t="shared" si="230"/>
        <v/>
      </c>
      <c r="AP585" s="34" t="str">
        <f>IF(AJ585="","",VLOOKUP(AN585,[1]Sheet11!E:F,2,0))</f>
        <v/>
      </c>
      <c r="AQ585" s="34" t="str">
        <f>IF(AO585="拼单会员","5年",IF(AJ585="","",VLOOKUP(AM585&amp;AP585,[1]Sheet11!$J$3:$K$17,2)))</f>
        <v/>
      </c>
      <c r="AR585" s="34" t="str">
        <f t="shared" si="231"/>
        <v/>
      </c>
      <c r="AS585" s="34" t="str">
        <f t="shared" si="232"/>
        <v/>
      </c>
      <c r="AT585" s="34" t="str">
        <f t="shared" si="233"/>
        <v/>
      </c>
      <c r="AU585" s="34" t="str">
        <f t="shared" si="234"/>
        <v/>
      </c>
      <c r="AV585" s="34" t="str">
        <f t="shared" si="235"/>
        <v/>
      </c>
      <c r="AW585" s="34" t="str">
        <f t="shared" si="236"/>
        <v/>
      </c>
      <c r="AX585" s="34" t="str">
        <f t="shared" si="237"/>
        <v/>
      </c>
      <c r="AY585" s="34" t="str">
        <f>IF(SUMIF('7-市场业绩'!F:F,AC585,'7-市场业绩'!I:I)&gt;0,"学习卡","老结算")</f>
        <v>老结算</v>
      </c>
      <c r="AZ585" s="34" t="str">
        <f t="shared" si="238"/>
        <v/>
      </c>
      <c r="BA585" s="34" t="str">
        <f t="shared" si="239"/>
        <v>无</v>
      </c>
      <c r="BB585" s="34" t="str">
        <f t="shared" si="240"/>
        <v/>
      </c>
      <c r="BC585" s="34" t="str">
        <f t="shared" si="241"/>
        <v/>
      </c>
      <c r="BD585" s="34" t="str">
        <f t="shared" si="242"/>
        <v>无</v>
      </c>
      <c r="BE585" s="34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7.25" hidden="1" customHeight="1">
      <c r="A586" s="30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7"/>
      <c r="M586" s="20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4" t="str">
        <f t="shared" si="219"/>
        <v/>
      </c>
      <c r="AD586" s="35">
        <f t="shared" si="220"/>
        <v>0</v>
      </c>
      <c r="AE586" s="34" t="str">
        <f t="shared" si="221"/>
        <v/>
      </c>
      <c r="AF586" s="24"/>
      <c r="AG586" s="39">
        <f t="shared" si="222"/>
        <v>0</v>
      </c>
      <c r="AH586" s="35">
        <f t="shared" si="223"/>
        <v>0</v>
      </c>
      <c r="AI586" s="35">
        <f t="shared" si="224"/>
        <v>0</v>
      </c>
      <c r="AJ586" s="34" t="str">
        <f t="shared" si="225"/>
        <v/>
      </c>
      <c r="AK586" s="34" t="str">
        <f t="shared" si="226"/>
        <v/>
      </c>
      <c r="AL586" s="34" t="str">
        <f t="shared" si="227"/>
        <v/>
      </c>
      <c r="AM586" s="34" t="str">
        <f t="shared" si="228"/>
        <v/>
      </c>
      <c r="AN586" s="34" t="str">
        <f t="shared" si="229"/>
        <v/>
      </c>
      <c r="AO586" s="34" t="str">
        <f t="shared" si="230"/>
        <v/>
      </c>
      <c r="AP586" s="34" t="str">
        <f>IF(AJ586="","",VLOOKUP(AN586,[1]Sheet11!E:F,2,0))</f>
        <v/>
      </c>
      <c r="AQ586" s="34" t="str">
        <f>IF(AO586="拼单会员","5年",IF(AJ586="","",VLOOKUP(AM586&amp;AP586,[1]Sheet11!$J$3:$K$17,2)))</f>
        <v/>
      </c>
      <c r="AR586" s="34" t="str">
        <f t="shared" si="231"/>
        <v/>
      </c>
      <c r="AS586" s="34" t="str">
        <f t="shared" si="232"/>
        <v/>
      </c>
      <c r="AT586" s="34" t="str">
        <f t="shared" si="233"/>
        <v/>
      </c>
      <c r="AU586" s="34" t="str">
        <f t="shared" si="234"/>
        <v/>
      </c>
      <c r="AV586" s="34" t="str">
        <f t="shared" si="235"/>
        <v/>
      </c>
      <c r="AW586" s="34" t="str">
        <f t="shared" si="236"/>
        <v/>
      </c>
      <c r="AX586" s="34" t="str">
        <f t="shared" si="237"/>
        <v/>
      </c>
      <c r="AY586" s="34" t="str">
        <f>IF(SUMIF('7-市场业绩'!F:F,AC586,'7-市场业绩'!I:I)&gt;0,"学习卡","老结算")</f>
        <v>老结算</v>
      </c>
      <c r="AZ586" s="34" t="str">
        <f t="shared" si="238"/>
        <v/>
      </c>
      <c r="BA586" s="34" t="str">
        <f t="shared" si="239"/>
        <v>无</v>
      </c>
      <c r="BB586" s="34" t="str">
        <f t="shared" si="240"/>
        <v/>
      </c>
      <c r="BC586" s="34" t="str">
        <f t="shared" si="241"/>
        <v/>
      </c>
      <c r="BD586" s="34" t="str">
        <f t="shared" si="242"/>
        <v>无</v>
      </c>
      <c r="BE586" s="34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7.25" hidden="1" customHeight="1">
      <c r="A587" s="30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7"/>
      <c r="M587" s="20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4" t="str">
        <f t="shared" si="219"/>
        <v/>
      </c>
      <c r="AD587" s="35">
        <f t="shared" si="220"/>
        <v>0</v>
      </c>
      <c r="AE587" s="34" t="str">
        <f t="shared" si="221"/>
        <v/>
      </c>
      <c r="AF587" s="24"/>
      <c r="AG587" s="39">
        <f t="shared" si="222"/>
        <v>0</v>
      </c>
      <c r="AH587" s="35">
        <f t="shared" si="223"/>
        <v>0</v>
      </c>
      <c r="AI587" s="35">
        <f t="shared" si="224"/>
        <v>0</v>
      </c>
      <c r="AJ587" s="34" t="str">
        <f t="shared" si="225"/>
        <v/>
      </c>
      <c r="AK587" s="34" t="str">
        <f t="shared" si="226"/>
        <v/>
      </c>
      <c r="AL587" s="34" t="str">
        <f t="shared" si="227"/>
        <v/>
      </c>
      <c r="AM587" s="34" t="str">
        <f t="shared" si="228"/>
        <v/>
      </c>
      <c r="AN587" s="34" t="str">
        <f t="shared" si="229"/>
        <v/>
      </c>
      <c r="AO587" s="34" t="str">
        <f t="shared" si="230"/>
        <v/>
      </c>
      <c r="AP587" s="34" t="str">
        <f>IF(AJ587="","",VLOOKUP(AN587,[1]Sheet11!E:F,2,0))</f>
        <v/>
      </c>
      <c r="AQ587" s="34" t="str">
        <f>IF(AO587="拼单会员","5年",IF(AJ587="","",VLOOKUP(AM587&amp;AP587,[1]Sheet11!$J$3:$K$17,2)))</f>
        <v/>
      </c>
      <c r="AR587" s="34" t="str">
        <f t="shared" si="231"/>
        <v/>
      </c>
      <c r="AS587" s="34" t="str">
        <f t="shared" si="232"/>
        <v/>
      </c>
      <c r="AT587" s="34" t="str">
        <f t="shared" si="233"/>
        <v/>
      </c>
      <c r="AU587" s="34" t="str">
        <f t="shared" si="234"/>
        <v/>
      </c>
      <c r="AV587" s="34" t="str">
        <f t="shared" si="235"/>
        <v/>
      </c>
      <c r="AW587" s="34" t="str">
        <f t="shared" si="236"/>
        <v/>
      </c>
      <c r="AX587" s="34" t="str">
        <f t="shared" si="237"/>
        <v/>
      </c>
      <c r="AY587" s="34" t="str">
        <f>IF(SUMIF('7-市场业绩'!F:F,AC587,'7-市场业绩'!I:I)&gt;0,"学习卡","老结算")</f>
        <v>老结算</v>
      </c>
      <c r="AZ587" s="34" t="str">
        <f t="shared" si="238"/>
        <v/>
      </c>
      <c r="BA587" s="34" t="str">
        <f t="shared" si="239"/>
        <v>无</v>
      </c>
      <c r="BB587" s="34" t="str">
        <f t="shared" si="240"/>
        <v/>
      </c>
      <c r="BC587" s="34" t="str">
        <f t="shared" si="241"/>
        <v/>
      </c>
      <c r="BD587" s="34" t="str">
        <f t="shared" si="242"/>
        <v>无</v>
      </c>
      <c r="BE587" s="34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7.25" hidden="1" customHeight="1">
      <c r="A588" s="30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7"/>
      <c r="M588" s="20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4" t="str">
        <f t="shared" si="219"/>
        <v/>
      </c>
      <c r="AD588" s="35">
        <f t="shared" si="220"/>
        <v>0</v>
      </c>
      <c r="AE588" s="34" t="str">
        <f t="shared" si="221"/>
        <v/>
      </c>
      <c r="AF588" s="24"/>
      <c r="AG588" s="39">
        <f t="shared" si="222"/>
        <v>0</v>
      </c>
      <c r="AH588" s="35">
        <f t="shared" si="223"/>
        <v>0</v>
      </c>
      <c r="AI588" s="35">
        <f t="shared" si="224"/>
        <v>0</v>
      </c>
      <c r="AJ588" s="34" t="str">
        <f t="shared" si="225"/>
        <v/>
      </c>
      <c r="AK588" s="34" t="str">
        <f t="shared" si="226"/>
        <v/>
      </c>
      <c r="AL588" s="34" t="str">
        <f t="shared" si="227"/>
        <v/>
      </c>
      <c r="AM588" s="34" t="str">
        <f t="shared" si="228"/>
        <v/>
      </c>
      <c r="AN588" s="34" t="str">
        <f t="shared" si="229"/>
        <v/>
      </c>
      <c r="AO588" s="34" t="str">
        <f t="shared" si="230"/>
        <v/>
      </c>
      <c r="AP588" s="34" t="str">
        <f>IF(AJ588="","",VLOOKUP(AN588,[1]Sheet11!E:F,2,0))</f>
        <v/>
      </c>
      <c r="AQ588" s="34" t="str">
        <f>IF(AO588="拼单会员","5年",IF(AJ588="","",VLOOKUP(AM588&amp;AP588,[1]Sheet11!$J$3:$K$17,2)))</f>
        <v/>
      </c>
      <c r="AR588" s="34" t="str">
        <f t="shared" si="231"/>
        <v/>
      </c>
      <c r="AS588" s="34" t="str">
        <f t="shared" si="232"/>
        <v/>
      </c>
      <c r="AT588" s="34" t="str">
        <f t="shared" si="233"/>
        <v/>
      </c>
      <c r="AU588" s="34" t="str">
        <f t="shared" si="234"/>
        <v/>
      </c>
      <c r="AV588" s="34" t="str">
        <f t="shared" si="235"/>
        <v/>
      </c>
      <c r="AW588" s="34" t="str">
        <f t="shared" si="236"/>
        <v/>
      </c>
      <c r="AX588" s="34" t="str">
        <f t="shared" si="237"/>
        <v/>
      </c>
      <c r="AY588" s="34" t="str">
        <f>IF(SUMIF('7-市场业绩'!F:F,AC588,'7-市场业绩'!I:I)&gt;0,"学习卡","老结算")</f>
        <v>老结算</v>
      </c>
      <c r="AZ588" s="34" t="str">
        <f t="shared" si="238"/>
        <v/>
      </c>
      <c r="BA588" s="34" t="str">
        <f t="shared" si="239"/>
        <v>无</v>
      </c>
      <c r="BB588" s="34" t="str">
        <f t="shared" si="240"/>
        <v/>
      </c>
      <c r="BC588" s="34" t="str">
        <f t="shared" si="241"/>
        <v/>
      </c>
      <c r="BD588" s="34" t="str">
        <f t="shared" si="242"/>
        <v>无</v>
      </c>
      <c r="BE588" s="34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7.25" hidden="1" customHeight="1">
      <c r="A589" s="30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7"/>
      <c r="M589" s="20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4" t="str">
        <f t="shared" si="219"/>
        <v/>
      </c>
      <c r="AD589" s="35">
        <f t="shared" si="220"/>
        <v>0</v>
      </c>
      <c r="AE589" s="34" t="str">
        <f t="shared" si="221"/>
        <v/>
      </c>
      <c r="AF589" s="24"/>
      <c r="AG589" s="39">
        <f t="shared" si="222"/>
        <v>0</v>
      </c>
      <c r="AH589" s="35">
        <f t="shared" si="223"/>
        <v>0</v>
      </c>
      <c r="AI589" s="35">
        <f t="shared" si="224"/>
        <v>0</v>
      </c>
      <c r="AJ589" s="34" t="str">
        <f t="shared" si="225"/>
        <v/>
      </c>
      <c r="AK589" s="34" t="str">
        <f t="shared" si="226"/>
        <v/>
      </c>
      <c r="AL589" s="34" t="str">
        <f t="shared" si="227"/>
        <v/>
      </c>
      <c r="AM589" s="34" t="str">
        <f t="shared" si="228"/>
        <v/>
      </c>
      <c r="AN589" s="34" t="str">
        <f t="shared" si="229"/>
        <v/>
      </c>
      <c r="AO589" s="34" t="str">
        <f t="shared" si="230"/>
        <v/>
      </c>
      <c r="AP589" s="34" t="str">
        <f>IF(AJ589="","",VLOOKUP(AN589,[1]Sheet11!E:F,2,0))</f>
        <v/>
      </c>
      <c r="AQ589" s="34" t="str">
        <f>IF(AO589="拼单会员","5年",IF(AJ589="","",VLOOKUP(AM589&amp;AP589,[1]Sheet11!$J$3:$K$17,2)))</f>
        <v/>
      </c>
      <c r="AR589" s="34" t="str">
        <f t="shared" si="231"/>
        <v/>
      </c>
      <c r="AS589" s="34" t="str">
        <f t="shared" si="232"/>
        <v/>
      </c>
      <c r="AT589" s="34" t="str">
        <f t="shared" si="233"/>
        <v/>
      </c>
      <c r="AU589" s="34" t="str">
        <f t="shared" si="234"/>
        <v/>
      </c>
      <c r="AV589" s="34" t="str">
        <f t="shared" si="235"/>
        <v/>
      </c>
      <c r="AW589" s="34" t="str">
        <f t="shared" si="236"/>
        <v/>
      </c>
      <c r="AX589" s="34" t="str">
        <f t="shared" si="237"/>
        <v/>
      </c>
      <c r="AY589" s="34" t="str">
        <f>IF(SUMIF('7-市场业绩'!F:F,AC589,'7-市场业绩'!I:I)&gt;0,"学习卡","老结算")</f>
        <v>老结算</v>
      </c>
      <c r="AZ589" s="34" t="str">
        <f t="shared" si="238"/>
        <v/>
      </c>
      <c r="BA589" s="34" t="str">
        <f t="shared" si="239"/>
        <v>无</v>
      </c>
      <c r="BB589" s="34" t="str">
        <f t="shared" si="240"/>
        <v/>
      </c>
      <c r="BC589" s="34" t="str">
        <f t="shared" si="241"/>
        <v/>
      </c>
      <c r="BD589" s="34" t="str">
        <f t="shared" si="242"/>
        <v>无</v>
      </c>
      <c r="BE589" s="34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7.25" hidden="1" customHeight="1">
      <c r="A590" s="30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7"/>
      <c r="M590" s="20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4" t="str">
        <f t="shared" si="219"/>
        <v/>
      </c>
      <c r="AD590" s="35">
        <f t="shared" si="220"/>
        <v>0</v>
      </c>
      <c r="AE590" s="34" t="str">
        <f t="shared" si="221"/>
        <v/>
      </c>
      <c r="AF590" s="24"/>
      <c r="AG590" s="39">
        <f t="shared" si="222"/>
        <v>0</v>
      </c>
      <c r="AH590" s="35">
        <f t="shared" si="223"/>
        <v>0</v>
      </c>
      <c r="AI590" s="35">
        <f t="shared" si="224"/>
        <v>0</v>
      </c>
      <c r="AJ590" s="34" t="str">
        <f t="shared" si="225"/>
        <v/>
      </c>
      <c r="AK590" s="34" t="str">
        <f t="shared" si="226"/>
        <v/>
      </c>
      <c r="AL590" s="34" t="str">
        <f t="shared" si="227"/>
        <v/>
      </c>
      <c r="AM590" s="34" t="str">
        <f t="shared" si="228"/>
        <v/>
      </c>
      <c r="AN590" s="34" t="str">
        <f t="shared" si="229"/>
        <v/>
      </c>
      <c r="AO590" s="34" t="str">
        <f t="shared" si="230"/>
        <v/>
      </c>
      <c r="AP590" s="34" t="str">
        <f>IF(AJ590="","",VLOOKUP(AN590,[1]Sheet11!E:F,2,0))</f>
        <v/>
      </c>
      <c r="AQ590" s="34" t="str">
        <f>IF(AO590="拼单会员","5年",IF(AJ590="","",VLOOKUP(AM590&amp;AP590,[1]Sheet11!$J$3:$K$17,2)))</f>
        <v/>
      </c>
      <c r="AR590" s="34" t="str">
        <f t="shared" si="231"/>
        <v/>
      </c>
      <c r="AS590" s="34" t="str">
        <f t="shared" si="232"/>
        <v/>
      </c>
      <c r="AT590" s="34" t="str">
        <f t="shared" si="233"/>
        <v/>
      </c>
      <c r="AU590" s="34" t="str">
        <f t="shared" si="234"/>
        <v/>
      </c>
      <c r="AV590" s="34" t="str">
        <f t="shared" si="235"/>
        <v/>
      </c>
      <c r="AW590" s="34" t="str">
        <f t="shared" si="236"/>
        <v/>
      </c>
      <c r="AX590" s="34" t="str">
        <f t="shared" si="237"/>
        <v/>
      </c>
      <c r="AY590" s="34" t="str">
        <f>IF(SUMIF('7-市场业绩'!F:F,AC590,'7-市场业绩'!I:I)&gt;0,"学习卡","老结算")</f>
        <v>老结算</v>
      </c>
      <c r="AZ590" s="34" t="str">
        <f t="shared" si="238"/>
        <v/>
      </c>
      <c r="BA590" s="34" t="str">
        <f t="shared" si="239"/>
        <v>无</v>
      </c>
      <c r="BB590" s="34" t="str">
        <f t="shared" si="240"/>
        <v/>
      </c>
      <c r="BC590" s="34" t="str">
        <f t="shared" si="241"/>
        <v/>
      </c>
      <c r="BD590" s="34" t="str">
        <f t="shared" si="242"/>
        <v>无</v>
      </c>
      <c r="BE590" s="34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7.25" hidden="1" customHeight="1">
      <c r="A591" s="30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7"/>
      <c r="M591" s="20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4" t="str">
        <f t="shared" si="219"/>
        <v/>
      </c>
      <c r="AD591" s="35">
        <f t="shared" si="220"/>
        <v>0</v>
      </c>
      <c r="AE591" s="34" t="str">
        <f t="shared" si="221"/>
        <v/>
      </c>
      <c r="AF591" s="24"/>
      <c r="AG591" s="39">
        <f t="shared" si="222"/>
        <v>0</v>
      </c>
      <c r="AH591" s="35">
        <f t="shared" si="223"/>
        <v>0</v>
      </c>
      <c r="AI591" s="35">
        <f t="shared" si="224"/>
        <v>0</v>
      </c>
      <c r="AJ591" s="34" t="str">
        <f t="shared" si="225"/>
        <v/>
      </c>
      <c r="AK591" s="34" t="str">
        <f t="shared" si="226"/>
        <v/>
      </c>
      <c r="AL591" s="34" t="str">
        <f t="shared" si="227"/>
        <v/>
      </c>
      <c r="AM591" s="34" t="str">
        <f t="shared" si="228"/>
        <v/>
      </c>
      <c r="AN591" s="34" t="str">
        <f t="shared" si="229"/>
        <v/>
      </c>
      <c r="AO591" s="34" t="str">
        <f t="shared" si="230"/>
        <v/>
      </c>
      <c r="AP591" s="34" t="str">
        <f>IF(AJ591="","",VLOOKUP(AN591,[1]Sheet11!E:F,2,0))</f>
        <v/>
      </c>
      <c r="AQ591" s="34" t="str">
        <f>IF(AO591="拼单会员","5年",IF(AJ591="","",VLOOKUP(AM591&amp;AP591,[1]Sheet11!$J$3:$K$17,2)))</f>
        <v/>
      </c>
      <c r="AR591" s="34" t="str">
        <f t="shared" si="231"/>
        <v/>
      </c>
      <c r="AS591" s="34" t="str">
        <f t="shared" si="232"/>
        <v/>
      </c>
      <c r="AT591" s="34" t="str">
        <f t="shared" si="233"/>
        <v/>
      </c>
      <c r="AU591" s="34" t="str">
        <f t="shared" si="234"/>
        <v/>
      </c>
      <c r="AV591" s="34" t="str">
        <f t="shared" si="235"/>
        <v/>
      </c>
      <c r="AW591" s="34" t="str">
        <f t="shared" si="236"/>
        <v/>
      </c>
      <c r="AX591" s="34" t="str">
        <f t="shared" si="237"/>
        <v/>
      </c>
      <c r="AY591" s="34" t="str">
        <f>IF(SUMIF('7-市场业绩'!F:F,AC591,'7-市场业绩'!I:I)&gt;0,"学习卡","老结算")</f>
        <v>老结算</v>
      </c>
      <c r="AZ591" s="34" t="str">
        <f t="shared" si="238"/>
        <v/>
      </c>
      <c r="BA591" s="34" t="str">
        <f t="shared" si="239"/>
        <v>无</v>
      </c>
      <c r="BB591" s="34" t="str">
        <f t="shared" si="240"/>
        <v/>
      </c>
      <c r="BC591" s="34" t="str">
        <f t="shared" si="241"/>
        <v/>
      </c>
      <c r="BD591" s="34" t="str">
        <f t="shared" si="242"/>
        <v>无</v>
      </c>
      <c r="BE591" s="34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7.25" hidden="1" customHeight="1">
      <c r="A592" s="30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7"/>
      <c r="M592" s="20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4" t="str">
        <f t="shared" si="219"/>
        <v/>
      </c>
      <c r="AD592" s="35">
        <f t="shared" si="220"/>
        <v>0</v>
      </c>
      <c r="AE592" s="34" t="str">
        <f t="shared" si="221"/>
        <v/>
      </c>
      <c r="AF592" s="24"/>
      <c r="AG592" s="39">
        <f t="shared" si="222"/>
        <v>0</v>
      </c>
      <c r="AH592" s="35">
        <f t="shared" si="223"/>
        <v>0</v>
      </c>
      <c r="AI592" s="35">
        <f t="shared" si="224"/>
        <v>0</v>
      </c>
      <c r="AJ592" s="34" t="str">
        <f t="shared" si="225"/>
        <v/>
      </c>
      <c r="AK592" s="34" t="str">
        <f t="shared" si="226"/>
        <v/>
      </c>
      <c r="AL592" s="34" t="str">
        <f t="shared" si="227"/>
        <v/>
      </c>
      <c r="AM592" s="34" t="str">
        <f t="shared" si="228"/>
        <v/>
      </c>
      <c r="AN592" s="34" t="str">
        <f t="shared" si="229"/>
        <v/>
      </c>
      <c r="AO592" s="34" t="str">
        <f t="shared" si="230"/>
        <v/>
      </c>
      <c r="AP592" s="34" t="str">
        <f>IF(AJ592="","",VLOOKUP(AN592,[1]Sheet11!E:F,2,0))</f>
        <v/>
      </c>
      <c r="AQ592" s="34" t="str">
        <f>IF(AO592="拼单会员","5年",IF(AJ592="","",VLOOKUP(AM592&amp;AP592,[1]Sheet11!$J$3:$K$17,2)))</f>
        <v/>
      </c>
      <c r="AR592" s="34" t="str">
        <f t="shared" si="231"/>
        <v/>
      </c>
      <c r="AS592" s="34" t="str">
        <f t="shared" si="232"/>
        <v/>
      </c>
      <c r="AT592" s="34" t="str">
        <f t="shared" si="233"/>
        <v/>
      </c>
      <c r="AU592" s="34" t="str">
        <f t="shared" si="234"/>
        <v/>
      </c>
      <c r="AV592" s="34" t="str">
        <f t="shared" si="235"/>
        <v/>
      </c>
      <c r="AW592" s="34" t="str">
        <f t="shared" si="236"/>
        <v/>
      </c>
      <c r="AX592" s="34" t="str">
        <f t="shared" si="237"/>
        <v/>
      </c>
      <c r="AY592" s="34" t="str">
        <f>IF(SUMIF('7-市场业绩'!F:F,AC592,'7-市场业绩'!I:I)&gt;0,"学习卡","老结算")</f>
        <v>老结算</v>
      </c>
      <c r="AZ592" s="34" t="str">
        <f t="shared" si="238"/>
        <v/>
      </c>
      <c r="BA592" s="34" t="str">
        <f t="shared" si="239"/>
        <v>无</v>
      </c>
      <c r="BB592" s="34" t="str">
        <f t="shared" si="240"/>
        <v/>
      </c>
      <c r="BC592" s="34" t="str">
        <f t="shared" si="241"/>
        <v/>
      </c>
      <c r="BD592" s="34" t="str">
        <f t="shared" si="242"/>
        <v>无</v>
      </c>
      <c r="BE592" s="34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7.25" hidden="1" customHeight="1">
      <c r="A593" s="30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7"/>
      <c r="M593" s="20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4" t="str">
        <f t="shared" si="219"/>
        <v/>
      </c>
      <c r="AD593" s="35">
        <f t="shared" si="220"/>
        <v>0</v>
      </c>
      <c r="AE593" s="34" t="str">
        <f t="shared" si="221"/>
        <v/>
      </c>
      <c r="AF593" s="24"/>
      <c r="AG593" s="39">
        <f t="shared" si="222"/>
        <v>0</v>
      </c>
      <c r="AH593" s="35">
        <f t="shared" si="223"/>
        <v>0</v>
      </c>
      <c r="AI593" s="35">
        <f t="shared" si="224"/>
        <v>0</v>
      </c>
      <c r="AJ593" s="34" t="str">
        <f t="shared" si="225"/>
        <v/>
      </c>
      <c r="AK593" s="34" t="str">
        <f t="shared" si="226"/>
        <v/>
      </c>
      <c r="AL593" s="34" t="str">
        <f t="shared" si="227"/>
        <v/>
      </c>
      <c r="AM593" s="34" t="str">
        <f t="shared" si="228"/>
        <v/>
      </c>
      <c r="AN593" s="34" t="str">
        <f t="shared" si="229"/>
        <v/>
      </c>
      <c r="AO593" s="34" t="str">
        <f t="shared" si="230"/>
        <v/>
      </c>
      <c r="AP593" s="34" t="str">
        <f>IF(AJ593="","",VLOOKUP(AN593,[1]Sheet11!E:F,2,0))</f>
        <v/>
      </c>
      <c r="AQ593" s="34" t="str">
        <f>IF(AO593="拼单会员","5年",IF(AJ593="","",VLOOKUP(AM593&amp;AP593,[1]Sheet11!$J$3:$K$17,2)))</f>
        <v/>
      </c>
      <c r="AR593" s="34" t="str">
        <f t="shared" si="231"/>
        <v/>
      </c>
      <c r="AS593" s="34" t="str">
        <f t="shared" si="232"/>
        <v/>
      </c>
      <c r="AT593" s="34" t="str">
        <f t="shared" si="233"/>
        <v/>
      </c>
      <c r="AU593" s="34" t="str">
        <f t="shared" si="234"/>
        <v/>
      </c>
      <c r="AV593" s="34" t="str">
        <f t="shared" si="235"/>
        <v/>
      </c>
      <c r="AW593" s="34" t="str">
        <f t="shared" si="236"/>
        <v/>
      </c>
      <c r="AX593" s="34" t="str">
        <f t="shared" si="237"/>
        <v/>
      </c>
      <c r="AY593" s="34" t="str">
        <f>IF(SUMIF('7-市场业绩'!F:F,AC593,'7-市场业绩'!I:I)&gt;0,"学习卡","老结算")</f>
        <v>老结算</v>
      </c>
      <c r="AZ593" s="34" t="str">
        <f t="shared" si="238"/>
        <v/>
      </c>
      <c r="BA593" s="34" t="str">
        <f t="shared" si="239"/>
        <v>无</v>
      </c>
      <c r="BB593" s="34" t="str">
        <f t="shared" si="240"/>
        <v/>
      </c>
      <c r="BC593" s="34" t="str">
        <f t="shared" si="241"/>
        <v/>
      </c>
      <c r="BD593" s="34" t="str">
        <f t="shared" si="242"/>
        <v>无</v>
      </c>
      <c r="BE593" s="34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7.25" hidden="1" customHeight="1">
      <c r="A594" s="30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7"/>
      <c r="M594" s="20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4" t="str">
        <f t="shared" si="219"/>
        <v/>
      </c>
      <c r="AD594" s="35">
        <f t="shared" si="220"/>
        <v>0</v>
      </c>
      <c r="AE594" s="34" t="str">
        <f t="shared" si="221"/>
        <v/>
      </c>
      <c r="AF594" s="24"/>
      <c r="AG594" s="39">
        <f t="shared" si="222"/>
        <v>0</v>
      </c>
      <c r="AH594" s="35">
        <f t="shared" si="223"/>
        <v>0</v>
      </c>
      <c r="AI594" s="35">
        <f t="shared" si="224"/>
        <v>0</v>
      </c>
      <c r="AJ594" s="34" t="str">
        <f t="shared" si="225"/>
        <v/>
      </c>
      <c r="AK594" s="34" t="str">
        <f t="shared" si="226"/>
        <v/>
      </c>
      <c r="AL594" s="34" t="str">
        <f t="shared" si="227"/>
        <v/>
      </c>
      <c r="AM594" s="34" t="str">
        <f t="shared" si="228"/>
        <v/>
      </c>
      <c r="AN594" s="34" t="str">
        <f t="shared" si="229"/>
        <v/>
      </c>
      <c r="AO594" s="34" t="str">
        <f t="shared" si="230"/>
        <v/>
      </c>
      <c r="AP594" s="34" t="str">
        <f>IF(AJ594="","",VLOOKUP(AN594,[1]Sheet11!E:F,2,0))</f>
        <v/>
      </c>
      <c r="AQ594" s="34" t="str">
        <f>IF(AO594="拼单会员","5年",IF(AJ594="","",VLOOKUP(AM594&amp;AP594,[1]Sheet11!$J$3:$K$17,2)))</f>
        <v/>
      </c>
      <c r="AR594" s="34" t="str">
        <f t="shared" si="231"/>
        <v/>
      </c>
      <c r="AS594" s="34" t="str">
        <f t="shared" si="232"/>
        <v/>
      </c>
      <c r="AT594" s="34" t="str">
        <f t="shared" si="233"/>
        <v/>
      </c>
      <c r="AU594" s="34" t="str">
        <f t="shared" si="234"/>
        <v/>
      </c>
      <c r="AV594" s="34" t="str">
        <f t="shared" si="235"/>
        <v/>
      </c>
      <c r="AW594" s="34" t="str">
        <f t="shared" si="236"/>
        <v/>
      </c>
      <c r="AX594" s="34" t="str">
        <f t="shared" si="237"/>
        <v/>
      </c>
      <c r="AY594" s="34" t="str">
        <f>IF(SUMIF('7-市场业绩'!F:F,AC594,'7-市场业绩'!I:I)&gt;0,"学习卡","老结算")</f>
        <v>老结算</v>
      </c>
      <c r="AZ594" s="34" t="str">
        <f t="shared" si="238"/>
        <v/>
      </c>
      <c r="BA594" s="34" t="str">
        <f t="shared" si="239"/>
        <v>无</v>
      </c>
      <c r="BB594" s="34" t="str">
        <f t="shared" si="240"/>
        <v/>
      </c>
      <c r="BC594" s="34" t="str">
        <f t="shared" si="241"/>
        <v/>
      </c>
      <c r="BD594" s="34" t="str">
        <f t="shared" si="242"/>
        <v>无</v>
      </c>
      <c r="BE594" s="34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7.25" hidden="1" customHeight="1">
      <c r="A595" s="30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7"/>
      <c r="M595" s="20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4" t="str">
        <f t="shared" si="219"/>
        <v/>
      </c>
      <c r="AD595" s="35">
        <f t="shared" si="220"/>
        <v>0</v>
      </c>
      <c r="AE595" s="34" t="str">
        <f t="shared" si="221"/>
        <v/>
      </c>
      <c r="AF595" s="24"/>
      <c r="AG595" s="39">
        <f t="shared" si="222"/>
        <v>0</v>
      </c>
      <c r="AH595" s="35">
        <f t="shared" si="223"/>
        <v>0</v>
      </c>
      <c r="AI595" s="35">
        <f t="shared" si="224"/>
        <v>0</v>
      </c>
      <c r="AJ595" s="34" t="str">
        <f t="shared" si="225"/>
        <v/>
      </c>
      <c r="AK595" s="34" t="str">
        <f t="shared" si="226"/>
        <v/>
      </c>
      <c r="AL595" s="34" t="str">
        <f t="shared" si="227"/>
        <v/>
      </c>
      <c r="AM595" s="34" t="str">
        <f t="shared" si="228"/>
        <v/>
      </c>
      <c r="AN595" s="34" t="str">
        <f t="shared" si="229"/>
        <v/>
      </c>
      <c r="AO595" s="34" t="str">
        <f t="shared" si="230"/>
        <v/>
      </c>
      <c r="AP595" s="34" t="str">
        <f>IF(AJ595="","",VLOOKUP(AN595,[1]Sheet11!E:F,2,0))</f>
        <v/>
      </c>
      <c r="AQ595" s="34" t="str">
        <f>IF(AO595="拼单会员","5年",IF(AJ595="","",VLOOKUP(AM595&amp;AP595,[1]Sheet11!$J$3:$K$17,2)))</f>
        <v/>
      </c>
      <c r="AR595" s="34" t="str">
        <f t="shared" si="231"/>
        <v/>
      </c>
      <c r="AS595" s="34" t="str">
        <f t="shared" si="232"/>
        <v/>
      </c>
      <c r="AT595" s="34" t="str">
        <f t="shared" si="233"/>
        <v/>
      </c>
      <c r="AU595" s="34" t="str">
        <f t="shared" si="234"/>
        <v/>
      </c>
      <c r="AV595" s="34" t="str">
        <f t="shared" si="235"/>
        <v/>
      </c>
      <c r="AW595" s="34" t="str">
        <f t="shared" si="236"/>
        <v/>
      </c>
      <c r="AX595" s="34" t="str">
        <f t="shared" si="237"/>
        <v/>
      </c>
      <c r="AY595" s="34" t="str">
        <f>IF(SUMIF('7-市场业绩'!F:F,AC595,'7-市场业绩'!I:I)&gt;0,"学习卡","老结算")</f>
        <v>老结算</v>
      </c>
      <c r="AZ595" s="34" t="str">
        <f t="shared" si="238"/>
        <v/>
      </c>
      <c r="BA595" s="34" t="str">
        <f t="shared" si="239"/>
        <v>无</v>
      </c>
      <c r="BB595" s="34" t="str">
        <f t="shared" si="240"/>
        <v/>
      </c>
      <c r="BC595" s="34" t="str">
        <f t="shared" si="241"/>
        <v/>
      </c>
      <c r="BD595" s="34" t="str">
        <f t="shared" si="242"/>
        <v>无</v>
      </c>
      <c r="BE595" s="34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7.25" hidden="1" customHeight="1">
      <c r="A596" s="30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7"/>
      <c r="M596" s="20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4" t="str">
        <f t="shared" si="219"/>
        <v/>
      </c>
      <c r="AD596" s="35">
        <f t="shared" si="220"/>
        <v>0</v>
      </c>
      <c r="AE596" s="34" t="str">
        <f t="shared" si="221"/>
        <v/>
      </c>
      <c r="AF596" s="24"/>
      <c r="AG596" s="39">
        <f t="shared" si="222"/>
        <v>0</v>
      </c>
      <c r="AH596" s="35">
        <f t="shared" si="223"/>
        <v>0</v>
      </c>
      <c r="AI596" s="35">
        <f t="shared" si="224"/>
        <v>0</v>
      </c>
      <c r="AJ596" s="34" t="str">
        <f t="shared" si="225"/>
        <v/>
      </c>
      <c r="AK596" s="34" t="str">
        <f t="shared" si="226"/>
        <v/>
      </c>
      <c r="AL596" s="34" t="str">
        <f t="shared" si="227"/>
        <v/>
      </c>
      <c r="AM596" s="34" t="str">
        <f t="shared" si="228"/>
        <v/>
      </c>
      <c r="AN596" s="34" t="str">
        <f t="shared" si="229"/>
        <v/>
      </c>
      <c r="AO596" s="34" t="str">
        <f t="shared" si="230"/>
        <v/>
      </c>
      <c r="AP596" s="34" t="str">
        <f>IF(AJ596="","",VLOOKUP(AN596,[1]Sheet11!E:F,2,0))</f>
        <v/>
      </c>
      <c r="AQ596" s="34" t="str">
        <f>IF(AO596="拼单会员","5年",IF(AJ596="","",VLOOKUP(AM596&amp;AP596,[1]Sheet11!$J$3:$K$17,2)))</f>
        <v/>
      </c>
      <c r="AR596" s="34" t="str">
        <f t="shared" si="231"/>
        <v/>
      </c>
      <c r="AS596" s="34" t="str">
        <f t="shared" si="232"/>
        <v/>
      </c>
      <c r="AT596" s="34" t="str">
        <f t="shared" si="233"/>
        <v/>
      </c>
      <c r="AU596" s="34" t="str">
        <f t="shared" si="234"/>
        <v/>
      </c>
      <c r="AV596" s="34" t="str">
        <f t="shared" si="235"/>
        <v/>
      </c>
      <c r="AW596" s="34" t="str">
        <f t="shared" si="236"/>
        <v/>
      </c>
      <c r="AX596" s="34" t="str">
        <f t="shared" si="237"/>
        <v/>
      </c>
      <c r="AY596" s="34" t="str">
        <f>IF(SUMIF('7-市场业绩'!F:F,AC596,'7-市场业绩'!I:I)&gt;0,"学习卡","老结算")</f>
        <v>老结算</v>
      </c>
      <c r="AZ596" s="34" t="str">
        <f t="shared" si="238"/>
        <v/>
      </c>
      <c r="BA596" s="34" t="str">
        <f t="shared" si="239"/>
        <v>无</v>
      </c>
      <c r="BB596" s="34" t="str">
        <f t="shared" si="240"/>
        <v/>
      </c>
      <c r="BC596" s="34" t="str">
        <f t="shared" si="241"/>
        <v/>
      </c>
      <c r="BD596" s="34" t="str">
        <f t="shared" si="242"/>
        <v>无</v>
      </c>
      <c r="BE596" s="34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7.25" hidden="1" customHeight="1">
      <c r="A597" s="30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7"/>
      <c r="M597" s="20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4" t="str">
        <f t="shared" si="219"/>
        <v/>
      </c>
      <c r="AD597" s="35">
        <f t="shared" si="220"/>
        <v>0</v>
      </c>
      <c r="AE597" s="34" t="str">
        <f t="shared" si="221"/>
        <v/>
      </c>
      <c r="AF597" s="24"/>
      <c r="AG597" s="39">
        <f t="shared" si="222"/>
        <v>0</v>
      </c>
      <c r="AH597" s="35">
        <f t="shared" si="223"/>
        <v>0</v>
      </c>
      <c r="AI597" s="35">
        <f t="shared" si="224"/>
        <v>0</v>
      </c>
      <c r="AJ597" s="34" t="str">
        <f t="shared" si="225"/>
        <v/>
      </c>
      <c r="AK597" s="34" t="str">
        <f t="shared" si="226"/>
        <v/>
      </c>
      <c r="AL597" s="34" t="str">
        <f t="shared" si="227"/>
        <v/>
      </c>
      <c r="AM597" s="34" t="str">
        <f t="shared" si="228"/>
        <v/>
      </c>
      <c r="AN597" s="34" t="str">
        <f t="shared" si="229"/>
        <v/>
      </c>
      <c r="AO597" s="34" t="str">
        <f t="shared" si="230"/>
        <v/>
      </c>
      <c r="AP597" s="34" t="str">
        <f>IF(AJ597="","",VLOOKUP(AN597,[1]Sheet11!E:F,2,0))</f>
        <v/>
      </c>
      <c r="AQ597" s="34" t="str">
        <f>IF(AO597="拼单会员","5年",IF(AJ597="","",VLOOKUP(AM597&amp;AP597,[1]Sheet11!$J$3:$K$17,2)))</f>
        <v/>
      </c>
      <c r="AR597" s="34" t="str">
        <f t="shared" si="231"/>
        <v/>
      </c>
      <c r="AS597" s="34" t="str">
        <f t="shared" si="232"/>
        <v/>
      </c>
      <c r="AT597" s="34" t="str">
        <f t="shared" si="233"/>
        <v/>
      </c>
      <c r="AU597" s="34" t="str">
        <f t="shared" si="234"/>
        <v/>
      </c>
      <c r="AV597" s="34" t="str">
        <f t="shared" si="235"/>
        <v/>
      </c>
      <c r="AW597" s="34" t="str">
        <f t="shared" si="236"/>
        <v/>
      </c>
      <c r="AX597" s="34" t="str">
        <f t="shared" si="237"/>
        <v/>
      </c>
      <c r="AY597" s="34" t="str">
        <f>IF(SUMIF('7-市场业绩'!F:F,AC597,'7-市场业绩'!I:I)&gt;0,"学习卡","老结算")</f>
        <v>老结算</v>
      </c>
      <c r="AZ597" s="34" t="str">
        <f t="shared" si="238"/>
        <v/>
      </c>
      <c r="BA597" s="34" t="str">
        <f t="shared" si="239"/>
        <v>无</v>
      </c>
      <c r="BB597" s="34" t="str">
        <f t="shared" si="240"/>
        <v/>
      </c>
      <c r="BC597" s="34" t="str">
        <f t="shared" si="241"/>
        <v/>
      </c>
      <c r="BD597" s="34" t="str">
        <f t="shared" si="242"/>
        <v>无</v>
      </c>
      <c r="BE597" s="34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7.25" hidden="1" customHeight="1">
      <c r="A598" s="30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7"/>
      <c r="M598" s="20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4" t="str">
        <f t="shared" si="219"/>
        <v/>
      </c>
      <c r="AD598" s="35">
        <f t="shared" si="220"/>
        <v>0</v>
      </c>
      <c r="AE598" s="34" t="str">
        <f t="shared" si="221"/>
        <v/>
      </c>
      <c r="AF598" s="24"/>
      <c r="AG598" s="39">
        <f t="shared" si="222"/>
        <v>0</v>
      </c>
      <c r="AH598" s="35">
        <f t="shared" si="223"/>
        <v>0</v>
      </c>
      <c r="AI598" s="35">
        <f t="shared" si="224"/>
        <v>0</v>
      </c>
      <c r="AJ598" s="34" t="str">
        <f t="shared" si="225"/>
        <v/>
      </c>
      <c r="AK598" s="34" t="str">
        <f t="shared" si="226"/>
        <v/>
      </c>
      <c r="AL598" s="34" t="str">
        <f t="shared" si="227"/>
        <v/>
      </c>
      <c r="AM598" s="34" t="str">
        <f t="shared" si="228"/>
        <v/>
      </c>
      <c r="AN598" s="34" t="str">
        <f t="shared" si="229"/>
        <v/>
      </c>
      <c r="AO598" s="34" t="str">
        <f t="shared" si="230"/>
        <v/>
      </c>
      <c r="AP598" s="34" t="str">
        <f>IF(AJ598="","",VLOOKUP(AN598,[1]Sheet11!E:F,2,0))</f>
        <v/>
      </c>
      <c r="AQ598" s="34" t="str">
        <f>IF(AO598="拼单会员","5年",IF(AJ598="","",VLOOKUP(AM598&amp;AP598,[1]Sheet11!$J$3:$K$17,2)))</f>
        <v/>
      </c>
      <c r="AR598" s="34" t="str">
        <f t="shared" si="231"/>
        <v/>
      </c>
      <c r="AS598" s="34" t="str">
        <f t="shared" si="232"/>
        <v/>
      </c>
      <c r="AT598" s="34" t="str">
        <f t="shared" si="233"/>
        <v/>
      </c>
      <c r="AU598" s="34" t="str">
        <f t="shared" si="234"/>
        <v/>
      </c>
      <c r="AV598" s="34" t="str">
        <f t="shared" si="235"/>
        <v/>
      </c>
      <c r="AW598" s="34" t="str">
        <f t="shared" si="236"/>
        <v/>
      </c>
      <c r="AX598" s="34" t="str">
        <f t="shared" si="237"/>
        <v/>
      </c>
      <c r="AY598" s="34" t="str">
        <f>IF(SUMIF('7-市场业绩'!F:F,AC598,'7-市场业绩'!I:I)&gt;0,"学习卡","老结算")</f>
        <v>老结算</v>
      </c>
      <c r="AZ598" s="34" t="str">
        <f t="shared" si="238"/>
        <v/>
      </c>
      <c r="BA598" s="34" t="str">
        <f t="shared" si="239"/>
        <v>无</v>
      </c>
      <c r="BB598" s="34" t="str">
        <f t="shared" si="240"/>
        <v/>
      </c>
      <c r="BC598" s="34" t="str">
        <f t="shared" si="241"/>
        <v/>
      </c>
      <c r="BD598" s="34" t="str">
        <f t="shared" si="242"/>
        <v>无</v>
      </c>
      <c r="BE598" s="34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7.25" hidden="1" customHeight="1">
      <c r="A599" s="30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7"/>
      <c r="M599" s="20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4" t="str">
        <f t="shared" si="219"/>
        <v/>
      </c>
      <c r="AD599" s="35">
        <f t="shared" si="220"/>
        <v>0</v>
      </c>
      <c r="AE599" s="34" t="str">
        <f t="shared" si="221"/>
        <v/>
      </c>
      <c r="AF599" s="24"/>
      <c r="AG599" s="39">
        <f t="shared" si="222"/>
        <v>0</v>
      </c>
      <c r="AH599" s="35">
        <f t="shared" si="223"/>
        <v>0</v>
      </c>
      <c r="AI599" s="35">
        <f t="shared" si="224"/>
        <v>0</v>
      </c>
      <c r="AJ599" s="34" t="str">
        <f t="shared" si="225"/>
        <v/>
      </c>
      <c r="AK599" s="34" t="str">
        <f t="shared" si="226"/>
        <v/>
      </c>
      <c r="AL599" s="34" t="str">
        <f t="shared" si="227"/>
        <v/>
      </c>
      <c r="AM599" s="34" t="str">
        <f t="shared" si="228"/>
        <v/>
      </c>
      <c r="AN599" s="34" t="str">
        <f t="shared" si="229"/>
        <v/>
      </c>
      <c r="AO599" s="34" t="str">
        <f t="shared" si="230"/>
        <v/>
      </c>
      <c r="AP599" s="34" t="str">
        <f>IF(AJ599="","",VLOOKUP(AN599,[1]Sheet11!E:F,2,0))</f>
        <v/>
      </c>
      <c r="AQ599" s="34" t="str">
        <f>IF(AO599="拼单会员","5年",IF(AJ599="","",VLOOKUP(AM599&amp;AP599,[1]Sheet11!$J$3:$K$17,2)))</f>
        <v/>
      </c>
      <c r="AR599" s="34" t="str">
        <f t="shared" si="231"/>
        <v/>
      </c>
      <c r="AS599" s="34" t="str">
        <f t="shared" si="232"/>
        <v/>
      </c>
      <c r="AT599" s="34" t="str">
        <f t="shared" si="233"/>
        <v/>
      </c>
      <c r="AU599" s="34" t="str">
        <f t="shared" si="234"/>
        <v/>
      </c>
      <c r="AV599" s="34" t="str">
        <f t="shared" si="235"/>
        <v/>
      </c>
      <c r="AW599" s="34" t="str">
        <f t="shared" si="236"/>
        <v/>
      </c>
      <c r="AX599" s="34" t="str">
        <f t="shared" si="237"/>
        <v/>
      </c>
      <c r="AY599" s="34" t="str">
        <f>IF(SUMIF('7-市场业绩'!F:F,AC599,'7-市场业绩'!I:I)&gt;0,"学习卡","老结算")</f>
        <v>老结算</v>
      </c>
      <c r="AZ599" s="34" t="str">
        <f t="shared" si="238"/>
        <v/>
      </c>
      <c r="BA599" s="34" t="str">
        <f t="shared" si="239"/>
        <v>无</v>
      </c>
      <c r="BB599" s="34" t="str">
        <f t="shared" si="240"/>
        <v/>
      </c>
      <c r="BC599" s="34" t="str">
        <f t="shared" si="241"/>
        <v/>
      </c>
      <c r="BD599" s="34" t="str">
        <f t="shared" si="242"/>
        <v>无</v>
      </c>
      <c r="BE599" s="34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7.25" hidden="1" customHeight="1">
      <c r="A600" s="30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7"/>
      <c r="M600" s="20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4" t="str">
        <f t="shared" si="219"/>
        <v/>
      </c>
      <c r="AD600" s="35">
        <f t="shared" si="220"/>
        <v>0</v>
      </c>
      <c r="AE600" s="34" t="str">
        <f t="shared" si="221"/>
        <v/>
      </c>
      <c r="AF600" s="24"/>
      <c r="AG600" s="39">
        <f t="shared" si="222"/>
        <v>0</v>
      </c>
      <c r="AH600" s="35">
        <f t="shared" si="223"/>
        <v>0</v>
      </c>
      <c r="AI600" s="35">
        <f t="shared" si="224"/>
        <v>0</v>
      </c>
      <c r="AJ600" s="34" t="str">
        <f t="shared" si="225"/>
        <v/>
      </c>
      <c r="AK600" s="34" t="str">
        <f t="shared" si="226"/>
        <v/>
      </c>
      <c r="AL600" s="34" t="str">
        <f t="shared" si="227"/>
        <v/>
      </c>
      <c r="AM600" s="34" t="str">
        <f t="shared" si="228"/>
        <v/>
      </c>
      <c r="AN600" s="34" t="str">
        <f t="shared" si="229"/>
        <v/>
      </c>
      <c r="AO600" s="34" t="str">
        <f t="shared" si="230"/>
        <v/>
      </c>
      <c r="AP600" s="34" t="str">
        <f>IF(AJ600="","",VLOOKUP(AN600,[1]Sheet11!E:F,2,0))</f>
        <v/>
      </c>
      <c r="AQ600" s="34" t="str">
        <f>IF(AO600="拼单会员","5年",IF(AJ600="","",VLOOKUP(AM600&amp;AP600,[1]Sheet11!$J$3:$K$17,2)))</f>
        <v/>
      </c>
      <c r="AR600" s="34" t="str">
        <f t="shared" si="231"/>
        <v/>
      </c>
      <c r="AS600" s="34" t="str">
        <f t="shared" si="232"/>
        <v/>
      </c>
      <c r="AT600" s="34" t="str">
        <f t="shared" si="233"/>
        <v/>
      </c>
      <c r="AU600" s="34" t="str">
        <f t="shared" si="234"/>
        <v/>
      </c>
      <c r="AV600" s="34" t="str">
        <f t="shared" si="235"/>
        <v/>
      </c>
      <c r="AW600" s="34" t="str">
        <f t="shared" si="236"/>
        <v/>
      </c>
      <c r="AX600" s="34" t="str">
        <f t="shared" si="237"/>
        <v/>
      </c>
      <c r="AY600" s="34" t="str">
        <f>IF(SUMIF('7-市场业绩'!F:F,AC600,'7-市场业绩'!I:I)&gt;0,"学习卡","老结算")</f>
        <v>老结算</v>
      </c>
      <c r="AZ600" s="34" t="str">
        <f t="shared" si="238"/>
        <v/>
      </c>
      <c r="BA600" s="34" t="str">
        <f t="shared" si="239"/>
        <v>无</v>
      </c>
      <c r="BB600" s="34" t="str">
        <f t="shared" si="240"/>
        <v/>
      </c>
      <c r="BC600" s="34" t="str">
        <f t="shared" si="241"/>
        <v/>
      </c>
      <c r="BD600" s="34" t="str">
        <f t="shared" si="242"/>
        <v>无</v>
      </c>
      <c r="BE600" s="34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7.25" hidden="1" customHeight="1">
      <c r="A601" s="30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7"/>
      <c r="M601" s="20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4" t="str">
        <f t="shared" si="219"/>
        <v/>
      </c>
      <c r="AD601" s="35">
        <f t="shared" si="220"/>
        <v>0</v>
      </c>
      <c r="AE601" s="34" t="str">
        <f t="shared" si="221"/>
        <v/>
      </c>
      <c r="AF601" s="24"/>
      <c r="AG601" s="39">
        <f t="shared" si="222"/>
        <v>0</v>
      </c>
      <c r="AH601" s="35">
        <f t="shared" si="223"/>
        <v>0</v>
      </c>
      <c r="AI601" s="35">
        <f t="shared" si="224"/>
        <v>0</v>
      </c>
      <c r="AJ601" s="34" t="str">
        <f t="shared" si="225"/>
        <v/>
      </c>
      <c r="AK601" s="34" t="str">
        <f t="shared" si="226"/>
        <v/>
      </c>
      <c r="AL601" s="34" t="str">
        <f t="shared" si="227"/>
        <v/>
      </c>
      <c r="AM601" s="34" t="str">
        <f t="shared" si="228"/>
        <v/>
      </c>
      <c r="AN601" s="34" t="str">
        <f t="shared" si="229"/>
        <v/>
      </c>
      <c r="AO601" s="34" t="str">
        <f t="shared" si="230"/>
        <v/>
      </c>
      <c r="AP601" s="34" t="str">
        <f>IF(AJ601="","",VLOOKUP(AN601,[1]Sheet11!E:F,2,0))</f>
        <v/>
      </c>
      <c r="AQ601" s="34" t="str">
        <f>IF(AO601="拼单会员","5年",IF(AJ601="","",VLOOKUP(AM601&amp;AP601,[1]Sheet11!$J$3:$K$17,2)))</f>
        <v/>
      </c>
      <c r="AR601" s="34" t="str">
        <f t="shared" si="231"/>
        <v/>
      </c>
      <c r="AS601" s="34" t="str">
        <f t="shared" si="232"/>
        <v/>
      </c>
      <c r="AT601" s="34" t="str">
        <f t="shared" si="233"/>
        <v/>
      </c>
      <c r="AU601" s="34" t="str">
        <f t="shared" si="234"/>
        <v/>
      </c>
      <c r="AV601" s="34" t="str">
        <f t="shared" si="235"/>
        <v/>
      </c>
      <c r="AW601" s="34" t="str">
        <f t="shared" si="236"/>
        <v/>
      </c>
      <c r="AX601" s="34" t="str">
        <f t="shared" si="237"/>
        <v/>
      </c>
      <c r="AY601" s="34" t="str">
        <f>IF(SUMIF('7-市场业绩'!F:F,AC601,'7-市场业绩'!I:I)&gt;0,"学习卡","老结算")</f>
        <v>老结算</v>
      </c>
      <c r="AZ601" s="34" t="str">
        <f t="shared" si="238"/>
        <v/>
      </c>
      <c r="BA601" s="34" t="str">
        <f t="shared" si="239"/>
        <v>无</v>
      </c>
      <c r="BB601" s="34" t="str">
        <f t="shared" si="240"/>
        <v/>
      </c>
      <c r="BC601" s="34" t="str">
        <f t="shared" si="241"/>
        <v/>
      </c>
      <c r="BD601" s="34" t="str">
        <f t="shared" si="242"/>
        <v>无</v>
      </c>
      <c r="BE601" s="34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7.25" hidden="1" customHeight="1">
      <c r="A602" s="30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7"/>
      <c r="M602" s="20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4" t="str">
        <f t="shared" si="219"/>
        <v/>
      </c>
      <c r="AD602" s="35">
        <f t="shared" si="220"/>
        <v>0</v>
      </c>
      <c r="AE602" s="34" t="str">
        <f t="shared" si="221"/>
        <v/>
      </c>
      <c r="AF602" s="24"/>
      <c r="AG602" s="39">
        <f t="shared" si="222"/>
        <v>0</v>
      </c>
      <c r="AH602" s="35">
        <f t="shared" si="223"/>
        <v>0</v>
      </c>
      <c r="AI602" s="35">
        <f t="shared" si="224"/>
        <v>0</v>
      </c>
      <c r="AJ602" s="34" t="str">
        <f t="shared" si="225"/>
        <v/>
      </c>
      <c r="AK602" s="34" t="str">
        <f t="shared" si="226"/>
        <v/>
      </c>
      <c r="AL602" s="34" t="str">
        <f t="shared" si="227"/>
        <v/>
      </c>
      <c r="AM602" s="34" t="str">
        <f t="shared" si="228"/>
        <v/>
      </c>
      <c r="AN602" s="34" t="str">
        <f t="shared" si="229"/>
        <v/>
      </c>
      <c r="AO602" s="34" t="str">
        <f t="shared" si="230"/>
        <v/>
      </c>
      <c r="AP602" s="34" t="str">
        <f>IF(AJ602="","",VLOOKUP(AN602,[1]Sheet11!E:F,2,0))</f>
        <v/>
      </c>
      <c r="AQ602" s="34" t="str">
        <f>IF(AO602="拼单会员","5年",IF(AJ602="","",VLOOKUP(AM602&amp;AP602,[1]Sheet11!$J$3:$K$17,2)))</f>
        <v/>
      </c>
      <c r="AR602" s="34" t="str">
        <f t="shared" si="231"/>
        <v/>
      </c>
      <c r="AS602" s="34" t="str">
        <f t="shared" si="232"/>
        <v/>
      </c>
      <c r="AT602" s="34" t="str">
        <f t="shared" si="233"/>
        <v/>
      </c>
      <c r="AU602" s="34" t="str">
        <f t="shared" si="234"/>
        <v/>
      </c>
      <c r="AV602" s="34" t="str">
        <f t="shared" si="235"/>
        <v/>
      </c>
      <c r="AW602" s="34" t="str">
        <f t="shared" si="236"/>
        <v/>
      </c>
      <c r="AX602" s="34" t="str">
        <f t="shared" si="237"/>
        <v/>
      </c>
      <c r="AY602" s="34" t="str">
        <f>IF(SUMIF('7-市场业绩'!F:F,AC602,'7-市场业绩'!I:I)&gt;0,"学习卡","老结算")</f>
        <v>老结算</v>
      </c>
      <c r="AZ602" s="34" t="str">
        <f t="shared" si="238"/>
        <v/>
      </c>
      <c r="BA602" s="34" t="str">
        <f t="shared" si="239"/>
        <v>无</v>
      </c>
      <c r="BB602" s="34" t="str">
        <f t="shared" si="240"/>
        <v/>
      </c>
      <c r="BC602" s="34" t="str">
        <f t="shared" si="241"/>
        <v/>
      </c>
      <c r="BD602" s="34" t="str">
        <f t="shared" si="242"/>
        <v>无</v>
      </c>
      <c r="BE602" s="34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7.25" hidden="1" customHeight="1">
      <c r="A603" s="30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7"/>
      <c r="M603" s="20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4" t="str">
        <f t="shared" si="219"/>
        <v/>
      </c>
      <c r="AD603" s="35">
        <f t="shared" si="220"/>
        <v>0</v>
      </c>
      <c r="AE603" s="34" t="str">
        <f t="shared" si="221"/>
        <v/>
      </c>
      <c r="AF603" s="24"/>
      <c r="AG603" s="39">
        <f t="shared" si="222"/>
        <v>0</v>
      </c>
      <c r="AH603" s="35">
        <f t="shared" si="223"/>
        <v>0</v>
      </c>
      <c r="AI603" s="35">
        <f t="shared" si="224"/>
        <v>0</v>
      </c>
      <c r="AJ603" s="34" t="str">
        <f t="shared" si="225"/>
        <v/>
      </c>
      <c r="AK603" s="34" t="str">
        <f t="shared" si="226"/>
        <v/>
      </c>
      <c r="AL603" s="34" t="str">
        <f t="shared" si="227"/>
        <v/>
      </c>
      <c r="AM603" s="34" t="str">
        <f t="shared" si="228"/>
        <v/>
      </c>
      <c r="AN603" s="34" t="str">
        <f t="shared" si="229"/>
        <v/>
      </c>
      <c r="AO603" s="34" t="str">
        <f t="shared" si="230"/>
        <v/>
      </c>
      <c r="AP603" s="34" t="str">
        <f>IF(AJ603="","",VLOOKUP(AN603,[1]Sheet11!E:F,2,0))</f>
        <v/>
      </c>
      <c r="AQ603" s="34" t="str">
        <f>IF(AO603="拼单会员","5年",IF(AJ603="","",VLOOKUP(AM603&amp;AP603,[1]Sheet11!$J$3:$K$17,2)))</f>
        <v/>
      </c>
      <c r="AR603" s="34" t="str">
        <f t="shared" si="231"/>
        <v/>
      </c>
      <c r="AS603" s="34" t="str">
        <f t="shared" si="232"/>
        <v/>
      </c>
      <c r="AT603" s="34" t="str">
        <f t="shared" si="233"/>
        <v/>
      </c>
      <c r="AU603" s="34" t="str">
        <f t="shared" si="234"/>
        <v/>
      </c>
      <c r="AV603" s="34" t="str">
        <f t="shared" si="235"/>
        <v/>
      </c>
      <c r="AW603" s="34" t="str">
        <f t="shared" si="236"/>
        <v/>
      </c>
      <c r="AX603" s="34" t="str">
        <f t="shared" si="237"/>
        <v/>
      </c>
      <c r="AY603" s="34" t="str">
        <f>IF(SUMIF('7-市场业绩'!F:F,AC603,'7-市场业绩'!I:I)&gt;0,"学习卡","老结算")</f>
        <v>老结算</v>
      </c>
      <c r="AZ603" s="34" t="str">
        <f t="shared" si="238"/>
        <v/>
      </c>
      <c r="BA603" s="34" t="str">
        <f t="shared" si="239"/>
        <v>无</v>
      </c>
      <c r="BB603" s="34" t="str">
        <f t="shared" si="240"/>
        <v/>
      </c>
      <c r="BC603" s="34" t="str">
        <f t="shared" si="241"/>
        <v/>
      </c>
      <c r="BD603" s="34" t="str">
        <f t="shared" si="242"/>
        <v>无</v>
      </c>
      <c r="BE603" s="34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7.25" hidden="1" customHeight="1">
      <c r="A604" s="30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7"/>
      <c r="M604" s="20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4" t="str">
        <f t="shared" si="219"/>
        <v/>
      </c>
      <c r="AD604" s="35">
        <f t="shared" si="220"/>
        <v>0</v>
      </c>
      <c r="AE604" s="34" t="str">
        <f t="shared" si="221"/>
        <v/>
      </c>
      <c r="AF604" s="24"/>
      <c r="AG604" s="39">
        <f t="shared" si="222"/>
        <v>0</v>
      </c>
      <c r="AH604" s="35">
        <f t="shared" si="223"/>
        <v>0</v>
      </c>
      <c r="AI604" s="35">
        <f t="shared" si="224"/>
        <v>0</v>
      </c>
      <c r="AJ604" s="34" t="str">
        <f t="shared" si="225"/>
        <v/>
      </c>
      <c r="AK604" s="34" t="str">
        <f t="shared" si="226"/>
        <v/>
      </c>
      <c r="AL604" s="34" t="str">
        <f t="shared" si="227"/>
        <v/>
      </c>
      <c r="AM604" s="34" t="str">
        <f t="shared" si="228"/>
        <v/>
      </c>
      <c r="AN604" s="34" t="str">
        <f t="shared" si="229"/>
        <v/>
      </c>
      <c r="AO604" s="34" t="str">
        <f t="shared" si="230"/>
        <v/>
      </c>
      <c r="AP604" s="34" t="str">
        <f>IF(AJ604="","",VLOOKUP(AN604,[1]Sheet11!E:F,2,0))</f>
        <v/>
      </c>
      <c r="AQ604" s="34" t="str">
        <f>IF(AO604="拼单会员","5年",IF(AJ604="","",VLOOKUP(AM604&amp;AP604,[1]Sheet11!$J$3:$K$17,2)))</f>
        <v/>
      </c>
      <c r="AR604" s="34" t="str">
        <f t="shared" si="231"/>
        <v/>
      </c>
      <c r="AS604" s="34" t="str">
        <f t="shared" si="232"/>
        <v/>
      </c>
      <c r="AT604" s="34" t="str">
        <f t="shared" si="233"/>
        <v/>
      </c>
      <c r="AU604" s="34" t="str">
        <f t="shared" si="234"/>
        <v/>
      </c>
      <c r="AV604" s="34" t="str">
        <f t="shared" si="235"/>
        <v/>
      </c>
      <c r="AW604" s="34" t="str">
        <f t="shared" si="236"/>
        <v/>
      </c>
      <c r="AX604" s="34" t="str">
        <f t="shared" si="237"/>
        <v/>
      </c>
      <c r="AY604" s="34" t="str">
        <f>IF(SUMIF('7-市场业绩'!F:F,AC604,'7-市场业绩'!I:I)&gt;0,"学习卡","老结算")</f>
        <v>老结算</v>
      </c>
      <c r="AZ604" s="34" t="str">
        <f t="shared" si="238"/>
        <v/>
      </c>
      <c r="BA604" s="34" t="str">
        <f t="shared" si="239"/>
        <v>无</v>
      </c>
      <c r="BB604" s="34" t="str">
        <f t="shared" si="240"/>
        <v/>
      </c>
      <c r="BC604" s="34" t="str">
        <f t="shared" si="241"/>
        <v/>
      </c>
      <c r="BD604" s="34" t="str">
        <f t="shared" si="242"/>
        <v>无</v>
      </c>
      <c r="BE604" s="34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7.25" hidden="1" customHeight="1">
      <c r="A605" s="30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7"/>
      <c r="M605" s="20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4" t="str">
        <f t="shared" si="219"/>
        <v/>
      </c>
      <c r="AD605" s="35">
        <f t="shared" si="220"/>
        <v>0</v>
      </c>
      <c r="AE605" s="34" t="str">
        <f t="shared" si="221"/>
        <v/>
      </c>
      <c r="AF605" s="24"/>
      <c r="AG605" s="39">
        <f t="shared" si="222"/>
        <v>0</v>
      </c>
      <c r="AH605" s="35">
        <f t="shared" si="223"/>
        <v>0</v>
      </c>
      <c r="AI605" s="35">
        <f t="shared" si="224"/>
        <v>0</v>
      </c>
      <c r="AJ605" s="34" t="str">
        <f t="shared" si="225"/>
        <v/>
      </c>
      <c r="AK605" s="34" t="str">
        <f t="shared" si="226"/>
        <v/>
      </c>
      <c r="AL605" s="34" t="str">
        <f t="shared" si="227"/>
        <v/>
      </c>
      <c r="AM605" s="34" t="str">
        <f t="shared" si="228"/>
        <v/>
      </c>
      <c r="AN605" s="34" t="str">
        <f t="shared" si="229"/>
        <v/>
      </c>
      <c r="AO605" s="34" t="str">
        <f t="shared" si="230"/>
        <v/>
      </c>
      <c r="AP605" s="34" t="str">
        <f>IF(AJ605="","",VLOOKUP(AN605,[1]Sheet11!E:F,2,0))</f>
        <v/>
      </c>
      <c r="AQ605" s="34" t="str">
        <f>IF(AO605="拼单会员","5年",IF(AJ605="","",VLOOKUP(AM605&amp;AP605,[1]Sheet11!$J$3:$K$17,2)))</f>
        <v/>
      </c>
      <c r="AR605" s="34" t="str">
        <f t="shared" si="231"/>
        <v/>
      </c>
      <c r="AS605" s="34" t="str">
        <f t="shared" si="232"/>
        <v/>
      </c>
      <c r="AT605" s="34" t="str">
        <f t="shared" si="233"/>
        <v/>
      </c>
      <c r="AU605" s="34" t="str">
        <f t="shared" si="234"/>
        <v/>
      </c>
      <c r="AV605" s="34" t="str">
        <f t="shared" si="235"/>
        <v/>
      </c>
      <c r="AW605" s="34" t="str">
        <f t="shared" si="236"/>
        <v/>
      </c>
      <c r="AX605" s="34" t="str">
        <f t="shared" si="237"/>
        <v/>
      </c>
      <c r="AY605" s="34" t="str">
        <f>IF(SUMIF('7-市场业绩'!F:F,AC605,'7-市场业绩'!I:I)&gt;0,"学习卡","老结算")</f>
        <v>老结算</v>
      </c>
      <c r="AZ605" s="34" t="str">
        <f t="shared" si="238"/>
        <v/>
      </c>
      <c r="BA605" s="34" t="str">
        <f t="shared" si="239"/>
        <v>无</v>
      </c>
      <c r="BB605" s="34" t="str">
        <f t="shared" si="240"/>
        <v/>
      </c>
      <c r="BC605" s="34" t="str">
        <f t="shared" si="241"/>
        <v/>
      </c>
      <c r="BD605" s="34" t="str">
        <f t="shared" si="242"/>
        <v>无</v>
      </c>
      <c r="BE605" s="34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7.25" hidden="1" customHeight="1">
      <c r="A606" s="30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7"/>
      <c r="M606" s="20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4" t="str">
        <f t="shared" si="219"/>
        <v/>
      </c>
      <c r="AD606" s="35">
        <f t="shared" si="220"/>
        <v>0</v>
      </c>
      <c r="AE606" s="34" t="str">
        <f t="shared" si="221"/>
        <v/>
      </c>
      <c r="AF606" s="24"/>
      <c r="AG606" s="39">
        <f t="shared" si="222"/>
        <v>0</v>
      </c>
      <c r="AH606" s="35">
        <f t="shared" si="223"/>
        <v>0</v>
      </c>
      <c r="AI606" s="35">
        <f t="shared" si="224"/>
        <v>0</v>
      </c>
      <c r="AJ606" s="34" t="str">
        <f t="shared" si="225"/>
        <v/>
      </c>
      <c r="AK606" s="34" t="str">
        <f t="shared" si="226"/>
        <v/>
      </c>
      <c r="AL606" s="34" t="str">
        <f t="shared" si="227"/>
        <v/>
      </c>
      <c r="AM606" s="34" t="str">
        <f t="shared" si="228"/>
        <v/>
      </c>
      <c r="AN606" s="34" t="str">
        <f t="shared" si="229"/>
        <v/>
      </c>
      <c r="AO606" s="34" t="str">
        <f t="shared" si="230"/>
        <v/>
      </c>
      <c r="AP606" s="34" t="str">
        <f>IF(AJ606="","",VLOOKUP(AN606,[1]Sheet11!E:F,2,0))</f>
        <v/>
      </c>
      <c r="AQ606" s="34" t="str">
        <f>IF(AO606="拼单会员","5年",IF(AJ606="","",VLOOKUP(AM606&amp;AP606,[1]Sheet11!$J$3:$K$17,2)))</f>
        <v/>
      </c>
      <c r="AR606" s="34" t="str">
        <f t="shared" si="231"/>
        <v/>
      </c>
      <c r="AS606" s="34" t="str">
        <f t="shared" si="232"/>
        <v/>
      </c>
      <c r="AT606" s="34" t="str">
        <f t="shared" si="233"/>
        <v/>
      </c>
      <c r="AU606" s="34" t="str">
        <f t="shared" si="234"/>
        <v/>
      </c>
      <c r="AV606" s="34" t="str">
        <f t="shared" si="235"/>
        <v/>
      </c>
      <c r="AW606" s="34" t="str">
        <f t="shared" si="236"/>
        <v/>
      </c>
      <c r="AX606" s="34" t="str">
        <f t="shared" si="237"/>
        <v/>
      </c>
      <c r="AY606" s="34" t="str">
        <f>IF(SUMIF('7-市场业绩'!F:F,AC606,'7-市场业绩'!I:I)&gt;0,"学习卡","老结算")</f>
        <v>老结算</v>
      </c>
      <c r="AZ606" s="34" t="str">
        <f t="shared" si="238"/>
        <v/>
      </c>
      <c r="BA606" s="34" t="str">
        <f t="shared" si="239"/>
        <v>无</v>
      </c>
      <c r="BB606" s="34" t="str">
        <f t="shared" si="240"/>
        <v/>
      </c>
      <c r="BC606" s="34" t="str">
        <f t="shared" si="241"/>
        <v/>
      </c>
      <c r="BD606" s="34" t="str">
        <f t="shared" si="242"/>
        <v>无</v>
      </c>
      <c r="BE606" s="34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7.25" hidden="1" customHeight="1">
      <c r="A607" s="30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7"/>
      <c r="M607" s="20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4" t="str">
        <f t="shared" si="219"/>
        <v/>
      </c>
      <c r="AD607" s="35">
        <f t="shared" si="220"/>
        <v>0</v>
      </c>
      <c r="AE607" s="34" t="str">
        <f t="shared" si="221"/>
        <v/>
      </c>
      <c r="AF607" s="24"/>
      <c r="AG607" s="39">
        <f t="shared" si="222"/>
        <v>0</v>
      </c>
      <c r="AH607" s="35">
        <f t="shared" si="223"/>
        <v>0</v>
      </c>
      <c r="AI607" s="35">
        <f t="shared" si="224"/>
        <v>0</v>
      </c>
      <c r="AJ607" s="34" t="str">
        <f t="shared" si="225"/>
        <v/>
      </c>
      <c r="AK607" s="34" t="str">
        <f t="shared" si="226"/>
        <v/>
      </c>
      <c r="AL607" s="34" t="str">
        <f t="shared" si="227"/>
        <v/>
      </c>
      <c r="AM607" s="34" t="str">
        <f t="shared" si="228"/>
        <v/>
      </c>
      <c r="AN607" s="34" t="str">
        <f t="shared" si="229"/>
        <v/>
      </c>
      <c r="AO607" s="34" t="str">
        <f t="shared" si="230"/>
        <v/>
      </c>
      <c r="AP607" s="34" t="str">
        <f>IF(AJ607="","",VLOOKUP(AN607,[1]Sheet11!E:F,2,0))</f>
        <v/>
      </c>
      <c r="AQ607" s="34" t="str">
        <f>IF(AO607="拼单会员","5年",IF(AJ607="","",VLOOKUP(AM607&amp;AP607,[1]Sheet11!$J$3:$K$17,2)))</f>
        <v/>
      </c>
      <c r="AR607" s="34" t="str">
        <f t="shared" si="231"/>
        <v/>
      </c>
      <c r="AS607" s="34" t="str">
        <f t="shared" si="232"/>
        <v/>
      </c>
      <c r="AT607" s="34" t="str">
        <f t="shared" si="233"/>
        <v/>
      </c>
      <c r="AU607" s="34" t="str">
        <f t="shared" si="234"/>
        <v/>
      </c>
      <c r="AV607" s="34" t="str">
        <f t="shared" si="235"/>
        <v/>
      </c>
      <c r="AW607" s="34" t="str">
        <f t="shared" si="236"/>
        <v/>
      </c>
      <c r="AX607" s="34" t="str">
        <f t="shared" si="237"/>
        <v/>
      </c>
      <c r="AY607" s="34" t="str">
        <f>IF(SUMIF('7-市场业绩'!F:F,AC607,'7-市场业绩'!I:I)&gt;0,"学习卡","老结算")</f>
        <v>老结算</v>
      </c>
      <c r="AZ607" s="34" t="str">
        <f t="shared" si="238"/>
        <v/>
      </c>
      <c r="BA607" s="34" t="str">
        <f t="shared" si="239"/>
        <v>无</v>
      </c>
      <c r="BB607" s="34" t="str">
        <f t="shared" si="240"/>
        <v/>
      </c>
      <c r="BC607" s="34" t="str">
        <f t="shared" si="241"/>
        <v/>
      </c>
      <c r="BD607" s="34" t="str">
        <f t="shared" si="242"/>
        <v>无</v>
      </c>
      <c r="BE607" s="34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7.25" hidden="1" customHeight="1">
      <c r="A608" s="30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7"/>
      <c r="M608" s="20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4" t="str">
        <f t="shared" si="219"/>
        <v/>
      </c>
      <c r="AD608" s="35">
        <f t="shared" si="220"/>
        <v>0</v>
      </c>
      <c r="AE608" s="34" t="str">
        <f t="shared" si="221"/>
        <v/>
      </c>
      <c r="AF608" s="24"/>
      <c r="AG608" s="39">
        <f t="shared" si="222"/>
        <v>0</v>
      </c>
      <c r="AH608" s="35">
        <f t="shared" si="223"/>
        <v>0</v>
      </c>
      <c r="AI608" s="35">
        <f t="shared" si="224"/>
        <v>0</v>
      </c>
      <c r="AJ608" s="34" t="str">
        <f t="shared" si="225"/>
        <v/>
      </c>
      <c r="AK608" s="34" t="str">
        <f t="shared" si="226"/>
        <v/>
      </c>
      <c r="AL608" s="34" t="str">
        <f t="shared" si="227"/>
        <v/>
      </c>
      <c r="AM608" s="34" t="str">
        <f t="shared" si="228"/>
        <v/>
      </c>
      <c r="AN608" s="34" t="str">
        <f t="shared" si="229"/>
        <v/>
      </c>
      <c r="AO608" s="34" t="str">
        <f t="shared" si="230"/>
        <v/>
      </c>
      <c r="AP608" s="34" t="str">
        <f>IF(AJ608="","",VLOOKUP(AN608,[1]Sheet11!E:F,2,0))</f>
        <v/>
      </c>
      <c r="AQ608" s="34" t="str">
        <f>IF(AO608="拼单会员","5年",IF(AJ608="","",VLOOKUP(AM608&amp;AP608,[1]Sheet11!$J$3:$K$17,2)))</f>
        <v/>
      </c>
      <c r="AR608" s="34" t="str">
        <f t="shared" si="231"/>
        <v/>
      </c>
      <c r="AS608" s="34" t="str">
        <f t="shared" si="232"/>
        <v/>
      </c>
      <c r="AT608" s="34" t="str">
        <f t="shared" si="233"/>
        <v/>
      </c>
      <c r="AU608" s="34" t="str">
        <f t="shared" si="234"/>
        <v/>
      </c>
      <c r="AV608" s="34" t="str">
        <f t="shared" si="235"/>
        <v/>
      </c>
      <c r="AW608" s="34" t="str">
        <f t="shared" si="236"/>
        <v/>
      </c>
      <c r="AX608" s="34" t="str">
        <f t="shared" si="237"/>
        <v/>
      </c>
      <c r="AY608" s="34" t="str">
        <f>IF(SUMIF('7-市场业绩'!F:F,AC608,'7-市场业绩'!I:I)&gt;0,"学习卡","老结算")</f>
        <v>老结算</v>
      </c>
      <c r="AZ608" s="34" t="str">
        <f t="shared" si="238"/>
        <v/>
      </c>
      <c r="BA608" s="34" t="str">
        <f t="shared" si="239"/>
        <v>无</v>
      </c>
      <c r="BB608" s="34" t="str">
        <f t="shared" si="240"/>
        <v/>
      </c>
      <c r="BC608" s="34" t="str">
        <f t="shared" si="241"/>
        <v/>
      </c>
      <c r="BD608" s="34" t="str">
        <f t="shared" si="242"/>
        <v>无</v>
      </c>
      <c r="BE608" s="34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7.25" hidden="1" customHeight="1">
      <c r="A609" s="30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7"/>
      <c r="M609" s="20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4" t="str">
        <f t="shared" si="219"/>
        <v/>
      </c>
      <c r="AD609" s="35">
        <f t="shared" si="220"/>
        <v>0</v>
      </c>
      <c r="AE609" s="34" t="str">
        <f t="shared" si="221"/>
        <v/>
      </c>
      <c r="AF609" s="24"/>
      <c r="AG609" s="39">
        <f t="shared" si="222"/>
        <v>0</v>
      </c>
      <c r="AH609" s="35">
        <f t="shared" si="223"/>
        <v>0</v>
      </c>
      <c r="AI609" s="35">
        <f t="shared" si="224"/>
        <v>0</v>
      </c>
      <c r="AJ609" s="34" t="str">
        <f t="shared" si="225"/>
        <v/>
      </c>
      <c r="AK609" s="34" t="str">
        <f t="shared" si="226"/>
        <v/>
      </c>
      <c r="AL609" s="34" t="str">
        <f t="shared" si="227"/>
        <v/>
      </c>
      <c r="AM609" s="34" t="str">
        <f t="shared" si="228"/>
        <v/>
      </c>
      <c r="AN609" s="34" t="str">
        <f t="shared" si="229"/>
        <v/>
      </c>
      <c r="AO609" s="34" t="str">
        <f t="shared" si="230"/>
        <v/>
      </c>
      <c r="AP609" s="34" t="str">
        <f>IF(AJ609="","",VLOOKUP(AN609,[1]Sheet11!E:F,2,0))</f>
        <v/>
      </c>
      <c r="AQ609" s="34" t="str">
        <f>IF(AO609="拼单会员","5年",IF(AJ609="","",VLOOKUP(AM609&amp;AP609,[1]Sheet11!$J$3:$K$17,2)))</f>
        <v/>
      </c>
      <c r="AR609" s="34" t="str">
        <f t="shared" si="231"/>
        <v/>
      </c>
      <c r="AS609" s="34" t="str">
        <f t="shared" si="232"/>
        <v/>
      </c>
      <c r="AT609" s="34" t="str">
        <f t="shared" si="233"/>
        <v/>
      </c>
      <c r="AU609" s="34" t="str">
        <f t="shared" si="234"/>
        <v/>
      </c>
      <c r="AV609" s="34" t="str">
        <f t="shared" si="235"/>
        <v/>
      </c>
      <c r="AW609" s="34" t="str">
        <f t="shared" si="236"/>
        <v/>
      </c>
      <c r="AX609" s="34" t="str">
        <f t="shared" si="237"/>
        <v/>
      </c>
      <c r="AY609" s="34" t="str">
        <f>IF(SUMIF('7-市场业绩'!F:F,AC609,'7-市场业绩'!I:I)&gt;0,"学习卡","老结算")</f>
        <v>老结算</v>
      </c>
      <c r="AZ609" s="34" t="str">
        <f t="shared" si="238"/>
        <v/>
      </c>
      <c r="BA609" s="34" t="str">
        <f t="shared" si="239"/>
        <v>无</v>
      </c>
      <c r="BB609" s="34" t="str">
        <f t="shared" si="240"/>
        <v/>
      </c>
      <c r="BC609" s="34" t="str">
        <f t="shared" si="241"/>
        <v/>
      </c>
      <c r="BD609" s="34" t="str">
        <f t="shared" si="242"/>
        <v>无</v>
      </c>
      <c r="BE609" s="34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7.25" hidden="1" customHeight="1">
      <c r="A610" s="30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7"/>
      <c r="M610" s="20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4" t="str">
        <f t="shared" si="219"/>
        <v/>
      </c>
      <c r="AD610" s="35">
        <f t="shared" si="220"/>
        <v>0</v>
      </c>
      <c r="AE610" s="34" t="str">
        <f t="shared" si="221"/>
        <v/>
      </c>
      <c r="AF610" s="24"/>
      <c r="AG610" s="39">
        <f t="shared" si="222"/>
        <v>0</v>
      </c>
      <c r="AH610" s="35">
        <f t="shared" si="223"/>
        <v>0</v>
      </c>
      <c r="AI610" s="35">
        <f t="shared" si="224"/>
        <v>0</v>
      </c>
      <c r="AJ610" s="34" t="str">
        <f t="shared" si="225"/>
        <v/>
      </c>
      <c r="AK610" s="34" t="str">
        <f t="shared" si="226"/>
        <v/>
      </c>
      <c r="AL610" s="34" t="str">
        <f t="shared" si="227"/>
        <v/>
      </c>
      <c r="AM610" s="34" t="str">
        <f t="shared" si="228"/>
        <v/>
      </c>
      <c r="AN610" s="34" t="str">
        <f t="shared" si="229"/>
        <v/>
      </c>
      <c r="AO610" s="34" t="str">
        <f t="shared" si="230"/>
        <v/>
      </c>
      <c r="AP610" s="34" t="str">
        <f>IF(AJ610="","",VLOOKUP(AN610,[1]Sheet11!E:F,2,0))</f>
        <v/>
      </c>
      <c r="AQ610" s="34" t="str">
        <f>IF(AO610="拼单会员","5年",IF(AJ610="","",VLOOKUP(AM610&amp;AP610,[1]Sheet11!$J$3:$K$17,2)))</f>
        <v/>
      </c>
      <c r="AR610" s="34" t="str">
        <f t="shared" si="231"/>
        <v/>
      </c>
      <c r="AS610" s="34" t="str">
        <f t="shared" si="232"/>
        <v/>
      </c>
      <c r="AT610" s="34" t="str">
        <f t="shared" si="233"/>
        <v/>
      </c>
      <c r="AU610" s="34" t="str">
        <f t="shared" si="234"/>
        <v/>
      </c>
      <c r="AV610" s="34" t="str">
        <f t="shared" si="235"/>
        <v/>
      </c>
      <c r="AW610" s="34" t="str">
        <f t="shared" si="236"/>
        <v/>
      </c>
      <c r="AX610" s="34" t="str">
        <f t="shared" si="237"/>
        <v/>
      </c>
      <c r="AY610" s="34" t="str">
        <f>IF(SUMIF('7-市场业绩'!F:F,AC610,'7-市场业绩'!I:I)&gt;0,"学习卡","老结算")</f>
        <v>老结算</v>
      </c>
      <c r="AZ610" s="34" t="str">
        <f t="shared" si="238"/>
        <v/>
      </c>
      <c r="BA610" s="34" t="str">
        <f t="shared" si="239"/>
        <v>无</v>
      </c>
      <c r="BB610" s="34" t="str">
        <f t="shared" si="240"/>
        <v/>
      </c>
      <c r="BC610" s="34" t="str">
        <f t="shared" si="241"/>
        <v/>
      </c>
      <c r="BD610" s="34" t="str">
        <f t="shared" si="242"/>
        <v>无</v>
      </c>
      <c r="BE610" s="34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7.25" hidden="1" customHeight="1">
      <c r="A611" s="30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7"/>
      <c r="M611" s="20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4" t="str">
        <f t="shared" si="219"/>
        <v/>
      </c>
      <c r="AD611" s="35">
        <f t="shared" si="220"/>
        <v>0</v>
      </c>
      <c r="AE611" s="34" t="str">
        <f t="shared" si="221"/>
        <v/>
      </c>
      <c r="AF611" s="24"/>
      <c r="AG611" s="39">
        <f t="shared" si="222"/>
        <v>0</v>
      </c>
      <c r="AH611" s="35">
        <f t="shared" si="223"/>
        <v>0</v>
      </c>
      <c r="AI611" s="35">
        <f t="shared" si="224"/>
        <v>0</v>
      </c>
      <c r="AJ611" s="34" t="str">
        <f t="shared" si="225"/>
        <v/>
      </c>
      <c r="AK611" s="34" t="str">
        <f t="shared" si="226"/>
        <v/>
      </c>
      <c r="AL611" s="34" t="str">
        <f t="shared" si="227"/>
        <v/>
      </c>
      <c r="AM611" s="34" t="str">
        <f t="shared" si="228"/>
        <v/>
      </c>
      <c r="AN611" s="34" t="str">
        <f t="shared" si="229"/>
        <v/>
      </c>
      <c r="AO611" s="34" t="str">
        <f t="shared" si="230"/>
        <v/>
      </c>
      <c r="AP611" s="34" t="str">
        <f>IF(AJ611="","",VLOOKUP(AN611,[1]Sheet11!E:F,2,0))</f>
        <v/>
      </c>
      <c r="AQ611" s="34" t="str">
        <f>IF(AO611="拼单会员","5年",IF(AJ611="","",VLOOKUP(AM611&amp;AP611,[1]Sheet11!$J$3:$K$17,2)))</f>
        <v/>
      </c>
      <c r="AR611" s="34" t="str">
        <f t="shared" si="231"/>
        <v/>
      </c>
      <c r="AS611" s="34" t="str">
        <f t="shared" si="232"/>
        <v/>
      </c>
      <c r="AT611" s="34" t="str">
        <f t="shared" si="233"/>
        <v/>
      </c>
      <c r="AU611" s="34" t="str">
        <f t="shared" si="234"/>
        <v/>
      </c>
      <c r="AV611" s="34" t="str">
        <f t="shared" si="235"/>
        <v/>
      </c>
      <c r="AW611" s="34" t="str">
        <f t="shared" si="236"/>
        <v/>
      </c>
      <c r="AX611" s="34" t="str">
        <f t="shared" si="237"/>
        <v/>
      </c>
      <c r="AY611" s="34" t="str">
        <f>IF(SUMIF('7-市场业绩'!F:F,AC611,'7-市场业绩'!I:I)&gt;0,"学习卡","老结算")</f>
        <v>老结算</v>
      </c>
      <c r="AZ611" s="34" t="str">
        <f t="shared" si="238"/>
        <v/>
      </c>
      <c r="BA611" s="34" t="str">
        <f t="shared" si="239"/>
        <v>无</v>
      </c>
      <c r="BB611" s="34" t="str">
        <f t="shared" si="240"/>
        <v/>
      </c>
      <c r="BC611" s="34" t="str">
        <f t="shared" si="241"/>
        <v/>
      </c>
      <c r="BD611" s="34" t="str">
        <f t="shared" si="242"/>
        <v>无</v>
      </c>
      <c r="BE611" s="34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7.25" hidden="1" customHeight="1">
      <c r="A612" s="30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7"/>
      <c r="M612" s="20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4" t="str">
        <f t="shared" si="219"/>
        <v/>
      </c>
      <c r="AD612" s="35">
        <f t="shared" si="220"/>
        <v>0</v>
      </c>
      <c r="AE612" s="34" t="str">
        <f t="shared" si="221"/>
        <v/>
      </c>
      <c r="AF612" s="24"/>
      <c r="AG612" s="39">
        <f t="shared" si="222"/>
        <v>0</v>
      </c>
      <c r="AH612" s="35">
        <f t="shared" si="223"/>
        <v>0</v>
      </c>
      <c r="AI612" s="35">
        <f t="shared" si="224"/>
        <v>0</v>
      </c>
      <c r="AJ612" s="34" t="str">
        <f t="shared" si="225"/>
        <v/>
      </c>
      <c r="AK612" s="34" t="str">
        <f t="shared" si="226"/>
        <v/>
      </c>
      <c r="AL612" s="34" t="str">
        <f t="shared" si="227"/>
        <v/>
      </c>
      <c r="AM612" s="34" t="str">
        <f t="shared" si="228"/>
        <v/>
      </c>
      <c r="AN612" s="34" t="str">
        <f t="shared" si="229"/>
        <v/>
      </c>
      <c r="AO612" s="34" t="str">
        <f t="shared" si="230"/>
        <v/>
      </c>
      <c r="AP612" s="34" t="str">
        <f>IF(AJ612="","",VLOOKUP(AN612,[1]Sheet11!E:F,2,0))</f>
        <v/>
      </c>
      <c r="AQ612" s="34" t="str">
        <f>IF(AO612="拼单会员","5年",IF(AJ612="","",VLOOKUP(AM612&amp;AP612,[1]Sheet11!$J$3:$K$17,2)))</f>
        <v/>
      </c>
      <c r="AR612" s="34" t="str">
        <f t="shared" si="231"/>
        <v/>
      </c>
      <c r="AS612" s="34" t="str">
        <f t="shared" si="232"/>
        <v/>
      </c>
      <c r="AT612" s="34" t="str">
        <f t="shared" si="233"/>
        <v/>
      </c>
      <c r="AU612" s="34" t="str">
        <f t="shared" si="234"/>
        <v/>
      </c>
      <c r="AV612" s="34" t="str">
        <f t="shared" si="235"/>
        <v/>
      </c>
      <c r="AW612" s="34" t="str">
        <f t="shared" si="236"/>
        <v/>
      </c>
      <c r="AX612" s="34" t="str">
        <f t="shared" si="237"/>
        <v/>
      </c>
      <c r="AY612" s="34" t="str">
        <f>IF(SUMIF('7-市场业绩'!F:F,AC612,'7-市场业绩'!I:I)&gt;0,"学习卡","老结算")</f>
        <v>老结算</v>
      </c>
      <c r="AZ612" s="34" t="str">
        <f t="shared" si="238"/>
        <v/>
      </c>
      <c r="BA612" s="34" t="str">
        <f t="shared" si="239"/>
        <v>无</v>
      </c>
      <c r="BB612" s="34" t="str">
        <f t="shared" si="240"/>
        <v/>
      </c>
      <c r="BC612" s="34" t="str">
        <f t="shared" si="241"/>
        <v/>
      </c>
      <c r="BD612" s="34" t="str">
        <f t="shared" si="242"/>
        <v>无</v>
      </c>
      <c r="BE612" s="34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7.25" hidden="1" customHeight="1">
      <c r="A613" s="30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7"/>
      <c r="M613" s="20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4" t="str">
        <f t="shared" si="219"/>
        <v/>
      </c>
      <c r="AD613" s="35">
        <f t="shared" si="220"/>
        <v>0</v>
      </c>
      <c r="AE613" s="34" t="str">
        <f t="shared" si="221"/>
        <v/>
      </c>
      <c r="AF613" s="24"/>
      <c r="AG613" s="39">
        <f t="shared" si="222"/>
        <v>0</v>
      </c>
      <c r="AH613" s="35">
        <f t="shared" si="223"/>
        <v>0</v>
      </c>
      <c r="AI613" s="35">
        <f t="shared" si="224"/>
        <v>0</v>
      </c>
      <c r="AJ613" s="34" t="str">
        <f t="shared" si="225"/>
        <v/>
      </c>
      <c r="AK613" s="34" t="str">
        <f t="shared" si="226"/>
        <v/>
      </c>
      <c r="AL613" s="34" t="str">
        <f t="shared" si="227"/>
        <v/>
      </c>
      <c r="AM613" s="34" t="str">
        <f t="shared" si="228"/>
        <v/>
      </c>
      <c r="AN613" s="34" t="str">
        <f t="shared" si="229"/>
        <v/>
      </c>
      <c r="AO613" s="34" t="str">
        <f t="shared" si="230"/>
        <v/>
      </c>
      <c r="AP613" s="34" t="str">
        <f>IF(AJ613="","",VLOOKUP(AN613,[1]Sheet11!E:F,2,0))</f>
        <v/>
      </c>
      <c r="AQ613" s="34" t="str">
        <f>IF(AO613="拼单会员","5年",IF(AJ613="","",VLOOKUP(AM613&amp;AP613,[1]Sheet11!$J$3:$K$17,2)))</f>
        <v/>
      </c>
      <c r="AR613" s="34" t="str">
        <f t="shared" si="231"/>
        <v/>
      </c>
      <c r="AS613" s="34" t="str">
        <f t="shared" si="232"/>
        <v/>
      </c>
      <c r="AT613" s="34" t="str">
        <f t="shared" si="233"/>
        <v/>
      </c>
      <c r="AU613" s="34" t="str">
        <f t="shared" si="234"/>
        <v/>
      </c>
      <c r="AV613" s="34" t="str">
        <f t="shared" si="235"/>
        <v/>
      </c>
      <c r="AW613" s="34" t="str">
        <f t="shared" si="236"/>
        <v/>
      </c>
      <c r="AX613" s="34" t="str">
        <f t="shared" si="237"/>
        <v/>
      </c>
      <c r="AY613" s="34" t="str">
        <f>IF(SUMIF('7-市场业绩'!F:F,AC613,'7-市场业绩'!I:I)&gt;0,"学习卡","老结算")</f>
        <v>老结算</v>
      </c>
      <c r="AZ613" s="34" t="str">
        <f t="shared" si="238"/>
        <v/>
      </c>
      <c r="BA613" s="34" t="str">
        <f t="shared" si="239"/>
        <v>无</v>
      </c>
      <c r="BB613" s="34" t="str">
        <f t="shared" si="240"/>
        <v/>
      </c>
      <c r="BC613" s="34" t="str">
        <f t="shared" si="241"/>
        <v/>
      </c>
      <c r="BD613" s="34" t="str">
        <f t="shared" si="242"/>
        <v>无</v>
      </c>
      <c r="BE613" s="34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7.25" hidden="1" customHeight="1">
      <c r="A614" s="30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7"/>
      <c r="M614" s="20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4" t="str">
        <f t="shared" si="219"/>
        <v/>
      </c>
      <c r="AD614" s="35">
        <f t="shared" si="220"/>
        <v>0</v>
      </c>
      <c r="AE614" s="34" t="str">
        <f t="shared" si="221"/>
        <v/>
      </c>
      <c r="AF614" s="24"/>
      <c r="AG614" s="39">
        <f t="shared" si="222"/>
        <v>0</v>
      </c>
      <c r="AH614" s="35">
        <f t="shared" si="223"/>
        <v>0</v>
      </c>
      <c r="AI614" s="35">
        <f t="shared" si="224"/>
        <v>0</v>
      </c>
      <c r="AJ614" s="34" t="str">
        <f t="shared" si="225"/>
        <v/>
      </c>
      <c r="AK614" s="34" t="str">
        <f t="shared" si="226"/>
        <v/>
      </c>
      <c r="AL614" s="34" t="str">
        <f t="shared" si="227"/>
        <v/>
      </c>
      <c r="AM614" s="34" t="str">
        <f t="shared" si="228"/>
        <v/>
      </c>
      <c r="AN614" s="34" t="str">
        <f t="shared" si="229"/>
        <v/>
      </c>
      <c r="AO614" s="34" t="str">
        <f t="shared" si="230"/>
        <v/>
      </c>
      <c r="AP614" s="34" t="str">
        <f>IF(AJ614="","",VLOOKUP(AN614,[1]Sheet11!E:F,2,0))</f>
        <v/>
      </c>
      <c r="AQ614" s="34" t="str">
        <f>IF(AO614="拼单会员","5年",IF(AJ614="","",VLOOKUP(AM614&amp;AP614,[1]Sheet11!$J$3:$K$17,2)))</f>
        <v/>
      </c>
      <c r="AR614" s="34" t="str">
        <f t="shared" si="231"/>
        <v/>
      </c>
      <c r="AS614" s="34" t="str">
        <f t="shared" si="232"/>
        <v/>
      </c>
      <c r="AT614" s="34" t="str">
        <f t="shared" si="233"/>
        <v/>
      </c>
      <c r="AU614" s="34" t="str">
        <f t="shared" si="234"/>
        <v/>
      </c>
      <c r="AV614" s="34" t="str">
        <f t="shared" si="235"/>
        <v/>
      </c>
      <c r="AW614" s="34" t="str">
        <f t="shared" si="236"/>
        <v/>
      </c>
      <c r="AX614" s="34" t="str">
        <f t="shared" si="237"/>
        <v/>
      </c>
      <c r="AY614" s="34" t="str">
        <f>IF(SUMIF('7-市场业绩'!F:F,AC614,'7-市场业绩'!I:I)&gt;0,"学习卡","老结算")</f>
        <v>老结算</v>
      </c>
      <c r="AZ614" s="34" t="str">
        <f t="shared" si="238"/>
        <v/>
      </c>
      <c r="BA614" s="34" t="str">
        <f t="shared" si="239"/>
        <v>无</v>
      </c>
      <c r="BB614" s="34" t="str">
        <f t="shared" si="240"/>
        <v/>
      </c>
      <c r="BC614" s="34" t="str">
        <f t="shared" si="241"/>
        <v/>
      </c>
      <c r="BD614" s="34" t="str">
        <f t="shared" si="242"/>
        <v>无</v>
      </c>
      <c r="BE614" s="34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7.25" hidden="1" customHeight="1">
      <c r="A615" s="30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7"/>
      <c r="M615" s="20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4" t="str">
        <f t="shared" si="219"/>
        <v/>
      </c>
      <c r="AD615" s="35">
        <f t="shared" si="220"/>
        <v>0</v>
      </c>
      <c r="AE615" s="34" t="str">
        <f t="shared" si="221"/>
        <v/>
      </c>
      <c r="AF615" s="24"/>
      <c r="AG615" s="39">
        <f t="shared" si="222"/>
        <v>0</v>
      </c>
      <c r="AH615" s="35">
        <f t="shared" si="223"/>
        <v>0</v>
      </c>
      <c r="AI615" s="35">
        <f t="shared" si="224"/>
        <v>0</v>
      </c>
      <c r="AJ615" s="34" t="str">
        <f t="shared" si="225"/>
        <v/>
      </c>
      <c r="AK615" s="34" t="str">
        <f t="shared" si="226"/>
        <v/>
      </c>
      <c r="AL615" s="34" t="str">
        <f t="shared" si="227"/>
        <v/>
      </c>
      <c r="AM615" s="34" t="str">
        <f t="shared" si="228"/>
        <v/>
      </c>
      <c r="AN615" s="34" t="str">
        <f t="shared" si="229"/>
        <v/>
      </c>
      <c r="AO615" s="34" t="str">
        <f t="shared" si="230"/>
        <v/>
      </c>
      <c r="AP615" s="34" t="str">
        <f>IF(AJ615="","",VLOOKUP(AN615,[1]Sheet11!E:F,2,0))</f>
        <v/>
      </c>
      <c r="AQ615" s="34" t="str">
        <f>IF(AO615="拼单会员","5年",IF(AJ615="","",VLOOKUP(AM615&amp;AP615,[1]Sheet11!$J$3:$K$17,2)))</f>
        <v/>
      </c>
      <c r="AR615" s="34" t="str">
        <f t="shared" si="231"/>
        <v/>
      </c>
      <c r="AS615" s="34" t="str">
        <f t="shared" si="232"/>
        <v/>
      </c>
      <c r="AT615" s="34" t="str">
        <f t="shared" si="233"/>
        <v/>
      </c>
      <c r="AU615" s="34" t="str">
        <f t="shared" si="234"/>
        <v/>
      </c>
      <c r="AV615" s="34" t="str">
        <f t="shared" si="235"/>
        <v/>
      </c>
      <c r="AW615" s="34" t="str">
        <f t="shared" si="236"/>
        <v/>
      </c>
      <c r="AX615" s="34" t="str">
        <f t="shared" si="237"/>
        <v/>
      </c>
      <c r="AY615" s="34" t="str">
        <f>IF(SUMIF('7-市场业绩'!F:F,AC615,'7-市场业绩'!I:I)&gt;0,"学习卡","老结算")</f>
        <v>老结算</v>
      </c>
      <c r="AZ615" s="34" t="str">
        <f t="shared" si="238"/>
        <v/>
      </c>
      <c r="BA615" s="34" t="str">
        <f t="shared" si="239"/>
        <v>无</v>
      </c>
      <c r="BB615" s="34" t="str">
        <f t="shared" si="240"/>
        <v/>
      </c>
      <c r="BC615" s="34" t="str">
        <f t="shared" si="241"/>
        <v/>
      </c>
      <c r="BD615" s="34" t="str">
        <f t="shared" si="242"/>
        <v>无</v>
      </c>
      <c r="BE615" s="34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7.25" hidden="1" customHeight="1">
      <c r="A616" s="30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7"/>
      <c r="M616" s="20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4" t="str">
        <f t="shared" si="219"/>
        <v/>
      </c>
      <c r="AD616" s="35">
        <f t="shared" si="220"/>
        <v>0</v>
      </c>
      <c r="AE616" s="34" t="str">
        <f t="shared" si="221"/>
        <v/>
      </c>
      <c r="AF616" s="24"/>
      <c r="AG616" s="39">
        <f t="shared" si="222"/>
        <v>0</v>
      </c>
      <c r="AH616" s="35">
        <f t="shared" si="223"/>
        <v>0</v>
      </c>
      <c r="AI616" s="35">
        <f t="shared" si="224"/>
        <v>0</v>
      </c>
      <c r="AJ616" s="34" t="str">
        <f t="shared" si="225"/>
        <v/>
      </c>
      <c r="AK616" s="34" t="str">
        <f t="shared" si="226"/>
        <v/>
      </c>
      <c r="AL616" s="34" t="str">
        <f t="shared" si="227"/>
        <v/>
      </c>
      <c r="AM616" s="34" t="str">
        <f t="shared" si="228"/>
        <v/>
      </c>
      <c r="AN616" s="34" t="str">
        <f t="shared" si="229"/>
        <v/>
      </c>
      <c r="AO616" s="34" t="str">
        <f t="shared" si="230"/>
        <v/>
      </c>
      <c r="AP616" s="34" t="str">
        <f>IF(AJ616="","",VLOOKUP(AN616,[1]Sheet11!E:F,2,0))</f>
        <v/>
      </c>
      <c r="AQ616" s="34" t="str">
        <f>IF(AO616="拼单会员","5年",IF(AJ616="","",VLOOKUP(AM616&amp;AP616,[1]Sheet11!$J$3:$K$17,2)))</f>
        <v/>
      </c>
      <c r="AR616" s="34" t="str">
        <f t="shared" si="231"/>
        <v/>
      </c>
      <c r="AS616" s="34" t="str">
        <f t="shared" si="232"/>
        <v/>
      </c>
      <c r="AT616" s="34" t="str">
        <f t="shared" si="233"/>
        <v/>
      </c>
      <c r="AU616" s="34" t="str">
        <f t="shared" si="234"/>
        <v/>
      </c>
      <c r="AV616" s="34" t="str">
        <f t="shared" si="235"/>
        <v/>
      </c>
      <c r="AW616" s="34" t="str">
        <f t="shared" si="236"/>
        <v/>
      </c>
      <c r="AX616" s="34" t="str">
        <f t="shared" si="237"/>
        <v/>
      </c>
      <c r="AY616" s="34" t="str">
        <f>IF(SUMIF('7-市场业绩'!F:F,AC616,'7-市场业绩'!I:I)&gt;0,"学习卡","老结算")</f>
        <v>老结算</v>
      </c>
      <c r="AZ616" s="34" t="str">
        <f t="shared" si="238"/>
        <v/>
      </c>
      <c r="BA616" s="34" t="str">
        <f t="shared" si="239"/>
        <v>无</v>
      </c>
      <c r="BB616" s="34" t="str">
        <f t="shared" si="240"/>
        <v/>
      </c>
      <c r="BC616" s="34" t="str">
        <f t="shared" si="241"/>
        <v/>
      </c>
      <c r="BD616" s="34" t="str">
        <f t="shared" si="242"/>
        <v>无</v>
      </c>
      <c r="BE616" s="34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7.25" hidden="1" customHeight="1">
      <c r="A617" s="30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7"/>
      <c r="M617" s="20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4" t="str">
        <f t="shared" si="219"/>
        <v/>
      </c>
      <c r="AD617" s="35">
        <f t="shared" si="220"/>
        <v>0</v>
      </c>
      <c r="AE617" s="34" t="str">
        <f t="shared" si="221"/>
        <v/>
      </c>
      <c r="AF617" s="24"/>
      <c r="AG617" s="39">
        <f t="shared" si="222"/>
        <v>0</v>
      </c>
      <c r="AH617" s="35">
        <f t="shared" si="223"/>
        <v>0</v>
      </c>
      <c r="AI617" s="35">
        <f t="shared" si="224"/>
        <v>0</v>
      </c>
      <c r="AJ617" s="34" t="str">
        <f t="shared" si="225"/>
        <v/>
      </c>
      <c r="AK617" s="34" t="str">
        <f t="shared" si="226"/>
        <v/>
      </c>
      <c r="AL617" s="34" t="str">
        <f t="shared" si="227"/>
        <v/>
      </c>
      <c r="AM617" s="34" t="str">
        <f t="shared" si="228"/>
        <v/>
      </c>
      <c r="AN617" s="34" t="str">
        <f t="shared" si="229"/>
        <v/>
      </c>
      <c r="AO617" s="34" t="str">
        <f t="shared" si="230"/>
        <v/>
      </c>
      <c r="AP617" s="34" t="str">
        <f>IF(AJ617="","",VLOOKUP(AN617,[1]Sheet11!E:F,2,0))</f>
        <v/>
      </c>
      <c r="AQ617" s="34" t="str">
        <f>IF(AO617="拼单会员","5年",IF(AJ617="","",VLOOKUP(AM617&amp;AP617,[1]Sheet11!$J$3:$K$17,2)))</f>
        <v/>
      </c>
      <c r="AR617" s="34" t="str">
        <f t="shared" si="231"/>
        <v/>
      </c>
      <c r="AS617" s="34" t="str">
        <f t="shared" si="232"/>
        <v/>
      </c>
      <c r="AT617" s="34" t="str">
        <f t="shared" si="233"/>
        <v/>
      </c>
      <c r="AU617" s="34" t="str">
        <f t="shared" si="234"/>
        <v/>
      </c>
      <c r="AV617" s="34" t="str">
        <f t="shared" si="235"/>
        <v/>
      </c>
      <c r="AW617" s="34" t="str">
        <f t="shared" si="236"/>
        <v/>
      </c>
      <c r="AX617" s="34" t="str">
        <f t="shared" si="237"/>
        <v/>
      </c>
      <c r="AY617" s="34" t="str">
        <f>IF(SUMIF('7-市场业绩'!F:F,AC617,'7-市场业绩'!I:I)&gt;0,"学习卡","老结算")</f>
        <v>老结算</v>
      </c>
      <c r="AZ617" s="34" t="str">
        <f t="shared" si="238"/>
        <v/>
      </c>
      <c r="BA617" s="34" t="str">
        <f t="shared" si="239"/>
        <v>无</v>
      </c>
      <c r="BB617" s="34" t="str">
        <f t="shared" si="240"/>
        <v/>
      </c>
      <c r="BC617" s="34" t="str">
        <f t="shared" si="241"/>
        <v/>
      </c>
      <c r="BD617" s="34" t="str">
        <f t="shared" si="242"/>
        <v>无</v>
      </c>
      <c r="BE617" s="34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7.25" hidden="1" customHeight="1">
      <c r="A618" s="30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7"/>
      <c r="M618" s="20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4" t="str">
        <f t="shared" si="219"/>
        <v/>
      </c>
      <c r="AD618" s="35">
        <f t="shared" si="220"/>
        <v>0</v>
      </c>
      <c r="AE618" s="34" t="str">
        <f t="shared" si="221"/>
        <v/>
      </c>
      <c r="AF618" s="24"/>
      <c r="AG618" s="39">
        <f t="shared" si="222"/>
        <v>0</v>
      </c>
      <c r="AH618" s="35">
        <f t="shared" si="223"/>
        <v>0</v>
      </c>
      <c r="AI618" s="35">
        <f t="shared" si="224"/>
        <v>0</v>
      </c>
      <c r="AJ618" s="34" t="str">
        <f t="shared" si="225"/>
        <v/>
      </c>
      <c r="AK618" s="34" t="str">
        <f t="shared" si="226"/>
        <v/>
      </c>
      <c r="AL618" s="34" t="str">
        <f t="shared" si="227"/>
        <v/>
      </c>
      <c r="AM618" s="34" t="str">
        <f t="shared" si="228"/>
        <v/>
      </c>
      <c r="AN618" s="34" t="str">
        <f t="shared" si="229"/>
        <v/>
      </c>
      <c r="AO618" s="34" t="str">
        <f t="shared" si="230"/>
        <v/>
      </c>
      <c r="AP618" s="34" t="str">
        <f>IF(AJ618="","",VLOOKUP(AN618,[1]Sheet11!E:F,2,0))</f>
        <v/>
      </c>
      <c r="AQ618" s="34" t="str">
        <f>IF(AO618="拼单会员","5年",IF(AJ618="","",VLOOKUP(AM618&amp;AP618,[1]Sheet11!$J$3:$K$17,2)))</f>
        <v/>
      </c>
      <c r="AR618" s="34" t="str">
        <f t="shared" si="231"/>
        <v/>
      </c>
      <c r="AS618" s="34" t="str">
        <f t="shared" si="232"/>
        <v/>
      </c>
      <c r="AT618" s="34" t="str">
        <f t="shared" si="233"/>
        <v/>
      </c>
      <c r="AU618" s="34" t="str">
        <f t="shared" si="234"/>
        <v/>
      </c>
      <c r="AV618" s="34" t="str">
        <f t="shared" si="235"/>
        <v/>
      </c>
      <c r="AW618" s="34" t="str">
        <f t="shared" si="236"/>
        <v/>
      </c>
      <c r="AX618" s="34" t="str">
        <f t="shared" si="237"/>
        <v/>
      </c>
      <c r="AY618" s="34" t="str">
        <f>IF(SUMIF('7-市场业绩'!F:F,AC618,'7-市场业绩'!I:I)&gt;0,"学习卡","老结算")</f>
        <v>老结算</v>
      </c>
      <c r="AZ618" s="34" t="str">
        <f t="shared" si="238"/>
        <v/>
      </c>
      <c r="BA618" s="34" t="str">
        <f t="shared" si="239"/>
        <v>无</v>
      </c>
      <c r="BB618" s="34" t="str">
        <f t="shared" si="240"/>
        <v/>
      </c>
      <c r="BC618" s="34" t="str">
        <f t="shared" si="241"/>
        <v/>
      </c>
      <c r="BD618" s="34" t="str">
        <f t="shared" si="242"/>
        <v>无</v>
      </c>
      <c r="BE618" s="34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7.25" hidden="1" customHeight="1">
      <c r="A619" s="30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7"/>
      <c r="M619" s="20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4" t="str">
        <f t="shared" si="219"/>
        <v/>
      </c>
      <c r="AD619" s="35">
        <f t="shared" si="220"/>
        <v>0</v>
      </c>
      <c r="AE619" s="34" t="str">
        <f t="shared" si="221"/>
        <v/>
      </c>
      <c r="AF619" s="24"/>
      <c r="AG619" s="39">
        <f t="shared" si="222"/>
        <v>0</v>
      </c>
      <c r="AH619" s="35">
        <f t="shared" si="223"/>
        <v>0</v>
      </c>
      <c r="AI619" s="35">
        <f t="shared" si="224"/>
        <v>0</v>
      </c>
      <c r="AJ619" s="34" t="str">
        <f t="shared" si="225"/>
        <v/>
      </c>
      <c r="AK619" s="34" t="str">
        <f t="shared" si="226"/>
        <v/>
      </c>
      <c r="AL619" s="34" t="str">
        <f t="shared" si="227"/>
        <v/>
      </c>
      <c r="AM619" s="34" t="str">
        <f t="shared" si="228"/>
        <v/>
      </c>
      <c r="AN619" s="34" t="str">
        <f t="shared" si="229"/>
        <v/>
      </c>
      <c r="AO619" s="34" t="str">
        <f t="shared" si="230"/>
        <v/>
      </c>
      <c r="AP619" s="34" t="str">
        <f>IF(AJ619="","",VLOOKUP(AN619,[1]Sheet11!E:F,2,0))</f>
        <v/>
      </c>
      <c r="AQ619" s="34" t="str">
        <f>IF(AO619="拼单会员","5年",IF(AJ619="","",VLOOKUP(AM619&amp;AP619,[1]Sheet11!$J$3:$K$17,2)))</f>
        <v/>
      </c>
      <c r="AR619" s="34" t="str">
        <f t="shared" si="231"/>
        <v/>
      </c>
      <c r="AS619" s="34" t="str">
        <f t="shared" si="232"/>
        <v/>
      </c>
      <c r="AT619" s="34" t="str">
        <f t="shared" si="233"/>
        <v/>
      </c>
      <c r="AU619" s="34" t="str">
        <f t="shared" si="234"/>
        <v/>
      </c>
      <c r="AV619" s="34" t="str">
        <f t="shared" si="235"/>
        <v/>
      </c>
      <c r="AW619" s="34" t="str">
        <f t="shared" si="236"/>
        <v/>
      </c>
      <c r="AX619" s="34" t="str">
        <f t="shared" si="237"/>
        <v/>
      </c>
      <c r="AY619" s="34" t="str">
        <f>IF(SUMIF('7-市场业绩'!F:F,AC619,'7-市场业绩'!I:I)&gt;0,"学习卡","老结算")</f>
        <v>老结算</v>
      </c>
      <c r="AZ619" s="34" t="str">
        <f t="shared" si="238"/>
        <v/>
      </c>
      <c r="BA619" s="34" t="str">
        <f t="shared" si="239"/>
        <v>无</v>
      </c>
      <c r="BB619" s="34" t="str">
        <f t="shared" si="240"/>
        <v/>
      </c>
      <c r="BC619" s="34" t="str">
        <f t="shared" si="241"/>
        <v/>
      </c>
      <c r="BD619" s="34" t="str">
        <f t="shared" si="242"/>
        <v>无</v>
      </c>
      <c r="BE619" s="34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7.25" hidden="1" customHeight="1">
      <c r="A620" s="30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7"/>
      <c r="M620" s="20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4" t="str">
        <f t="shared" si="219"/>
        <v/>
      </c>
      <c r="AD620" s="35">
        <f t="shared" si="220"/>
        <v>0</v>
      </c>
      <c r="AE620" s="34" t="str">
        <f t="shared" si="221"/>
        <v/>
      </c>
      <c r="AF620" s="24"/>
      <c r="AG620" s="39">
        <f t="shared" si="222"/>
        <v>0</v>
      </c>
      <c r="AH620" s="35">
        <f t="shared" si="223"/>
        <v>0</v>
      </c>
      <c r="AI620" s="35">
        <f t="shared" si="224"/>
        <v>0</v>
      </c>
      <c r="AJ620" s="34" t="str">
        <f t="shared" si="225"/>
        <v/>
      </c>
      <c r="AK620" s="34" t="str">
        <f t="shared" si="226"/>
        <v/>
      </c>
      <c r="AL620" s="34" t="str">
        <f t="shared" si="227"/>
        <v/>
      </c>
      <c r="AM620" s="34" t="str">
        <f t="shared" si="228"/>
        <v/>
      </c>
      <c r="AN620" s="34" t="str">
        <f t="shared" si="229"/>
        <v/>
      </c>
      <c r="AO620" s="34" t="str">
        <f t="shared" si="230"/>
        <v/>
      </c>
      <c r="AP620" s="34" t="str">
        <f>IF(AJ620="","",VLOOKUP(AN620,[1]Sheet11!E:F,2,0))</f>
        <v/>
      </c>
      <c r="AQ620" s="34" t="str">
        <f>IF(AO620="拼单会员","5年",IF(AJ620="","",VLOOKUP(AM620&amp;AP620,[1]Sheet11!$J$3:$K$17,2)))</f>
        <v/>
      </c>
      <c r="AR620" s="34" t="str">
        <f t="shared" si="231"/>
        <v/>
      </c>
      <c r="AS620" s="34" t="str">
        <f t="shared" si="232"/>
        <v/>
      </c>
      <c r="AT620" s="34" t="str">
        <f t="shared" si="233"/>
        <v/>
      </c>
      <c r="AU620" s="34" t="str">
        <f t="shared" si="234"/>
        <v/>
      </c>
      <c r="AV620" s="34" t="str">
        <f t="shared" si="235"/>
        <v/>
      </c>
      <c r="AW620" s="34" t="str">
        <f t="shared" si="236"/>
        <v/>
      </c>
      <c r="AX620" s="34" t="str">
        <f t="shared" si="237"/>
        <v/>
      </c>
      <c r="AY620" s="34" t="str">
        <f>IF(SUMIF('7-市场业绩'!F:F,AC620,'7-市场业绩'!I:I)&gt;0,"学习卡","老结算")</f>
        <v>老结算</v>
      </c>
      <c r="AZ620" s="34" t="str">
        <f t="shared" si="238"/>
        <v/>
      </c>
      <c r="BA620" s="34" t="str">
        <f t="shared" si="239"/>
        <v>无</v>
      </c>
      <c r="BB620" s="34" t="str">
        <f t="shared" si="240"/>
        <v/>
      </c>
      <c r="BC620" s="34" t="str">
        <f t="shared" si="241"/>
        <v/>
      </c>
      <c r="BD620" s="34" t="str">
        <f t="shared" si="242"/>
        <v>无</v>
      </c>
      <c r="BE620" s="34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7.25" hidden="1" customHeight="1">
      <c r="A621" s="30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7"/>
      <c r="M621" s="20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4" t="str">
        <f t="shared" si="219"/>
        <v/>
      </c>
      <c r="AD621" s="35">
        <f t="shared" si="220"/>
        <v>0</v>
      </c>
      <c r="AE621" s="34" t="str">
        <f t="shared" si="221"/>
        <v/>
      </c>
      <c r="AF621" s="24"/>
      <c r="AG621" s="39">
        <f t="shared" si="222"/>
        <v>0</v>
      </c>
      <c r="AH621" s="35">
        <f t="shared" si="223"/>
        <v>0</v>
      </c>
      <c r="AI621" s="35">
        <f t="shared" si="224"/>
        <v>0</v>
      </c>
      <c r="AJ621" s="34" t="str">
        <f t="shared" si="225"/>
        <v/>
      </c>
      <c r="AK621" s="34" t="str">
        <f t="shared" si="226"/>
        <v/>
      </c>
      <c r="AL621" s="34" t="str">
        <f t="shared" si="227"/>
        <v/>
      </c>
      <c r="AM621" s="34" t="str">
        <f t="shared" si="228"/>
        <v/>
      </c>
      <c r="AN621" s="34" t="str">
        <f t="shared" si="229"/>
        <v/>
      </c>
      <c r="AO621" s="34" t="str">
        <f t="shared" si="230"/>
        <v/>
      </c>
      <c r="AP621" s="34" t="str">
        <f>IF(AJ621="","",VLOOKUP(AN621,[1]Sheet11!E:F,2,0))</f>
        <v/>
      </c>
      <c r="AQ621" s="34" t="str">
        <f>IF(AO621="拼单会员","5年",IF(AJ621="","",VLOOKUP(AM621&amp;AP621,[1]Sheet11!$J$3:$K$17,2)))</f>
        <v/>
      </c>
      <c r="AR621" s="34" t="str">
        <f t="shared" si="231"/>
        <v/>
      </c>
      <c r="AS621" s="34" t="str">
        <f t="shared" si="232"/>
        <v/>
      </c>
      <c r="AT621" s="34" t="str">
        <f t="shared" si="233"/>
        <v/>
      </c>
      <c r="AU621" s="34" t="str">
        <f t="shared" si="234"/>
        <v/>
      </c>
      <c r="AV621" s="34" t="str">
        <f t="shared" si="235"/>
        <v/>
      </c>
      <c r="AW621" s="34" t="str">
        <f t="shared" si="236"/>
        <v/>
      </c>
      <c r="AX621" s="34" t="str">
        <f t="shared" si="237"/>
        <v/>
      </c>
      <c r="AY621" s="34" t="str">
        <f>IF(SUMIF('7-市场业绩'!F:F,AC621,'7-市场业绩'!I:I)&gt;0,"学习卡","老结算")</f>
        <v>老结算</v>
      </c>
      <c r="AZ621" s="34" t="str">
        <f t="shared" si="238"/>
        <v/>
      </c>
      <c r="BA621" s="34" t="str">
        <f t="shared" si="239"/>
        <v>无</v>
      </c>
      <c r="BB621" s="34" t="str">
        <f t="shared" si="240"/>
        <v/>
      </c>
      <c r="BC621" s="34" t="str">
        <f t="shared" si="241"/>
        <v/>
      </c>
      <c r="BD621" s="34" t="str">
        <f t="shared" si="242"/>
        <v>无</v>
      </c>
      <c r="BE621" s="34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7.25" hidden="1" customHeight="1">
      <c r="A622" s="30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7"/>
      <c r="M622" s="20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4" t="str">
        <f t="shared" si="219"/>
        <v/>
      </c>
      <c r="AD622" s="35">
        <f t="shared" si="220"/>
        <v>0</v>
      </c>
      <c r="AE622" s="34" t="str">
        <f t="shared" si="221"/>
        <v/>
      </c>
      <c r="AF622" s="24"/>
      <c r="AG622" s="39">
        <f t="shared" si="222"/>
        <v>0</v>
      </c>
      <c r="AH622" s="35">
        <f t="shared" si="223"/>
        <v>0</v>
      </c>
      <c r="AI622" s="35">
        <f t="shared" si="224"/>
        <v>0</v>
      </c>
      <c r="AJ622" s="34" t="str">
        <f t="shared" si="225"/>
        <v/>
      </c>
      <c r="AK622" s="34" t="str">
        <f t="shared" si="226"/>
        <v/>
      </c>
      <c r="AL622" s="34" t="str">
        <f t="shared" si="227"/>
        <v/>
      </c>
      <c r="AM622" s="34" t="str">
        <f t="shared" si="228"/>
        <v/>
      </c>
      <c r="AN622" s="34" t="str">
        <f t="shared" si="229"/>
        <v/>
      </c>
      <c r="AO622" s="34" t="str">
        <f t="shared" si="230"/>
        <v/>
      </c>
      <c r="AP622" s="34" t="str">
        <f>IF(AJ622="","",VLOOKUP(AN622,[1]Sheet11!E:F,2,0))</f>
        <v/>
      </c>
      <c r="AQ622" s="34" t="str">
        <f>IF(AO622="拼单会员","5年",IF(AJ622="","",VLOOKUP(AM622&amp;AP622,[1]Sheet11!$J$3:$K$17,2)))</f>
        <v/>
      </c>
      <c r="AR622" s="34" t="str">
        <f t="shared" si="231"/>
        <v/>
      </c>
      <c r="AS622" s="34" t="str">
        <f t="shared" si="232"/>
        <v/>
      </c>
      <c r="AT622" s="34" t="str">
        <f t="shared" si="233"/>
        <v/>
      </c>
      <c r="AU622" s="34" t="str">
        <f t="shared" si="234"/>
        <v/>
      </c>
      <c r="AV622" s="34" t="str">
        <f t="shared" si="235"/>
        <v/>
      </c>
      <c r="AW622" s="34" t="str">
        <f t="shared" si="236"/>
        <v/>
      </c>
      <c r="AX622" s="34" t="str">
        <f t="shared" si="237"/>
        <v/>
      </c>
      <c r="AY622" s="34" t="str">
        <f>IF(SUMIF('7-市场业绩'!F:F,AC622,'7-市场业绩'!I:I)&gt;0,"学习卡","老结算")</f>
        <v>老结算</v>
      </c>
      <c r="AZ622" s="34" t="str">
        <f t="shared" si="238"/>
        <v/>
      </c>
      <c r="BA622" s="34" t="str">
        <f t="shared" si="239"/>
        <v>无</v>
      </c>
      <c r="BB622" s="34" t="str">
        <f t="shared" si="240"/>
        <v/>
      </c>
      <c r="BC622" s="34" t="str">
        <f t="shared" si="241"/>
        <v/>
      </c>
      <c r="BD622" s="34" t="str">
        <f t="shared" si="242"/>
        <v>无</v>
      </c>
      <c r="BE622" s="34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7.25" hidden="1" customHeight="1">
      <c r="A623" s="30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7"/>
      <c r="M623" s="20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4" t="str">
        <f t="shared" si="219"/>
        <v/>
      </c>
      <c r="AD623" s="35">
        <f t="shared" si="220"/>
        <v>0</v>
      </c>
      <c r="AE623" s="34" t="str">
        <f t="shared" si="221"/>
        <v/>
      </c>
      <c r="AF623" s="24"/>
      <c r="AG623" s="39">
        <f t="shared" si="222"/>
        <v>0</v>
      </c>
      <c r="AH623" s="35">
        <f t="shared" si="223"/>
        <v>0</v>
      </c>
      <c r="AI623" s="35">
        <f t="shared" si="224"/>
        <v>0</v>
      </c>
      <c r="AJ623" s="34" t="str">
        <f t="shared" si="225"/>
        <v/>
      </c>
      <c r="AK623" s="34" t="str">
        <f t="shared" si="226"/>
        <v/>
      </c>
      <c r="AL623" s="34" t="str">
        <f t="shared" si="227"/>
        <v/>
      </c>
      <c r="AM623" s="34" t="str">
        <f t="shared" si="228"/>
        <v/>
      </c>
      <c r="AN623" s="34" t="str">
        <f t="shared" si="229"/>
        <v/>
      </c>
      <c r="AO623" s="34" t="str">
        <f t="shared" si="230"/>
        <v/>
      </c>
      <c r="AP623" s="34" t="str">
        <f>IF(AJ623="","",VLOOKUP(AN623,[1]Sheet11!E:F,2,0))</f>
        <v/>
      </c>
      <c r="AQ623" s="34" t="str">
        <f>IF(AO623="拼单会员","5年",IF(AJ623="","",VLOOKUP(AM623&amp;AP623,[1]Sheet11!$J$3:$K$17,2)))</f>
        <v/>
      </c>
      <c r="AR623" s="34" t="str">
        <f t="shared" si="231"/>
        <v/>
      </c>
      <c r="AS623" s="34" t="str">
        <f t="shared" si="232"/>
        <v/>
      </c>
      <c r="AT623" s="34" t="str">
        <f t="shared" si="233"/>
        <v/>
      </c>
      <c r="AU623" s="34" t="str">
        <f t="shared" si="234"/>
        <v/>
      </c>
      <c r="AV623" s="34" t="str">
        <f t="shared" si="235"/>
        <v/>
      </c>
      <c r="AW623" s="34" t="str">
        <f t="shared" si="236"/>
        <v/>
      </c>
      <c r="AX623" s="34" t="str">
        <f t="shared" si="237"/>
        <v/>
      </c>
      <c r="AY623" s="34" t="str">
        <f>IF(SUMIF('7-市场业绩'!F:F,AC623,'7-市场业绩'!I:I)&gt;0,"学习卡","老结算")</f>
        <v>老结算</v>
      </c>
      <c r="AZ623" s="34" t="str">
        <f t="shared" si="238"/>
        <v/>
      </c>
      <c r="BA623" s="34" t="str">
        <f t="shared" si="239"/>
        <v>无</v>
      </c>
      <c r="BB623" s="34" t="str">
        <f t="shared" si="240"/>
        <v/>
      </c>
      <c r="BC623" s="34" t="str">
        <f t="shared" si="241"/>
        <v/>
      </c>
      <c r="BD623" s="34" t="str">
        <f t="shared" si="242"/>
        <v>无</v>
      </c>
      <c r="BE623" s="34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7.25" hidden="1" customHeight="1">
      <c r="A624" s="30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7"/>
      <c r="M624" s="20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4" t="str">
        <f t="shared" si="219"/>
        <v/>
      </c>
      <c r="AD624" s="35">
        <f t="shared" si="220"/>
        <v>0</v>
      </c>
      <c r="AE624" s="34" t="str">
        <f t="shared" si="221"/>
        <v/>
      </c>
      <c r="AF624" s="24"/>
      <c r="AG624" s="39">
        <f t="shared" si="222"/>
        <v>0</v>
      </c>
      <c r="AH624" s="35">
        <f t="shared" si="223"/>
        <v>0</v>
      </c>
      <c r="AI624" s="35">
        <f t="shared" si="224"/>
        <v>0</v>
      </c>
      <c r="AJ624" s="34" t="str">
        <f t="shared" si="225"/>
        <v/>
      </c>
      <c r="AK624" s="34" t="str">
        <f t="shared" si="226"/>
        <v/>
      </c>
      <c r="AL624" s="34" t="str">
        <f t="shared" si="227"/>
        <v/>
      </c>
      <c r="AM624" s="34" t="str">
        <f t="shared" si="228"/>
        <v/>
      </c>
      <c r="AN624" s="34" t="str">
        <f t="shared" si="229"/>
        <v/>
      </c>
      <c r="AO624" s="34" t="str">
        <f t="shared" si="230"/>
        <v/>
      </c>
      <c r="AP624" s="34" t="str">
        <f>IF(AJ624="","",VLOOKUP(AN624,[1]Sheet11!E:F,2,0))</f>
        <v/>
      </c>
      <c r="AQ624" s="34" t="str">
        <f>IF(AO624="拼单会员","5年",IF(AJ624="","",VLOOKUP(AM624&amp;AP624,[1]Sheet11!$J$3:$K$17,2)))</f>
        <v/>
      </c>
      <c r="AR624" s="34" t="str">
        <f t="shared" si="231"/>
        <v/>
      </c>
      <c r="AS624" s="34" t="str">
        <f t="shared" si="232"/>
        <v/>
      </c>
      <c r="AT624" s="34" t="str">
        <f t="shared" si="233"/>
        <v/>
      </c>
      <c r="AU624" s="34" t="str">
        <f t="shared" si="234"/>
        <v/>
      </c>
      <c r="AV624" s="34" t="str">
        <f t="shared" si="235"/>
        <v/>
      </c>
      <c r="AW624" s="34" t="str">
        <f t="shared" si="236"/>
        <v/>
      </c>
      <c r="AX624" s="34" t="str">
        <f t="shared" si="237"/>
        <v/>
      </c>
      <c r="AY624" s="34" t="str">
        <f>IF(SUMIF('7-市场业绩'!F:F,AC624,'7-市场业绩'!I:I)&gt;0,"学习卡","老结算")</f>
        <v>老结算</v>
      </c>
      <c r="AZ624" s="34" t="str">
        <f t="shared" si="238"/>
        <v/>
      </c>
      <c r="BA624" s="34" t="str">
        <f t="shared" si="239"/>
        <v>无</v>
      </c>
      <c r="BB624" s="34" t="str">
        <f t="shared" si="240"/>
        <v/>
      </c>
      <c r="BC624" s="34" t="str">
        <f t="shared" si="241"/>
        <v/>
      </c>
      <c r="BD624" s="34" t="str">
        <f t="shared" si="242"/>
        <v>无</v>
      </c>
      <c r="BE624" s="34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7.25" hidden="1" customHeight="1">
      <c r="A625" s="30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7"/>
      <c r="M625" s="20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4" t="str">
        <f t="shared" si="219"/>
        <v/>
      </c>
      <c r="AD625" s="35">
        <f t="shared" si="220"/>
        <v>0</v>
      </c>
      <c r="AE625" s="34" t="str">
        <f t="shared" si="221"/>
        <v/>
      </c>
      <c r="AF625" s="24"/>
      <c r="AG625" s="39">
        <f t="shared" si="222"/>
        <v>0</v>
      </c>
      <c r="AH625" s="35">
        <f t="shared" si="223"/>
        <v>0</v>
      </c>
      <c r="AI625" s="35">
        <f t="shared" si="224"/>
        <v>0</v>
      </c>
      <c r="AJ625" s="34" t="str">
        <f t="shared" si="225"/>
        <v/>
      </c>
      <c r="AK625" s="34" t="str">
        <f t="shared" si="226"/>
        <v/>
      </c>
      <c r="AL625" s="34" t="str">
        <f t="shared" si="227"/>
        <v/>
      </c>
      <c r="AM625" s="34" t="str">
        <f t="shared" si="228"/>
        <v/>
      </c>
      <c r="AN625" s="34" t="str">
        <f t="shared" si="229"/>
        <v/>
      </c>
      <c r="AO625" s="34" t="str">
        <f t="shared" si="230"/>
        <v/>
      </c>
      <c r="AP625" s="34" t="str">
        <f>IF(AJ625="","",VLOOKUP(AN625,[1]Sheet11!E:F,2,0))</f>
        <v/>
      </c>
      <c r="AQ625" s="34" t="str">
        <f>IF(AO625="拼单会员","5年",IF(AJ625="","",VLOOKUP(AM625&amp;AP625,[1]Sheet11!$J$3:$K$17,2)))</f>
        <v/>
      </c>
      <c r="AR625" s="34" t="str">
        <f t="shared" si="231"/>
        <v/>
      </c>
      <c r="AS625" s="34" t="str">
        <f t="shared" si="232"/>
        <v/>
      </c>
      <c r="AT625" s="34" t="str">
        <f t="shared" si="233"/>
        <v/>
      </c>
      <c r="AU625" s="34" t="str">
        <f t="shared" si="234"/>
        <v/>
      </c>
      <c r="AV625" s="34" t="str">
        <f t="shared" si="235"/>
        <v/>
      </c>
      <c r="AW625" s="34" t="str">
        <f t="shared" si="236"/>
        <v/>
      </c>
      <c r="AX625" s="34" t="str">
        <f t="shared" si="237"/>
        <v/>
      </c>
      <c r="AY625" s="34" t="str">
        <f>IF(SUMIF('7-市场业绩'!F:F,AC625,'7-市场业绩'!I:I)&gt;0,"学习卡","老结算")</f>
        <v>老结算</v>
      </c>
      <c r="AZ625" s="34" t="str">
        <f t="shared" si="238"/>
        <v/>
      </c>
      <c r="BA625" s="34" t="str">
        <f t="shared" si="239"/>
        <v>无</v>
      </c>
      <c r="BB625" s="34" t="str">
        <f t="shared" si="240"/>
        <v/>
      </c>
      <c r="BC625" s="34" t="str">
        <f t="shared" si="241"/>
        <v/>
      </c>
      <c r="BD625" s="34" t="str">
        <f t="shared" si="242"/>
        <v>无</v>
      </c>
      <c r="BE625" s="34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7.25" hidden="1" customHeight="1">
      <c r="A626" s="30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7"/>
      <c r="M626" s="20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4" t="str">
        <f t="shared" si="219"/>
        <v/>
      </c>
      <c r="AD626" s="35">
        <f t="shared" si="220"/>
        <v>0</v>
      </c>
      <c r="AE626" s="34" t="str">
        <f t="shared" si="221"/>
        <v/>
      </c>
      <c r="AF626" s="24"/>
      <c r="AG626" s="39">
        <f t="shared" si="222"/>
        <v>0</v>
      </c>
      <c r="AH626" s="35">
        <f t="shared" si="223"/>
        <v>0</v>
      </c>
      <c r="AI626" s="35">
        <f t="shared" si="224"/>
        <v>0</v>
      </c>
      <c r="AJ626" s="34" t="str">
        <f t="shared" si="225"/>
        <v/>
      </c>
      <c r="AK626" s="34" t="str">
        <f t="shared" si="226"/>
        <v/>
      </c>
      <c r="AL626" s="34" t="str">
        <f t="shared" si="227"/>
        <v/>
      </c>
      <c r="AM626" s="34" t="str">
        <f t="shared" si="228"/>
        <v/>
      </c>
      <c r="AN626" s="34" t="str">
        <f t="shared" si="229"/>
        <v/>
      </c>
      <c r="AO626" s="34" t="str">
        <f t="shared" si="230"/>
        <v/>
      </c>
      <c r="AP626" s="34" t="str">
        <f>IF(AJ626="","",VLOOKUP(AN626,[1]Sheet11!E:F,2,0))</f>
        <v/>
      </c>
      <c r="AQ626" s="34" t="str">
        <f>IF(AO626="拼单会员","5年",IF(AJ626="","",VLOOKUP(AM626&amp;AP626,[1]Sheet11!$J$3:$K$17,2)))</f>
        <v/>
      </c>
      <c r="AR626" s="34" t="str">
        <f t="shared" si="231"/>
        <v/>
      </c>
      <c r="AS626" s="34" t="str">
        <f t="shared" si="232"/>
        <v/>
      </c>
      <c r="AT626" s="34" t="str">
        <f t="shared" si="233"/>
        <v/>
      </c>
      <c r="AU626" s="34" t="str">
        <f t="shared" si="234"/>
        <v/>
      </c>
      <c r="AV626" s="34" t="str">
        <f t="shared" si="235"/>
        <v/>
      </c>
      <c r="AW626" s="34" t="str">
        <f t="shared" si="236"/>
        <v/>
      </c>
      <c r="AX626" s="34" t="str">
        <f t="shared" si="237"/>
        <v/>
      </c>
      <c r="AY626" s="34" t="str">
        <f>IF(SUMIF('7-市场业绩'!F:F,AC626,'7-市场业绩'!I:I)&gt;0,"学习卡","老结算")</f>
        <v>老结算</v>
      </c>
      <c r="AZ626" s="34" t="str">
        <f t="shared" si="238"/>
        <v/>
      </c>
      <c r="BA626" s="34" t="str">
        <f t="shared" si="239"/>
        <v>无</v>
      </c>
      <c r="BB626" s="34" t="str">
        <f t="shared" si="240"/>
        <v/>
      </c>
      <c r="BC626" s="34" t="str">
        <f t="shared" si="241"/>
        <v/>
      </c>
      <c r="BD626" s="34" t="str">
        <f t="shared" si="242"/>
        <v>无</v>
      </c>
      <c r="BE626" s="34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7.25" hidden="1" customHeight="1">
      <c r="A627" s="30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7"/>
      <c r="M627" s="20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4" t="str">
        <f t="shared" si="219"/>
        <v/>
      </c>
      <c r="AD627" s="35">
        <f t="shared" si="220"/>
        <v>0</v>
      </c>
      <c r="AE627" s="34" t="str">
        <f t="shared" si="221"/>
        <v/>
      </c>
      <c r="AF627" s="24"/>
      <c r="AG627" s="39">
        <f t="shared" si="222"/>
        <v>0</v>
      </c>
      <c r="AH627" s="35">
        <f t="shared" si="223"/>
        <v>0</v>
      </c>
      <c r="AI627" s="35">
        <f t="shared" si="224"/>
        <v>0</v>
      </c>
      <c r="AJ627" s="34" t="str">
        <f t="shared" si="225"/>
        <v/>
      </c>
      <c r="AK627" s="34" t="str">
        <f t="shared" si="226"/>
        <v/>
      </c>
      <c r="AL627" s="34" t="str">
        <f t="shared" si="227"/>
        <v/>
      </c>
      <c r="AM627" s="34" t="str">
        <f t="shared" si="228"/>
        <v/>
      </c>
      <c r="AN627" s="34" t="str">
        <f t="shared" si="229"/>
        <v/>
      </c>
      <c r="AO627" s="34" t="str">
        <f t="shared" si="230"/>
        <v/>
      </c>
      <c r="AP627" s="34" t="str">
        <f>IF(AJ627="","",VLOOKUP(AN627,[1]Sheet11!E:F,2,0))</f>
        <v/>
      </c>
      <c r="AQ627" s="34" t="str">
        <f>IF(AO627="拼单会员","5年",IF(AJ627="","",VLOOKUP(AM627&amp;AP627,[1]Sheet11!$J$3:$K$17,2)))</f>
        <v/>
      </c>
      <c r="AR627" s="34" t="str">
        <f t="shared" si="231"/>
        <v/>
      </c>
      <c r="AS627" s="34" t="str">
        <f t="shared" si="232"/>
        <v/>
      </c>
      <c r="AT627" s="34" t="str">
        <f t="shared" si="233"/>
        <v/>
      </c>
      <c r="AU627" s="34" t="str">
        <f t="shared" si="234"/>
        <v/>
      </c>
      <c r="AV627" s="34" t="str">
        <f t="shared" si="235"/>
        <v/>
      </c>
      <c r="AW627" s="34" t="str">
        <f t="shared" si="236"/>
        <v/>
      </c>
      <c r="AX627" s="34" t="str">
        <f t="shared" si="237"/>
        <v/>
      </c>
      <c r="AY627" s="34" t="str">
        <f>IF(SUMIF('7-市场业绩'!F:F,AC627,'7-市场业绩'!I:I)&gt;0,"学习卡","老结算")</f>
        <v>老结算</v>
      </c>
      <c r="AZ627" s="34" t="str">
        <f t="shared" si="238"/>
        <v/>
      </c>
      <c r="BA627" s="34" t="str">
        <f t="shared" si="239"/>
        <v>无</v>
      </c>
      <c r="BB627" s="34" t="str">
        <f t="shared" si="240"/>
        <v/>
      </c>
      <c r="BC627" s="34" t="str">
        <f t="shared" si="241"/>
        <v/>
      </c>
      <c r="BD627" s="34" t="str">
        <f t="shared" si="242"/>
        <v>无</v>
      </c>
      <c r="BE627" s="34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7.25" hidden="1" customHeight="1">
      <c r="A628" s="30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7"/>
      <c r="M628" s="20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4" t="str">
        <f t="shared" si="219"/>
        <v/>
      </c>
      <c r="AD628" s="35">
        <f t="shared" si="220"/>
        <v>0</v>
      </c>
      <c r="AE628" s="34" t="str">
        <f t="shared" si="221"/>
        <v/>
      </c>
      <c r="AF628" s="24"/>
      <c r="AG628" s="39">
        <f t="shared" si="222"/>
        <v>0</v>
      </c>
      <c r="AH628" s="35">
        <f t="shared" si="223"/>
        <v>0</v>
      </c>
      <c r="AI628" s="35">
        <f t="shared" si="224"/>
        <v>0</v>
      </c>
      <c r="AJ628" s="34" t="str">
        <f t="shared" si="225"/>
        <v/>
      </c>
      <c r="AK628" s="34" t="str">
        <f t="shared" si="226"/>
        <v/>
      </c>
      <c r="AL628" s="34" t="str">
        <f t="shared" si="227"/>
        <v/>
      </c>
      <c r="AM628" s="34" t="str">
        <f t="shared" si="228"/>
        <v/>
      </c>
      <c r="AN628" s="34" t="str">
        <f t="shared" si="229"/>
        <v/>
      </c>
      <c r="AO628" s="34" t="str">
        <f t="shared" si="230"/>
        <v/>
      </c>
      <c r="AP628" s="34" t="str">
        <f>IF(AJ628="","",VLOOKUP(AN628,[1]Sheet11!E:F,2,0))</f>
        <v/>
      </c>
      <c r="AQ628" s="34" t="str">
        <f>IF(AO628="拼单会员","5年",IF(AJ628="","",VLOOKUP(AM628&amp;AP628,[1]Sheet11!$J$3:$K$17,2)))</f>
        <v/>
      </c>
      <c r="AR628" s="34" t="str">
        <f t="shared" si="231"/>
        <v/>
      </c>
      <c r="AS628" s="34" t="str">
        <f t="shared" si="232"/>
        <v/>
      </c>
      <c r="AT628" s="34" t="str">
        <f t="shared" si="233"/>
        <v/>
      </c>
      <c r="AU628" s="34" t="str">
        <f t="shared" si="234"/>
        <v/>
      </c>
      <c r="AV628" s="34" t="str">
        <f t="shared" si="235"/>
        <v/>
      </c>
      <c r="AW628" s="34" t="str">
        <f t="shared" si="236"/>
        <v/>
      </c>
      <c r="AX628" s="34" t="str">
        <f t="shared" si="237"/>
        <v/>
      </c>
      <c r="AY628" s="34" t="str">
        <f>IF(SUMIF('7-市场业绩'!F:F,AC628,'7-市场业绩'!I:I)&gt;0,"学习卡","老结算")</f>
        <v>老结算</v>
      </c>
      <c r="AZ628" s="34" t="str">
        <f t="shared" si="238"/>
        <v/>
      </c>
      <c r="BA628" s="34" t="str">
        <f t="shared" si="239"/>
        <v>无</v>
      </c>
      <c r="BB628" s="34" t="str">
        <f t="shared" si="240"/>
        <v/>
      </c>
      <c r="BC628" s="34" t="str">
        <f t="shared" si="241"/>
        <v/>
      </c>
      <c r="BD628" s="34" t="str">
        <f t="shared" si="242"/>
        <v>无</v>
      </c>
      <c r="BE628" s="34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7.25" hidden="1" customHeight="1">
      <c r="A629" s="30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7"/>
      <c r="M629" s="20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4" t="str">
        <f t="shared" si="219"/>
        <v/>
      </c>
      <c r="AD629" s="35">
        <f t="shared" si="220"/>
        <v>0</v>
      </c>
      <c r="AE629" s="34" t="str">
        <f t="shared" si="221"/>
        <v/>
      </c>
      <c r="AF629" s="24"/>
      <c r="AG629" s="39">
        <f t="shared" si="222"/>
        <v>0</v>
      </c>
      <c r="AH629" s="35">
        <f t="shared" si="223"/>
        <v>0</v>
      </c>
      <c r="AI629" s="35">
        <f t="shared" si="224"/>
        <v>0</v>
      </c>
      <c r="AJ629" s="34" t="str">
        <f t="shared" si="225"/>
        <v/>
      </c>
      <c r="AK629" s="34" t="str">
        <f t="shared" si="226"/>
        <v/>
      </c>
      <c r="AL629" s="34" t="str">
        <f t="shared" si="227"/>
        <v/>
      </c>
      <c r="AM629" s="34" t="str">
        <f t="shared" si="228"/>
        <v/>
      </c>
      <c r="AN629" s="34" t="str">
        <f t="shared" si="229"/>
        <v/>
      </c>
      <c r="AO629" s="34" t="str">
        <f t="shared" si="230"/>
        <v/>
      </c>
      <c r="AP629" s="34" t="str">
        <f>IF(AJ629="","",VLOOKUP(AN629,[1]Sheet11!E:F,2,0))</f>
        <v/>
      </c>
      <c r="AQ629" s="34" t="str">
        <f>IF(AO629="拼单会员","5年",IF(AJ629="","",VLOOKUP(AM629&amp;AP629,[1]Sheet11!$J$3:$K$17,2)))</f>
        <v/>
      </c>
      <c r="AR629" s="34" t="str">
        <f t="shared" si="231"/>
        <v/>
      </c>
      <c r="AS629" s="34" t="str">
        <f t="shared" si="232"/>
        <v/>
      </c>
      <c r="AT629" s="34" t="str">
        <f t="shared" si="233"/>
        <v/>
      </c>
      <c r="AU629" s="34" t="str">
        <f t="shared" si="234"/>
        <v/>
      </c>
      <c r="AV629" s="34" t="str">
        <f t="shared" si="235"/>
        <v/>
      </c>
      <c r="AW629" s="34" t="str">
        <f t="shared" si="236"/>
        <v/>
      </c>
      <c r="AX629" s="34" t="str">
        <f t="shared" si="237"/>
        <v/>
      </c>
      <c r="AY629" s="34" t="str">
        <f>IF(SUMIF('7-市场业绩'!F:F,AC629,'7-市场业绩'!I:I)&gt;0,"学习卡","老结算")</f>
        <v>老结算</v>
      </c>
      <c r="AZ629" s="34" t="str">
        <f t="shared" si="238"/>
        <v/>
      </c>
      <c r="BA629" s="34" t="str">
        <f t="shared" si="239"/>
        <v>无</v>
      </c>
      <c r="BB629" s="34" t="str">
        <f t="shared" si="240"/>
        <v/>
      </c>
      <c r="BC629" s="34" t="str">
        <f t="shared" si="241"/>
        <v/>
      </c>
      <c r="BD629" s="34" t="str">
        <f t="shared" si="242"/>
        <v>无</v>
      </c>
      <c r="BE629" s="34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7.25" hidden="1" customHeight="1">
      <c r="A630" s="30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7"/>
      <c r="M630" s="20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4" t="str">
        <f t="shared" si="219"/>
        <v/>
      </c>
      <c r="AD630" s="35">
        <f t="shared" si="220"/>
        <v>0</v>
      </c>
      <c r="AE630" s="34" t="str">
        <f t="shared" si="221"/>
        <v/>
      </c>
      <c r="AF630" s="24"/>
      <c r="AG630" s="39">
        <f t="shared" si="222"/>
        <v>0</v>
      </c>
      <c r="AH630" s="35">
        <f t="shared" si="223"/>
        <v>0</v>
      </c>
      <c r="AI630" s="35">
        <f t="shared" si="224"/>
        <v>0</v>
      </c>
      <c r="AJ630" s="34" t="str">
        <f t="shared" si="225"/>
        <v/>
      </c>
      <c r="AK630" s="34" t="str">
        <f t="shared" si="226"/>
        <v/>
      </c>
      <c r="AL630" s="34" t="str">
        <f t="shared" si="227"/>
        <v/>
      </c>
      <c r="AM630" s="34" t="str">
        <f t="shared" si="228"/>
        <v/>
      </c>
      <c r="AN630" s="34" t="str">
        <f t="shared" si="229"/>
        <v/>
      </c>
      <c r="AO630" s="34" t="str">
        <f t="shared" si="230"/>
        <v/>
      </c>
      <c r="AP630" s="34" t="str">
        <f>IF(AJ630="","",VLOOKUP(AN630,[1]Sheet11!E:F,2,0))</f>
        <v/>
      </c>
      <c r="AQ630" s="34" t="str">
        <f>IF(AO630="拼单会员","5年",IF(AJ630="","",VLOOKUP(AM630&amp;AP630,[1]Sheet11!$J$3:$K$17,2)))</f>
        <v/>
      </c>
      <c r="AR630" s="34" t="str">
        <f t="shared" si="231"/>
        <v/>
      </c>
      <c r="AS630" s="34" t="str">
        <f t="shared" si="232"/>
        <v/>
      </c>
      <c r="AT630" s="34" t="str">
        <f t="shared" si="233"/>
        <v/>
      </c>
      <c r="AU630" s="34" t="str">
        <f t="shared" si="234"/>
        <v/>
      </c>
      <c r="AV630" s="34" t="str">
        <f t="shared" si="235"/>
        <v/>
      </c>
      <c r="AW630" s="34" t="str">
        <f t="shared" si="236"/>
        <v/>
      </c>
      <c r="AX630" s="34" t="str">
        <f t="shared" si="237"/>
        <v/>
      </c>
      <c r="AY630" s="34" t="str">
        <f>IF(SUMIF('7-市场业绩'!F:F,AC630,'7-市场业绩'!I:I)&gt;0,"学习卡","老结算")</f>
        <v>老结算</v>
      </c>
      <c r="AZ630" s="34" t="str">
        <f t="shared" si="238"/>
        <v/>
      </c>
      <c r="BA630" s="34" t="str">
        <f t="shared" si="239"/>
        <v>无</v>
      </c>
      <c r="BB630" s="34" t="str">
        <f t="shared" si="240"/>
        <v/>
      </c>
      <c r="BC630" s="34" t="str">
        <f t="shared" si="241"/>
        <v/>
      </c>
      <c r="BD630" s="34" t="str">
        <f t="shared" si="242"/>
        <v>无</v>
      </c>
      <c r="BE630" s="34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7.25" hidden="1" customHeight="1">
      <c r="A631" s="30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7"/>
      <c r="M631" s="20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4" t="str">
        <f t="shared" si="219"/>
        <v/>
      </c>
      <c r="AD631" s="35">
        <f t="shared" si="220"/>
        <v>0</v>
      </c>
      <c r="AE631" s="34" t="str">
        <f t="shared" si="221"/>
        <v/>
      </c>
      <c r="AF631" s="24"/>
      <c r="AG631" s="39">
        <f t="shared" si="222"/>
        <v>0</v>
      </c>
      <c r="AH631" s="35">
        <f t="shared" si="223"/>
        <v>0</v>
      </c>
      <c r="AI631" s="35">
        <f t="shared" si="224"/>
        <v>0</v>
      </c>
      <c r="AJ631" s="34" t="str">
        <f t="shared" si="225"/>
        <v/>
      </c>
      <c r="AK631" s="34" t="str">
        <f t="shared" si="226"/>
        <v/>
      </c>
      <c r="AL631" s="34" t="str">
        <f t="shared" si="227"/>
        <v/>
      </c>
      <c r="AM631" s="34" t="str">
        <f t="shared" si="228"/>
        <v/>
      </c>
      <c r="AN631" s="34" t="str">
        <f t="shared" si="229"/>
        <v/>
      </c>
      <c r="AO631" s="34" t="str">
        <f t="shared" si="230"/>
        <v/>
      </c>
      <c r="AP631" s="34" t="str">
        <f>IF(AJ631="","",VLOOKUP(AN631,[1]Sheet11!E:F,2,0))</f>
        <v/>
      </c>
      <c r="AQ631" s="34" t="str">
        <f>IF(AO631="拼单会员","5年",IF(AJ631="","",VLOOKUP(AM631&amp;AP631,[1]Sheet11!$J$3:$K$17,2)))</f>
        <v/>
      </c>
      <c r="AR631" s="34" t="str">
        <f t="shared" si="231"/>
        <v/>
      </c>
      <c r="AS631" s="34" t="str">
        <f t="shared" si="232"/>
        <v/>
      </c>
      <c r="AT631" s="34" t="str">
        <f t="shared" si="233"/>
        <v/>
      </c>
      <c r="AU631" s="34" t="str">
        <f t="shared" si="234"/>
        <v/>
      </c>
      <c r="AV631" s="34" t="str">
        <f t="shared" si="235"/>
        <v/>
      </c>
      <c r="AW631" s="34" t="str">
        <f t="shared" si="236"/>
        <v/>
      </c>
      <c r="AX631" s="34" t="str">
        <f t="shared" si="237"/>
        <v/>
      </c>
      <c r="AY631" s="34" t="str">
        <f>IF(SUMIF('7-市场业绩'!F:F,AC631,'7-市场业绩'!I:I)&gt;0,"学习卡","老结算")</f>
        <v>老结算</v>
      </c>
      <c r="AZ631" s="34" t="str">
        <f t="shared" si="238"/>
        <v/>
      </c>
      <c r="BA631" s="34" t="str">
        <f t="shared" si="239"/>
        <v>无</v>
      </c>
      <c r="BB631" s="34" t="str">
        <f t="shared" si="240"/>
        <v/>
      </c>
      <c r="BC631" s="34" t="str">
        <f t="shared" si="241"/>
        <v/>
      </c>
      <c r="BD631" s="34" t="str">
        <f t="shared" si="242"/>
        <v>无</v>
      </c>
      <c r="BE631" s="34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7.25" hidden="1" customHeight="1">
      <c r="A632" s="30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7"/>
      <c r="M632" s="20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4" t="str">
        <f t="shared" si="219"/>
        <v/>
      </c>
      <c r="AD632" s="35">
        <f t="shared" si="220"/>
        <v>0</v>
      </c>
      <c r="AE632" s="34" t="str">
        <f t="shared" si="221"/>
        <v/>
      </c>
      <c r="AF632" s="24"/>
      <c r="AG632" s="39">
        <f t="shared" si="222"/>
        <v>0</v>
      </c>
      <c r="AH632" s="35">
        <f t="shared" si="223"/>
        <v>0</v>
      </c>
      <c r="AI632" s="35">
        <f t="shared" si="224"/>
        <v>0</v>
      </c>
      <c r="AJ632" s="34" t="str">
        <f t="shared" si="225"/>
        <v/>
      </c>
      <c r="AK632" s="34" t="str">
        <f t="shared" si="226"/>
        <v/>
      </c>
      <c r="AL632" s="34" t="str">
        <f t="shared" si="227"/>
        <v/>
      </c>
      <c r="AM632" s="34" t="str">
        <f t="shared" si="228"/>
        <v/>
      </c>
      <c r="AN632" s="34" t="str">
        <f t="shared" si="229"/>
        <v/>
      </c>
      <c r="AO632" s="34" t="str">
        <f t="shared" si="230"/>
        <v/>
      </c>
      <c r="AP632" s="34" t="str">
        <f>IF(AJ632="","",VLOOKUP(AN632,[1]Sheet11!E:F,2,0))</f>
        <v/>
      </c>
      <c r="AQ632" s="34" t="str">
        <f>IF(AO632="拼单会员","5年",IF(AJ632="","",VLOOKUP(AM632&amp;AP632,[1]Sheet11!$J$3:$K$17,2)))</f>
        <v/>
      </c>
      <c r="AR632" s="34" t="str">
        <f t="shared" si="231"/>
        <v/>
      </c>
      <c r="AS632" s="34" t="str">
        <f t="shared" si="232"/>
        <v/>
      </c>
      <c r="AT632" s="34" t="str">
        <f t="shared" si="233"/>
        <v/>
      </c>
      <c r="AU632" s="34" t="str">
        <f t="shared" si="234"/>
        <v/>
      </c>
      <c r="AV632" s="34" t="str">
        <f t="shared" si="235"/>
        <v/>
      </c>
      <c r="AW632" s="34" t="str">
        <f t="shared" si="236"/>
        <v/>
      </c>
      <c r="AX632" s="34" t="str">
        <f t="shared" si="237"/>
        <v/>
      </c>
      <c r="AY632" s="34" t="str">
        <f>IF(SUMIF('7-市场业绩'!F:F,AC632,'7-市场业绩'!I:I)&gt;0,"学习卡","老结算")</f>
        <v>老结算</v>
      </c>
      <c r="AZ632" s="34" t="str">
        <f t="shared" si="238"/>
        <v/>
      </c>
      <c r="BA632" s="34" t="str">
        <f t="shared" si="239"/>
        <v>无</v>
      </c>
      <c r="BB632" s="34" t="str">
        <f t="shared" si="240"/>
        <v/>
      </c>
      <c r="BC632" s="34" t="str">
        <f t="shared" si="241"/>
        <v/>
      </c>
      <c r="BD632" s="34" t="str">
        <f t="shared" si="242"/>
        <v>无</v>
      </c>
      <c r="BE632" s="34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7.25" hidden="1" customHeight="1">
      <c r="A633" s="30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7"/>
      <c r="M633" s="20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4" t="str">
        <f t="shared" si="219"/>
        <v/>
      </c>
      <c r="AD633" s="35">
        <f t="shared" si="220"/>
        <v>0</v>
      </c>
      <c r="AE633" s="34" t="str">
        <f t="shared" si="221"/>
        <v/>
      </c>
      <c r="AF633" s="24"/>
      <c r="AG633" s="39">
        <f t="shared" si="222"/>
        <v>0</v>
      </c>
      <c r="AH633" s="35">
        <f t="shared" si="223"/>
        <v>0</v>
      </c>
      <c r="AI633" s="35">
        <f t="shared" si="224"/>
        <v>0</v>
      </c>
      <c r="AJ633" s="34" t="str">
        <f t="shared" si="225"/>
        <v/>
      </c>
      <c r="AK633" s="34" t="str">
        <f t="shared" si="226"/>
        <v/>
      </c>
      <c r="AL633" s="34" t="str">
        <f t="shared" si="227"/>
        <v/>
      </c>
      <c r="AM633" s="34" t="str">
        <f t="shared" si="228"/>
        <v/>
      </c>
      <c r="AN633" s="34" t="str">
        <f t="shared" si="229"/>
        <v/>
      </c>
      <c r="AO633" s="34" t="str">
        <f t="shared" si="230"/>
        <v/>
      </c>
      <c r="AP633" s="34" t="str">
        <f>IF(AJ633="","",VLOOKUP(AN633,[1]Sheet11!E:F,2,0))</f>
        <v/>
      </c>
      <c r="AQ633" s="34" t="str">
        <f>IF(AO633="拼单会员","5年",IF(AJ633="","",VLOOKUP(AM633&amp;AP633,[1]Sheet11!$J$3:$K$17,2)))</f>
        <v/>
      </c>
      <c r="AR633" s="34" t="str">
        <f t="shared" si="231"/>
        <v/>
      </c>
      <c r="AS633" s="34" t="str">
        <f t="shared" si="232"/>
        <v/>
      </c>
      <c r="AT633" s="34" t="str">
        <f t="shared" si="233"/>
        <v/>
      </c>
      <c r="AU633" s="34" t="str">
        <f t="shared" si="234"/>
        <v/>
      </c>
      <c r="AV633" s="34" t="str">
        <f t="shared" si="235"/>
        <v/>
      </c>
      <c r="AW633" s="34" t="str">
        <f t="shared" si="236"/>
        <v/>
      </c>
      <c r="AX633" s="34" t="str">
        <f t="shared" si="237"/>
        <v/>
      </c>
      <c r="AY633" s="34" t="str">
        <f>IF(SUMIF('7-市场业绩'!F:F,AC633,'7-市场业绩'!I:I)&gt;0,"学习卡","老结算")</f>
        <v>老结算</v>
      </c>
      <c r="AZ633" s="34" t="str">
        <f t="shared" si="238"/>
        <v/>
      </c>
      <c r="BA633" s="34" t="str">
        <f t="shared" si="239"/>
        <v>无</v>
      </c>
      <c r="BB633" s="34" t="str">
        <f t="shared" si="240"/>
        <v/>
      </c>
      <c r="BC633" s="34" t="str">
        <f t="shared" si="241"/>
        <v/>
      </c>
      <c r="BD633" s="34" t="str">
        <f t="shared" si="242"/>
        <v>无</v>
      </c>
      <c r="BE633" s="34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7.25" hidden="1" customHeight="1">
      <c r="A634" s="30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7"/>
      <c r="M634" s="20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4" t="str">
        <f t="shared" si="219"/>
        <v/>
      </c>
      <c r="AD634" s="35">
        <f t="shared" si="220"/>
        <v>0</v>
      </c>
      <c r="AE634" s="34" t="str">
        <f t="shared" si="221"/>
        <v/>
      </c>
      <c r="AF634" s="24"/>
      <c r="AG634" s="39">
        <f t="shared" si="222"/>
        <v>0</v>
      </c>
      <c r="AH634" s="35">
        <f t="shared" si="223"/>
        <v>0</v>
      </c>
      <c r="AI634" s="35">
        <f t="shared" si="224"/>
        <v>0</v>
      </c>
      <c r="AJ634" s="34" t="str">
        <f t="shared" si="225"/>
        <v/>
      </c>
      <c r="AK634" s="34" t="str">
        <f t="shared" si="226"/>
        <v/>
      </c>
      <c r="AL634" s="34" t="str">
        <f t="shared" si="227"/>
        <v/>
      </c>
      <c r="AM634" s="34" t="str">
        <f t="shared" si="228"/>
        <v/>
      </c>
      <c r="AN634" s="34" t="str">
        <f t="shared" si="229"/>
        <v/>
      </c>
      <c r="AO634" s="34" t="str">
        <f t="shared" si="230"/>
        <v/>
      </c>
      <c r="AP634" s="34" t="str">
        <f>IF(AJ634="","",VLOOKUP(AN634,[1]Sheet11!E:F,2,0))</f>
        <v/>
      </c>
      <c r="AQ634" s="34" t="str">
        <f>IF(AO634="拼单会员","5年",IF(AJ634="","",VLOOKUP(AM634&amp;AP634,[1]Sheet11!$J$3:$K$17,2)))</f>
        <v/>
      </c>
      <c r="AR634" s="34" t="str">
        <f t="shared" si="231"/>
        <v/>
      </c>
      <c r="AS634" s="34" t="str">
        <f t="shared" si="232"/>
        <v/>
      </c>
      <c r="AT634" s="34" t="str">
        <f t="shared" si="233"/>
        <v/>
      </c>
      <c r="AU634" s="34" t="str">
        <f t="shared" si="234"/>
        <v/>
      </c>
      <c r="AV634" s="34" t="str">
        <f t="shared" si="235"/>
        <v/>
      </c>
      <c r="AW634" s="34" t="str">
        <f t="shared" si="236"/>
        <v/>
      </c>
      <c r="AX634" s="34" t="str">
        <f t="shared" si="237"/>
        <v/>
      </c>
      <c r="AY634" s="34" t="str">
        <f>IF(SUMIF('7-市场业绩'!F:F,AC634,'7-市场业绩'!I:I)&gt;0,"学习卡","老结算")</f>
        <v>老结算</v>
      </c>
      <c r="AZ634" s="34" t="str">
        <f t="shared" si="238"/>
        <v/>
      </c>
      <c r="BA634" s="34" t="str">
        <f t="shared" si="239"/>
        <v>无</v>
      </c>
      <c r="BB634" s="34" t="str">
        <f t="shared" si="240"/>
        <v/>
      </c>
      <c r="BC634" s="34" t="str">
        <f t="shared" si="241"/>
        <v/>
      </c>
      <c r="BD634" s="34" t="str">
        <f t="shared" si="242"/>
        <v>无</v>
      </c>
      <c r="BE634" s="34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7.25" hidden="1" customHeight="1">
      <c r="A635" s="30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7"/>
      <c r="M635" s="20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4" t="str">
        <f t="shared" si="219"/>
        <v/>
      </c>
      <c r="AD635" s="35">
        <f t="shared" si="220"/>
        <v>0</v>
      </c>
      <c r="AE635" s="34" t="str">
        <f t="shared" si="221"/>
        <v/>
      </c>
      <c r="AF635" s="24"/>
      <c r="AG635" s="39">
        <f t="shared" si="222"/>
        <v>0</v>
      </c>
      <c r="AH635" s="35">
        <f t="shared" si="223"/>
        <v>0</v>
      </c>
      <c r="AI635" s="35">
        <f t="shared" si="224"/>
        <v>0</v>
      </c>
      <c r="AJ635" s="34" t="str">
        <f t="shared" si="225"/>
        <v/>
      </c>
      <c r="AK635" s="34" t="str">
        <f t="shared" si="226"/>
        <v/>
      </c>
      <c r="AL635" s="34" t="str">
        <f t="shared" si="227"/>
        <v/>
      </c>
      <c r="AM635" s="34" t="str">
        <f t="shared" si="228"/>
        <v/>
      </c>
      <c r="AN635" s="34" t="str">
        <f t="shared" si="229"/>
        <v/>
      </c>
      <c r="AO635" s="34" t="str">
        <f t="shared" si="230"/>
        <v/>
      </c>
      <c r="AP635" s="34" t="str">
        <f>IF(AJ635="","",VLOOKUP(AN635,[1]Sheet11!E:F,2,0))</f>
        <v/>
      </c>
      <c r="AQ635" s="34" t="str">
        <f>IF(AO635="拼单会员","5年",IF(AJ635="","",VLOOKUP(AM635&amp;AP635,[1]Sheet11!$J$3:$K$17,2)))</f>
        <v/>
      </c>
      <c r="AR635" s="34" t="str">
        <f t="shared" si="231"/>
        <v/>
      </c>
      <c r="AS635" s="34" t="str">
        <f t="shared" si="232"/>
        <v/>
      </c>
      <c r="AT635" s="34" t="str">
        <f t="shared" si="233"/>
        <v/>
      </c>
      <c r="AU635" s="34" t="str">
        <f t="shared" si="234"/>
        <v/>
      </c>
      <c r="AV635" s="34" t="str">
        <f t="shared" si="235"/>
        <v/>
      </c>
      <c r="AW635" s="34" t="str">
        <f t="shared" si="236"/>
        <v/>
      </c>
      <c r="AX635" s="34" t="str">
        <f t="shared" si="237"/>
        <v/>
      </c>
      <c r="AY635" s="34" t="str">
        <f>IF(SUMIF('7-市场业绩'!F:F,AC635,'7-市场业绩'!I:I)&gt;0,"学习卡","老结算")</f>
        <v>老结算</v>
      </c>
      <c r="AZ635" s="34" t="str">
        <f t="shared" si="238"/>
        <v/>
      </c>
      <c r="BA635" s="34" t="str">
        <f t="shared" si="239"/>
        <v>无</v>
      </c>
      <c r="BB635" s="34" t="str">
        <f t="shared" si="240"/>
        <v/>
      </c>
      <c r="BC635" s="34" t="str">
        <f t="shared" si="241"/>
        <v/>
      </c>
      <c r="BD635" s="34" t="str">
        <f t="shared" si="242"/>
        <v>无</v>
      </c>
      <c r="BE635" s="34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7.25" hidden="1" customHeight="1">
      <c r="A636" s="30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7"/>
      <c r="M636" s="20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4" t="str">
        <f t="shared" si="219"/>
        <v/>
      </c>
      <c r="AD636" s="35">
        <f t="shared" si="220"/>
        <v>0</v>
      </c>
      <c r="AE636" s="34" t="str">
        <f t="shared" si="221"/>
        <v/>
      </c>
      <c r="AF636" s="24"/>
      <c r="AG636" s="39">
        <f t="shared" si="222"/>
        <v>0</v>
      </c>
      <c r="AH636" s="35">
        <f t="shared" si="223"/>
        <v>0</v>
      </c>
      <c r="AI636" s="35">
        <f t="shared" si="224"/>
        <v>0</v>
      </c>
      <c r="AJ636" s="34" t="str">
        <f t="shared" si="225"/>
        <v/>
      </c>
      <c r="AK636" s="34" t="str">
        <f t="shared" si="226"/>
        <v/>
      </c>
      <c r="AL636" s="34" t="str">
        <f t="shared" si="227"/>
        <v/>
      </c>
      <c r="AM636" s="34" t="str">
        <f t="shared" si="228"/>
        <v/>
      </c>
      <c r="AN636" s="34" t="str">
        <f t="shared" si="229"/>
        <v/>
      </c>
      <c r="AO636" s="34" t="str">
        <f t="shared" si="230"/>
        <v/>
      </c>
      <c r="AP636" s="34" t="str">
        <f>IF(AJ636="","",VLOOKUP(AN636,[1]Sheet11!E:F,2,0))</f>
        <v/>
      </c>
      <c r="AQ636" s="34" t="str">
        <f>IF(AO636="拼单会员","5年",IF(AJ636="","",VLOOKUP(AM636&amp;AP636,[1]Sheet11!$J$3:$K$17,2)))</f>
        <v/>
      </c>
      <c r="AR636" s="34" t="str">
        <f t="shared" si="231"/>
        <v/>
      </c>
      <c r="AS636" s="34" t="str">
        <f t="shared" si="232"/>
        <v/>
      </c>
      <c r="AT636" s="34" t="str">
        <f t="shared" si="233"/>
        <v/>
      </c>
      <c r="AU636" s="34" t="str">
        <f t="shared" si="234"/>
        <v/>
      </c>
      <c r="AV636" s="34" t="str">
        <f t="shared" si="235"/>
        <v/>
      </c>
      <c r="AW636" s="34" t="str">
        <f t="shared" si="236"/>
        <v/>
      </c>
      <c r="AX636" s="34" t="str">
        <f t="shared" si="237"/>
        <v/>
      </c>
      <c r="AY636" s="34" t="str">
        <f>IF(SUMIF('7-市场业绩'!F:F,AC636,'7-市场业绩'!I:I)&gt;0,"学习卡","老结算")</f>
        <v>老结算</v>
      </c>
      <c r="AZ636" s="34" t="str">
        <f t="shared" si="238"/>
        <v/>
      </c>
      <c r="BA636" s="34" t="str">
        <f t="shared" si="239"/>
        <v>无</v>
      </c>
      <c r="BB636" s="34" t="str">
        <f t="shared" si="240"/>
        <v/>
      </c>
      <c r="BC636" s="34" t="str">
        <f t="shared" si="241"/>
        <v/>
      </c>
      <c r="BD636" s="34" t="str">
        <f t="shared" si="242"/>
        <v>无</v>
      </c>
      <c r="BE636" s="34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7.25" hidden="1" customHeight="1">
      <c r="A637" s="30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7"/>
      <c r="M637" s="20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4" t="str">
        <f t="shared" si="219"/>
        <v/>
      </c>
      <c r="AD637" s="35">
        <f t="shared" si="220"/>
        <v>0</v>
      </c>
      <c r="AE637" s="34" t="str">
        <f t="shared" si="221"/>
        <v/>
      </c>
      <c r="AF637" s="24"/>
      <c r="AG637" s="39">
        <f t="shared" si="222"/>
        <v>0</v>
      </c>
      <c r="AH637" s="35">
        <f t="shared" si="223"/>
        <v>0</v>
      </c>
      <c r="AI637" s="35">
        <f t="shared" si="224"/>
        <v>0</v>
      </c>
      <c r="AJ637" s="34" t="str">
        <f t="shared" si="225"/>
        <v/>
      </c>
      <c r="AK637" s="34" t="str">
        <f t="shared" si="226"/>
        <v/>
      </c>
      <c r="AL637" s="34" t="str">
        <f t="shared" si="227"/>
        <v/>
      </c>
      <c r="AM637" s="34" t="str">
        <f t="shared" si="228"/>
        <v/>
      </c>
      <c r="AN637" s="34" t="str">
        <f t="shared" si="229"/>
        <v/>
      </c>
      <c r="AO637" s="34" t="str">
        <f t="shared" si="230"/>
        <v/>
      </c>
      <c r="AP637" s="34" t="str">
        <f>IF(AJ637="","",VLOOKUP(AN637,[1]Sheet11!E:F,2,0))</f>
        <v/>
      </c>
      <c r="AQ637" s="34" t="str">
        <f>IF(AO637="拼单会员","5年",IF(AJ637="","",VLOOKUP(AM637&amp;AP637,[1]Sheet11!$J$3:$K$17,2)))</f>
        <v/>
      </c>
      <c r="AR637" s="34" t="str">
        <f t="shared" si="231"/>
        <v/>
      </c>
      <c r="AS637" s="34" t="str">
        <f t="shared" si="232"/>
        <v/>
      </c>
      <c r="AT637" s="34" t="str">
        <f t="shared" si="233"/>
        <v/>
      </c>
      <c r="AU637" s="34" t="str">
        <f t="shared" si="234"/>
        <v/>
      </c>
      <c r="AV637" s="34" t="str">
        <f t="shared" si="235"/>
        <v/>
      </c>
      <c r="AW637" s="34" t="str">
        <f t="shared" si="236"/>
        <v/>
      </c>
      <c r="AX637" s="34" t="str">
        <f t="shared" si="237"/>
        <v/>
      </c>
      <c r="AY637" s="34" t="str">
        <f>IF(SUMIF('7-市场业绩'!F:F,AC637,'7-市场业绩'!I:I)&gt;0,"学习卡","老结算")</f>
        <v>老结算</v>
      </c>
      <c r="AZ637" s="34" t="str">
        <f t="shared" si="238"/>
        <v/>
      </c>
      <c r="BA637" s="34" t="str">
        <f t="shared" si="239"/>
        <v>无</v>
      </c>
      <c r="BB637" s="34" t="str">
        <f t="shared" si="240"/>
        <v/>
      </c>
      <c r="BC637" s="34" t="str">
        <f t="shared" si="241"/>
        <v/>
      </c>
      <c r="BD637" s="34" t="str">
        <f t="shared" si="242"/>
        <v>无</v>
      </c>
      <c r="BE637" s="34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7.25" hidden="1" customHeight="1">
      <c r="A638" s="30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7"/>
      <c r="M638" s="20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4" t="str">
        <f t="shared" si="219"/>
        <v/>
      </c>
      <c r="AD638" s="35">
        <f t="shared" si="220"/>
        <v>0</v>
      </c>
      <c r="AE638" s="34" t="str">
        <f t="shared" si="221"/>
        <v/>
      </c>
      <c r="AF638" s="24"/>
      <c r="AG638" s="39">
        <f t="shared" si="222"/>
        <v>0</v>
      </c>
      <c r="AH638" s="35">
        <f t="shared" si="223"/>
        <v>0</v>
      </c>
      <c r="AI638" s="35">
        <f t="shared" si="224"/>
        <v>0</v>
      </c>
      <c r="AJ638" s="34" t="str">
        <f t="shared" si="225"/>
        <v/>
      </c>
      <c r="AK638" s="34" t="str">
        <f t="shared" si="226"/>
        <v/>
      </c>
      <c r="AL638" s="34" t="str">
        <f t="shared" si="227"/>
        <v/>
      </c>
      <c r="AM638" s="34" t="str">
        <f t="shared" si="228"/>
        <v/>
      </c>
      <c r="AN638" s="34" t="str">
        <f t="shared" si="229"/>
        <v/>
      </c>
      <c r="AO638" s="34" t="str">
        <f t="shared" si="230"/>
        <v/>
      </c>
      <c r="AP638" s="34" t="str">
        <f>IF(AJ638="","",VLOOKUP(AN638,[1]Sheet11!E:F,2,0))</f>
        <v/>
      </c>
      <c r="AQ638" s="34" t="str">
        <f>IF(AO638="拼单会员","5年",IF(AJ638="","",VLOOKUP(AM638&amp;AP638,[1]Sheet11!$J$3:$K$17,2)))</f>
        <v/>
      </c>
      <c r="AR638" s="34" t="str">
        <f t="shared" si="231"/>
        <v/>
      </c>
      <c r="AS638" s="34" t="str">
        <f t="shared" si="232"/>
        <v/>
      </c>
      <c r="AT638" s="34" t="str">
        <f t="shared" si="233"/>
        <v/>
      </c>
      <c r="AU638" s="34" t="str">
        <f t="shared" si="234"/>
        <v/>
      </c>
      <c r="AV638" s="34" t="str">
        <f t="shared" si="235"/>
        <v/>
      </c>
      <c r="AW638" s="34" t="str">
        <f t="shared" si="236"/>
        <v/>
      </c>
      <c r="AX638" s="34" t="str">
        <f t="shared" si="237"/>
        <v/>
      </c>
      <c r="AY638" s="34" t="str">
        <f>IF(SUMIF('7-市场业绩'!F:F,AC638,'7-市场业绩'!I:I)&gt;0,"学习卡","老结算")</f>
        <v>老结算</v>
      </c>
      <c r="AZ638" s="34" t="str">
        <f t="shared" si="238"/>
        <v/>
      </c>
      <c r="BA638" s="34" t="str">
        <f t="shared" si="239"/>
        <v>无</v>
      </c>
      <c r="BB638" s="34" t="str">
        <f t="shared" si="240"/>
        <v/>
      </c>
      <c r="BC638" s="34" t="str">
        <f t="shared" si="241"/>
        <v/>
      </c>
      <c r="BD638" s="34" t="str">
        <f t="shared" si="242"/>
        <v>无</v>
      </c>
      <c r="BE638" s="34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7.25" hidden="1" customHeight="1">
      <c r="A639" s="30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7"/>
      <c r="M639" s="20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4" t="str">
        <f t="shared" si="219"/>
        <v/>
      </c>
      <c r="AD639" s="35">
        <f t="shared" si="220"/>
        <v>0</v>
      </c>
      <c r="AE639" s="34" t="str">
        <f t="shared" si="221"/>
        <v/>
      </c>
      <c r="AF639" s="24"/>
      <c r="AG639" s="39">
        <f t="shared" si="222"/>
        <v>0</v>
      </c>
      <c r="AH639" s="35">
        <f t="shared" si="223"/>
        <v>0</v>
      </c>
      <c r="AI639" s="35">
        <f t="shared" si="224"/>
        <v>0</v>
      </c>
      <c r="AJ639" s="34" t="str">
        <f t="shared" si="225"/>
        <v/>
      </c>
      <c r="AK639" s="34" t="str">
        <f t="shared" si="226"/>
        <v/>
      </c>
      <c r="AL639" s="34" t="str">
        <f t="shared" si="227"/>
        <v/>
      </c>
      <c r="AM639" s="34" t="str">
        <f t="shared" si="228"/>
        <v/>
      </c>
      <c r="AN639" s="34" t="str">
        <f t="shared" si="229"/>
        <v/>
      </c>
      <c r="AO639" s="34" t="str">
        <f t="shared" si="230"/>
        <v/>
      </c>
      <c r="AP639" s="34" t="str">
        <f>IF(AJ639="","",VLOOKUP(AN639,[1]Sheet11!E:F,2,0))</f>
        <v/>
      </c>
      <c r="AQ639" s="34" t="str">
        <f>IF(AO639="拼单会员","5年",IF(AJ639="","",VLOOKUP(AM639&amp;AP639,[1]Sheet11!$J$3:$K$17,2)))</f>
        <v/>
      </c>
      <c r="AR639" s="34" t="str">
        <f t="shared" si="231"/>
        <v/>
      </c>
      <c r="AS639" s="34" t="str">
        <f t="shared" si="232"/>
        <v/>
      </c>
      <c r="AT639" s="34" t="str">
        <f t="shared" si="233"/>
        <v/>
      </c>
      <c r="AU639" s="34" t="str">
        <f t="shared" si="234"/>
        <v/>
      </c>
      <c r="AV639" s="34" t="str">
        <f t="shared" si="235"/>
        <v/>
      </c>
      <c r="AW639" s="34" t="str">
        <f t="shared" si="236"/>
        <v/>
      </c>
      <c r="AX639" s="34" t="str">
        <f t="shared" si="237"/>
        <v/>
      </c>
      <c r="AY639" s="34" t="str">
        <f>IF(SUMIF('7-市场业绩'!F:F,AC639,'7-市场业绩'!I:I)&gt;0,"学习卡","老结算")</f>
        <v>老结算</v>
      </c>
      <c r="AZ639" s="34" t="str">
        <f t="shared" si="238"/>
        <v/>
      </c>
      <c r="BA639" s="34" t="str">
        <f t="shared" si="239"/>
        <v>无</v>
      </c>
      <c r="BB639" s="34" t="str">
        <f t="shared" si="240"/>
        <v/>
      </c>
      <c r="BC639" s="34" t="str">
        <f t="shared" si="241"/>
        <v/>
      </c>
      <c r="BD639" s="34" t="str">
        <f t="shared" si="242"/>
        <v>无</v>
      </c>
      <c r="BE639" s="34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7.25" hidden="1" customHeight="1">
      <c r="A640" s="30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7"/>
      <c r="M640" s="20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4" t="str">
        <f t="shared" si="219"/>
        <v/>
      </c>
      <c r="AD640" s="35">
        <f t="shared" si="220"/>
        <v>0</v>
      </c>
      <c r="AE640" s="34" t="str">
        <f t="shared" si="221"/>
        <v/>
      </c>
      <c r="AF640" s="24"/>
      <c r="AG640" s="39">
        <f t="shared" si="222"/>
        <v>0</v>
      </c>
      <c r="AH640" s="35">
        <f t="shared" si="223"/>
        <v>0</v>
      </c>
      <c r="AI640" s="35">
        <f t="shared" si="224"/>
        <v>0</v>
      </c>
      <c r="AJ640" s="34" t="str">
        <f t="shared" si="225"/>
        <v/>
      </c>
      <c r="AK640" s="34" t="str">
        <f t="shared" si="226"/>
        <v/>
      </c>
      <c r="AL640" s="34" t="str">
        <f t="shared" si="227"/>
        <v/>
      </c>
      <c r="AM640" s="34" t="str">
        <f t="shared" si="228"/>
        <v/>
      </c>
      <c r="AN640" s="34" t="str">
        <f t="shared" si="229"/>
        <v/>
      </c>
      <c r="AO640" s="34" t="str">
        <f t="shared" si="230"/>
        <v/>
      </c>
      <c r="AP640" s="34" t="str">
        <f>IF(AJ640="","",VLOOKUP(AN640,[1]Sheet11!E:F,2,0))</f>
        <v/>
      </c>
      <c r="AQ640" s="34" t="str">
        <f>IF(AO640="拼单会员","5年",IF(AJ640="","",VLOOKUP(AM640&amp;AP640,[1]Sheet11!$J$3:$K$17,2)))</f>
        <v/>
      </c>
      <c r="AR640" s="34" t="str">
        <f t="shared" si="231"/>
        <v/>
      </c>
      <c r="AS640" s="34" t="str">
        <f t="shared" si="232"/>
        <v/>
      </c>
      <c r="AT640" s="34" t="str">
        <f t="shared" si="233"/>
        <v/>
      </c>
      <c r="AU640" s="34" t="str">
        <f t="shared" si="234"/>
        <v/>
      </c>
      <c r="AV640" s="34" t="str">
        <f t="shared" si="235"/>
        <v/>
      </c>
      <c r="AW640" s="34" t="str">
        <f t="shared" si="236"/>
        <v/>
      </c>
      <c r="AX640" s="34" t="str">
        <f t="shared" si="237"/>
        <v/>
      </c>
      <c r="AY640" s="34" t="str">
        <f>IF(SUMIF('7-市场业绩'!F:F,AC640,'7-市场业绩'!I:I)&gt;0,"学习卡","老结算")</f>
        <v>老结算</v>
      </c>
      <c r="AZ640" s="34" t="str">
        <f t="shared" si="238"/>
        <v/>
      </c>
      <c r="BA640" s="34" t="str">
        <f t="shared" si="239"/>
        <v>无</v>
      </c>
      <c r="BB640" s="34" t="str">
        <f t="shared" si="240"/>
        <v/>
      </c>
      <c r="BC640" s="34" t="str">
        <f t="shared" si="241"/>
        <v/>
      </c>
      <c r="BD640" s="34" t="str">
        <f t="shared" si="242"/>
        <v>无</v>
      </c>
      <c r="BE640" s="34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7.25" hidden="1" customHeight="1">
      <c r="A641" s="30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7"/>
      <c r="M641" s="20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4" t="str">
        <f t="shared" si="219"/>
        <v/>
      </c>
      <c r="AD641" s="35">
        <f t="shared" si="220"/>
        <v>0</v>
      </c>
      <c r="AE641" s="34" t="str">
        <f t="shared" si="221"/>
        <v/>
      </c>
      <c r="AF641" s="24"/>
      <c r="AG641" s="39">
        <f t="shared" si="222"/>
        <v>0</v>
      </c>
      <c r="AH641" s="35">
        <f t="shared" si="223"/>
        <v>0</v>
      </c>
      <c r="AI641" s="35">
        <f t="shared" si="224"/>
        <v>0</v>
      </c>
      <c r="AJ641" s="34" t="str">
        <f t="shared" si="225"/>
        <v/>
      </c>
      <c r="AK641" s="34" t="str">
        <f t="shared" si="226"/>
        <v/>
      </c>
      <c r="AL641" s="34" t="str">
        <f t="shared" si="227"/>
        <v/>
      </c>
      <c r="AM641" s="34" t="str">
        <f t="shared" si="228"/>
        <v/>
      </c>
      <c r="AN641" s="34" t="str">
        <f t="shared" si="229"/>
        <v/>
      </c>
      <c r="AO641" s="34" t="str">
        <f t="shared" si="230"/>
        <v/>
      </c>
      <c r="AP641" s="34" t="str">
        <f>IF(AJ641="","",VLOOKUP(AN641,[1]Sheet11!E:F,2,0))</f>
        <v/>
      </c>
      <c r="AQ641" s="34" t="str">
        <f>IF(AO641="拼单会员","5年",IF(AJ641="","",VLOOKUP(AM641&amp;AP641,[1]Sheet11!$J$3:$K$17,2)))</f>
        <v/>
      </c>
      <c r="AR641" s="34" t="str">
        <f t="shared" si="231"/>
        <v/>
      </c>
      <c r="AS641" s="34" t="str">
        <f t="shared" si="232"/>
        <v/>
      </c>
      <c r="AT641" s="34" t="str">
        <f t="shared" si="233"/>
        <v/>
      </c>
      <c r="AU641" s="34" t="str">
        <f t="shared" si="234"/>
        <v/>
      </c>
      <c r="AV641" s="34" t="str">
        <f t="shared" si="235"/>
        <v/>
      </c>
      <c r="AW641" s="34" t="str">
        <f t="shared" si="236"/>
        <v/>
      </c>
      <c r="AX641" s="34" t="str">
        <f t="shared" si="237"/>
        <v/>
      </c>
      <c r="AY641" s="34" t="str">
        <f>IF(SUMIF('7-市场业绩'!F:F,AC641,'7-市场业绩'!I:I)&gt;0,"学习卡","老结算")</f>
        <v>老结算</v>
      </c>
      <c r="AZ641" s="34" t="str">
        <f t="shared" si="238"/>
        <v/>
      </c>
      <c r="BA641" s="34" t="str">
        <f t="shared" si="239"/>
        <v>无</v>
      </c>
      <c r="BB641" s="34" t="str">
        <f t="shared" si="240"/>
        <v/>
      </c>
      <c r="BC641" s="34" t="str">
        <f t="shared" si="241"/>
        <v/>
      </c>
      <c r="BD641" s="34" t="str">
        <f t="shared" si="242"/>
        <v>无</v>
      </c>
      <c r="BE641" s="34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7.25" hidden="1" customHeight="1">
      <c r="A642" s="30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7"/>
      <c r="M642" s="20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4" t="str">
        <f t="shared" si="219"/>
        <v/>
      </c>
      <c r="AD642" s="35">
        <f t="shared" si="220"/>
        <v>0</v>
      </c>
      <c r="AE642" s="34" t="str">
        <f t="shared" si="221"/>
        <v/>
      </c>
      <c r="AF642" s="24"/>
      <c r="AG642" s="39">
        <f t="shared" si="222"/>
        <v>0</v>
      </c>
      <c r="AH642" s="35">
        <f t="shared" si="223"/>
        <v>0</v>
      </c>
      <c r="AI642" s="35">
        <f t="shared" si="224"/>
        <v>0</v>
      </c>
      <c r="AJ642" s="34" t="str">
        <f t="shared" si="225"/>
        <v/>
      </c>
      <c r="AK642" s="34" t="str">
        <f t="shared" si="226"/>
        <v/>
      </c>
      <c r="AL642" s="34" t="str">
        <f t="shared" si="227"/>
        <v/>
      </c>
      <c r="AM642" s="34" t="str">
        <f t="shared" si="228"/>
        <v/>
      </c>
      <c r="AN642" s="34" t="str">
        <f t="shared" si="229"/>
        <v/>
      </c>
      <c r="AO642" s="34" t="str">
        <f t="shared" si="230"/>
        <v/>
      </c>
      <c r="AP642" s="34" t="str">
        <f>IF(AJ642="","",VLOOKUP(AN642,[1]Sheet11!E:F,2,0))</f>
        <v/>
      </c>
      <c r="AQ642" s="34" t="str">
        <f>IF(AO642="拼单会员","5年",IF(AJ642="","",VLOOKUP(AM642&amp;AP642,[1]Sheet11!$J$3:$K$17,2)))</f>
        <v/>
      </c>
      <c r="AR642" s="34" t="str">
        <f t="shared" si="231"/>
        <v/>
      </c>
      <c r="AS642" s="34" t="str">
        <f t="shared" si="232"/>
        <v/>
      </c>
      <c r="AT642" s="34" t="str">
        <f t="shared" si="233"/>
        <v/>
      </c>
      <c r="AU642" s="34" t="str">
        <f t="shared" si="234"/>
        <v/>
      </c>
      <c r="AV642" s="34" t="str">
        <f t="shared" si="235"/>
        <v/>
      </c>
      <c r="AW642" s="34" t="str">
        <f t="shared" si="236"/>
        <v/>
      </c>
      <c r="AX642" s="34" t="str">
        <f t="shared" si="237"/>
        <v/>
      </c>
      <c r="AY642" s="34" t="str">
        <f>IF(SUMIF('7-市场业绩'!F:F,AC642,'7-市场业绩'!I:I)&gt;0,"学习卡","老结算")</f>
        <v>老结算</v>
      </c>
      <c r="AZ642" s="34" t="str">
        <f t="shared" si="238"/>
        <v/>
      </c>
      <c r="BA642" s="34" t="str">
        <f t="shared" si="239"/>
        <v>无</v>
      </c>
      <c r="BB642" s="34" t="str">
        <f t="shared" si="240"/>
        <v/>
      </c>
      <c r="BC642" s="34" t="str">
        <f t="shared" si="241"/>
        <v/>
      </c>
      <c r="BD642" s="34" t="str">
        <f t="shared" si="242"/>
        <v>无</v>
      </c>
      <c r="BE642" s="34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7.25" hidden="1" customHeight="1">
      <c r="A643" s="30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7"/>
      <c r="M643" s="20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4" t="str">
        <f t="shared" ref="AC643:AC706" si="243">SUBSTITUTE(SUBSTITUTE(SUBSTITUTE(SUBSTITUTE(SUBSTITUTE(SUBSTITUTE(AA643,"(主签单人)",""),"(03-客户接待员)",""),"（金牌）",""),"（会员学员）",""),"金牌",""),"金牌学员","")</f>
        <v/>
      </c>
      <c r="AD643" s="35">
        <f t="shared" ref="AD643:AD706" si="244">IFERROR(VALUE(MID(H643,FIND("(",H643)+1,FIND(")",H643)-FIND("(",H643)-2)),0)</f>
        <v>0</v>
      </c>
      <c r="AE643" s="34" t="str">
        <f t="shared" ref="AE643:AE706" si="245">IF(AJ643="","",MID(AB643,FIND("@",SUBSTITUTE(AB643,"／","@",6))+5,FIND("@",SUBSTITUTE(AB643,"／","@",7))-FIND("@",SUBSTITUTE(AB643,"／","@",6))-5))</f>
        <v/>
      </c>
      <c r="AF643" s="24"/>
      <c r="AG643" s="39">
        <f t="shared" ref="AG643:AG706" si="246">IFERROR(VALUE(MID(AB643,FIND("@",SUBSTITUTE(AB643,"：","@",1))+1,FIND("@",SUBSTITUTE(AB643,"）","@",1))-FIND("@",SUBSTITUTE(AB643,"：","@",1))-1)),0)</f>
        <v>0</v>
      </c>
      <c r="AH643" s="35">
        <f t="shared" ref="AH643:AH706" si="247">IFERROR(IF(AND(IFERROR(FIND("预缴定金",AB643),0)=0,H643=""),M643,VALUE(MID(AB643,FIND("@",SUBSTITUTE(AB643,"：","@",2))+1,FIND("@",SUBSTITUTE(AB643,"）","@",2))-FIND("@",SUBSTITUTE(AB643,"：","@",2))-1))),0)</f>
        <v>0</v>
      </c>
      <c r="AI643" s="35">
        <f t="shared" ref="AI643:AI706" si="248">M643-AH643</f>
        <v>0</v>
      </c>
      <c r="AJ643" s="34" t="str">
        <f t="shared" ref="AJ643:AJ706" si="249">IF(OR(V643="退费",V643="结转",W643="",W643="结转学费",W643="老带新返现"),"",IF(OR(AI643&lt;=0,AND(IFERROR(FIND("预缴定金",AB643),0)=0,H643="")),"",LEFT(AB643,FIND("／",AB643)-1)))</f>
        <v/>
      </c>
      <c r="AK643" s="34" t="str">
        <f t="shared" ref="AK643:AK706" si="250">IF(AJ643="","",LEFT(AB643,2))</f>
        <v/>
      </c>
      <c r="AL643" s="34" t="str">
        <f t="shared" ref="AL643:AL706" si="251">IF(AJ643="","",MID(AB643,3,2))</f>
        <v/>
      </c>
      <c r="AM643" s="34" t="str">
        <f t="shared" ref="AM643:AM706" si="252">IF(AJ643="","",MID(AB643,5,2))</f>
        <v/>
      </c>
      <c r="AN643" s="34" t="str">
        <f t="shared" ref="AN643:AN706" si="253">IF(AJ643="","",MIDB(AJ643,SEARCHB("?",AJ643),2*LEN(AJ643)-LENB(AJ643)+2))</f>
        <v/>
      </c>
      <c r="AO643" s="34" t="str">
        <f t="shared" ref="AO643:AO706" si="254">IF(AJ643="","",RIGHT(MIDB(AJ643,SEARCHB("?",AJ643),20),LENB(MIDB(AJ643,SEARCHB("?",AJ643),20))-LEN(MIDB(AJ643,SEARCHB("?",AJ643),20))-1))</f>
        <v/>
      </c>
      <c r="AP643" s="34" t="str">
        <f>IF(AJ643="","",VLOOKUP(AN643,[1]Sheet11!E:F,2,0))</f>
        <v/>
      </c>
      <c r="AQ643" s="34" t="str">
        <f>IF(AO643="拼单会员","5年",IF(AJ643="","",VLOOKUP(AM643&amp;AP643,[1]Sheet11!$J$3:$K$17,2)))</f>
        <v/>
      </c>
      <c r="AR643" s="34" t="str">
        <f t="shared" ref="AR643:AR706" si="255">IF(AJ643="","",VLOOKUP(AO643,BP:BQ,2,0))</f>
        <v/>
      </c>
      <c r="AS643" s="34" t="str">
        <f t="shared" ref="AS643:AS706" si="256">IF(AJ643="","",MID(AB643,FIND("@",SUBSTITUTE(AB643,"／","@",5))+8,10))</f>
        <v/>
      </c>
      <c r="AT643" s="34" t="str">
        <f t="shared" ref="AT643:AT706" si="257">IF(AJ643="","",IF(AK643="新生","新生",IF((AS643-$BH$2)&gt;0,"1年追补","老生")))</f>
        <v/>
      </c>
      <c r="AU643" s="34" t="str">
        <f t="shared" ref="AU643:AU706" si="258">IF(AJ643="","",IF(OR(AT643="新生",AT643="1年追补"),"新生","老生"))</f>
        <v/>
      </c>
      <c r="AV643" s="34" t="str">
        <f t="shared" ref="AV643:AV706" si="259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4" t="str">
        <f t="shared" ref="AW643:AW706" si="260">IF(AJ643="","",VLOOKUP(AO643,BP:BR,3,0))</f>
        <v/>
      </c>
      <c r="AX643" s="34" t="str">
        <f t="shared" ref="AX643:AX706" si="261">AT643&amp;AW643</f>
        <v/>
      </c>
      <c r="AY643" s="34" t="str">
        <f>IF(SUMIF('7-市场业绩'!F:F,AC643,'7-市场业绩'!I:I)&gt;0,"学习卡","老结算")</f>
        <v>老结算</v>
      </c>
      <c r="AZ643" s="34" t="str">
        <f t="shared" ref="AZ643:AZ706" si="262">IF(AY643="学习卡",AV643,AX643)</f>
        <v/>
      </c>
      <c r="BA643" s="34" t="str">
        <f t="shared" ref="BA643:BA706" si="263">IFERROR(MID(AB643,FIND("@",SUBSTITUTE(AB643,"／","@",3))+6,FIND("@",SUBSTITUTE(AB643,"／","@",4))-FIND("@",SUBSTITUTE(AB643,"／","@",3))-6),"无")</f>
        <v>无</v>
      </c>
      <c r="BB643" s="34" t="str">
        <f t="shared" ref="BB643:BB706" si="264">IFERROR(MID(AB643,FIND("@",SUBSTITUTE(AB643,"：","@",6))+1,FIND("@",SUBSTITUTE(AB643,"-","@",8))-FIND("@",SUBSTITUTE(AB643,"：","@",6))-1),"")</f>
        <v/>
      </c>
      <c r="BC643" s="34" t="str">
        <f t="shared" ref="BC643:BC706" si="265">IFERROR(MID(AB643,FIND("@",SUBSTITUTE(AB643,"：","@",6))+1,FIND("@",SUBSTITUTE(AB643,"-","@",8))-FIND("@",SUBSTITUTE(AB643,"：","@",6))-1),"")</f>
        <v/>
      </c>
      <c r="BD643" s="34" t="str">
        <f t="shared" ref="BD643:BD706" si="266">IFERROR(MID(AB643,FIND("@",SUBSTITUTE(AB643,"：","@",4))+1,FIND("@",SUBSTITUTE(AB643,"）","@",6))-FIND("@",SUBSTITUTE(AB643,"：","@",4))-1),"无")</f>
        <v>无</v>
      </c>
      <c r="BE643" s="34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7.25" hidden="1" customHeight="1">
      <c r="A644" s="30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7"/>
      <c r="M644" s="20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4" t="str">
        <f t="shared" si="243"/>
        <v/>
      </c>
      <c r="AD644" s="35">
        <f t="shared" si="244"/>
        <v>0</v>
      </c>
      <c r="AE644" s="34" t="str">
        <f t="shared" si="245"/>
        <v/>
      </c>
      <c r="AF644" s="24"/>
      <c r="AG644" s="39">
        <f t="shared" si="246"/>
        <v>0</v>
      </c>
      <c r="AH644" s="35">
        <f t="shared" si="247"/>
        <v>0</v>
      </c>
      <c r="AI644" s="35">
        <f t="shared" si="248"/>
        <v>0</v>
      </c>
      <c r="AJ644" s="34" t="str">
        <f t="shared" si="249"/>
        <v/>
      </c>
      <c r="AK644" s="34" t="str">
        <f t="shared" si="250"/>
        <v/>
      </c>
      <c r="AL644" s="34" t="str">
        <f t="shared" si="251"/>
        <v/>
      </c>
      <c r="AM644" s="34" t="str">
        <f t="shared" si="252"/>
        <v/>
      </c>
      <c r="AN644" s="34" t="str">
        <f t="shared" si="253"/>
        <v/>
      </c>
      <c r="AO644" s="34" t="str">
        <f t="shared" si="254"/>
        <v/>
      </c>
      <c r="AP644" s="34" t="str">
        <f>IF(AJ644="","",VLOOKUP(AN644,[1]Sheet11!E:F,2,0))</f>
        <v/>
      </c>
      <c r="AQ644" s="34" t="str">
        <f>IF(AO644="拼单会员","5年",IF(AJ644="","",VLOOKUP(AM644&amp;AP644,[1]Sheet11!$J$3:$K$17,2)))</f>
        <v/>
      </c>
      <c r="AR644" s="34" t="str">
        <f t="shared" si="255"/>
        <v/>
      </c>
      <c r="AS644" s="34" t="str">
        <f t="shared" si="256"/>
        <v/>
      </c>
      <c r="AT644" s="34" t="str">
        <f t="shared" si="257"/>
        <v/>
      </c>
      <c r="AU644" s="34" t="str">
        <f t="shared" si="258"/>
        <v/>
      </c>
      <c r="AV644" s="34" t="str">
        <f t="shared" si="259"/>
        <v/>
      </c>
      <c r="AW644" s="34" t="str">
        <f t="shared" si="260"/>
        <v/>
      </c>
      <c r="AX644" s="34" t="str">
        <f t="shared" si="261"/>
        <v/>
      </c>
      <c r="AY644" s="34" t="str">
        <f>IF(SUMIF('7-市场业绩'!F:F,AC644,'7-市场业绩'!I:I)&gt;0,"学习卡","老结算")</f>
        <v>老结算</v>
      </c>
      <c r="AZ644" s="34" t="str">
        <f t="shared" si="262"/>
        <v/>
      </c>
      <c r="BA644" s="34" t="str">
        <f t="shared" si="263"/>
        <v>无</v>
      </c>
      <c r="BB644" s="34" t="str">
        <f t="shared" si="264"/>
        <v/>
      </c>
      <c r="BC644" s="34" t="str">
        <f t="shared" si="265"/>
        <v/>
      </c>
      <c r="BD644" s="34" t="str">
        <f t="shared" si="266"/>
        <v>无</v>
      </c>
      <c r="BE644" s="34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7.25" hidden="1" customHeight="1">
      <c r="A645" s="30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7"/>
      <c r="M645" s="20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4" t="str">
        <f t="shared" si="243"/>
        <v/>
      </c>
      <c r="AD645" s="35">
        <f t="shared" si="244"/>
        <v>0</v>
      </c>
      <c r="AE645" s="34" t="str">
        <f t="shared" si="245"/>
        <v/>
      </c>
      <c r="AF645" s="24"/>
      <c r="AG645" s="39">
        <f t="shared" si="246"/>
        <v>0</v>
      </c>
      <c r="AH645" s="35">
        <f t="shared" si="247"/>
        <v>0</v>
      </c>
      <c r="AI645" s="35">
        <f t="shared" si="248"/>
        <v>0</v>
      </c>
      <c r="AJ645" s="34" t="str">
        <f t="shared" si="249"/>
        <v/>
      </c>
      <c r="AK645" s="34" t="str">
        <f t="shared" si="250"/>
        <v/>
      </c>
      <c r="AL645" s="34" t="str">
        <f t="shared" si="251"/>
        <v/>
      </c>
      <c r="AM645" s="34" t="str">
        <f t="shared" si="252"/>
        <v/>
      </c>
      <c r="AN645" s="34" t="str">
        <f t="shared" si="253"/>
        <v/>
      </c>
      <c r="AO645" s="34" t="str">
        <f t="shared" si="254"/>
        <v/>
      </c>
      <c r="AP645" s="34" t="str">
        <f>IF(AJ645="","",VLOOKUP(AN645,[1]Sheet11!E:F,2,0))</f>
        <v/>
      </c>
      <c r="AQ645" s="34" t="str">
        <f>IF(AO645="拼单会员","5年",IF(AJ645="","",VLOOKUP(AM645&amp;AP645,[1]Sheet11!$J$3:$K$17,2)))</f>
        <v/>
      </c>
      <c r="AR645" s="34" t="str">
        <f t="shared" si="255"/>
        <v/>
      </c>
      <c r="AS645" s="34" t="str">
        <f t="shared" si="256"/>
        <v/>
      </c>
      <c r="AT645" s="34" t="str">
        <f t="shared" si="257"/>
        <v/>
      </c>
      <c r="AU645" s="34" t="str">
        <f t="shared" si="258"/>
        <v/>
      </c>
      <c r="AV645" s="34" t="str">
        <f t="shared" si="259"/>
        <v/>
      </c>
      <c r="AW645" s="34" t="str">
        <f t="shared" si="260"/>
        <v/>
      </c>
      <c r="AX645" s="34" t="str">
        <f t="shared" si="261"/>
        <v/>
      </c>
      <c r="AY645" s="34" t="str">
        <f>IF(SUMIF('7-市场业绩'!F:F,AC645,'7-市场业绩'!I:I)&gt;0,"学习卡","老结算")</f>
        <v>老结算</v>
      </c>
      <c r="AZ645" s="34" t="str">
        <f t="shared" si="262"/>
        <v/>
      </c>
      <c r="BA645" s="34" t="str">
        <f t="shared" si="263"/>
        <v>无</v>
      </c>
      <c r="BB645" s="34" t="str">
        <f t="shared" si="264"/>
        <v/>
      </c>
      <c r="BC645" s="34" t="str">
        <f t="shared" si="265"/>
        <v/>
      </c>
      <c r="BD645" s="34" t="str">
        <f t="shared" si="266"/>
        <v>无</v>
      </c>
      <c r="BE645" s="34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7.25" hidden="1" customHeight="1">
      <c r="A646" s="30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7"/>
      <c r="M646" s="20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4" t="str">
        <f t="shared" si="243"/>
        <v/>
      </c>
      <c r="AD646" s="35">
        <f t="shared" si="244"/>
        <v>0</v>
      </c>
      <c r="AE646" s="34" t="str">
        <f t="shared" si="245"/>
        <v/>
      </c>
      <c r="AF646" s="24"/>
      <c r="AG646" s="39">
        <f t="shared" si="246"/>
        <v>0</v>
      </c>
      <c r="AH646" s="35">
        <f t="shared" si="247"/>
        <v>0</v>
      </c>
      <c r="AI646" s="35">
        <f t="shared" si="248"/>
        <v>0</v>
      </c>
      <c r="AJ646" s="34" t="str">
        <f t="shared" si="249"/>
        <v/>
      </c>
      <c r="AK646" s="34" t="str">
        <f t="shared" si="250"/>
        <v/>
      </c>
      <c r="AL646" s="34" t="str">
        <f t="shared" si="251"/>
        <v/>
      </c>
      <c r="AM646" s="34" t="str">
        <f t="shared" si="252"/>
        <v/>
      </c>
      <c r="AN646" s="34" t="str">
        <f t="shared" si="253"/>
        <v/>
      </c>
      <c r="AO646" s="34" t="str">
        <f t="shared" si="254"/>
        <v/>
      </c>
      <c r="AP646" s="34" t="str">
        <f>IF(AJ646="","",VLOOKUP(AN646,[1]Sheet11!E:F,2,0))</f>
        <v/>
      </c>
      <c r="AQ646" s="34" t="str">
        <f>IF(AO646="拼单会员","5年",IF(AJ646="","",VLOOKUP(AM646&amp;AP646,[1]Sheet11!$J$3:$K$17,2)))</f>
        <v/>
      </c>
      <c r="AR646" s="34" t="str">
        <f t="shared" si="255"/>
        <v/>
      </c>
      <c r="AS646" s="34" t="str">
        <f t="shared" si="256"/>
        <v/>
      </c>
      <c r="AT646" s="34" t="str">
        <f t="shared" si="257"/>
        <v/>
      </c>
      <c r="AU646" s="34" t="str">
        <f t="shared" si="258"/>
        <v/>
      </c>
      <c r="AV646" s="34" t="str">
        <f t="shared" si="259"/>
        <v/>
      </c>
      <c r="AW646" s="34" t="str">
        <f t="shared" si="260"/>
        <v/>
      </c>
      <c r="AX646" s="34" t="str">
        <f t="shared" si="261"/>
        <v/>
      </c>
      <c r="AY646" s="34" t="str">
        <f>IF(SUMIF('7-市场业绩'!F:F,AC646,'7-市场业绩'!I:I)&gt;0,"学习卡","老结算")</f>
        <v>老结算</v>
      </c>
      <c r="AZ646" s="34" t="str">
        <f t="shared" si="262"/>
        <v/>
      </c>
      <c r="BA646" s="34" t="str">
        <f t="shared" si="263"/>
        <v>无</v>
      </c>
      <c r="BB646" s="34" t="str">
        <f t="shared" si="264"/>
        <v/>
      </c>
      <c r="BC646" s="34" t="str">
        <f t="shared" si="265"/>
        <v/>
      </c>
      <c r="BD646" s="34" t="str">
        <f t="shared" si="266"/>
        <v>无</v>
      </c>
      <c r="BE646" s="34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7.25" hidden="1" customHeight="1">
      <c r="A647" s="30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7"/>
      <c r="M647" s="20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4" t="str">
        <f t="shared" si="243"/>
        <v/>
      </c>
      <c r="AD647" s="35">
        <f t="shared" si="244"/>
        <v>0</v>
      </c>
      <c r="AE647" s="34" t="str">
        <f t="shared" si="245"/>
        <v/>
      </c>
      <c r="AF647" s="24"/>
      <c r="AG647" s="39">
        <f t="shared" si="246"/>
        <v>0</v>
      </c>
      <c r="AH647" s="35">
        <f t="shared" si="247"/>
        <v>0</v>
      </c>
      <c r="AI647" s="35">
        <f t="shared" si="248"/>
        <v>0</v>
      </c>
      <c r="AJ647" s="34" t="str">
        <f t="shared" si="249"/>
        <v/>
      </c>
      <c r="AK647" s="34" t="str">
        <f t="shared" si="250"/>
        <v/>
      </c>
      <c r="AL647" s="34" t="str">
        <f t="shared" si="251"/>
        <v/>
      </c>
      <c r="AM647" s="34" t="str">
        <f t="shared" si="252"/>
        <v/>
      </c>
      <c r="AN647" s="34" t="str">
        <f t="shared" si="253"/>
        <v/>
      </c>
      <c r="AO647" s="34" t="str">
        <f t="shared" si="254"/>
        <v/>
      </c>
      <c r="AP647" s="34" t="str">
        <f>IF(AJ647="","",VLOOKUP(AN647,[1]Sheet11!E:F,2,0))</f>
        <v/>
      </c>
      <c r="AQ647" s="34" t="str">
        <f>IF(AO647="拼单会员","5年",IF(AJ647="","",VLOOKUP(AM647&amp;AP647,[1]Sheet11!$J$3:$K$17,2)))</f>
        <v/>
      </c>
      <c r="AR647" s="34" t="str">
        <f t="shared" si="255"/>
        <v/>
      </c>
      <c r="AS647" s="34" t="str">
        <f t="shared" si="256"/>
        <v/>
      </c>
      <c r="AT647" s="34" t="str">
        <f t="shared" si="257"/>
        <v/>
      </c>
      <c r="AU647" s="34" t="str">
        <f t="shared" si="258"/>
        <v/>
      </c>
      <c r="AV647" s="34" t="str">
        <f t="shared" si="259"/>
        <v/>
      </c>
      <c r="AW647" s="34" t="str">
        <f t="shared" si="260"/>
        <v/>
      </c>
      <c r="AX647" s="34" t="str">
        <f t="shared" si="261"/>
        <v/>
      </c>
      <c r="AY647" s="34" t="str">
        <f>IF(SUMIF('7-市场业绩'!F:F,AC647,'7-市场业绩'!I:I)&gt;0,"学习卡","老结算")</f>
        <v>老结算</v>
      </c>
      <c r="AZ647" s="34" t="str">
        <f t="shared" si="262"/>
        <v/>
      </c>
      <c r="BA647" s="34" t="str">
        <f t="shared" si="263"/>
        <v>无</v>
      </c>
      <c r="BB647" s="34" t="str">
        <f t="shared" si="264"/>
        <v/>
      </c>
      <c r="BC647" s="34" t="str">
        <f t="shared" si="265"/>
        <v/>
      </c>
      <c r="BD647" s="34" t="str">
        <f t="shared" si="266"/>
        <v>无</v>
      </c>
      <c r="BE647" s="34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7.25" hidden="1" customHeight="1">
      <c r="A648" s="30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7"/>
      <c r="M648" s="20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4" t="str">
        <f t="shared" si="243"/>
        <v/>
      </c>
      <c r="AD648" s="35">
        <f t="shared" si="244"/>
        <v>0</v>
      </c>
      <c r="AE648" s="34" t="str">
        <f t="shared" si="245"/>
        <v/>
      </c>
      <c r="AF648" s="24"/>
      <c r="AG648" s="39">
        <f t="shared" si="246"/>
        <v>0</v>
      </c>
      <c r="AH648" s="35">
        <f t="shared" si="247"/>
        <v>0</v>
      </c>
      <c r="AI648" s="35">
        <f t="shared" si="248"/>
        <v>0</v>
      </c>
      <c r="AJ648" s="34" t="str">
        <f t="shared" si="249"/>
        <v/>
      </c>
      <c r="AK648" s="34" t="str">
        <f t="shared" si="250"/>
        <v/>
      </c>
      <c r="AL648" s="34" t="str">
        <f t="shared" si="251"/>
        <v/>
      </c>
      <c r="AM648" s="34" t="str">
        <f t="shared" si="252"/>
        <v/>
      </c>
      <c r="AN648" s="34" t="str">
        <f t="shared" si="253"/>
        <v/>
      </c>
      <c r="AO648" s="34" t="str">
        <f t="shared" si="254"/>
        <v/>
      </c>
      <c r="AP648" s="34" t="str">
        <f>IF(AJ648="","",VLOOKUP(AN648,[1]Sheet11!E:F,2,0))</f>
        <v/>
      </c>
      <c r="AQ648" s="34" t="str">
        <f>IF(AO648="拼单会员","5年",IF(AJ648="","",VLOOKUP(AM648&amp;AP648,[1]Sheet11!$J$3:$K$17,2)))</f>
        <v/>
      </c>
      <c r="AR648" s="34" t="str">
        <f t="shared" si="255"/>
        <v/>
      </c>
      <c r="AS648" s="34" t="str">
        <f t="shared" si="256"/>
        <v/>
      </c>
      <c r="AT648" s="34" t="str">
        <f t="shared" si="257"/>
        <v/>
      </c>
      <c r="AU648" s="34" t="str">
        <f t="shared" si="258"/>
        <v/>
      </c>
      <c r="AV648" s="34" t="str">
        <f t="shared" si="259"/>
        <v/>
      </c>
      <c r="AW648" s="34" t="str">
        <f t="shared" si="260"/>
        <v/>
      </c>
      <c r="AX648" s="34" t="str">
        <f t="shared" si="261"/>
        <v/>
      </c>
      <c r="AY648" s="34" t="str">
        <f>IF(SUMIF('7-市场业绩'!F:F,AC648,'7-市场业绩'!I:I)&gt;0,"学习卡","老结算")</f>
        <v>老结算</v>
      </c>
      <c r="AZ648" s="34" t="str">
        <f t="shared" si="262"/>
        <v/>
      </c>
      <c r="BA648" s="34" t="str">
        <f t="shared" si="263"/>
        <v>无</v>
      </c>
      <c r="BB648" s="34" t="str">
        <f t="shared" si="264"/>
        <v/>
      </c>
      <c r="BC648" s="34" t="str">
        <f t="shared" si="265"/>
        <v/>
      </c>
      <c r="BD648" s="34" t="str">
        <f t="shared" si="266"/>
        <v>无</v>
      </c>
      <c r="BE648" s="34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7.25" hidden="1" customHeight="1">
      <c r="A649" s="30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7"/>
      <c r="M649" s="20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4" t="str">
        <f t="shared" si="243"/>
        <v/>
      </c>
      <c r="AD649" s="35">
        <f t="shared" si="244"/>
        <v>0</v>
      </c>
      <c r="AE649" s="34" t="str">
        <f t="shared" si="245"/>
        <v/>
      </c>
      <c r="AF649" s="24"/>
      <c r="AG649" s="39">
        <f t="shared" si="246"/>
        <v>0</v>
      </c>
      <c r="AH649" s="35">
        <f t="shared" si="247"/>
        <v>0</v>
      </c>
      <c r="AI649" s="35">
        <f t="shared" si="248"/>
        <v>0</v>
      </c>
      <c r="AJ649" s="34" t="str">
        <f t="shared" si="249"/>
        <v/>
      </c>
      <c r="AK649" s="34" t="str">
        <f t="shared" si="250"/>
        <v/>
      </c>
      <c r="AL649" s="34" t="str">
        <f t="shared" si="251"/>
        <v/>
      </c>
      <c r="AM649" s="34" t="str">
        <f t="shared" si="252"/>
        <v/>
      </c>
      <c r="AN649" s="34" t="str">
        <f t="shared" si="253"/>
        <v/>
      </c>
      <c r="AO649" s="34" t="str">
        <f t="shared" si="254"/>
        <v/>
      </c>
      <c r="AP649" s="34" t="str">
        <f>IF(AJ649="","",VLOOKUP(AN649,[1]Sheet11!E:F,2,0))</f>
        <v/>
      </c>
      <c r="AQ649" s="34" t="str">
        <f>IF(AO649="拼单会员","5年",IF(AJ649="","",VLOOKUP(AM649&amp;AP649,[1]Sheet11!$J$3:$K$17,2)))</f>
        <v/>
      </c>
      <c r="AR649" s="34" t="str">
        <f t="shared" si="255"/>
        <v/>
      </c>
      <c r="AS649" s="34" t="str">
        <f t="shared" si="256"/>
        <v/>
      </c>
      <c r="AT649" s="34" t="str">
        <f t="shared" si="257"/>
        <v/>
      </c>
      <c r="AU649" s="34" t="str">
        <f t="shared" si="258"/>
        <v/>
      </c>
      <c r="AV649" s="34" t="str">
        <f t="shared" si="259"/>
        <v/>
      </c>
      <c r="AW649" s="34" t="str">
        <f t="shared" si="260"/>
        <v/>
      </c>
      <c r="AX649" s="34" t="str">
        <f t="shared" si="261"/>
        <v/>
      </c>
      <c r="AY649" s="34" t="str">
        <f>IF(SUMIF('7-市场业绩'!F:F,AC649,'7-市场业绩'!I:I)&gt;0,"学习卡","老结算")</f>
        <v>老结算</v>
      </c>
      <c r="AZ649" s="34" t="str">
        <f t="shared" si="262"/>
        <v/>
      </c>
      <c r="BA649" s="34" t="str">
        <f t="shared" si="263"/>
        <v>无</v>
      </c>
      <c r="BB649" s="34" t="str">
        <f t="shared" si="264"/>
        <v/>
      </c>
      <c r="BC649" s="34" t="str">
        <f t="shared" si="265"/>
        <v/>
      </c>
      <c r="BD649" s="34" t="str">
        <f t="shared" si="266"/>
        <v>无</v>
      </c>
      <c r="BE649" s="34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7.25" hidden="1" customHeight="1">
      <c r="A650" s="30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7"/>
      <c r="M650" s="20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4" t="str">
        <f t="shared" si="243"/>
        <v/>
      </c>
      <c r="AD650" s="35">
        <f t="shared" si="244"/>
        <v>0</v>
      </c>
      <c r="AE650" s="34" t="str">
        <f t="shared" si="245"/>
        <v/>
      </c>
      <c r="AF650" s="24"/>
      <c r="AG650" s="39">
        <f t="shared" si="246"/>
        <v>0</v>
      </c>
      <c r="AH650" s="35">
        <f t="shared" si="247"/>
        <v>0</v>
      </c>
      <c r="AI650" s="35">
        <f t="shared" si="248"/>
        <v>0</v>
      </c>
      <c r="AJ650" s="34" t="str">
        <f t="shared" si="249"/>
        <v/>
      </c>
      <c r="AK650" s="34" t="str">
        <f t="shared" si="250"/>
        <v/>
      </c>
      <c r="AL650" s="34" t="str">
        <f t="shared" si="251"/>
        <v/>
      </c>
      <c r="AM650" s="34" t="str">
        <f t="shared" si="252"/>
        <v/>
      </c>
      <c r="AN650" s="34" t="str">
        <f t="shared" si="253"/>
        <v/>
      </c>
      <c r="AO650" s="34" t="str">
        <f t="shared" si="254"/>
        <v/>
      </c>
      <c r="AP650" s="34" t="str">
        <f>IF(AJ650="","",VLOOKUP(AN650,[1]Sheet11!E:F,2,0))</f>
        <v/>
      </c>
      <c r="AQ650" s="34" t="str">
        <f>IF(AO650="拼单会员","5年",IF(AJ650="","",VLOOKUP(AM650&amp;AP650,[1]Sheet11!$J$3:$K$17,2)))</f>
        <v/>
      </c>
      <c r="AR650" s="34" t="str">
        <f t="shared" si="255"/>
        <v/>
      </c>
      <c r="AS650" s="34" t="str">
        <f t="shared" si="256"/>
        <v/>
      </c>
      <c r="AT650" s="34" t="str">
        <f t="shared" si="257"/>
        <v/>
      </c>
      <c r="AU650" s="34" t="str">
        <f t="shared" si="258"/>
        <v/>
      </c>
      <c r="AV650" s="34" t="str">
        <f t="shared" si="259"/>
        <v/>
      </c>
      <c r="AW650" s="34" t="str">
        <f t="shared" si="260"/>
        <v/>
      </c>
      <c r="AX650" s="34" t="str">
        <f t="shared" si="261"/>
        <v/>
      </c>
      <c r="AY650" s="34" t="str">
        <f>IF(SUMIF('7-市场业绩'!F:F,AC650,'7-市场业绩'!I:I)&gt;0,"学习卡","老结算")</f>
        <v>老结算</v>
      </c>
      <c r="AZ650" s="34" t="str">
        <f t="shared" si="262"/>
        <v/>
      </c>
      <c r="BA650" s="34" t="str">
        <f t="shared" si="263"/>
        <v>无</v>
      </c>
      <c r="BB650" s="34" t="str">
        <f t="shared" si="264"/>
        <v/>
      </c>
      <c r="BC650" s="34" t="str">
        <f t="shared" si="265"/>
        <v/>
      </c>
      <c r="BD650" s="34" t="str">
        <f t="shared" si="266"/>
        <v>无</v>
      </c>
      <c r="BE650" s="34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7.25" hidden="1" customHeight="1">
      <c r="A651" s="30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7"/>
      <c r="M651" s="20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4" t="str">
        <f t="shared" si="243"/>
        <v/>
      </c>
      <c r="AD651" s="35">
        <f t="shared" si="244"/>
        <v>0</v>
      </c>
      <c r="AE651" s="34" t="str">
        <f t="shared" si="245"/>
        <v/>
      </c>
      <c r="AF651" s="24"/>
      <c r="AG651" s="39">
        <f t="shared" si="246"/>
        <v>0</v>
      </c>
      <c r="AH651" s="35">
        <f t="shared" si="247"/>
        <v>0</v>
      </c>
      <c r="AI651" s="35">
        <f t="shared" si="248"/>
        <v>0</v>
      </c>
      <c r="AJ651" s="34" t="str">
        <f t="shared" si="249"/>
        <v/>
      </c>
      <c r="AK651" s="34" t="str">
        <f t="shared" si="250"/>
        <v/>
      </c>
      <c r="AL651" s="34" t="str">
        <f t="shared" si="251"/>
        <v/>
      </c>
      <c r="AM651" s="34" t="str">
        <f t="shared" si="252"/>
        <v/>
      </c>
      <c r="AN651" s="34" t="str">
        <f t="shared" si="253"/>
        <v/>
      </c>
      <c r="AO651" s="34" t="str">
        <f t="shared" si="254"/>
        <v/>
      </c>
      <c r="AP651" s="34" t="str">
        <f>IF(AJ651="","",VLOOKUP(AN651,[1]Sheet11!E:F,2,0))</f>
        <v/>
      </c>
      <c r="AQ651" s="34" t="str">
        <f>IF(AO651="拼单会员","5年",IF(AJ651="","",VLOOKUP(AM651&amp;AP651,[1]Sheet11!$J$3:$K$17,2)))</f>
        <v/>
      </c>
      <c r="AR651" s="34" t="str">
        <f t="shared" si="255"/>
        <v/>
      </c>
      <c r="AS651" s="34" t="str">
        <f t="shared" si="256"/>
        <v/>
      </c>
      <c r="AT651" s="34" t="str">
        <f t="shared" si="257"/>
        <v/>
      </c>
      <c r="AU651" s="34" t="str">
        <f t="shared" si="258"/>
        <v/>
      </c>
      <c r="AV651" s="34" t="str">
        <f t="shared" si="259"/>
        <v/>
      </c>
      <c r="AW651" s="34" t="str">
        <f t="shared" si="260"/>
        <v/>
      </c>
      <c r="AX651" s="34" t="str">
        <f t="shared" si="261"/>
        <v/>
      </c>
      <c r="AY651" s="34" t="str">
        <f>IF(SUMIF('7-市场业绩'!F:F,AC651,'7-市场业绩'!I:I)&gt;0,"学习卡","老结算")</f>
        <v>老结算</v>
      </c>
      <c r="AZ651" s="34" t="str">
        <f t="shared" si="262"/>
        <v/>
      </c>
      <c r="BA651" s="34" t="str">
        <f t="shared" si="263"/>
        <v>无</v>
      </c>
      <c r="BB651" s="34" t="str">
        <f t="shared" si="264"/>
        <v/>
      </c>
      <c r="BC651" s="34" t="str">
        <f t="shared" si="265"/>
        <v/>
      </c>
      <c r="BD651" s="34" t="str">
        <f t="shared" si="266"/>
        <v>无</v>
      </c>
      <c r="BE651" s="34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7.25" hidden="1" customHeight="1">
      <c r="A652" s="30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7"/>
      <c r="M652" s="20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4" t="str">
        <f t="shared" si="243"/>
        <v/>
      </c>
      <c r="AD652" s="35">
        <f t="shared" si="244"/>
        <v>0</v>
      </c>
      <c r="AE652" s="34" t="str">
        <f t="shared" si="245"/>
        <v/>
      </c>
      <c r="AF652" s="24"/>
      <c r="AG652" s="39">
        <f t="shared" si="246"/>
        <v>0</v>
      </c>
      <c r="AH652" s="35">
        <f t="shared" si="247"/>
        <v>0</v>
      </c>
      <c r="AI652" s="35">
        <f t="shared" si="248"/>
        <v>0</v>
      </c>
      <c r="AJ652" s="34" t="str">
        <f t="shared" si="249"/>
        <v/>
      </c>
      <c r="AK652" s="34" t="str">
        <f t="shared" si="250"/>
        <v/>
      </c>
      <c r="AL652" s="34" t="str">
        <f t="shared" si="251"/>
        <v/>
      </c>
      <c r="AM652" s="34" t="str">
        <f t="shared" si="252"/>
        <v/>
      </c>
      <c r="AN652" s="34" t="str">
        <f t="shared" si="253"/>
        <v/>
      </c>
      <c r="AO652" s="34" t="str">
        <f t="shared" si="254"/>
        <v/>
      </c>
      <c r="AP652" s="34" t="str">
        <f>IF(AJ652="","",VLOOKUP(AN652,[1]Sheet11!E:F,2,0))</f>
        <v/>
      </c>
      <c r="AQ652" s="34" t="str">
        <f>IF(AO652="拼单会员","5年",IF(AJ652="","",VLOOKUP(AM652&amp;AP652,[1]Sheet11!$J$3:$K$17,2)))</f>
        <v/>
      </c>
      <c r="AR652" s="34" t="str">
        <f t="shared" si="255"/>
        <v/>
      </c>
      <c r="AS652" s="34" t="str">
        <f t="shared" si="256"/>
        <v/>
      </c>
      <c r="AT652" s="34" t="str">
        <f t="shared" si="257"/>
        <v/>
      </c>
      <c r="AU652" s="34" t="str">
        <f t="shared" si="258"/>
        <v/>
      </c>
      <c r="AV652" s="34" t="str">
        <f t="shared" si="259"/>
        <v/>
      </c>
      <c r="AW652" s="34" t="str">
        <f t="shared" si="260"/>
        <v/>
      </c>
      <c r="AX652" s="34" t="str">
        <f t="shared" si="261"/>
        <v/>
      </c>
      <c r="AY652" s="34" t="str">
        <f>IF(SUMIF('7-市场业绩'!F:F,AC652,'7-市场业绩'!I:I)&gt;0,"学习卡","老结算")</f>
        <v>老结算</v>
      </c>
      <c r="AZ652" s="34" t="str">
        <f t="shared" si="262"/>
        <v/>
      </c>
      <c r="BA652" s="34" t="str">
        <f t="shared" si="263"/>
        <v>无</v>
      </c>
      <c r="BB652" s="34" t="str">
        <f t="shared" si="264"/>
        <v/>
      </c>
      <c r="BC652" s="34" t="str">
        <f t="shared" si="265"/>
        <v/>
      </c>
      <c r="BD652" s="34" t="str">
        <f t="shared" si="266"/>
        <v>无</v>
      </c>
      <c r="BE652" s="34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7.25" hidden="1" customHeight="1">
      <c r="A653" s="30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7"/>
      <c r="M653" s="20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4" t="str">
        <f t="shared" si="243"/>
        <v/>
      </c>
      <c r="AD653" s="35">
        <f t="shared" si="244"/>
        <v>0</v>
      </c>
      <c r="AE653" s="34" t="str">
        <f t="shared" si="245"/>
        <v/>
      </c>
      <c r="AF653" s="24"/>
      <c r="AG653" s="39">
        <f t="shared" si="246"/>
        <v>0</v>
      </c>
      <c r="AH653" s="35">
        <f t="shared" si="247"/>
        <v>0</v>
      </c>
      <c r="AI653" s="35">
        <f t="shared" si="248"/>
        <v>0</v>
      </c>
      <c r="AJ653" s="34" t="str">
        <f t="shared" si="249"/>
        <v/>
      </c>
      <c r="AK653" s="34" t="str">
        <f t="shared" si="250"/>
        <v/>
      </c>
      <c r="AL653" s="34" t="str">
        <f t="shared" si="251"/>
        <v/>
      </c>
      <c r="AM653" s="34" t="str">
        <f t="shared" si="252"/>
        <v/>
      </c>
      <c r="AN653" s="34" t="str">
        <f t="shared" si="253"/>
        <v/>
      </c>
      <c r="AO653" s="34" t="str">
        <f t="shared" si="254"/>
        <v/>
      </c>
      <c r="AP653" s="34" t="str">
        <f>IF(AJ653="","",VLOOKUP(AN653,[1]Sheet11!E:F,2,0))</f>
        <v/>
      </c>
      <c r="AQ653" s="34" t="str">
        <f>IF(AO653="拼单会员","5年",IF(AJ653="","",VLOOKUP(AM653&amp;AP653,[1]Sheet11!$J$3:$K$17,2)))</f>
        <v/>
      </c>
      <c r="AR653" s="34" t="str">
        <f t="shared" si="255"/>
        <v/>
      </c>
      <c r="AS653" s="34" t="str">
        <f t="shared" si="256"/>
        <v/>
      </c>
      <c r="AT653" s="34" t="str">
        <f t="shared" si="257"/>
        <v/>
      </c>
      <c r="AU653" s="34" t="str">
        <f t="shared" si="258"/>
        <v/>
      </c>
      <c r="AV653" s="34" t="str">
        <f t="shared" si="259"/>
        <v/>
      </c>
      <c r="AW653" s="34" t="str">
        <f t="shared" si="260"/>
        <v/>
      </c>
      <c r="AX653" s="34" t="str">
        <f t="shared" si="261"/>
        <v/>
      </c>
      <c r="AY653" s="34" t="str">
        <f>IF(SUMIF('7-市场业绩'!F:F,AC653,'7-市场业绩'!I:I)&gt;0,"学习卡","老结算")</f>
        <v>老结算</v>
      </c>
      <c r="AZ653" s="34" t="str">
        <f t="shared" si="262"/>
        <v/>
      </c>
      <c r="BA653" s="34" t="str">
        <f t="shared" si="263"/>
        <v>无</v>
      </c>
      <c r="BB653" s="34" t="str">
        <f t="shared" si="264"/>
        <v/>
      </c>
      <c r="BC653" s="34" t="str">
        <f t="shared" si="265"/>
        <v/>
      </c>
      <c r="BD653" s="34" t="str">
        <f t="shared" si="266"/>
        <v>无</v>
      </c>
      <c r="BE653" s="34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7.25" hidden="1" customHeight="1">
      <c r="A654" s="30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7"/>
      <c r="M654" s="20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4" t="str">
        <f t="shared" si="243"/>
        <v/>
      </c>
      <c r="AD654" s="35">
        <f t="shared" si="244"/>
        <v>0</v>
      </c>
      <c r="AE654" s="34" t="str">
        <f t="shared" si="245"/>
        <v/>
      </c>
      <c r="AF654" s="24"/>
      <c r="AG654" s="39">
        <f t="shared" si="246"/>
        <v>0</v>
      </c>
      <c r="AH654" s="35">
        <f t="shared" si="247"/>
        <v>0</v>
      </c>
      <c r="AI654" s="35">
        <f t="shared" si="248"/>
        <v>0</v>
      </c>
      <c r="AJ654" s="34" t="str">
        <f t="shared" si="249"/>
        <v/>
      </c>
      <c r="AK654" s="34" t="str">
        <f t="shared" si="250"/>
        <v/>
      </c>
      <c r="AL654" s="34" t="str">
        <f t="shared" si="251"/>
        <v/>
      </c>
      <c r="AM654" s="34" t="str">
        <f t="shared" si="252"/>
        <v/>
      </c>
      <c r="AN654" s="34" t="str">
        <f t="shared" si="253"/>
        <v/>
      </c>
      <c r="AO654" s="34" t="str">
        <f t="shared" si="254"/>
        <v/>
      </c>
      <c r="AP654" s="34" t="str">
        <f>IF(AJ654="","",VLOOKUP(AN654,[1]Sheet11!E:F,2,0))</f>
        <v/>
      </c>
      <c r="AQ654" s="34" t="str">
        <f>IF(AO654="拼单会员","5年",IF(AJ654="","",VLOOKUP(AM654&amp;AP654,[1]Sheet11!$J$3:$K$17,2)))</f>
        <v/>
      </c>
      <c r="AR654" s="34" t="str">
        <f t="shared" si="255"/>
        <v/>
      </c>
      <c r="AS654" s="34" t="str">
        <f t="shared" si="256"/>
        <v/>
      </c>
      <c r="AT654" s="34" t="str">
        <f t="shared" si="257"/>
        <v/>
      </c>
      <c r="AU654" s="34" t="str">
        <f t="shared" si="258"/>
        <v/>
      </c>
      <c r="AV654" s="34" t="str">
        <f t="shared" si="259"/>
        <v/>
      </c>
      <c r="AW654" s="34" t="str">
        <f t="shared" si="260"/>
        <v/>
      </c>
      <c r="AX654" s="34" t="str">
        <f t="shared" si="261"/>
        <v/>
      </c>
      <c r="AY654" s="34" t="str">
        <f>IF(SUMIF('7-市场业绩'!F:F,AC654,'7-市场业绩'!I:I)&gt;0,"学习卡","老结算")</f>
        <v>老结算</v>
      </c>
      <c r="AZ654" s="34" t="str">
        <f t="shared" si="262"/>
        <v/>
      </c>
      <c r="BA654" s="34" t="str">
        <f t="shared" si="263"/>
        <v>无</v>
      </c>
      <c r="BB654" s="34" t="str">
        <f t="shared" si="264"/>
        <v/>
      </c>
      <c r="BC654" s="34" t="str">
        <f t="shared" si="265"/>
        <v/>
      </c>
      <c r="BD654" s="34" t="str">
        <f t="shared" si="266"/>
        <v>无</v>
      </c>
      <c r="BE654" s="34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7.25" hidden="1" customHeight="1">
      <c r="A655" s="30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7"/>
      <c r="M655" s="20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4" t="str">
        <f t="shared" si="243"/>
        <v/>
      </c>
      <c r="AD655" s="35">
        <f t="shared" si="244"/>
        <v>0</v>
      </c>
      <c r="AE655" s="34" t="str">
        <f t="shared" si="245"/>
        <v/>
      </c>
      <c r="AF655" s="24"/>
      <c r="AG655" s="39">
        <f t="shared" si="246"/>
        <v>0</v>
      </c>
      <c r="AH655" s="35">
        <f t="shared" si="247"/>
        <v>0</v>
      </c>
      <c r="AI655" s="35">
        <f t="shared" si="248"/>
        <v>0</v>
      </c>
      <c r="AJ655" s="34" t="str">
        <f t="shared" si="249"/>
        <v/>
      </c>
      <c r="AK655" s="34" t="str">
        <f t="shared" si="250"/>
        <v/>
      </c>
      <c r="AL655" s="34" t="str">
        <f t="shared" si="251"/>
        <v/>
      </c>
      <c r="AM655" s="34" t="str">
        <f t="shared" si="252"/>
        <v/>
      </c>
      <c r="AN655" s="34" t="str">
        <f t="shared" si="253"/>
        <v/>
      </c>
      <c r="AO655" s="34" t="str">
        <f t="shared" si="254"/>
        <v/>
      </c>
      <c r="AP655" s="34" t="str">
        <f>IF(AJ655="","",VLOOKUP(AN655,[1]Sheet11!E:F,2,0))</f>
        <v/>
      </c>
      <c r="AQ655" s="34" t="str">
        <f>IF(AO655="拼单会员","5年",IF(AJ655="","",VLOOKUP(AM655&amp;AP655,[1]Sheet11!$J$3:$K$17,2)))</f>
        <v/>
      </c>
      <c r="AR655" s="34" t="str">
        <f t="shared" si="255"/>
        <v/>
      </c>
      <c r="AS655" s="34" t="str">
        <f t="shared" si="256"/>
        <v/>
      </c>
      <c r="AT655" s="34" t="str">
        <f t="shared" si="257"/>
        <v/>
      </c>
      <c r="AU655" s="34" t="str">
        <f t="shared" si="258"/>
        <v/>
      </c>
      <c r="AV655" s="34" t="str">
        <f t="shared" si="259"/>
        <v/>
      </c>
      <c r="AW655" s="34" t="str">
        <f t="shared" si="260"/>
        <v/>
      </c>
      <c r="AX655" s="34" t="str">
        <f t="shared" si="261"/>
        <v/>
      </c>
      <c r="AY655" s="34" t="str">
        <f>IF(SUMIF('7-市场业绩'!F:F,AC655,'7-市场业绩'!I:I)&gt;0,"学习卡","老结算")</f>
        <v>老结算</v>
      </c>
      <c r="AZ655" s="34" t="str">
        <f t="shared" si="262"/>
        <v/>
      </c>
      <c r="BA655" s="34" t="str">
        <f t="shared" si="263"/>
        <v>无</v>
      </c>
      <c r="BB655" s="34" t="str">
        <f t="shared" si="264"/>
        <v/>
      </c>
      <c r="BC655" s="34" t="str">
        <f t="shared" si="265"/>
        <v/>
      </c>
      <c r="BD655" s="34" t="str">
        <f t="shared" si="266"/>
        <v>无</v>
      </c>
      <c r="BE655" s="34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7.25" hidden="1" customHeight="1">
      <c r="A656" s="30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7"/>
      <c r="M656" s="20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4" t="str">
        <f t="shared" si="243"/>
        <v/>
      </c>
      <c r="AD656" s="35">
        <f t="shared" si="244"/>
        <v>0</v>
      </c>
      <c r="AE656" s="34" t="str">
        <f t="shared" si="245"/>
        <v/>
      </c>
      <c r="AF656" s="24"/>
      <c r="AG656" s="39">
        <f t="shared" si="246"/>
        <v>0</v>
      </c>
      <c r="AH656" s="35">
        <f t="shared" si="247"/>
        <v>0</v>
      </c>
      <c r="AI656" s="35">
        <f t="shared" si="248"/>
        <v>0</v>
      </c>
      <c r="AJ656" s="34" t="str">
        <f t="shared" si="249"/>
        <v/>
      </c>
      <c r="AK656" s="34" t="str">
        <f t="shared" si="250"/>
        <v/>
      </c>
      <c r="AL656" s="34" t="str">
        <f t="shared" si="251"/>
        <v/>
      </c>
      <c r="AM656" s="34" t="str">
        <f t="shared" si="252"/>
        <v/>
      </c>
      <c r="AN656" s="34" t="str">
        <f t="shared" si="253"/>
        <v/>
      </c>
      <c r="AO656" s="34" t="str">
        <f t="shared" si="254"/>
        <v/>
      </c>
      <c r="AP656" s="34" t="str">
        <f>IF(AJ656="","",VLOOKUP(AN656,[1]Sheet11!E:F,2,0))</f>
        <v/>
      </c>
      <c r="AQ656" s="34" t="str">
        <f>IF(AO656="拼单会员","5年",IF(AJ656="","",VLOOKUP(AM656&amp;AP656,[1]Sheet11!$J$3:$K$17,2)))</f>
        <v/>
      </c>
      <c r="AR656" s="34" t="str">
        <f t="shared" si="255"/>
        <v/>
      </c>
      <c r="AS656" s="34" t="str">
        <f t="shared" si="256"/>
        <v/>
      </c>
      <c r="AT656" s="34" t="str">
        <f t="shared" si="257"/>
        <v/>
      </c>
      <c r="AU656" s="34" t="str">
        <f t="shared" si="258"/>
        <v/>
      </c>
      <c r="AV656" s="34" t="str">
        <f t="shared" si="259"/>
        <v/>
      </c>
      <c r="AW656" s="34" t="str">
        <f t="shared" si="260"/>
        <v/>
      </c>
      <c r="AX656" s="34" t="str">
        <f t="shared" si="261"/>
        <v/>
      </c>
      <c r="AY656" s="34" t="str">
        <f>IF(SUMIF('7-市场业绩'!F:F,AC656,'7-市场业绩'!I:I)&gt;0,"学习卡","老结算")</f>
        <v>老结算</v>
      </c>
      <c r="AZ656" s="34" t="str">
        <f t="shared" si="262"/>
        <v/>
      </c>
      <c r="BA656" s="34" t="str">
        <f t="shared" si="263"/>
        <v>无</v>
      </c>
      <c r="BB656" s="34" t="str">
        <f t="shared" si="264"/>
        <v/>
      </c>
      <c r="BC656" s="34" t="str">
        <f t="shared" si="265"/>
        <v/>
      </c>
      <c r="BD656" s="34" t="str">
        <f t="shared" si="266"/>
        <v>无</v>
      </c>
      <c r="BE656" s="34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7.25" hidden="1" customHeight="1">
      <c r="A657" s="30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7"/>
      <c r="M657" s="20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4" t="str">
        <f t="shared" si="243"/>
        <v/>
      </c>
      <c r="AD657" s="35">
        <f t="shared" si="244"/>
        <v>0</v>
      </c>
      <c r="AE657" s="34" t="str">
        <f t="shared" si="245"/>
        <v/>
      </c>
      <c r="AF657" s="24"/>
      <c r="AG657" s="39">
        <f t="shared" si="246"/>
        <v>0</v>
      </c>
      <c r="AH657" s="35">
        <f t="shared" si="247"/>
        <v>0</v>
      </c>
      <c r="AI657" s="35">
        <f t="shared" si="248"/>
        <v>0</v>
      </c>
      <c r="AJ657" s="34" t="str">
        <f t="shared" si="249"/>
        <v/>
      </c>
      <c r="AK657" s="34" t="str">
        <f t="shared" si="250"/>
        <v/>
      </c>
      <c r="AL657" s="34" t="str">
        <f t="shared" si="251"/>
        <v/>
      </c>
      <c r="AM657" s="34" t="str">
        <f t="shared" si="252"/>
        <v/>
      </c>
      <c r="AN657" s="34" t="str">
        <f t="shared" si="253"/>
        <v/>
      </c>
      <c r="AO657" s="34" t="str">
        <f t="shared" si="254"/>
        <v/>
      </c>
      <c r="AP657" s="34" t="str">
        <f>IF(AJ657="","",VLOOKUP(AN657,[1]Sheet11!E:F,2,0))</f>
        <v/>
      </c>
      <c r="AQ657" s="34" t="str">
        <f>IF(AO657="拼单会员","5年",IF(AJ657="","",VLOOKUP(AM657&amp;AP657,[1]Sheet11!$J$3:$K$17,2)))</f>
        <v/>
      </c>
      <c r="AR657" s="34" t="str">
        <f t="shared" si="255"/>
        <v/>
      </c>
      <c r="AS657" s="34" t="str">
        <f t="shared" si="256"/>
        <v/>
      </c>
      <c r="AT657" s="34" t="str">
        <f t="shared" si="257"/>
        <v/>
      </c>
      <c r="AU657" s="34" t="str">
        <f t="shared" si="258"/>
        <v/>
      </c>
      <c r="AV657" s="34" t="str">
        <f t="shared" si="259"/>
        <v/>
      </c>
      <c r="AW657" s="34" t="str">
        <f t="shared" si="260"/>
        <v/>
      </c>
      <c r="AX657" s="34" t="str">
        <f t="shared" si="261"/>
        <v/>
      </c>
      <c r="AY657" s="34" t="str">
        <f>IF(SUMIF('7-市场业绩'!F:F,AC657,'7-市场业绩'!I:I)&gt;0,"学习卡","老结算")</f>
        <v>老结算</v>
      </c>
      <c r="AZ657" s="34" t="str">
        <f t="shared" si="262"/>
        <v/>
      </c>
      <c r="BA657" s="34" t="str">
        <f t="shared" si="263"/>
        <v>无</v>
      </c>
      <c r="BB657" s="34" t="str">
        <f t="shared" si="264"/>
        <v/>
      </c>
      <c r="BC657" s="34" t="str">
        <f t="shared" si="265"/>
        <v/>
      </c>
      <c r="BD657" s="34" t="str">
        <f t="shared" si="266"/>
        <v>无</v>
      </c>
      <c r="BE657" s="34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7.25" hidden="1" customHeight="1">
      <c r="A658" s="30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7"/>
      <c r="M658" s="20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4" t="str">
        <f t="shared" si="243"/>
        <v/>
      </c>
      <c r="AD658" s="35">
        <f t="shared" si="244"/>
        <v>0</v>
      </c>
      <c r="AE658" s="34" t="str">
        <f t="shared" si="245"/>
        <v/>
      </c>
      <c r="AF658" s="24"/>
      <c r="AG658" s="39">
        <f t="shared" si="246"/>
        <v>0</v>
      </c>
      <c r="AH658" s="35">
        <f t="shared" si="247"/>
        <v>0</v>
      </c>
      <c r="AI658" s="35">
        <f t="shared" si="248"/>
        <v>0</v>
      </c>
      <c r="AJ658" s="34" t="str">
        <f t="shared" si="249"/>
        <v/>
      </c>
      <c r="AK658" s="34" t="str">
        <f t="shared" si="250"/>
        <v/>
      </c>
      <c r="AL658" s="34" t="str">
        <f t="shared" si="251"/>
        <v/>
      </c>
      <c r="AM658" s="34" t="str">
        <f t="shared" si="252"/>
        <v/>
      </c>
      <c r="AN658" s="34" t="str">
        <f t="shared" si="253"/>
        <v/>
      </c>
      <c r="AO658" s="34" t="str">
        <f t="shared" si="254"/>
        <v/>
      </c>
      <c r="AP658" s="34" t="str">
        <f>IF(AJ658="","",VLOOKUP(AN658,[1]Sheet11!E:F,2,0))</f>
        <v/>
      </c>
      <c r="AQ658" s="34" t="str">
        <f>IF(AO658="拼单会员","5年",IF(AJ658="","",VLOOKUP(AM658&amp;AP658,[1]Sheet11!$J$3:$K$17,2)))</f>
        <v/>
      </c>
      <c r="AR658" s="34" t="str">
        <f t="shared" si="255"/>
        <v/>
      </c>
      <c r="AS658" s="34" t="str">
        <f t="shared" si="256"/>
        <v/>
      </c>
      <c r="AT658" s="34" t="str">
        <f t="shared" si="257"/>
        <v/>
      </c>
      <c r="AU658" s="34" t="str">
        <f t="shared" si="258"/>
        <v/>
      </c>
      <c r="AV658" s="34" t="str">
        <f t="shared" si="259"/>
        <v/>
      </c>
      <c r="AW658" s="34" t="str">
        <f t="shared" si="260"/>
        <v/>
      </c>
      <c r="AX658" s="34" t="str">
        <f t="shared" si="261"/>
        <v/>
      </c>
      <c r="AY658" s="34" t="str">
        <f>IF(SUMIF('7-市场业绩'!F:F,AC658,'7-市场业绩'!I:I)&gt;0,"学习卡","老结算")</f>
        <v>老结算</v>
      </c>
      <c r="AZ658" s="34" t="str">
        <f t="shared" si="262"/>
        <v/>
      </c>
      <c r="BA658" s="34" t="str">
        <f t="shared" si="263"/>
        <v>无</v>
      </c>
      <c r="BB658" s="34" t="str">
        <f t="shared" si="264"/>
        <v/>
      </c>
      <c r="BC658" s="34" t="str">
        <f t="shared" si="265"/>
        <v/>
      </c>
      <c r="BD658" s="34" t="str">
        <f t="shared" si="266"/>
        <v>无</v>
      </c>
      <c r="BE658" s="34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7.25" hidden="1" customHeight="1">
      <c r="A659" s="30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7"/>
      <c r="M659" s="20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4" t="str">
        <f t="shared" si="243"/>
        <v/>
      </c>
      <c r="AD659" s="35">
        <f t="shared" si="244"/>
        <v>0</v>
      </c>
      <c r="AE659" s="34" t="str">
        <f t="shared" si="245"/>
        <v/>
      </c>
      <c r="AF659" s="24"/>
      <c r="AG659" s="39">
        <f t="shared" si="246"/>
        <v>0</v>
      </c>
      <c r="AH659" s="35">
        <f t="shared" si="247"/>
        <v>0</v>
      </c>
      <c r="AI659" s="35">
        <f t="shared" si="248"/>
        <v>0</v>
      </c>
      <c r="AJ659" s="34" t="str">
        <f t="shared" si="249"/>
        <v/>
      </c>
      <c r="AK659" s="34" t="str">
        <f t="shared" si="250"/>
        <v/>
      </c>
      <c r="AL659" s="34" t="str">
        <f t="shared" si="251"/>
        <v/>
      </c>
      <c r="AM659" s="34" t="str">
        <f t="shared" si="252"/>
        <v/>
      </c>
      <c r="AN659" s="34" t="str">
        <f t="shared" si="253"/>
        <v/>
      </c>
      <c r="AO659" s="34" t="str">
        <f t="shared" si="254"/>
        <v/>
      </c>
      <c r="AP659" s="34" t="str">
        <f>IF(AJ659="","",VLOOKUP(AN659,[1]Sheet11!E:F,2,0))</f>
        <v/>
      </c>
      <c r="AQ659" s="34" t="str">
        <f>IF(AO659="拼单会员","5年",IF(AJ659="","",VLOOKUP(AM659&amp;AP659,[1]Sheet11!$J$3:$K$17,2)))</f>
        <v/>
      </c>
      <c r="AR659" s="34" t="str">
        <f t="shared" si="255"/>
        <v/>
      </c>
      <c r="AS659" s="34" t="str">
        <f t="shared" si="256"/>
        <v/>
      </c>
      <c r="AT659" s="34" t="str">
        <f t="shared" si="257"/>
        <v/>
      </c>
      <c r="AU659" s="34" t="str">
        <f t="shared" si="258"/>
        <v/>
      </c>
      <c r="AV659" s="34" t="str">
        <f t="shared" si="259"/>
        <v/>
      </c>
      <c r="AW659" s="34" t="str">
        <f t="shared" si="260"/>
        <v/>
      </c>
      <c r="AX659" s="34" t="str">
        <f t="shared" si="261"/>
        <v/>
      </c>
      <c r="AY659" s="34" t="str">
        <f>IF(SUMIF('7-市场业绩'!F:F,AC659,'7-市场业绩'!I:I)&gt;0,"学习卡","老结算")</f>
        <v>老结算</v>
      </c>
      <c r="AZ659" s="34" t="str">
        <f t="shared" si="262"/>
        <v/>
      </c>
      <c r="BA659" s="34" t="str">
        <f t="shared" si="263"/>
        <v>无</v>
      </c>
      <c r="BB659" s="34" t="str">
        <f t="shared" si="264"/>
        <v/>
      </c>
      <c r="BC659" s="34" t="str">
        <f t="shared" si="265"/>
        <v/>
      </c>
      <c r="BD659" s="34" t="str">
        <f t="shared" si="266"/>
        <v>无</v>
      </c>
      <c r="BE659" s="34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7.25" hidden="1" customHeight="1">
      <c r="A660" s="30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7"/>
      <c r="M660" s="20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4" t="str">
        <f t="shared" si="243"/>
        <v/>
      </c>
      <c r="AD660" s="35">
        <f t="shared" si="244"/>
        <v>0</v>
      </c>
      <c r="AE660" s="34" t="str">
        <f t="shared" si="245"/>
        <v/>
      </c>
      <c r="AF660" s="24"/>
      <c r="AG660" s="39">
        <f t="shared" si="246"/>
        <v>0</v>
      </c>
      <c r="AH660" s="35">
        <f t="shared" si="247"/>
        <v>0</v>
      </c>
      <c r="AI660" s="35">
        <f t="shared" si="248"/>
        <v>0</v>
      </c>
      <c r="AJ660" s="34" t="str">
        <f t="shared" si="249"/>
        <v/>
      </c>
      <c r="AK660" s="34" t="str">
        <f t="shared" si="250"/>
        <v/>
      </c>
      <c r="AL660" s="34" t="str">
        <f t="shared" si="251"/>
        <v/>
      </c>
      <c r="AM660" s="34" t="str">
        <f t="shared" si="252"/>
        <v/>
      </c>
      <c r="AN660" s="34" t="str">
        <f t="shared" si="253"/>
        <v/>
      </c>
      <c r="AO660" s="34" t="str">
        <f t="shared" si="254"/>
        <v/>
      </c>
      <c r="AP660" s="34" t="str">
        <f>IF(AJ660="","",VLOOKUP(AN660,[1]Sheet11!E:F,2,0))</f>
        <v/>
      </c>
      <c r="AQ660" s="34" t="str">
        <f>IF(AO660="拼单会员","5年",IF(AJ660="","",VLOOKUP(AM660&amp;AP660,[1]Sheet11!$J$3:$K$17,2)))</f>
        <v/>
      </c>
      <c r="AR660" s="34" t="str">
        <f t="shared" si="255"/>
        <v/>
      </c>
      <c r="AS660" s="34" t="str">
        <f t="shared" si="256"/>
        <v/>
      </c>
      <c r="AT660" s="34" t="str">
        <f t="shared" si="257"/>
        <v/>
      </c>
      <c r="AU660" s="34" t="str">
        <f t="shared" si="258"/>
        <v/>
      </c>
      <c r="AV660" s="34" t="str">
        <f t="shared" si="259"/>
        <v/>
      </c>
      <c r="AW660" s="34" t="str">
        <f t="shared" si="260"/>
        <v/>
      </c>
      <c r="AX660" s="34" t="str">
        <f t="shared" si="261"/>
        <v/>
      </c>
      <c r="AY660" s="34" t="str">
        <f>IF(SUMIF('7-市场业绩'!F:F,AC660,'7-市场业绩'!I:I)&gt;0,"学习卡","老结算")</f>
        <v>老结算</v>
      </c>
      <c r="AZ660" s="34" t="str">
        <f t="shared" si="262"/>
        <v/>
      </c>
      <c r="BA660" s="34" t="str">
        <f t="shared" si="263"/>
        <v>无</v>
      </c>
      <c r="BB660" s="34" t="str">
        <f t="shared" si="264"/>
        <v/>
      </c>
      <c r="BC660" s="34" t="str">
        <f t="shared" si="265"/>
        <v/>
      </c>
      <c r="BD660" s="34" t="str">
        <f t="shared" si="266"/>
        <v>无</v>
      </c>
      <c r="BE660" s="34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7.25" hidden="1" customHeight="1">
      <c r="A661" s="30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7"/>
      <c r="M661" s="20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4" t="str">
        <f t="shared" si="243"/>
        <v/>
      </c>
      <c r="AD661" s="35">
        <f t="shared" si="244"/>
        <v>0</v>
      </c>
      <c r="AE661" s="34" t="str">
        <f t="shared" si="245"/>
        <v/>
      </c>
      <c r="AF661" s="24"/>
      <c r="AG661" s="39">
        <f t="shared" si="246"/>
        <v>0</v>
      </c>
      <c r="AH661" s="35">
        <f t="shared" si="247"/>
        <v>0</v>
      </c>
      <c r="AI661" s="35">
        <f t="shared" si="248"/>
        <v>0</v>
      </c>
      <c r="AJ661" s="34" t="str">
        <f t="shared" si="249"/>
        <v/>
      </c>
      <c r="AK661" s="34" t="str">
        <f t="shared" si="250"/>
        <v/>
      </c>
      <c r="AL661" s="34" t="str">
        <f t="shared" si="251"/>
        <v/>
      </c>
      <c r="AM661" s="34" t="str">
        <f t="shared" si="252"/>
        <v/>
      </c>
      <c r="AN661" s="34" t="str">
        <f t="shared" si="253"/>
        <v/>
      </c>
      <c r="AO661" s="34" t="str">
        <f t="shared" si="254"/>
        <v/>
      </c>
      <c r="AP661" s="34" t="str">
        <f>IF(AJ661="","",VLOOKUP(AN661,[1]Sheet11!E:F,2,0))</f>
        <v/>
      </c>
      <c r="AQ661" s="34" t="str">
        <f>IF(AO661="拼单会员","5年",IF(AJ661="","",VLOOKUP(AM661&amp;AP661,[1]Sheet11!$J$3:$K$17,2)))</f>
        <v/>
      </c>
      <c r="AR661" s="34" t="str">
        <f t="shared" si="255"/>
        <v/>
      </c>
      <c r="AS661" s="34" t="str">
        <f t="shared" si="256"/>
        <v/>
      </c>
      <c r="AT661" s="34" t="str">
        <f t="shared" si="257"/>
        <v/>
      </c>
      <c r="AU661" s="34" t="str">
        <f t="shared" si="258"/>
        <v/>
      </c>
      <c r="AV661" s="34" t="str">
        <f t="shared" si="259"/>
        <v/>
      </c>
      <c r="AW661" s="34" t="str">
        <f t="shared" si="260"/>
        <v/>
      </c>
      <c r="AX661" s="34" t="str">
        <f t="shared" si="261"/>
        <v/>
      </c>
      <c r="AY661" s="34" t="str">
        <f>IF(SUMIF('7-市场业绩'!F:F,AC661,'7-市场业绩'!I:I)&gt;0,"学习卡","老结算")</f>
        <v>老结算</v>
      </c>
      <c r="AZ661" s="34" t="str">
        <f t="shared" si="262"/>
        <v/>
      </c>
      <c r="BA661" s="34" t="str">
        <f t="shared" si="263"/>
        <v>无</v>
      </c>
      <c r="BB661" s="34" t="str">
        <f t="shared" si="264"/>
        <v/>
      </c>
      <c r="BC661" s="34" t="str">
        <f t="shared" si="265"/>
        <v/>
      </c>
      <c r="BD661" s="34" t="str">
        <f t="shared" si="266"/>
        <v>无</v>
      </c>
      <c r="BE661" s="34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7.25" hidden="1" customHeight="1">
      <c r="A662" s="30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7"/>
      <c r="M662" s="20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4" t="str">
        <f t="shared" si="243"/>
        <v/>
      </c>
      <c r="AD662" s="35">
        <f t="shared" si="244"/>
        <v>0</v>
      </c>
      <c r="AE662" s="34" t="str">
        <f t="shared" si="245"/>
        <v/>
      </c>
      <c r="AF662" s="24"/>
      <c r="AG662" s="39">
        <f t="shared" si="246"/>
        <v>0</v>
      </c>
      <c r="AH662" s="35">
        <f t="shared" si="247"/>
        <v>0</v>
      </c>
      <c r="AI662" s="35">
        <f t="shared" si="248"/>
        <v>0</v>
      </c>
      <c r="AJ662" s="34" t="str">
        <f t="shared" si="249"/>
        <v/>
      </c>
      <c r="AK662" s="34" t="str">
        <f t="shared" si="250"/>
        <v/>
      </c>
      <c r="AL662" s="34" t="str">
        <f t="shared" si="251"/>
        <v/>
      </c>
      <c r="AM662" s="34" t="str">
        <f t="shared" si="252"/>
        <v/>
      </c>
      <c r="AN662" s="34" t="str">
        <f t="shared" si="253"/>
        <v/>
      </c>
      <c r="AO662" s="34" t="str">
        <f t="shared" si="254"/>
        <v/>
      </c>
      <c r="AP662" s="34" t="str">
        <f>IF(AJ662="","",VLOOKUP(AN662,[1]Sheet11!E:F,2,0))</f>
        <v/>
      </c>
      <c r="AQ662" s="34" t="str">
        <f>IF(AO662="拼单会员","5年",IF(AJ662="","",VLOOKUP(AM662&amp;AP662,[1]Sheet11!$J$3:$K$17,2)))</f>
        <v/>
      </c>
      <c r="AR662" s="34" t="str">
        <f t="shared" si="255"/>
        <v/>
      </c>
      <c r="AS662" s="34" t="str">
        <f t="shared" si="256"/>
        <v/>
      </c>
      <c r="AT662" s="34" t="str">
        <f t="shared" si="257"/>
        <v/>
      </c>
      <c r="AU662" s="34" t="str">
        <f t="shared" si="258"/>
        <v/>
      </c>
      <c r="AV662" s="34" t="str">
        <f t="shared" si="259"/>
        <v/>
      </c>
      <c r="AW662" s="34" t="str">
        <f t="shared" si="260"/>
        <v/>
      </c>
      <c r="AX662" s="34" t="str">
        <f t="shared" si="261"/>
        <v/>
      </c>
      <c r="AY662" s="34" t="str">
        <f>IF(SUMIF('7-市场业绩'!F:F,AC662,'7-市场业绩'!I:I)&gt;0,"学习卡","老结算")</f>
        <v>老结算</v>
      </c>
      <c r="AZ662" s="34" t="str">
        <f t="shared" si="262"/>
        <v/>
      </c>
      <c r="BA662" s="34" t="str">
        <f t="shared" si="263"/>
        <v>无</v>
      </c>
      <c r="BB662" s="34" t="str">
        <f t="shared" si="264"/>
        <v/>
      </c>
      <c r="BC662" s="34" t="str">
        <f t="shared" si="265"/>
        <v/>
      </c>
      <c r="BD662" s="34" t="str">
        <f t="shared" si="266"/>
        <v>无</v>
      </c>
      <c r="BE662" s="34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7.25" hidden="1" customHeight="1">
      <c r="A663" s="30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7"/>
      <c r="M663" s="20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4" t="str">
        <f t="shared" si="243"/>
        <v/>
      </c>
      <c r="AD663" s="35">
        <f t="shared" si="244"/>
        <v>0</v>
      </c>
      <c r="AE663" s="34" t="str">
        <f t="shared" si="245"/>
        <v/>
      </c>
      <c r="AF663" s="24"/>
      <c r="AG663" s="39">
        <f t="shared" si="246"/>
        <v>0</v>
      </c>
      <c r="AH663" s="35">
        <f t="shared" si="247"/>
        <v>0</v>
      </c>
      <c r="AI663" s="35">
        <f t="shared" si="248"/>
        <v>0</v>
      </c>
      <c r="AJ663" s="34" t="str">
        <f t="shared" si="249"/>
        <v/>
      </c>
      <c r="AK663" s="34" t="str">
        <f t="shared" si="250"/>
        <v/>
      </c>
      <c r="AL663" s="34" t="str">
        <f t="shared" si="251"/>
        <v/>
      </c>
      <c r="AM663" s="34" t="str">
        <f t="shared" si="252"/>
        <v/>
      </c>
      <c r="AN663" s="34" t="str">
        <f t="shared" si="253"/>
        <v/>
      </c>
      <c r="AO663" s="34" t="str">
        <f t="shared" si="254"/>
        <v/>
      </c>
      <c r="AP663" s="34" t="str">
        <f>IF(AJ663="","",VLOOKUP(AN663,[1]Sheet11!E:F,2,0))</f>
        <v/>
      </c>
      <c r="AQ663" s="34" t="str">
        <f>IF(AO663="拼单会员","5年",IF(AJ663="","",VLOOKUP(AM663&amp;AP663,[1]Sheet11!$J$3:$K$17,2)))</f>
        <v/>
      </c>
      <c r="AR663" s="34" t="str">
        <f t="shared" si="255"/>
        <v/>
      </c>
      <c r="AS663" s="34" t="str">
        <f t="shared" si="256"/>
        <v/>
      </c>
      <c r="AT663" s="34" t="str">
        <f t="shared" si="257"/>
        <v/>
      </c>
      <c r="AU663" s="34" t="str">
        <f t="shared" si="258"/>
        <v/>
      </c>
      <c r="AV663" s="34" t="str">
        <f t="shared" si="259"/>
        <v/>
      </c>
      <c r="AW663" s="34" t="str">
        <f t="shared" si="260"/>
        <v/>
      </c>
      <c r="AX663" s="34" t="str">
        <f t="shared" si="261"/>
        <v/>
      </c>
      <c r="AY663" s="34" t="str">
        <f>IF(SUMIF('7-市场业绩'!F:F,AC663,'7-市场业绩'!I:I)&gt;0,"学习卡","老结算")</f>
        <v>老结算</v>
      </c>
      <c r="AZ663" s="34" t="str">
        <f t="shared" si="262"/>
        <v/>
      </c>
      <c r="BA663" s="34" t="str">
        <f t="shared" si="263"/>
        <v>无</v>
      </c>
      <c r="BB663" s="34" t="str">
        <f t="shared" si="264"/>
        <v/>
      </c>
      <c r="BC663" s="34" t="str">
        <f t="shared" si="265"/>
        <v/>
      </c>
      <c r="BD663" s="34" t="str">
        <f t="shared" si="266"/>
        <v>无</v>
      </c>
      <c r="BE663" s="34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7.25" hidden="1" customHeight="1">
      <c r="A664" s="30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7"/>
      <c r="M664" s="20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4" t="str">
        <f t="shared" si="243"/>
        <v/>
      </c>
      <c r="AD664" s="35">
        <f t="shared" si="244"/>
        <v>0</v>
      </c>
      <c r="AE664" s="34" t="str">
        <f t="shared" si="245"/>
        <v/>
      </c>
      <c r="AF664" s="24"/>
      <c r="AG664" s="39">
        <f t="shared" si="246"/>
        <v>0</v>
      </c>
      <c r="AH664" s="35">
        <f t="shared" si="247"/>
        <v>0</v>
      </c>
      <c r="AI664" s="35">
        <f t="shared" si="248"/>
        <v>0</v>
      </c>
      <c r="AJ664" s="34" t="str">
        <f t="shared" si="249"/>
        <v/>
      </c>
      <c r="AK664" s="34" t="str">
        <f t="shared" si="250"/>
        <v/>
      </c>
      <c r="AL664" s="34" t="str">
        <f t="shared" si="251"/>
        <v/>
      </c>
      <c r="AM664" s="34" t="str">
        <f t="shared" si="252"/>
        <v/>
      </c>
      <c r="AN664" s="34" t="str">
        <f t="shared" si="253"/>
        <v/>
      </c>
      <c r="AO664" s="34" t="str">
        <f t="shared" si="254"/>
        <v/>
      </c>
      <c r="AP664" s="34" t="str">
        <f>IF(AJ664="","",VLOOKUP(AN664,[1]Sheet11!E:F,2,0))</f>
        <v/>
      </c>
      <c r="AQ664" s="34" t="str">
        <f>IF(AO664="拼单会员","5年",IF(AJ664="","",VLOOKUP(AM664&amp;AP664,[1]Sheet11!$J$3:$K$17,2)))</f>
        <v/>
      </c>
      <c r="AR664" s="34" t="str">
        <f t="shared" si="255"/>
        <v/>
      </c>
      <c r="AS664" s="34" t="str">
        <f t="shared" si="256"/>
        <v/>
      </c>
      <c r="AT664" s="34" t="str">
        <f t="shared" si="257"/>
        <v/>
      </c>
      <c r="AU664" s="34" t="str">
        <f t="shared" si="258"/>
        <v/>
      </c>
      <c r="AV664" s="34" t="str">
        <f t="shared" si="259"/>
        <v/>
      </c>
      <c r="AW664" s="34" t="str">
        <f t="shared" si="260"/>
        <v/>
      </c>
      <c r="AX664" s="34" t="str">
        <f t="shared" si="261"/>
        <v/>
      </c>
      <c r="AY664" s="34" t="str">
        <f>IF(SUMIF('7-市场业绩'!F:F,AC664,'7-市场业绩'!I:I)&gt;0,"学习卡","老结算")</f>
        <v>老结算</v>
      </c>
      <c r="AZ664" s="34" t="str">
        <f t="shared" si="262"/>
        <v/>
      </c>
      <c r="BA664" s="34" t="str">
        <f t="shared" si="263"/>
        <v>无</v>
      </c>
      <c r="BB664" s="34" t="str">
        <f t="shared" si="264"/>
        <v/>
      </c>
      <c r="BC664" s="34" t="str">
        <f t="shared" si="265"/>
        <v/>
      </c>
      <c r="BD664" s="34" t="str">
        <f t="shared" si="266"/>
        <v>无</v>
      </c>
      <c r="BE664" s="34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7.25" hidden="1" customHeight="1">
      <c r="A665" s="30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7"/>
      <c r="M665" s="20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4" t="str">
        <f t="shared" si="243"/>
        <v/>
      </c>
      <c r="AD665" s="35">
        <f t="shared" si="244"/>
        <v>0</v>
      </c>
      <c r="AE665" s="34" t="str">
        <f t="shared" si="245"/>
        <v/>
      </c>
      <c r="AF665" s="24"/>
      <c r="AG665" s="39">
        <f t="shared" si="246"/>
        <v>0</v>
      </c>
      <c r="AH665" s="35">
        <f t="shared" si="247"/>
        <v>0</v>
      </c>
      <c r="AI665" s="35">
        <f t="shared" si="248"/>
        <v>0</v>
      </c>
      <c r="AJ665" s="34" t="str">
        <f t="shared" si="249"/>
        <v/>
      </c>
      <c r="AK665" s="34" t="str">
        <f t="shared" si="250"/>
        <v/>
      </c>
      <c r="AL665" s="34" t="str">
        <f t="shared" si="251"/>
        <v/>
      </c>
      <c r="AM665" s="34" t="str">
        <f t="shared" si="252"/>
        <v/>
      </c>
      <c r="AN665" s="34" t="str">
        <f t="shared" si="253"/>
        <v/>
      </c>
      <c r="AO665" s="34" t="str">
        <f t="shared" si="254"/>
        <v/>
      </c>
      <c r="AP665" s="34" t="str">
        <f>IF(AJ665="","",VLOOKUP(AN665,[1]Sheet11!E:F,2,0))</f>
        <v/>
      </c>
      <c r="AQ665" s="34" t="str">
        <f>IF(AO665="拼单会员","5年",IF(AJ665="","",VLOOKUP(AM665&amp;AP665,[1]Sheet11!$J$3:$K$17,2)))</f>
        <v/>
      </c>
      <c r="AR665" s="34" t="str">
        <f t="shared" si="255"/>
        <v/>
      </c>
      <c r="AS665" s="34" t="str">
        <f t="shared" si="256"/>
        <v/>
      </c>
      <c r="AT665" s="34" t="str">
        <f t="shared" si="257"/>
        <v/>
      </c>
      <c r="AU665" s="34" t="str">
        <f t="shared" si="258"/>
        <v/>
      </c>
      <c r="AV665" s="34" t="str">
        <f t="shared" si="259"/>
        <v/>
      </c>
      <c r="AW665" s="34" t="str">
        <f t="shared" si="260"/>
        <v/>
      </c>
      <c r="AX665" s="34" t="str">
        <f t="shared" si="261"/>
        <v/>
      </c>
      <c r="AY665" s="34" t="str">
        <f>IF(SUMIF('7-市场业绩'!F:F,AC665,'7-市场业绩'!I:I)&gt;0,"学习卡","老结算")</f>
        <v>老结算</v>
      </c>
      <c r="AZ665" s="34" t="str">
        <f t="shared" si="262"/>
        <v/>
      </c>
      <c r="BA665" s="34" t="str">
        <f t="shared" si="263"/>
        <v>无</v>
      </c>
      <c r="BB665" s="34" t="str">
        <f t="shared" si="264"/>
        <v/>
      </c>
      <c r="BC665" s="34" t="str">
        <f t="shared" si="265"/>
        <v/>
      </c>
      <c r="BD665" s="34" t="str">
        <f t="shared" si="266"/>
        <v>无</v>
      </c>
      <c r="BE665" s="34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7.25" hidden="1" customHeight="1">
      <c r="A666" s="30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7"/>
      <c r="M666" s="20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4" t="str">
        <f t="shared" si="243"/>
        <v/>
      </c>
      <c r="AD666" s="35">
        <f t="shared" si="244"/>
        <v>0</v>
      </c>
      <c r="AE666" s="34" t="str">
        <f t="shared" si="245"/>
        <v/>
      </c>
      <c r="AF666" s="24"/>
      <c r="AG666" s="39">
        <f t="shared" si="246"/>
        <v>0</v>
      </c>
      <c r="AH666" s="35">
        <f t="shared" si="247"/>
        <v>0</v>
      </c>
      <c r="AI666" s="35">
        <f t="shared" si="248"/>
        <v>0</v>
      </c>
      <c r="AJ666" s="34" t="str">
        <f t="shared" si="249"/>
        <v/>
      </c>
      <c r="AK666" s="34" t="str">
        <f t="shared" si="250"/>
        <v/>
      </c>
      <c r="AL666" s="34" t="str">
        <f t="shared" si="251"/>
        <v/>
      </c>
      <c r="AM666" s="34" t="str">
        <f t="shared" si="252"/>
        <v/>
      </c>
      <c r="AN666" s="34" t="str">
        <f t="shared" si="253"/>
        <v/>
      </c>
      <c r="AO666" s="34" t="str">
        <f t="shared" si="254"/>
        <v/>
      </c>
      <c r="AP666" s="34" t="str">
        <f>IF(AJ666="","",VLOOKUP(AN666,[1]Sheet11!E:F,2,0))</f>
        <v/>
      </c>
      <c r="AQ666" s="34" t="str">
        <f>IF(AO666="拼单会员","5年",IF(AJ666="","",VLOOKUP(AM666&amp;AP666,[1]Sheet11!$J$3:$K$17,2)))</f>
        <v/>
      </c>
      <c r="AR666" s="34" t="str">
        <f t="shared" si="255"/>
        <v/>
      </c>
      <c r="AS666" s="34" t="str">
        <f t="shared" si="256"/>
        <v/>
      </c>
      <c r="AT666" s="34" t="str">
        <f t="shared" si="257"/>
        <v/>
      </c>
      <c r="AU666" s="34" t="str">
        <f t="shared" si="258"/>
        <v/>
      </c>
      <c r="AV666" s="34" t="str">
        <f t="shared" si="259"/>
        <v/>
      </c>
      <c r="AW666" s="34" t="str">
        <f t="shared" si="260"/>
        <v/>
      </c>
      <c r="AX666" s="34" t="str">
        <f t="shared" si="261"/>
        <v/>
      </c>
      <c r="AY666" s="34" t="str">
        <f>IF(SUMIF('7-市场业绩'!F:F,AC666,'7-市场业绩'!I:I)&gt;0,"学习卡","老结算")</f>
        <v>老结算</v>
      </c>
      <c r="AZ666" s="34" t="str">
        <f t="shared" si="262"/>
        <v/>
      </c>
      <c r="BA666" s="34" t="str">
        <f t="shared" si="263"/>
        <v>无</v>
      </c>
      <c r="BB666" s="34" t="str">
        <f t="shared" si="264"/>
        <v/>
      </c>
      <c r="BC666" s="34" t="str">
        <f t="shared" si="265"/>
        <v/>
      </c>
      <c r="BD666" s="34" t="str">
        <f t="shared" si="266"/>
        <v>无</v>
      </c>
      <c r="BE666" s="34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7.25" hidden="1" customHeight="1">
      <c r="A667" s="30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7"/>
      <c r="M667" s="20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4" t="str">
        <f t="shared" si="243"/>
        <v/>
      </c>
      <c r="AD667" s="35">
        <f t="shared" si="244"/>
        <v>0</v>
      </c>
      <c r="AE667" s="34" t="str">
        <f t="shared" si="245"/>
        <v/>
      </c>
      <c r="AF667" s="24"/>
      <c r="AG667" s="39">
        <f t="shared" si="246"/>
        <v>0</v>
      </c>
      <c r="AH667" s="35">
        <f t="shared" si="247"/>
        <v>0</v>
      </c>
      <c r="AI667" s="35">
        <f t="shared" si="248"/>
        <v>0</v>
      </c>
      <c r="AJ667" s="34" t="str">
        <f t="shared" si="249"/>
        <v/>
      </c>
      <c r="AK667" s="34" t="str">
        <f t="shared" si="250"/>
        <v/>
      </c>
      <c r="AL667" s="34" t="str">
        <f t="shared" si="251"/>
        <v/>
      </c>
      <c r="AM667" s="34" t="str">
        <f t="shared" si="252"/>
        <v/>
      </c>
      <c r="AN667" s="34" t="str">
        <f t="shared" si="253"/>
        <v/>
      </c>
      <c r="AO667" s="34" t="str">
        <f t="shared" si="254"/>
        <v/>
      </c>
      <c r="AP667" s="34" t="str">
        <f>IF(AJ667="","",VLOOKUP(AN667,[1]Sheet11!E:F,2,0))</f>
        <v/>
      </c>
      <c r="AQ667" s="34" t="str">
        <f>IF(AO667="拼单会员","5年",IF(AJ667="","",VLOOKUP(AM667&amp;AP667,[1]Sheet11!$J$3:$K$17,2)))</f>
        <v/>
      </c>
      <c r="AR667" s="34" t="str">
        <f t="shared" si="255"/>
        <v/>
      </c>
      <c r="AS667" s="34" t="str">
        <f t="shared" si="256"/>
        <v/>
      </c>
      <c r="AT667" s="34" t="str">
        <f t="shared" si="257"/>
        <v/>
      </c>
      <c r="AU667" s="34" t="str">
        <f t="shared" si="258"/>
        <v/>
      </c>
      <c r="AV667" s="34" t="str">
        <f t="shared" si="259"/>
        <v/>
      </c>
      <c r="AW667" s="34" t="str">
        <f t="shared" si="260"/>
        <v/>
      </c>
      <c r="AX667" s="34" t="str">
        <f t="shared" si="261"/>
        <v/>
      </c>
      <c r="AY667" s="34" t="str">
        <f>IF(SUMIF('7-市场业绩'!F:F,AC667,'7-市场业绩'!I:I)&gt;0,"学习卡","老结算")</f>
        <v>老结算</v>
      </c>
      <c r="AZ667" s="34" t="str">
        <f t="shared" si="262"/>
        <v/>
      </c>
      <c r="BA667" s="34" t="str">
        <f t="shared" si="263"/>
        <v>无</v>
      </c>
      <c r="BB667" s="34" t="str">
        <f t="shared" si="264"/>
        <v/>
      </c>
      <c r="BC667" s="34" t="str">
        <f t="shared" si="265"/>
        <v/>
      </c>
      <c r="BD667" s="34" t="str">
        <f t="shared" si="266"/>
        <v>无</v>
      </c>
      <c r="BE667" s="34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7.25" hidden="1" customHeight="1">
      <c r="A668" s="30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7"/>
      <c r="M668" s="20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4" t="str">
        <f t="shared" si="243"/>
        <v/>
      </c>
      <c r="AD668" s="35">
        <f t="shared" si="244"/>
        <v>0</v>
      </c>
      <c r="AE668" s="34" t="str">
        <f t="shared" si="245"/>
        <v/>
      </c>
      <c r="AF668" s="24"/>
      <c r="AG668" s="39">
        <f t="shared" si="246"/>
        <v>0</v>
      </c>
      <c r="AH668" s="35">
        <f t="shared" si="247"/>
        <v>0</v>
      </c>
      <c r="AI668" s="35">
        <f t="shared" si="248"/>
        <v>0</v>
      </c>
      <c r="AJ668" s="34" t="str">
        <f t="shared" si="249"/>
        <v/>
      </c>
      <c r="AK668" s="34" t="str">
        <f t="shared" si="250"/>
        <v/>
      </c>
      <c r="AL668" s="34" t="str">
        <f t="shared" si="251"/>
        <v/>
      </c>
      <c r="AM668" s="34" t="str">
        <f t="shared" si="252"/>
        <v/>
      </c>
      <c r="AN668" s="34" t="str">
        <f t="shared" si="253"/>
        <v/>
      </c>
      <c r="AO668" s="34" t="str">
        <f t="shared" si="254"/>
        <v/>
      </c>
      <c r="AP668" s="34" t="str">
        <f>IF(AJ668="","",VLOOKUP(AN668,[1]Sheet11!E:F,2,0))</f>
        <v/>
      </c>
      <c r="AQ668" s="34" t="str">
        <f>IF(AO668="拼单会员","5年",IF(AJ668="","",VLOOKUP(AM668&amp;AP668,[1]Sheet11!$J$3:$K$17,2)))</f>
        <v/>
      </c>
      <c r="AR668" s="34" t="str">
        <f t="shared" si="255"/>
        <v/>
      </c>
      <c r="AS668" s="34" t="str">
        <f t="shared" si="256"/>
        <v/>
      </c>
      <c r="AT668" s="34" t="str">
        <f t="shared" si="257"/>
        <v/>
      </c>
      <c r="AU668" s="34" t="str">
        <f t="shared" si="258"/>
        <v/>
      </c>
      <c r="AV668" s="34" t="str">
        <f t="shared" si="259"/>
        <v/>
      </c>
      <c r="AW668" s="34" t="str">
        <f t="shared" si="260"/>
        <v/>
      </c>
      <c r="AX668" s="34" t="str">
        <f t="shared" si="261"/>
        <v/>
      </c>
      <c r="AY668" s="34" t="str">
        <f>IF(SUMIF('7-市场业绩'!F:F,AC668,'7-市场业绩'!I:I)&gt;0,"学习卡","老结算")</f>
        <v>老结算</v>
      </c>
      <c r="AZ668" s="34" t="str">
        <f t="shared" si="262"/>
        <v/>
      </c>
      <c r="BA668" s="34" t="str">
        <f t="shared" si="263"/>
        <v>无</v>
      </c>
      <c r="BB668" s="34" t="str">
        <f t="shared" si="264"/>
        <v/>
      </c>
      <c r="BC668" s="34" t="str">
        <f t="shared" si="265"/>
        <v/>
      </c>
      <c r="BD668" s="34" t="str">
        <f t="shared" si="266"/>
        <v>无</v>
      </c>
      <c r="BE668" s="34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7.25" hidden="1" customHeight="1">
      <c r="A669" s="30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7"/>
      <c r="M669" s="20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4" t="str">
        <f t="shared" si="243"/>
        <v/>
      </c>
      <c r="AD669" s="35">
        <f t="shared" si="244"/>
        <v>0</v>
      </c>
      <c r="AE669" s="34" t="str">
        <f t="shared" si="245"/>
        <v/>
      </c>
      <c r="AF669" s="24"/>
      <c r="AG669" s="39">
        <f t="shared" si="246"/>
        <v>0</v>
      </c>
      <c r="AH669" s="35">
        <f t="shared" si="247"/>
        <v>0</v>
      </c>
      <c r="AI669" s="35">
        <f t="shared" si="248"/>
        <v>0</v>
      </c>
      <c r="AJ669" s="34" t="str">
        <f t="shared" si="249"/>
        <v/>
      </c>
      <c r="AK669" s="34" t="str">
        <f t="shared" si="250"/>
        <v/>
      </c>
      <c r="AL669" s="34" t="str">
        <f t="shared" si="251"/>
        <v/>
      </c>
      <c r="AM669" s="34" t="str">
        <f t="shared" si="252"/>
        <v/>
      </c>
      <c r="AN669" s="34" t="str">
        <f t="shared" si="253"/>
        <v/>
      </c>
      <c r="AO669" s="34" t="str">
        <f t="shared" si="254"/>
        <v/>
      </c>
      <c r="AP669" s="34" t="str">
        <f>IF(AJ669="","",VLOOKUP(AN669,[1]Sheet11!E:F,2,0))</f>
        <v/>
      </c>
      <c r="AQ669" s="34" t="str">
        <f>IF(AO669="拼单会员","5年",IF(AJ669="","",VLOOKUP(AM669&amp;AP669,[1]Sheet11!$J$3:$K$17,2)))</f>
        <v/>
      </c>
      <c r="AR669" s="34" t="str">
        <f t="shared" si="255"/>
        <v/>
      </c>
      <c r="AS669" s="34" t="str">
        <f t="shared" si="256"/>
        <v/>
      </c>
      <c r="AT669" s="34" t="str">
        <f t="shared" si="257"/>
        <v/>
      </c>
      <c r="AU669" s="34" t="str">
        <f t="shared" si="258"/>
        <v/>
      </c>
      <c r="AV669" s="34" t="str">
        <f t="shared" si="259"/>
        <v/>
      </c>
      <c r="AW669" s="34" t="str">
        <f t="shared" si="260"/>
        <v/>
      </c>
      <c r="AX669" s="34" t="str">
        <f t="shared" si="261"/>
        <v/>
      </c>
      <c r="AY669" s="34" t="str">
        <f>IF(SUMIF('7-市场业绩'!F:F,AC669,'7-市场业绩'!I:I)&gt;0,"学习卡","老结算")</f>
        <v>老结算</v>
      </c>
      <c r="AZ669" s="34" t="str">
        <f t="shared" si="262"/>
        <v/>
      </c>
      <c r="BA669" s="34" t="str">
        <f t="shared" si="263"/>
        <v>无</v>
      </c>
      <c r="BB669" s="34" t="str">
        <f t="shared" si="264"/>
        <v/>
      </c>
      <c r="BC669" s="34" t="str">
        <f t="shared" si="265"/>
        <v/>
      </c>
      <c r="BD669" s="34" t="str">
        <f t="shared" si="266"/>
        <v>无</v>
      </c>
      <c r="BE669" s="34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7.25" hidden="1" customHeight="1">
      <c r="A670" s="30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7"/>
      <c r="M670" s="20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4" t="str">
        <f t="shared" si="243"/>
        <v/>
      </c>
      <c r="AD670" s="35">
        <f t="shared" si="244"/>
        <v>0</v>
      </c>
      <c r="AE670" s="34" t="str">
        <f t="shared" si="245"/>
        <v/>
      </c>
      <c r="AF670" s="24"/>
      <c r="AG670" s="39">
        <f t="shared" si="246"/>
        <v>0</v>
      </c>
      <c r="AH670" s="35">
        <f t="shared" si="247"/>
        <v>0</v>
      </c>
      <c r="AI670" s="35">
        <f t="shared" si="248"/>
        <v>0</v>
      </c>
      <c r="AJ670" s="34" t="str">
        <f t="shared" si="249"/>
        <v/>
      </c>
      <c r="AK670" s="34" t="str">
        <f t="shared" si="250"/>
        <v/>
      </c>
      <c r="AL670" s="34" t="str">
        <f t="shared" si="251"/>
        <v/>
      </c>
      <c r="AM670" s="34" t="str">
        <f t="shared" si="252"/>
        <v/>
      </c>
      <c r="AN670" s="34" t="str">
        <f t="shared" si="253"/>
        <v/>
      </c>
      <c r="AO670" s="34" t="str">
        <f t="shared" si="254"/>
        <v/>
      </c>
      <c r="AP670" s="34" t="str">
        <f>IF(AJ670="","",VLOOKUP(AN670,[1]Sheet11!E:F,2,0))</f>
        <v/>
      </c>
      <c r="AQ670" s="34" t="str">
        <f>IF(AO670="拼单会员","5年",IF(AJ670="","",VLOOKUP(AM670&amp;AP670,[1]Sheet11!$J$3:$K$17,2)))</f>
        <v/>
      </c>
      <c r="AR670" s="34" t="str">
        <f t="shared" si="255"/>
        <v/>
      </c>
      <c r="AS670" s="34" t="str">
        <f t="shared" si="256"/>
        <v/>
      </c>
      <c r="AT670" s="34" t="str">
        <f t="shared" si="257"/>
        <v/>
      </c>
      <c r="AU670" s="34" t="str">
        <f t="shared" si="258"/>
        <v/>
      </c>
      <c r="AV670" s="34" t="str">
        <f t="shared" si="259"/>
        <v/>
      </c>
      <c r="AW670" s="34" t="str">
        <f t="shared" si="260"/>
        <v/>
      </c>
      <c r="AX670" s="34" t="str">
        <f t="shared" si="261"/>
        <v/>
      </c>
      <c r="AY670" s="34" t="str">
        <f>IF(SUMIF('7-市场业绩'!F:F,AC670,'7-市场业绩'!I:I)&gt;0,"学习卡","老结算")</f>
        <v>老结算</v>
      </c>
      <c r="AZ670" s="34" t="str">
        <f t="shared" si="262"/>
        <v/>
      </c>
      <c r="BA670" s="34" t="str">
        <f t="shared" si="263"/>
        <v>无</v>
      </c>
      <c r="BB670" s="34" t="str">
        <f t="shared" si="264"/>
        <v/>
      </c>
      <c r="BC670" s="34" t="str">
        <f t="shared" si="265"/>
        <v/>
      </c>
      <c r="BD670" s="34" t="str">
        <f t="shared" si="266"/>
        <v>无</v>
      </c>
      <c r="BE670" s="34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7.25" hidden="1" customHeight="1">
      <c r="A671" s="30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7"/>
      <c r="M671" s="20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4" t="str">
        <f t="shared" si="243"/>
        <v/>
      </c>
      <c r="AD671" s="35">
        <f t="shared" si="244"/>
        <v>0</v>
      </c>
      <c r="AE671" s="34" t="str">
        <f t="shared" si="245"/>
        <v/>
      </c>
      <c r="AF671" s="24"/>
      <c r="AG671" s="39">
        <f t="shared" si="246"/>
        <v>0</v>
      </c>
      <c r="AH671" s="35">
        <f t="shared" si="247"/>
        <v>0</v>
      </c>
      <c r="AI671" s="35">
        <f t="shared" si="248"/>
        <v>0</v>
      </c>
      <c r="AJ671" s="34" t="str">
        <f t="shared" si="249"/>
        <v/>
      </c>
      <c r="AK671" s="34" t="str">
        <f t="shared" si="250"/>
        <v/>
      </c>
      <c r="AL671" s="34" t="str">
        <f t="shared" si="251"/>
        <v/>
      </c>
      <c r="AM671" s="34" t="str">
        <f t="shared" si="252"/>
        <v/>
      </c>
      <c r="AN671" s="34" t="str">
        <f t="shared" si="253"/>
        <v/>
      </c>
      <c r="AO671" s="34" t="str">
        <f t="shared" si="254"/>
        <v/>
      </c>
      <c r="AP671" s="34" t="str">
        <f>IF(AJ671="","",VLOOKUP(AN671,[1]Sheet11!E:F,2,0))</f>
        <v/>
      </c>
      <c r="AQ671" s="34" t="str">
        <f>IF(AO671="拼单会员","5年",IF(AJ671="","",VLOOKUP(AM671&amp;AP671,[1]Sheet11!$J$3:$K$17,2)))</f>
        <v/>
      </c>
      <c r="AR671" s="34" t="str">
        <f t="shared" si="255"/>
        <v/>
      </c>
      <c r="AS671" s="34" t="str">
        <f t="shared" si="256"/>
        <v/>
      </c>
      <c r="AT671" s="34" t="str">
        <f t="shared" si="257"/>
        <v/>
      </c>
      <c r="AU671" s="34" t="str">
        <f t="shared" si="258"/>
        <v/>
      </c>
      <c r="AV671" s="34" t="str">
        <f t="shared" si="259"/>
        <v/>
      </c>
      <c r="AW671" s="34" t="str">
        <f t="shared" si="260"/>
        <v/>
      </c>
      <c r="AX671" s="34" t="str">
        <f t="shared" si="261"/>
        <v/>
      </c>
      <c r="AY671" s="34" t="str">
        <f>IF(SUMIF('7-市场业绩'!F:F,AC671,'7-市场业绩'!I:I)&gt;0,"学习卡","老结算")</f>
        <v>老结算</v>
      </c>
      <c r="AZ671" s="34" t="str">
        <f t="shared" si="262"/>
        <v/>
      </c>
      <c r="BA671" s="34" t="str">
        <f t="shared" si="263"/>
        <v>无</v>
      </c>
      <c r="BB671" s="34" t="str">
        <f t="shared" si="264"/>
        <v/>
      </c>
      <c r="BC671" s="34" t="str">
        <f t="shared" si="265"/>
        <v/>
      </c>
      <c r="BD671" s="34" t="str">
        <f t="shared" si="266"/>
        <v>无</v>
      </c>
      <c r="BE671" s="34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7.25" hidden="1" customHeight="1">
      <c r="A672" s="30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7"/>
      <c r="M672" s="20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4" t="str">
        <f t="shared" si="243"/>
        <v/>
      </c>
      <c r="AD672" s="35">
        <f t="shared" si="244"/>
        <v>0</v>
      </c>
      <c r="AE672" s="34" t="str">
        <f t="shared" si="245"/>
        <v/>
      </c>
      <c r="AF672" s="24"/>
      <c r="AG672" s="39">
        <f t="shared" si="246"/>
        <v>0</v>
      </c>
      <c r="AH672" s="35">
        <f t="shared" si="247"/>
        <v>0</v>
      </c>
      <c r="AI672" s="35">
        <f t="shared" si="248"/>
        <v>0</v>
      </c>
      <c r="AJ672" s="34" t="str">
        <f t="shared" si="249"/>
        <v/>
      </c>
      <c r="AK672" s="34" t="str">
        <f t="shared" si="250"/>
        <v/>
      </c>
      <c r="AL672" s="34" t="str">
        <f t="shared" si="251"/>
        <v/>
      </c>
      <c r="AM672" s="34" t="str">
        <f t="shared" si="252"/>
        <v/>
      </c>
      <c r="AN672" s="34" t="str">
        <f t="shared" si="253"/>
        <v/>
      </c>
      <c r="AO672" s="34" t="str">
        <f t="shared" si="254"/>
        <v/>
      </c>
      <c r="AP672" s="34" t="str">
        <f>IF(AJ672="","",VLOOKUP(AN672,[1]Sheet11!E:F,2,0))</f>
        <v/>
      </c>
      <c r="AQ672" s="34" t="str">
        <f>IF(AO672="拼单会员","5年",IF(AJ672="","",VLOOKUP(AM672&amp;AP672,[1]Sheet11!$J$3:$K$17,2)))</f>
        <v/>
      </c>
      <c r="AR672" s="34" t="str">
        <f t="shared" si="255"/>
        <v/>
      </c>
      <c r="AS672" s="34" t="str">
        <f t="shared" si="256"/>
        <v/>
      </c>
      <c r="AT672" s="34" t="str">
        <f t="shared" si="257"/>
        <v/>
      </c>
      <c r="AU672" s="34" t="str">
        <f t="shared" si="258"/>
        <v/>
      </c>
      <c r="AV672" s="34" t="str">
        <f t="shared" si="259"/>
        <v/>
      </c>
      <c r="AW672" s="34" t="str">
        <f t="shared" si="260"/>
        <v/>
      </c>
      <c r="AX672" s="34" t="str">
        <f t="shared" si="261"/>
        <v/>
      </c>
      <c r="AY672" s="34" t="str">
        <f>IF(SUMIF('7-市场业绩'!F:F,AC672,'7-市场业绩'!I:I)&gt;0,"学习卡","老结算")</f>
        <v>老结算</v>
      </c>
      <c r="AZ672" s="34" t="str">
        <f t="shared" si="262"/>
        <v/>
      </c>
      <c r="BA672" s="34" t="str">
        <f t="shared" si="263"/>
        <v>无</v>
      </c>
      <c r="BB672" s="34" t="str">
        <f t="shared" si="264"/>
        <v/>
      </c>
      <c r="BC672" s="34" t="str">
        <f t="shared" si="265"/>
        <v/>
      </c>
      <c r="BD672" s="34" t="str">
        <f t="shared" si="266"/>
        <v>无</v>
      </c>
      <c r="BE672" s="34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7.25" hidden="1" customHeight="1">
      <c r="A673" s="30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7"/>
      <c r="M673" s="20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4" t="str">
        <f t="shared" si="243"/>
        <v/>
      </c>
      <c r="AD673" s="35">
        <f t="shared" si="244"/>
        <v>0</v>
      </c>
      <c r="AE673" s="34" t="str">
        <f t="shared" si="245"/>
        <v/>
      </c>
      <c r="AF673" s="24"/>
      <c r="AG673" s="39">
        <f t="shared" si="246"/>
        <v>0</v>
      </c>
      <c r="AH673" s="35">
        <f t="shared" si="247"/>
        <v>0</v>
      </c>
      <c r="AI673" s="35">
        <f t="shared" si="248"/>
        <v>0</v>
      </c>
      <c r="AJ673" s="34" t="str">
        <f t="shared" si="249"/>
        <v/>
      </c>
      <c r="AK673" s="34" t="str">
        <f t="shared" si="250"/>
        <v/>
      </c>
      <c r="AL673" s="34" t="str">
        <f t="shared" si="251"/>
        <v/>
      </c>
      <c r="AM673" s="34" t="str">
        <f t="shared" si="252"/>
        <v/>
      </c>
      <c r="AN673" s="34" t="str">
        <f t="shared" si="253"/>
        <v/>
      </c>
      <c r="AO673" s="34" t="str">
        <f t="shared" si="254"/>
        <v/>
      </c>
      <c r="AP673" s="34" t="str">
        <f>IF(AJ673="","",VLOOKUP(AN673,[1]Sheet11!E:F,2,0))</f>
        <v/>
      </c>
      <c r="AQ673" s="34" t="str">
        <f>IF(AO673="拼单会员","5年",IF(AJ673="","",VLOOKUP(AM673&amp;AP673,[1]Sheet11!$J$3:$K$17,2)))</f>
        <v/>
      </c>
      <c r="AR673" s="34" t="str">
        <f t="shared" si="255"/>
        <v/>
      </c>
      <c r="AS673" s="34" t="str">
        <f t="shared" si="256"/>
        <v/>
      </c>
      <c r="AT673" s="34" t="str">
        <f t="shared" si="257"/>
        <v/>
      </c>
      <c r="AU673" s="34" t="str">
        <f t="shared" si="258"/>
        <v/>
      </c>
      <c r="AV673" s="34" t="str">
        <f t="shared" si="259"/>
        <v/>
      </c>
      <c r="AW673" s="34" t="str">
        <f t="shared" si="260"/>
        <v/>
      </c>
      <c r="AX673" s="34" t="str">
        <f t="shared" si="261"/>
        <v/>
      </c>
      <c r="AY673" s="34" t="str">
        <f>IF(SUMIF('7-市场业绩'!F:F,AC673,'7-市场业绩'!I:I)&gt;0,"学习卡","老结算")</f>
        <v>老结算</v>
      </c>
      <c r="AZ673" s="34" t="str">
        <f t="shared" si="262"/>
        <v/>
      </c>
      <c r="BA673" s="34" t="str">
        <f t="shared" si="263"/>
        <v>无</v>
      </c>
      <c r="BB673" s="34" t="str">
        <f t="shared" si="264"/>
        <v/>
      </c>
      <c r="BC673" s="34" t="str">
        <f t="shared" si="265"/>
        <v/>
      </c>
      <c r="BD673" s="34" t="str">
        <f t="shared" si="266"/>
        <v>无</v>
      </c>
      <c r="BE673" s="34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7.25" hidden="1" customHeight="1">
      <c r="A674" s="30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7"/>
      <c r="M674" s="20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4" t="str">
        <f t="shared" si="243"/>
        <v/>
      </c>
      <c r="AD674" s="35">
        <f t="shared" si="244"/>
        <v>0</v>
      </c>
      <c r="AE674" s="34" t="str">
        <f t="shared" si="245"/>
        <v/>
      </c>
      <c r="AF674" s="24"/>
      <c r="AG674" s="39">
        <f t="shared" si="246"/>
        <v>0</v>
      </c>
      <c r="AH674" s="35">
        <f t="shared" si="247"/>
        <v>0</v>
      </c>
      <c r="AI674" s="35">
        <f t="shared" si="248"/>
        <v>0</v>
      </c>
      <c r="AJ674" s="34" t="str">
        <f t="shared" si="249"/>
        <v/>
      </c>
      <c r="AK674" s="34" t="str">
        <f t="shared" si="250"/>
        <v/>
      </c>
      <c r="AL674" s="34" t="str">
        <f t="shared" si="251"/>
        <v/>
      </c>
      <c r="AM674" s="34" t="str">
        <f t="shared" si="252"/>
        <v/>
      </c>
      <c r="AN674" s="34" t="str">
        <f t="shared" si="253"/>
        <v/>
      </c>
      <c r="AO674" s="34" t="str">
        <f t="shared" si="254"/>
        <v/>
      </c>
      <c r="AP674" s="34" t="str">
        <f>IF(AJ674="","",VLOOKUP(AN674,[1]Sheet11!E:F,2,0))</f>
        <v/>
      </c>
      <c r="AQ674" s="34" t="str">
        <f>IF(AO674="拼单会员","5年",IF(AJ674="","",VLOOKUP(AM674&amp;AP674,[1]Sheet11!$J$3:$K$17,2)))</f>
        <v/>
      </c>
      <c r="AR674" s="34" t="str">
        <f t="shared" si="255"/>
        <v/>
      </c>
      <c r="AS674" s="34" t="str">
        <f t="shared" si="256"/>
        <v/>
      </c>
      <c r="AT674" s="34" t="str">
        <f t="shared" si="257"/>
        <v/>
      </c>
      <c r="AU674" s="34" t="str">
        <f t="shared" si="258"/>
        <v/>
      </c>
      <c r="AV674" s="34" t="str">
        <f t="shared" si="259"/>
        <v/>
      </c>
      <c r="AW674" s="34" t="str">
        <f t="shared" si="260"/>
        <v/>
      </c>
      <c r="AX674" s="34" t="str">
        <f t="shared" si="261"/>
        <v/>
      </c>
      <c r="AY674" s="34" t="str">
        <f>IF(SUMIF('7-市场业绩'!F:F,AC674,'7-市场业绩'!I:I)&gt;0,"学习卡","老结算")</f>
        <v>老结算</v>
      </c>
      <c r="AZ674" s="34" t="str">
        <f t="shared" si="262"/>
        <v/>
      </c>
      <c r="BA674" s="34" t="str">
        <f t="shared" si="263"/>
        <v>无</v>
      </c>
      <c r="BB674" s="34" t="str">
        <f t="shared" si="264"/>
        <v/>
      </c>
      <c r="BC674" s="34" t="str">
        <f t="shared" si="265"/>
        <v/>
      </c>
      <c r="BD674" s="34" t="str">
        <f t="shared" si="266"/>
        <v>无</v>
      </c>
      <c r="BE674" s="34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7.25" hidden="1" customHeight="1">
      <c r="A675" s="30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7"/>
      <c r="M675" s="20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4" t="str">
        <f t="shared" si="243"/>
        <v/>
      </c>
      <c r="AD675" s="35">
        <f t="shared" si="244"/>
        <v>0</v>
      </c>
      <c r="AE675" s="34" t="str">
        <f t="shared" si="245"/>
        <v/>
      </c>
      <c r="AF675" s="24"/>
      <c r="AG675" s="39">
        <f t="shared" si="246"/>
        <v>0</v>
      </c>
      <c r="AH675" s="35">
        <f t="shared" si="247"/>
        <v>0</v>
      </c>
      <c r="AI675" s="35">
        <f t="shared" si="248"/>
        <v>0</v>
      </c>
      <c r="AJ675" s="34" t="str">
        <f t="shared" si="249"/>
        <v/>
      </c>
      <c r="AK675" s="34" t="str">
        <f t="shared" si="250"/>
        <v/>
      </c>
      <c r="AL675" s="34" t="str">
        <f t="shared" si="251"/>
        <v/>
      </c>
      <c r="AM675" s="34" t="str">
        <f t="shared" si="252"/>
        <v/>
      </c>
      <c r="AN675" s="34" t="str">
        <f t="shared" si="253"/>
        <v/>
      </c>
      <c r="AO675" s="34" t="str">
        <f t="shared" si="254"/>
        <v/>
      </c>
      <c r="AP675" s="34" t="str">
        <f>IF(AJ675="","",VLOOKUP(AN675,[1]Sheet11!E:F,2,0))</f>
        <v/>
      </c>
      <c r="AQ675" s="34" t="str">
        <f>IF(AO675="拼单会员","5年",IF(AJ675="","",VLOOKUP(AM675&amp;AP675,[1]Sheet11!$J$3:$K$17,2)))</f>
        <v/>
      </c>
      <c r="AR675" s="34" t="str">
        <f t="shared" si="255"/>
        <v/>
      </c>
      <c r="AS675" s="34" t="str">
        <f t="shared" si="256"/>
        <v/>
      </c>
      <c r="AT675" s="34" t="str">
        <f t="shared" si="257"/>
        <v/>
      </c>
      <c r="AU675" s="34" t="str">
        <f t="shared" si="258"/>
        <v/>
      </c>
      <c r="AV675" s="34" t="str">
        <f t="shared" si="259"/>
        <v/>
      </c>
      <c r="AW675" s="34" t="str">
        <f t="shared" si="260"/>
        <v/>
      </c>
      <c r="AX675" s="34" t="str">
        <f t="shared" si="261"/>
        <v/>
      </c>
      <c r="AY675" s="34" t="str">
        <f>IF(SUMIF('7-市场业绩'!F:F,AC675,'7-市场业绩'!I:I)&gt;0,"学习卡","老结算")</f>
        <v>老结算</v>
      </c>
      <c r="AZ675" s="34" t="str">
        <f t="shared" si="262"/>
        <v/>
      </c>
      <c r="BA675" s="34" t="str">
        <f t="shared" si="263"/>
        <v>无</v>
      </c>
      <c r="BB675" s="34" t="str">
        <f t="shared" si="264"/>
        <v/>
      </c>
      <c r="BC675" s="34" t="str">
        <f t="shared" si="265"/>
        <v/>
      </c>
      <c r="BD675" s="34" t="str">
        <f t="shared" si="266"/>
        <v>无</v>
      </c>
      <c r="BE675" s="34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7.25" hidden="1" customHeight="1">
      <c r="A676" s="30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7"/>
      <c r="M676" s="20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4" t="str">
        <f t="shared" si="243"/>
        <v/>
      </c>
      <c r="AD676" s="35">
        <f t="shared" si="244"/>
        <v>0</v>
      </c>
      <c r="AE676" s="34" t="str">
        <f t="shared" si="245"/>
        <v/>
      </c>
      <c r="AF676" s="24"/>
      <c r="AG676" s="39">
        <f t="shared" si="246"/>
        <v>0</v>
      </c>
      <c r="AH676" s="35">
        <f t="shared" si="247"/>
        <v>0</v>
      </c>
      <c r="AI676" s="35">
        <f t="shared" si="248"/>
        <v>0</v>
      </c>
      <c r="AJ676" s="34" t="str">
        <f t="shared" si="249"/>
        <v/>
      </c>
      <c r="AK676" s="34" t="str">
        <f t="shared" si="250"/>
        <v/>
      </c>
      <c r="AL676" s="34" t="str">
        <f t="shared" si="251"/>
        <v/>
      </c>
      <c r="AM676" s="34" t="str">
        <f t="shared" si="252"/>
        <v/>
      </c>
      <c r="AN676" s="34" t="str">
        <f t="shared" si="253"/>
        <v/>
      </c>
      <c r="AO676" s="34" t="str">
        <f t="shared" si="254"/>
        <v/>
      </c>
      <c r="AP676" s="34" t="str">
        <f>IF(AJ676="","",VLOOKUP(AN676,[1]Sheet11!E:F,2,0))</f>
        <v/>
      </c>
      <c r="AQ676" s="34" t="str">
        <f>IF(AO676="拼单会员","5年",IF(AJ676="","",VLOOKUP(AM676&amp;AP676,[1]Sheet11!$J$3:$K$17,2)))</f>
        <v/>
      </c>
      <c r="AR676" s="34" t="str">
        <f t="shared" si="255"/>
        <v/>
      </c>
      <c r="AS676" s="34" t="str">
        <f t="shared" si="256"/>
        <v/>
      </c>
      <c r="AT676" s="34" t="str">
        <f t="shared" si="257"/>
        <v/>
      </c>
      <c r="AU676" s="34" t="str">
        <f t="shared" si="258"/>
        <v/>
      </c>
      <c r="AV676" s="34" t="str">
        <f t="shared" si="259"/>
        <v/>
      </c>
      <c r="AW676" s="34" t="str">
        <f t="shared" si="260"/>
        <v/>
      </c>
      <c r="AX676" s="34" t="str">
        <f t="shared" si="261"/>
        <v/>
      </c>
      <c r="AY676" s="34" t="str">
        <f>IF(SUMIF('7-市场业绩'!F:F,AC676,'7-市场业绩'!I:I)&gt;0,"学习卡","老结算")</f>
        <v>老结算</v>
      </c>
      <c r="AZ676" s="34" t="str">
        <f t="shared" si="262"/>
        <v/>
      </c>
      <c r="BA676" s="34" t="str">
        <f t="shared" si="263"/>
        <v>无</v>
      </c>
      <c r="BB676" s="34" t="str">
        <f t="shared" si="264"/>
        <v/>
      </c>
      <c r="BC676" s="34" t="str">
        <f t="shared" si="265"/>
        <v/>
      </c>
      <c r="BD676" s="34" t="str">
        <f t="shared" si="266"/>
        <v>无</v>
      </c>
      <c r="BE676" s="34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7.25" hidden="1" customHeight="1">
      <c r="A677" s="30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7"/>
      <c r="M677" s="20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4" t="str">
        <f t="shared" si="243"/>
        <v/>
      </c>
      <c r="AD677" s="35">
        <f t="shared" si="244"/>
        <v>0</v>
      </c>
      <c r="AE677" s="34" t="str">
        <f t="shared" si="245"/>
        <v/>
      </c>
      <c r="AF677" s="24"/>
      <c r="AG677" s="39">
        <f t="shared" si="246"/>
        <v>0</v>
      </c>
      <c r="AH677" s="35">
        <f t="shared" si="247"/>
        <v>0</v>
      </c>
      <c r="AI677" s="35">
        <f t="shared" si="248"/>
        <v>0</v>
      </c>
      <c r="AJ677" s="34" t="str">
        <f t="shared" si="249"/>
        <v/>
      </c>
      <c r="AK677" s="34" t="str">
        <f t="shared" si="250"/>
        <v/>
      </c>
      <c r="AL677" s="34" t="str">
        <f t="shared" si="251"/>
        <v/>
      </c>
      <c r="AM677" s="34" t="str">
        <f t="shared" si="252"/>
        <v/>
      </c>
      <c r="AN677" s="34" t="str">
        <f t="shared" si="253"/>
        <v/>
      </c>
      <c r="AO677" s="34" t="str">
        <f t="shared" si="254"/>
        <v/>
      </c>
      <c r="AP677" s="34" t="str">
        <f>IF(AJ677="","",VLOOKUP(AN677,[1]Sheet11!E:F,2,0))</f>
        <v/>
      </c>
      <c r="AQ677" s="34" t="str">
        <f>IF(AO677="拼单会员","5年",IF(AJ677="","",VLOOKUP(AM677&amp;AP677,[1]Sheet11!$J$3:$K$17,2)))</f>
        <v/>
      </c>
      <c r="AR677" s="34" t="str">
        <f t="shared" si="255"/>
        <v/>
      </c>
      <c r="AS677" s="34" t="str">
        <f t="shared" si="256"/>
        <v/>
      </c>
      <c r="AT677" s="34" t="str">
        <f t="shared" si="257"/>
        <v/>
      </c>
      <c r="AU677" s="34" t="str">
        <f t="shared" si="258"/>
        <v/>
      </c>
      <c r="AV677" s="34" t="str">
        <f t="shared" si="259"/>
        <v/>
      </c>
      <c r="AW677" s="34" t="str">
        <f t="shared" si="260"/>
        <v/>
      </c>
      <c r="AX677" s="34" t="str">
        <f t="shared" si="261"/>
        <v/>
      </c>
      <c r="AY677" s="34" t="str">
        <f>IF(SUMIF('7-市场业绩'!F:F,AC677,'7-市场业绩'!I:I)&gt;0,"学习卡","老结算")</f>
        <v>老结算</v>
      </c>
      <c r="AZ677" s="34" t="str">
        <f t="shared" si="262"/>
        <v/>
      </c>
      <c r="BA677" s="34" t="str">
        <f t="shared" si="263"/>
        <v>无</v>
      </c>
      <c r="BB677" s="34" t="str">
        <f t="shared" si="264"/>
        <v/>
      </c>
      <c r="BC677" s="34" t="str">
        <f t="shared" si="265"/>
        <v/>
      </c>
      <c r="BD677" s="34" t="str">
        <f t="shared" si="266"/>
        <v>无</v>
      </c>
      <c r="BE677" s="34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7.25" hidden="1" customHeight="1">
      <c r="A678" s="30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7"/>
      <c r="M678" s="20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4" t="str">
        <f t="shared" si="243"/>
        <v/>
      </c>
      <c r="AD678" s="35">
        <f t="shared" si="244"/>
        <v>0</v>
      </c>
      <c r="AE678" s="34" t="str">
        <f t="shared" si="245"/>
        <v/>
      </c>
      <c r="AF678" s="24"/>
      <c r="AG678" s="39">
        <f t="shared" si="246"/>
        <v>0</v>
      </c>
      <c r="AH678" s="35">
        <f t="shared" si="247"/>
        <v>0</v>
      </c>
      <c r="AI678" s="35">
        <f t="shared" si="248"/>
        <v>0</v>
      </c>
      <c r="AJ678" s="34" t="str">
        <f t="shared" si="249"/>
        <v/>
      </c>
      <c r="AK678" s="34" t="str">
        <f t="shared" si="250"/>
        <v/>
      </c>
      <c r="AL678" s="34" t="str">
        <f t="shared" si="251"/>
        <v/>
      </c>
      <c r="AM678" s="34" t="str">
        <f t="shared" si="252"/>
        <v/>
      </c>
      <c r="AN678" s="34" t="str">
        <f t="shared" si="253"/>
        <v/>
      </c>
      <c r="AO678" s="34" t="str">
        <f t="shared" si="254"/>
        <v/>
      </c>
      <c r="AP678" s="34" t="str">
        <f>IF(AJ678="","",VLOOKUP(AN678,[1]Sheet11!E:F,2,0))</f>
        <v/>
      </c>
      <c r="AQ678" s="34" t="str">
        <f>IF(AO678="拼单会员","5年",IF(AJ678="","",VLOOKUP(AM678&amp;AP678,[1]Sheet11!$J$3:$K$17,2)))</f>
        <v/>
      </c>
      <c r="AR678" s="34" t="str">
        <f t="shared" si="255"/>
        <v/>
      </c>
      <c r="AS678" s="34" t="str">
        <f t="shared" si="256"/>
        <v/>
      </c>
      <c r="AT678" s="34" t="str">
        <f t="shared" si="257"/>
        <v/>
      </c>
      <c r="AU678" s="34" t="str">
        <f t="shared" si="258"/>
        <v/>
      </c>
      <c r="AV678" s="34" t="str">
        <f t="shared" si="259"/>
        <v/>
      </c>
      <c r="AW678" s="34" t="str">
        <f t="shared" si="260"/>
        <v/>
      </c>
      <c r="AX678" s="34" t="str">
        <f t="shared" si="261"/>
        <v/>
      </c>
      <c r="AY678" s="34" t="str">
        <f>IF(SUMIF('7-市场业绩'!F:F,AC678,'7-市场业绩'!I:I)&gt;0,"学习卡","老结算")</f>
        <v>老结算</v>
      </c>
      <c r="AZ678" s="34" t="str">
        <f t="shared" si="262"/>
        <v/>
      </c>
      <c r="BA678" s="34" t="str">
        <f t="shared" si="263"/>
        <v>无</v>
      </c>
      <c r="BB678" s="34" t="str">
        <f t="shared" si="264"/>
        <v/>
      </c>
      <c r="BC678" s="34" t="str">
        <f t="shared" si="265"/>
        <v/>
      </c>
      <c r="BD678" s="34" t="str">
        <f t="shared" si="266"/>
        <v>无</v>
      </c>
      <c r="BE678" s="34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7.25" hidden="1" customHeight="1">
      <c r="A679" s="30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7"/>
      <c r="M679" s="20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4" t="str">
        <f t="shared" si="243"/>
        <v/>
      </c>
      <c r="AD679" s="35">
        <f t="shared" si="244"/>
        <v>0</v>
      </c>
      <c r="AE679" s="34" t="str">
        <f t="shared" si="245"/>
        <v/>
      </c>
      <c r="AF679" s="24"/>
      <c r="AG679" s="39">
        <f t="shared" si="246"/>
        <v>0</v>
      </c>
      <c r="AH679" s="35">
        <f t="shared" si="247"/>
        <v>0</v>
      </c>
      <c r="AI679" s="35">
        <f t="shared" si="248"/>
        <v>0</v>
      </c>
      <c r="AJ679" s="34" t="str">
        <f t="shared" si="249"/>
        <v/>
      </c>
      <c r="AK679" s="34" t="str">
        <f t="shared" si="250"/>
        <v/>
      </c>
      <c r="AL679" s="34" t="str">
        <f t="shared" si="251"/>
        <v/>
      </c>
      <c r="AM679" s="34" t="str">
        <f t="shared" si="252"/>
        <v/>
      </c>
      <c r="AN679" s="34" t="str">
        <f t="shared" si="253"/>
        <v/>
      </c>
      <c r="AO679" s="34" t="str">
        <f t="shared" si="254"/>
        <v/>
      </c>
      <c r="AP679" s="34" t="str">
        <f>IF(AJ679="","",VLOOKUP(AN679,[1]Sheet11!E:F,2,0))</f>
        <v/>
      </c>
      <c r="AQ679" s="34" t="str">
        <f>IF(AO679="拼单会员","5年",IF(AJ679="","",VLOOKUP(AM679&amp;AP679,[1]Sheet11!$J$3:$K$17,2)))</f>
        <v/>
      </c>
      <c r="AR679" s="34" t="str">
        <f t="shared" si="255"/>
        <v/>
      </c>
      <c r="AS679" s="34" t="str">
        <f t="shared" si="256"/>
        <v/>
      </c>
      <c r="AT679" s="34" t="str">
        <f t="shared" si="257"/>
        <v/>
      </c>
      <c r="AU679" s="34" t="str">
        <f t="shared" si="258"/>
        <v/>
      </c>
      <c r="AV679" s="34" t="str">
        <f t="shared" si="259"/>
        <v/>
      </c>
      <c r="AW679" s="34" t="str">
        <f t="shared" si="260"/>
        <v/>
      </c>
      <c r="AX679" s="34" t="str">
        <f t="shared" si="261"/>
        <v/>
      </c>
      <c r="AY679" s="34" t="str">
        <f>IF(SUMIF('7-市场业绩'!F:F,AC679,'7-市场业绩'!I:I)&gt;0,"学习卡","老结算")</f>
        <v>老结算</v>
      </c>
      <c r="AZ679" s="34" t="str">
        <f t="shared" si="262"/>
        <v/>
      </c>
      <c r="BA679" s="34" t="str">
        <f t="shared" si="263"/>
        <v>无</v>
      </c>
      <c r="BB679" s="34" t="str">
        <f t="shared" si="264"/>
        <v/>
      </c>
      <c r="BC679" s="34" t="str">
        <f t="shared" si="265"/>
        <v/>
      </c>
      <c r="BD679" s="34" t="str">
        <f t="shared" si="266"/>
        <v>无</v>
      </c>
      <c r="BE679" s="34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7.25" hidden="1" customHeight="1">
      <c r="A680" s="30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7"/>
      <c r="M680" s="20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4" t="str">
        <f t="shared" si="243"/>
        <v/>
      </c>
      <c r="AD680" s="35">
        <f t="shared" si="244"/>
        <v>0</v>
      </c>
      <c r="AE680" s="34" t="str">
        <f t="shared" si="245"/>
        <v/>
      </c>
      <c r="AF680" s="24"/>
      <c r="AG680" s="39">
        <f t="shared" si="246"/>
        <v>0</v>
      </c>
      <c r="AH680" s="35">
        <f t="shared" si="247"/>
        <v>0</v>
      </c>
      <c r="AI680" s="35">
        <f t="shared" si="248"/>
        <v>0</v>
      </c>
      <c r="AJ680" s="34" t="str">
        <f t="shared" si="249"/>
        <v/>
      </c>
      <c r="AK680" s="34" t="str">
        <f t="shared" si="250"/>
        <v/>
      </c>
      <c r="AL680" s="34" t="str">
        <f t="shared" si="251"/>
        <v/>
      </c>
      <c r="AM680" s="34" t="str">
        <f t="shared" si="252"/>
        <v/>
      </c>
      <c r="AN680" s="34" t="str">
        <f t="shared" si="253"/>
        <v/>
      </c>
      <c r="AO680" s="34" t="str">
        <f t="shared" si="254"/>
        <v/>
      </c>
      <c r="AP680" s="34" t="str">
        <f>IF(AJ680="","",VLOOKUP(AN680,[1]Sheet11!E:F,2,0))</f>
        <v/>
      </c>
      <c r="AQ680" s="34" t="str">
        <f>IF(AO680="拼单会员","5年",IF(AJ680="","",VLOOKUP(AM680&amp;AP680,[1]Sheet11!$J$3:$K$17,2)))</f>
        <v/>
      </c>
      <c r="AR680" s="34" t="str">
        <f t="shared" si="255"/>
        <v/>
      </c>
      <c r="AS680" s="34" t="str">
        <f t="shared" si="256"/>
        <v/>
      </c>
      <c r="AT680" s="34" t="str">
        <f t="shared" si="257"/>
        <v/>
      </c>
      <c r="AU680" s="34" t="str">
        <f t="shared" si="258"/>
        <v/>
      </c>
      <c r="AV680" s="34" t="str">
        <f t="shared" si="259"/>
        <v/>
      </c>
      <c r="AW680" s="34" t="str">
        <f t="shared" si="260"/>
        <v/>
      </c>
      <c r="AX680" s="34" t="str">
        <f t="shared" si="261"/>
        <v/>
      </c>
      <c r="AY680" s="34" t="str">
        <f>IF(SUMIF('7-市场业绩'!F:F,AC680,'7-市场业绩'!I:I)&gt;0,"学习卡","老结算")</f>
        <v>老结算</v>
      </c>
      <c r="AZ680" s="34" t="str">
        <f t="shared" si="262"/>
        <v/>
      </c>
      <c r="BA680" s="34" t="str">
        <f t="shared" si="263"/>
        <v>无</v>
      </c>
      <c r="BB680" s="34" t="str">
        <f t="shared" si="264"/>
        <v/>
      </c>
      <c r="BC680" s="34" t="str">
        <f t="shared" si="265"/>
        <v/>
      </c>
      <c r="BD680" s="34" t="str">
        <f t="shared" si="266"/>
        <v>无</v>
      </c>
      <c r="BE680" s="34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7.25" hidden="1" customHeight="1">
      <c r="A681" s="30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7"/>
      <c r="M681" s="20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4" t="str">
        <f t="shared" si="243"/>
        <v/>
      </c>
      <c r="AD681" s="35">
        <f t="shared" si="244"/>
        <v>0</v>
      </c>
      <c r="AE681" s="34" t="str">
        <f t="shared" si="245"/>
        <v/>
      </c>
      <c r="AF681" s="24"/>
      <c r="AG681" s="39">
        <f t="shared" si="246"/>
        <v>0</v>
      </c>
      <c r="AH681" s="35">
        <f t="shared" si="247"/>
        <v>0</v>
      </c>
      <c r="AI681" s="35">
        <f t="shared" si="248"/>
        <v>0</v>
      </c>
      <c r="AJ681" s="34" t="str">
        <f t="shared" si="249"/>
        <v/>
      </c>
      <c r="AK681" s="34" t="str">
        <f t="shared" si="250"/>
        <v/>
      </c>
      <c r="AL681" s="34" t="str">
        <f t="shared" si="251"/>
        <v/>
      </c>
      <c r="AM681" s="34" t="str">
        <f t="shared" si="252"/>
        <v/>
      </c>
      <c r="AN681" s="34" t="str">
        <f t="shared" si="253"/>
        <v/>
      </c>
      <c r="AO681" s="34" t="str">
        <f t="shared" si="254"/>
        <v/>
      </c>
      <c r="AP681" s="34" t="str">
        <f>IF(AJ681="","",VLOOKUP(AN681,[1]Sheet11!E:F,2,0))</f>
        <v/>
      </c>
      <c r="AQ681" s="34" t="str">
        <f>IF(AO681="拼单会员","5年",IF(AJ681="","",VLOOKUP(AM681&amp;AP681,[1]Sheet11!$J$3:$K$17,2)))</f>
        <v/>
      </c>
      <c r="AR681" s="34" t="str">
        <f t="shared" si="255"/>
        <v/>
      </c>
      <c r="AS681" s="34" t="str">
        <f t="shared" si="256"/>
        <v/>
      </c>
      <c r="AT681" s="34" t="str">
        <f t="shared" si="257"/>
        <v/>
      </c>
      <c r="AU681" s="34" t="str">
        <f t="shared" si="258"/>
        <v/>
      </c>
      <c r="AV681" s="34" t="str">
        <f t="shared" si="259"/>
        <v/>
      </c>
      <c r="AW681" s="34" t="str">
        <f t="shared" si="260"/>
        <v/>
      </c>
      <c r="AX681" s="34" t="str">
        <f t="shared" si="261"/>
        <v/>
      </c>
      <c r="AY681" s="34" t="str">
        <f>IF(SUMIF('7-市场业绩'!F:F,AC681,'7-市场业绩'!I:I)&gt;0,"学习卡","老结算")</f>
        <v>老结算</v>
      </c>
      <c r="AZ681" s="34" t="str">
        <f t="shared" si="262"/>
        <v/>
      </c>
      <c r="BA681" s="34" t="str">
        <f t="shared" si="263"/>
        <v>无</v>
      </c>
      <c r="BB681" s="34" t="str">
        <f t="shared" si="264"/>
        <v/>
      </c>
      <c r="BC681" s="34" t="str">
        <f t="shared" si="265"/>
        <v/>
      </c>
      <c r="BD681" s="34" t="str">
        <f t="shared" si="266"/>
        <v>无</v>
      </c>
      <c r="BE681" s="34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7.25" hidden="1" customHeight="1">
      <c r="A682" s="30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7"/>
      <c r="M682" s="20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4" t="str">
        <f t="shared" si="243"/>
        <v/>
      </c>
      <c r="AD682" s="35">
        <f t="shared" si="244"/>
        <v>0</v>
      </c>
      <c r="AE682" s="34" t="str">
        <f t="shared" si="245"/>
        <v/>
      </c>
      <c r="AF682" s="24"/>
      <c r="AG682" s="39">
        <f t="shared" si="246"/>
        <v>0</v>
      </c>
      <c r="AH682" s="35">
        <f t="shared" si="247"/>
        <v>0</v>
      </c>
      <c r="AI682" s="35">
        <f t="shared" si="248"/>
        <v>0</v>
      </c>
      <c r="AJ682" s="34" t="str">
        <f t="shared" si="249"/>
        <v/>
      </c>
      <c r="AK682" s="34" t="str">
        <f t="shared" si="250"/>
        <v/>
      </c>
      <c r="AL682" s="34" t="str">
        <f t="shared" si="251"/>
        <v/>
      </c>
      <c r="AM682" s="34" t="str">
        <f t="shared" si="252"/>
        <v/>
      </c>
      <c r="AN682" s="34" t="str">
        <f t="shared" si="253"/>
        <v/>
      </c>
      <c r="AO682" s="34" t="str">
        <f t="shared" si="254"/>
        <v/>
      </c>
      <c r="AP682" s="34" t="str">
        <f>IF(AJ682="","",VLOOKUP(AN682,[1]Sheet11!E:F,2,0))</f>
        <v/>
      </c>
      <c r="AQ682" s="34" t="str">
        <f>IF(AO682="拼单会员","5年",IF(AJ682="","",VLOOKUP(AM682&amp;AP682,[1]Sheet11!$J$3:$K$17,2)))</f>
        <v/>
      </c>
      <c r="AR682" s="34" t="str">
        <f t="shared" si="255"/>
        <v/>
      </c>
      <c r="AS682" s="34" t="str">
        <f t="shared" si="256"/>
        <v/>
      </c>
      <c r="AT682" s="34" t="str">
        <f t="shared" si="257"/>
        <v/>
      </c>
      <c r="AU682" s="34" t="str">
        <f t="shared" si="258"/>
        <v/>
      </c>
      <c r="AV682" s="34" t="str">
        <f t="shared" si="259"/>
        <v/>
      </c>
      <c r="AW682" s="34" t="str">
        <f t="shared" si="260"/>
        <v/>
      </c>
      <c r="AX682" s="34" t="str">
        <f t="shared" si="261"/>
        <v/>
      </c>
      <c r="AY682" s="34" t="str">
        <f>IF(SUMIF('7-市场业绩'!F:F,AC682,'7-市场业绩'!I:I)&gt;0,"学习卡","老结算")</f>
        <v>老结算</v>
      </c>
      <c r="AZ682" s="34" t="str">
        <f t="shared" si="262"/>
        <v/>
      </c>
      <c r="BA682" s="34" t="str">
        <f t="shared" si="263"/>
        <v>无</v>
      </c>
      <c r="BB682" s="34" t="str">
        <f t="shared" si="264"/>
        <v/>
      </c>
      <c r="BC682" s="34" t="str">
        <f t="shared" si="265"/>
        <v/>
      </c>
      <c r="BD682" s="34" t="str">
        <f t="shared" si="266"/>
        <v>无</v>
      </c>
      <c r="BE682" s="34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7.25" hidden="1" customHeight="1">
      <c r="A683" s="30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7"/>
      <c r="M683" s="20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4" t="str">
        <f t="shared" si="243"/>
        <v/>
      </c>
      <c r="AD683" s="35">
        <f t="shared" si="244"/>
        <v>0</v>
      </c>
      <c r="AE683" s="34" t="str">
        <f t="shared" si="245"/>
        <v/>
      </c>
      <c r="AF683" s="24"/>
      <c r="AG683" s="39">
        <f t="shared" si="246"/>
        <v>0</v>
      </c>
      <c r="AH683" s="35">
        <f t="shared" si="247"/>
        <v>0</v>
      </c>
      <c r="AI683" s="35">
        <f t="shared" si="248"/>
        <v>0</v>
      </c>
      <c r="AJ683" s="34" t="str">
        <f t="shared" si="249"/>
        <v/>
      </c>
      <c r="AK683" s="34" t="str">
        <f t="shared" si="250"/>
        <v/>
      </c>
      <c r="AL683" s="34" t="str">
        <f t="shared" si="251"/>
        <v/>
      </c>
      <c r="AM683" s="34" t="str">
        <f t="shared" si="252"/>
        <v/>
      </c>
      <c r="AN683" s="34" t="str">
        <f t="shared" si="253"/>
        <v/>
      </c>
      <c r="AO683" s="34" t="str">
        <f t="shared" si="254"/>
        <v/>
      </c>
      <c r="AP683" s="34" t="str">
        <f>IF(AJ683="","",VLOOKUP(AN683,[1]Sheet11!E:F,2,0))</f>
        <v/>
      </c>
      <c r="AQ683" s="34" t="str">
        <f>IF(AO683="拼单会员","5年",IF(AJ683="","",VLOOKUP(AM683&amp;AP683,[1]Sheet11!$J$3:$K$17,2)))</f>
        <v/>
      </c>
      <c r="AR683" s="34" t="str">
        <f t="shared" si="255"/>
        <v/>
      </c>
      <c r="AS683" s="34" t="str">
        <f t="shared" si="256"/>
        <v/>
      </c>
      <c r="AT683" s="34" t="str">
        <f t="shared" si="257"/>
        <v/>
      </c>
      <c r="AU683" s="34" t="str">
        <f t="shared" si="258"/>
        <v/>
      </c>
      <c r="AV683" s="34" t="str">
        <f t="shared" si="259"/>
        <v/>
      </c>
      <c r="AW683" s="34" t="str">
        <f t="shared" si="260"/>
        <v/>
      </c>
      <c r="AX683" s="34" t="str">
        <f t="shared" si="261"/>
        <v/>
      </c>
      <c r="AY683" s="34" t="str">
        <f>IF(SUMIF('7-市场业绩'!F:F,AC683,'7-市场业绩'!I:I)&gt;0,"学习卡","老结算")</f>
        <v>老结算</v>
      </c>
      <c r="AZ683" s="34" t="str">
        <f t="shared" si="262"/>
        <v/>
      </c>
      <c r="BA683" s="34" t="str">
        <f t="shared" si="263"/>
        <v>无</v>
      </c>
      <c r="BB683" s="34" t="str">
        <f t="shared" si="264"/>
        <v/>
      </c>
      <c r="BC683" s="34" t="str">
        <f t="shared" si="265"/>
        <v/>
      </c>
      <c r="BD683" s="34" t="str">
        <f t="shared" si="266"/>
        <v>无</v>
      </c>
      <c r="BE683" s="34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7.25" hidden="1" customHeight="1">
      <c r="A684" s="30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7"/>
      <c r="M684" s="20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4" t="str">
        <f t="shared" si="243"/>
        <v/>
      </c>
      <c r="AD684" s="35">
        <f t="shared" si="244"/>
        <v>0</v>
      </c>
      <c r="AE684" s="34" t="str">
        <f t="shared" si="245"/>
        <v/>
      </c>
      <c r="AF684" s="24"/>
      <c r="AG684" s="39">
        <f t="shared" si="246"/>
        <v>0</v>
      </c>
      <c r="AH684" s="35">
        <f t="shared" si="247"/>
        <v>0</v>
      </c>
      <c r="AI684" s="35">
        <f t="shared" si="248"/>
        <v>0</v>
      </c>
      <c r="AJ684" s="34" t="str">
        <f t="shared" si="249"/>
        <v/>
      </c>
      <c r="AK684" s="34" t="str">
        <f t="shared" si="250"/>
        <v/>
      </c>
      <c r="AL684" s="34" t="str">
        <f t="shared" si="251"/>
        <v/>
      </c>
      <c r="AM684" s="34" t="str">
        <f t="shared" si="252"/>
        <v/>
      </c>
      <c r="AN684" s="34" t="str">
        <f t="shared" si="253"/>
        <v/>
      </c>
      <c r="AO684" s="34" t="str">
        <f t="shared" si="254"/>
        <v/>
      </c>
      <c r="AP684" s="34" t="str">
        <f>IF(AJ684="","",VLOOKUP(AN684,[1]Sheet11!E:F,2,0))</f>
        <v/>
      </c>
      <c r="AQ684" s="34" t="str">
        <f>IF(AO684="拼单会员","5年",IF(AJ684="","",VLOOKUP(AM684&amp;AP684,[1]Sheet11!$J$3:$K$17,2)))</f>
        <v/>
      </c>
      <c r="AR684" s="34" t="str">
        <f t="shared" si="255"/>
        <v/>
      </c>
      <c r="AS684" s="34" t="str">
        <f t="shared" si="256"/>
        <v/>
      </c>
      <c r="AT684" s="34" t="str">
        <f t="shared" si="257"/>
        <v/>
      </c>
      <c r="AU684" s="34" t="str">
        <f t="shared" si="258"/>
        <v/>
      </c>
      <c r="AV684" s="34" t="str">
        <f t="shared" si="259"/>
        <v/>
      </c>
      <c r="AW684" s="34" t="str">
        <f t="shared" si="260"/>
        <v/>
      </c>
      <c r="AX684" s="34" t="str">
        <f t="shared" si="261"/>
        <v/>
      </c>
      <c r="AY684" s="34" t="str">
        <f>IF(SUMIF('7-市场业绩'!F:F,AC684,'7-市场业绩'!I:I)&gt;0,"学习卡","老结算")</f>
        <v>老结算</v>
      </c>
      <c r="AZ684" s="34" t="str">
        <f t="shared" si="262"/>
        <v/>
      </c>
      <c r="BA684" s="34" t="str">
        <f t="shared" si="263"/>
        <v>无</v>
      </c>
      <c r="BB684" s="34" t="str">
        <f t="shared" si="264"/>
        <v/>
      </c>
      <c r="BC684" s="34" t="str">
        <f t="shared" si="265"/>
        <v/>
      </c>
      <c r="BD684" s="34" t="str">
        <f t="shared" si="266"/>
        <v>无</v>
      </c>
      <c r="BE684" s="34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7.25" hidden="1" customHeight="1">
      <c r="A685" s="30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7"/>
      <c r="M685" s="20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4" t="str">
        <f t="shared" si="243"/>
        <v/>
      </c>
      <c r="AD685" s="35">
        <f t="shared" si="244"/>
        <v>0</v>
      </c>
      <c r="AE685" s="34" t="str">
        <f t="shared" si="245"/>
        <v/>
      </c>
      <c r="AF685" s="24"/>
      <c r="AG685" s="39">
        <f t="shared" si="246"/>
        <v>0</v>
      </c>
      <c r="AH685" s="35">
        <f t="shared" si="247"/>
        <v>0</v>
      </c>
      <c r="AI685" s="35">
        <f t="shared" si="248"/>
        <v>0</v>
      </c>
      <c r="AJ685" s="34" t="str">
        <f t="shared" si="249"/>
        <v/>
      </c>
      <c r="AK685" s="34" t="str">
        <f t="shared" si="250"/>
        <v/>
      </c>
      <c r="AL685" s="34" t="str">
        <f t="shared" si="251"/>
        <v/>
      </c>
      <c r="AM685" s="34" t="str">
        <f t="shared" si="252"/>
        <v/>
      </c>
      <c r="AN685" s="34" t="str">
        <f t="shared" si="253"/>
        <v/>
      </c>
      <c r="AO685" s="34" t="str">
        <f t="shared" si="254"/>
        <v/>
      </c>
      <c r="AP685" s="34" t="str">
        <f>IF(AJ685="","",VLOOKUP(AN685,[1]Sheet11!E:F,2,0))</f>
        <v/>
      </c>
      <c r="AQ685" s="34" t="str">
        <f>IF(AO685="拼单会员","5年",IF(AJ685="","",VLOOKUP(AM685&amp;AP685,[1]Sheet11!$J$3:$K$17,2)))</f>
        <v/>
      </c>
      <c r="AR685" s="34" t="str">
        <f t="shared" si="255"/>
        <v/>
      </c>
      <c r="AS685" s="34" t="str">
        <f t="shared" si="256"/>
        <v/>
      </c>
      <c r="AT685" s="34" t="str">
        <f t="shared" si="257"/>
        <v/>
      </c>
      <c r="AU685" s="34" t="str">
        <f t="shared" si="258"/>
        <v/>
      </c>
      <c r="AV685" s="34" t="str">
        <f t="shared" si="259"/>
        <v/>
      </c>
      <c r="AW685" s="34" t="str">
        <f t="shared" si="260"/>
        <v/>
      </c>
      <c r="AX685" s="34" t="str">
        <f t="shared" si="261"/>
        <v/>
      </c>
      <c r="AY685" s="34" t="str">
        <f>IF(SUMIF('7-市场业绩'!F:F,AC685,'7-市场业绩'!I:I)&gt;0,"学习卡","老结算")</f>
        <v>老结算</v>
      </c>
      <c r="AZ685" s="34" t="str">
        <f t="shared" si="262"/>
        <v/>
      </c>
      <c r="BA685" s="34" t="str">
        <f t="shared" si="263"/>
        <v>无</v>
      </c>
      <c r="BB685" s="34" t="str">
        <f t="shared" si="264"/>
        <v/>
      </c>
      <c r="BC685" s="34" t="str">
        <f t="shared" si="265"/>
        <v/>
      </c>
      <c r="BD685" s="34" t="str">
        <f t="shared" si="266"/>
        <v>无</v>
      </c>
      <c r="BE685" s="34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7.25" hidden="1" customHeight="1">
      <c r="A686" s="30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7"/>
      <c r="M686" s="20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4" t="str">
        <f t="shared" si="243"/>
        <v/>
      </c>
      <c r="AD686" s="35">
        <f t="shared" si="244"/>
        <v>0</v>
      </c>
      <c r="AE686" s="34" t="str">
        <f t="shared" si="245"/>
        <v/>
      </c>
      <c r="AF686" s="24"/>
      <c r="AG686" s="39">
        <f t="shared" si="246"/>
        <v>0</v>
      </c>
      <c r="AH686" s="35">
        <f t="shared" si="247"/>
        <v>0</v>
      </c>
      <c r="AI686" s="35">
        <f t="shared" si="248"/>
        <v>0</v>
      </c>
      <c r="AJ686" s="34" t="str">
        <f t="shared" si="249"/>
        <v/>
      </c>
      <c r="AK686" s="34" t="str">
        <f t="shared" si="250"/>
        <v/>
      </c>
      <c r="AL686" s="34" t="str">
        <f t="shared" si="251"/>
        <v/>
      </c>
      <c r="AM686" s="34" t="str">
        <f t="shared" si="252"/>
        <v/>
      </c>
      <c r="AN686" s="34" t="str">
        <f t="shared" si="253"/>
        <v/>
      </c>
      <c r="AO686" s="34" t="str">
        <f t="shared" si="254"/>
        <v/>
      </c>
      <c r="AP686" s="34" t="str">
        <f>IF(AJ686="","",VLOOKUP(AN686,[1]Sheet11!E:F,2,0))</f>
        <v/>
      </c>
      <c r="AQ686" s="34" t="str">
        <f>IF(AO686="拼单会员","5年",IF(AJ686="","",VLOOKUP(AM686&amp;AP686,[1]Sheet11!$J$3:$K$17,2)))</f>
        <v/>
      </c>
      <c r="AR686" s="34" t="str">
        <f t="shared" si="255"/>
        <v/>
      </c>
      <c r="AS686" s="34" t="str">
        <f t="shared" si="256"/>
        <v/>
      </c>
      <c r="AT686" s="34" t="str">
        <f t="shared" si="257"/>
        <v/>
      </c>
      <c r="AU686" s="34" t="str">
        <f t="shared" si="258"/>
        <v/>
      </c>
      <c r="AV686" s="34" t="str">
        <f t="shared" si="259"/>
        <v/>
      </c>
      <c r="AW686" s="34" t="str">
        <f t="shared" si="260"/>
        <v/>
      </c>
      <c r="AX686" s="34" t="str">
        <f t="shared" si="261"/>
        <v/>
      </c>
      <c r="AY686" s="34" t="str">
        <f>IF(SUMIF('7-市场业绩'!F:F,AC686,'7-市场业绩'!I:I)&gt;0,"学习卡","老结算")</f>
        <v>老结算</v>
      </c>
      <c r="AZ686" s="34" t="str">
        <f t="shared" si="262"/>
        <v/>
      </c>
      <c r="BA686" s="34" t="str">
        <f t="shared" si="263"/>
        <v>无</v>
      </c>
      <c r="BB686" s="34" t="str">
        <f t="shared" si="264"/>
        <v/>
      </c>
      <c r="BC686" s="34" t="str">
        <f t="shared" si="265"/>
        <v/>
      </c>
      <c r="BD686" s="34" t="str">
        <f t="shared" si="266"/>
        <v>无</v>
      </c>
      <c r="BE686" s="34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7.25" hidden="1" customHeight="1">
      <c r="A687" s="30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7"/>
      <c r="M687" s="20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4" t="str">
        <f t="shared" si="243"/>
        <v/>
      </c>
      <c r="AD687" s="35">
        <f t="shared" si="244"/>
        <v>0</v>
      </c>
      <c r="AE687" s="34" t="str">
        <f t="shared" si="245"/>
        <v/>
      </c>
      <c r="AF687" s="24"/>
      <c r="AG687" s="39">
        <f t="shared" si="246"/>
        <v>0</v>
      </c>
      <c r="AH687" s="35">
        <f t="shared" si="247"/>
        <v>0</v>
      </c>
      <c r="AI687" s="35">
        <f t="shared" si="248"/>
        <v>0</v>
      </c>
      <c r="AJ687" s="34" t="str">
        <f t="shared" si="249"/>
        <v/>
      </c>
      <c r="AK687" s="34" t="str">
        <f t="shared" si="250"/>
        <v/>
      </c>
      <c r="AL687" s="34" t="str">
        <f t="shared" si="251"/>
        <v/>
      </c>
      <c r="AM687" s="34" t="str">
        <f t="shared" si="252"/>
        <v/>
      </c>
      <c r="AN687" s="34" t="str">
        <f t="shared" si="253"/>
        <v/>
      </c>
      <c r="AO687" s="34" t="str">
        <f t="shared" si="254"/>
        <v/>
      </c>
      <c r="AP687" s="34" t="str">
        <f>IF(AJ687="","",VLOOKUP(AN687,[1]Sheet11!E:F,2,0))</f>
        <v/>
      </c>
      <c r="AQ687" s="34" t="str">
        <f>IF(AO687="拼单会员","5年",IF(AJ687="","",VLOOKUP(AM687&amp;AP687,[1]Sheet11!$J$3:$K$17,2)))</f>
        <v/>
      </c>
      <c r="AR687" s="34" t="str">
        <f t="shared" si="255"/>
        <v/>
      </c>
      <c r="AS687" s="34" t="str">
        <f t="shared" si="256"/>
        <v/>
      </c>
      <c r="AT687" s="34" t="str">
        <f t="shared" si="257"/>
        <v/>
      </c>
      <c r="AU687" s="34" t="str">
        <f t="shared" si="258"/>
        <v/>
      </c>
      <c r="AV687" s="34" t="str">
        <f t="shared" si="259"/>
        <v/>
      </c>
      <c r="AW687" s="34" t="str">
        <f t="shared" si="260"/>
        <v/>
      </c>
      <c r="AX687" s="34" t="str">
        <f t="shared" si="261"/>
        <v/>
      </c>
      <c r="AY687" s="34" t="str">
        <f>IF(SUMIF('7-市场业绩'!F:F,AC687,'7-市场业绩'!I:I)&gt;0,"学习卡","老结算")</f>
        <v>老结算</v>
      </c>
      <c r="AZ687" s="34" t="str">
        <f t="shared" si="262"/>
        <v/>
      </c>
      <c r="BA687" s="34" t="str">
        <f t="shared" si="263"/>
        <v>无</v>
      </c>
      <c r="BB687" s="34" t="str">
        <f t="shared" si="264"/>
        <v/>
      </c>
      <c r="BC687" s="34" t="str">
        <f t="shared" si="265"/>
        <v/>
      </c>
      <c r="BD687" s="34" t="str">
        <f t="shared" si="266"/>
        <v>无</v>
      </c>
      <c r="BE687" s="34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7.25" hidden="1" customHeight="1">
      <c r="A688" s="30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7"/>
      <c r="M688" s="20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4" t="str">
        <f t="shared" si="243"/>
        <v/>
      </c>
      <c r="AD688" s="35">
        <f t="shared" si="244"/>
        <v>0</v>
      </c>
      <c r="AE688" s="34" t="str">
        <f t="shared" si="245"/>
        <v/>
      </c>
      <c r="AF688" s="24"/>
      <c r="AG688" s="39">
        <f t="shared" si="246"/>
        <v>0</v>
      </c>
      <c r="AH688" s="35">
        <f t="shared" si="247"/>
        <v>0</v>
      </c>
      <c r="AI688" s="35">
        <f t="shared" si="248"/>
        <v>0</v>
      </c>
      <c r="AJ688" s="34" t="str">
        <f t="shared" si="249"/>
        <v/>
      </c>
      <c r="AK688" s="34" t="str">
        <f t="shared" si="250"/>
        <v/>
      </c>
      <c r="AL688" s="34" t="str">
        <f t="shared" si="251"/>
        <v/>
      </c>
      <c r="AM688" s="34" t="str">
        <f t="shared" si="252"/>
        <v/>
      </c>
      <c r="AN688" s="34" t="str">
        <f t="shared" si="253"/>
        <v/>
      </c>
      <c r="AO688" s="34" t="str">
        <f t="shared" si="254"/>
        <v/>
      </c>
      <c r="AP688" s="34" t="str">
        <f>IF(AJ688="","",VLOOKUP(AN688,[1]Sheet11!E:F,2,0))</f>
        <v/>
      </c>
      <c r="AQ688" s="34" t="str">
        <f>IF(AO688="拼单会员","5年",IF(AJ688="","",VLOOKUP(AM688&amp;AP688,[1]Sheet11!$J$3:$K$17,2)))</f>
        <v/>
      </c>
      <c r="AR688" s="34" t="str">
        <f t="shared" si="255"/>
        <v/>
      </c>
      <c r="AS688" s="34" t="str">
        <f t="shared" si="256"/>
        <v/>
      </c>
      <c r="AT688" s="34" t="str">
        <f t="shared" si="257"/>
        <v/>
      </c>
      <c r="AU688" s="34" t="str">
        <f t="shared" si="258"/>
        <v/>
      </c>
      <c r="AV688" s="34" t="str">
        <f t="shared" si="259"/>
        <v/>
      </c>
      <c r="AW688" s="34" t="str">
        <f t="shared" si="260"/>
        <v/>
      </c>
      <c r="AX688" s="34" t="str">
        <f t="shared" si="261"/>
        <v/>
      </c>
      <c r="AY688" s="34" t="str">
        <f>IF(SUMIF('7-市场业绩'!F:F,AC688,'7-市场业绩'!I:I)&gt;0,"学习卡","老结算")</f>
        <v>老结算</v>
      </c>
      <c r="AZ688" s="34" t="str">
        <f t="shared" si="262"/>
        <v/>
      </c>
      <c r="BA688" s="34" t="str">
        <f t="shared" si="263"/>
        <v>无</v>
      </c>
      <c r="BB688" s="34" t="str">
        <f t="shared" si="264"/>
        <v/>
      </c>
      <c r="BC688" s="34" t="str">
        <f t="shared" si="265"/>
        <v/>
      </c>
      <c r="BD688" s="34" t="str">
        <f t="shared" si="266"/>
        <v>无</v>
      </c>
      <c r="BE688" s="34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7.25" hidden="1" customHeight="1">
      <c r="A689" s="30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7"/>
      <c r="M689" s="20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4" t="str">
        <f t="shared" si="243"/>
        <v/>
      </c>
      <c r="AD689" s="35">
        <f t="shared" si="244"/>
        <v>0</v>
      </c>
      <c r="AE689" s="34" t="str">
        <f t="shared" si="245"/>
        <v/>
      </c>
      <c r="AF689" s="24"/>
      <c r="AG689" s="39">
        <f t="shared" si="246"/>
        <v>0</v>
      </c>
      <c r="AH689" s="35">
        <f t="shared" si="247"/>
        <v>0</v>
      </c>
      <c r="AI689" s="35">
        <f t="shared" si="248"/>
        <v>0</v>
      </c>
      <c r="AJ689" s="34" t="str">
        <f t="shared" si="249"/>
        <v/>
      </c>
      <c r="AK689" s="34" t="str">
        <f t="shared" si="250"/>
        <v/>
      </c>
      <c r="AL689" s="34" t="str">
        <f t="shared" si="251"/>
        <v/>
      </c>
      <c r="AM689" s="34" t="str">
        <f t="shared" si="252"/>
        <v/>
      </c>
      <c r="AN689" s="34" t="str">
        <f t="shared" si="253"/>
        <v/>
      </c>
      <c r="AO689" s="34" t="str">
        <f t="shared" si="254"/>
        <v/>
      </c>
      <c r="AP689" s="34" t="str">
        <f>IF(AJ689="","",VLOOKUP(AN689,[1]Sheet11!E:F,2,0))</f>
        <v/>
      </c>
      <c r="AQ689" s="34" t="str">
        <f>IF(AO689="拼单会员","5年",IF(AJ689="","",VLOOKUP(AM689&amp;AP689,[1]Sheet11!$J$3:$K$17,2)))</f>
        <v/>
      </c>
      <c r="AR689" s="34" t="str">
        <f t="shared" si="255"/>
        <v/>
      </c>
      <c r="AS689" s="34" t="str">
        <f t="shared" si="256"/>
        <v/>
      </c>
      <c r="AT689" s="34" t="str">
        <f t="shared" si="257"/>
        <v/>
      </c>
      <c r="AU689" s="34" t="str">
        <f t="shared" si="258"/>
        <v/>
      </c>
      <c r="AV689" s="34" t="str">
        <f t="shared" si="259"/>
        <v/>
      </c>
      <c r="AW689" s="34" t="str">
        <f t="shared" si="260"/>
        <v/>
      </c>
      <c r="AX689" s="34" t="str">
        <f t="shared" si="261"/>
        <v/>
      </c>
      <c r="AY689" s="34" t="str">
        <f>IF(SUMIF('7-市场业绩'!F:F,AC689,'7-市场业绩'!I:I)&gt;0,"学习卡","老结算")</f>
        <v>老结算</v>
      </c>
      <c r="AZ689" s="34" t="str">
        <f t="shared" si="262"/>
        <v/>
      </c>
      <c r="BA689" s="34" t="str">
        <f t="shared" si="263"/>
        <v>无</v>
      </c>
      <c r="BB689" s="34" t="str">
        <f t="shared" si="264"/>
        <v/>
      </c>
      <c r="BC689" s="34" t="str">
        <f t="shared" si="265"/>
        <v/>
      </c>
      <c r="BD689" s="34" t="str">
        <f t="shared" si="266"/>
        <v>无</v>
      </c>
      <c r="BE689" s="34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7.25" hidden="1" customHeight="1">
      <c r="A690" s="30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7"/>
      <c r="M690" s="20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4" t="str">
        <f t="shared" si="243"/>
        <v/>
      </c>
      <c r="AD690" s="35">
        <f t="shared" si="244"/>
        <v>0</v>
      </c>
      <c r="AE690" s="34" t="str">
        <f t="shared" si="245"/>
        <v/>
      </c>
      <c r="AF690" s="24"/>
      <c r="AG690" s="39">
        <f t="shared" si="246"/>
        <v>0</v>
      </c>
      <c r="AH690" s="35">
        <f t="shared" si="247"/>
        <v>0</v>
      </c>
      <c r="AI690" s="35">
        <f t="shared" si="248"/>
        <v>0</v>
      </c>
      <c r="AJ690" s="34" t="str">
        <f t="shared" si="249"/>
        <v/>
      </c>
      <c r="AK690" s="34" t="str">
        <f t="shared" si="250"/>
        <v/>
      </c>
      <c r="AL690" s="34" t="str">
        <f t="shared" si="251"/>
        <v/>
      </c>
      <c r="AM690" s="34" t="str">
        <f t="shared" si="252"/>
        <v/>
      </c>
      <c r="AN690" s="34" t="str">
        <f t="shared" si="253"/>
        <v/>
      </c>
      <c r="AO690" s="34" t="str">
        <f t="shared" si="254"/>
        <v/>
      </c>
      <c r="AP690" s="34" t="str">
        <f>IF(AJ690="","",VLOOKUP(AN690,[1]Sheet11!E:F,2,0))</f>
        <v/>
      </c>
      <c r="AQ690" s="34" t="str">
        <f>IF(AO690="拼单会员","5年",IF(AJ690="","",VLOOKUP(AM690&amp;AP690,[1]Sheet11!$J$3:$K$17,2)))</f>
        <v/>
      </c>
      <c r="AR690" s="34" t="str">
        <f t="shared" si="255"/>
        <v/>
      </c>
      <c r="AS690" s="34" t="str">
        <f t="shared" si="256"/>
        <v/>
      </c>
      <c r="AT690" s="34" t="str">
        <f t="shared" si="257"/>
        <v/>
      </c>
      <c r="AU690" s="34" t="str">
        <f t="shared" si="258"/>
        <v/>
      </c>
      <c r="AV690" s="34" t="str">
        <f t="shared" si="259"/>
        <v/>
      </c>
      <c r="AW690" s="34" t="str">
        <f t="shared" si="260"/>
        <v/>
      </c>
      <c r="AX690" s="34" t="str">
        <f t="shared" si="261"/>
        <v/>
      </c>
      <c r="AY690" s="34" t="str">
        <f>IF(SUMIF('7-市场业绩'!F:F,AC690,'7-市场业绩'!I:I)&gt;0,"学习卡","老结算")</f>
        <v>老结算</v>
      </c>
      <c r="AZ690" s="34" t="str">
        <f t="shared" si="262"/>
        <v/>
      </c>
      <c r="BA690" s="34" t="str">
        <f t="shared" si="263"/>
        <v>无</v>
      </c>
      <c r="BB690" s="34" t="str">
        <f t="shared" si="264"/>
        <v/>
      </c>
      <c r="BC690" s="34" t="str">
        <f t="shared" si="265"/>
        <v/>
      </c>
      <c r="BD690" s="34" t="str">
        <f t="shared" si="266"/>
        <v>无</v>
      </c>
      <c r="BE690" s="34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7.25" hidden="1" customHeight="1">
      <c r="A691" s="30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7"/>
      <c r="M691" s="20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4" t="str">
        <f t="shared" si="243"/>
        <v/>
      </c>
      <c r="AD691" s="35">
        <f t="shared" si="244"/>
        <v>0</v>
      </c>
      <c r="AE691" s="34" t="str">
        <f t="shared" si="245"/>
        <v/>
      </c>
      <c r="AF691" s="24"/>
      <c r="AG691" s="39">
        <f t="shared" si="246"/>
        <v>0</v>
      </c>
      <c r="AH691" s="35">
        <f t="shared" si="247"/>
        <v>0</v>
      </c>
      <c r="AI691" s="35">
        <f t="shared" si="248"/>
        <v>0</v>
      </c>
      <c r="AJ691" s="34" t="str">
        <f t="shared" si="249"/>
        <v/>
      </c>
      <c r="AK691" s="34" t="str">
        <f t="shared" si="250"/>
        <v/>
      </c>
      <c r="AL691" s="34" t="str">
        <f t="shared" si="251"/>
        <v/>
      </c>
      <c r="AM691" s="34" t="str">
        <f t="shared" si="252"/>
        <v/>
      </c>
      <c r="AN691" s="34" t="str">
        <f t="shared" si="253"/>
        <v/>
      </c>
      <c r="AO691" s="34" t="str">
        <f t="shared" si="254"/>
        <v/>
      </c>
      <c r="AP691" s="34" t="str">
        <f>IF(AJ691="","",VLOOKUP(AN691,[1]Sheet11!E:F,2,0))</f>
        <v/>
      </c>
      <c r="AQ691" s="34" t="str">
        <f>IF(AO691="拼单会员","5年",IF(AJ691="","",VLOOKUP(AM691&amp;AP691,[1]Sheet11!$J$3:$K$17,2)))</f>
        <v/>
      </c>
      <c r="AR691" s="34" t="str">
        <f t="shared" si="255"/>
        <v/>
      </c>
      <c r="AS691" s="34" t="str">
        <f t="shared" si="256"/>
        <v/>
      </c>
      <c r="AT691" s="34" t="str">
        <f t="shared" si="257"/>
        <v/>
      </c>
      <c r="AU691" s="34" t="str">
        <f t="shared" si="258"/>
        <v/>
      </c>
      <c r="AV691" s="34" t="str">
        <f t="shared" si="259"/>
        <v/>
      </c>
      <c r="AW691" s="34" t="str">
        <f t="shared" si="260"/>
        <v/>
      </c>
      <c r="AX691" s="34" t="str">
        <f t="shared" si="261"/>
        <v/>
      </c>
      <c r="AY691" s="34" t="str">
        <f>IF(SUMIF('7-市场业绩'!F:F,AC691,'7-市场业绩'!I:I)&gt;0,"学习卡","老结算")</f>
        <v>老结算</v>
      </c>
      <c r="AZ691" s="34" t="str">
        <f t="shared" si="262"/>
        <v/>
      </c>
      <c r="BA691" s="34" t="str">
        <f t="shared" si="263"/>
        <v>无</v>
      </c>
      <c r="BB691" s="34" t="str">
        <f t="shared" si="264"/>
        <v/>
      </c>
      <c r="BC691" s="34" t="str">
        <f t="shared" si="265"/>
        <v/>
      </c>
      <c r="BD691" s="34" t="str">
        <f t="shared" si="266"/>
        <v>无</v>
      </c>
      <c r="BE691" s="34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7.25" hidden="1" customHeight="1">
      <c r="A692" s="30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7"/>
      <c r="M692" s="20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4" t="str">
        <f t="shared" si="243"/>
        <v/>
      </c>
      <c r="AD692" s="35">
        <f t="shared" si="244"/>
        <v>0</v>
      </c>
      <c r="AE692" s="34" t="str">
        <f t="shared" si="245"/>
        <v/>
      </c>
      <c r="AF692" s="24"/>
      <c r="AG692" s="39">
        <f t="shared" si="246"/>
        <v>0</v>
      </c>
      <c r="AH692" s="35">
        <f t="shared" si="247"/>
        <v>0</v>
      </c>
      <c r="AI692" s="35">
        <f t="shared" si="248"/>
        <v>0</v>
      </c>
      <c r="AJ692" s="34" t="str">
        <f t="shared" si="249"/>
        <v/>
      </c>
      <c r="AK692" s="34" t="str">
        <f t="shared" si="250"/>
        <v/>
      </c>
      <c r="AL692" s="34" t="str">
        <f t="shared" si="251"/>
        <v/>
      </c>
      <c r="AM692" s="34" t="str">
        <f t="shared" si="252"/>
        <v/>
      </c>
      <c r="AN692" s="34" t="str">
        <f t="shared" si="253"/>
        <v/>
      </c>
      <c r="AO692" s="34" t="str">
        <f t="shared" si="254"/>
        <v/>
      </c>
      <c r="AP692" s="34" t="str">
        <f>IF(AJ692="","",VLOOKUP(AN692,[1]Sheet11!E:F,2,0))</f>
        <v/>
      </c>
      <c r="AQ692" s="34" t="str">
        <f>IF(AO692="拼单会员","5年",IF(AJ692="","",VLOOKUP(AM692&amp;AP692,[1]Sheet11!$J$3:$K$17,2)))</f>
        <v/>
      </c>
      <c r="AR692" s="34" t="str">
        <f t="shared" si="255"/>
        <v/>
      </c>
      <c r="AS692" s="34" t="str">
        <f t="shared" si="256"/>
        <v/>
      </c>
      <c r="AT692" s="34" t="str">
        <f t="shared" si="257"/>
        <v/>
      </c>
      <c r="AU692" s="34" t="str">
        <f t="shared" si="258"/>
        <v/>
      </c>
      <c r="AV692" s="34" t="str">
        <f t="shared" si="259"/>
        <v/>
      </c>
      <c r="AW692" s="34" t="str">
        <f t="shared" si="260"/>
        <v/>
      </c>
      <c r="AX692" s="34" t="str">
        <f t="shared" si="261"/>
        <v/>
      </c>
      <c r="AY692" s="34" t="str">
        <f>IF(SUMIF('7-市场业绩'!F:F,AC692,'7-市场业绩'!I:I)&gt;0,"学习卡","老结算")</f>
        <v>老结算</v>
      </c>
      <c r="AZ692" s="34" t="str">
        <f t="shared" si="262"/>
        <v/>
      </c>
      <c r="BA692" s="34" t="str">
        <f t="shared" si="263"/>
        <v>无</v>
      </c>
      <c r="BB692" s="34" t="str">
        <f t="shared" si="264"/>
        <v/>
      </c>
      <c r="BC692" s="34" t="str">
        <f t="shared" si="265"/>
        <v/>
      </c>
      <c r="BD692" s="34" t="str">
        <f t="shared" si="266"/>
        <v>无</v>
      </c>
      <c r="BE692" s="34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7.25" hidden="1" customHeight="1">
      <c r="A693" s="30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7"/>
      <c r="M693" s="20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4" t="str">
        <f t="shared" si="243"/>
        <v/>
      </c>
      <c r="AD693" s="35">
        <f t="shared" si="244"/>
        <v>0</v>
      </c>
      <c r="AE693" s="34" t="str">
        <f t="shared" si="245"/>
        <v/>
      </c>
      <c r="AF693" s="24"/>
      <c r="AG693" s="39">
        <f t="shared" si="246"/>
        <v>0</v>
      </c>
      <c r="AH693" s="35">
        <f t="shared" si="247"/>
        <v>0</v>
      </c>
      <c r="AI693" s="35">
        <f t="shared" si="248"/>
        <v>0</v>
      </c>
      <c r="AJ693" s="34" t="str">
        <f t="shared" si="249"/>
        <v/>
      </c>
      <c r="AK693" s="34" t="str">
        <f t="shared" si="250"/>
        <v/>
      </c>
      <c r="AL693" s="34" t="str">
        <f t="shared" si="251"/>
        <v/>
      </c>
      <c r="AM693" s="34" t="str">
        <f t="shared" si="252"/>
        <v/>
      </c>
      <c r="AN693" s="34" t="str">
        <f t="shared" si="253"/>
        <v/>
      </c>
      <c r="AO693" s="34" t="str">
        <f t="shared" si="254"/>
        <v/>
      </c>
      <c r="AP693" s="34" t="str">
        <f>IF(AJ693="","",VLOOKUP(AN693,[1]Sheet11!E:F,2,0))</f>
        <v/>
      </c>
      <c r="AQ693" s="34" t="str">
        <f>IF(AO693="拼单会员","5年",IF(AJ693="","",VLOOKUP(AM693&amp;AP693,[1]Sheet11!$J$3:$K$17,2)))</f>
        <v/>
      </c>
      <c r="AR693" s="34" t="str">
        <f t="shared" si="255"/>
        <v/>
      </c>
      <c r="AS693" s="34" t="str">
        <f t="shared" si="256"/>
        <v/>
      </c>
      <c r="AT693" s="34" t="str">
        <f t="shared" si="257"/>
        <v/>
      </c>
      <c r="AU693" s="34" t="str">
        <f t="shared" si="258"/>
        <v/>
      </c>
      <c r="AV693" s="34" t="str">
        <f t="shared" si="259"/>
        <v/>
      </c>
      <c r="AW693" s="34" t="str">
        <f t="shared" si="260"/>
        <v/>
      </c>
      <c r="AX693" s="34" t="str">
        <f t="shared" si="261"/>
        <v/>
      </c>
      <c r="AY693" s="34" t="str">
        <f>IF(SUMIF('7-市场业绩'!F:F,AC693,'7-市场业绩'!I:I)&gt;0,"学习卡","老结算")</f>
        <v>老结算</v>
      </c>
      <c r="AZ693" s="34" t="str">
        <f t="shared" si="262"/>
        <v/>
      </c>
      <c r="BA693" s="34" t="str">
        <f t="shared" si="263"/>
        <v>无</v>
      </c>
      <c r="BB693" s="34" t="str">
        <f t="shared" si="264"/>
        <v/>
      </c>
      <c r="BC693" s="34" t="str">
        <f t="shared" si="265"/>
        <v/>
      </c>
      <c r="BD693" s="34" t="str">
        <f t="shared" si="266"/>
        <v>无</v>
      </c>
      <c r="BE693" s="34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7.25" hidden="1" customHeight="1">
      <c r="A694" s="30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7"/>
      <c r="M694" s="20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4" t="str">
        <f t="shared" si="243"/>
        <v/>
      </c>
      <c r="AD694" s="35">
        <f t="shared" si="244"/>
        <v>0</v>
      </c>
      <c r="AE694" s="34" t="str">
        <f t="shared" si="245"/>
        <v/>
      </c>
      <c r="AF694" s="24"/>
      <c r="AG694" s="39">
        <f t="shared" si="246"/>
        <v>0</v>
      </c>
      <c r="AH694" s="35">
        <f t="shared" si="247"/>
        <v>0</v>
      </c>
      <c r="AI694" s="35">
        <f t="shared" si="248"/>
        <v>0</v>
      </c>
      <c r="AJ694" s="34" t="str">
        <f t="shared" si="249"/>
        <v/>
      </c>
      <c r="AK694" s="34" t="str">
        <f t="shared" si="250"/>
        <v/>
      </c>
      <c r="AL694" s="34" t="str">
        <f t="shared" si="251"/>
        <v/>
      </c>
      <c r="AM694" s="34" t="str">
        <f t="shared" si="252"/>
        <v/>
      </c>
      <c r="AN694" s="34" t="str">
        <f t="shared" si="253"/>
        <v/>
      </c>
      <c r="AO694" s="34" t="str">
        <f t="shared" si="254"/>
        <v/>
      </c>
      <c r="AP694" s="34" t="str">
        <f>IF(AJ694="","",VLOOKUP(AN694,[1]Sheet11!E:F,2,0))</f>
        <v/>
      </c>
      <c r="AQ694" s="34" t="str">
        <f>IF(AO694="拼单会员","5年",IF(AJ694="","",VLOOKUP(AM694&amp;AP694,[1]Sheet11!$J$3:$K$17,2)))</f>
        <v/>
      </c>
      <c r="AR694" s="34" t="str">
        <f t="shared" si="255"/>
        <v/>
      </c>
      <c r="AS694" s="34" t="str">
        <f t="shared" si="256"/>
        <v/>
      </c>
      <c r="AT694" s="34" t="str">
        <f t="shared" si="257"/>
        <v/>
      </c>
      <c r="AU694" s="34" t="str">
        <f t="shared" si="258"/>
        <v/>
      </c>
      <c r="AV694" s="34" t="str">
        <f t="shared" si="259"/>
        <v/>
      </c>
      <c r="AW694" s="34" t="str">
        <f t="shared" si="260"/>
        <v/>
      </c>
      <c r="AX694" s="34" t="str">
        <f t="shared" si="261"/>
        <v/>
      </c>
      <c r="AY694" s="34" t="str">
        <f>IF(SUMIF('7-市场业绩'!F:F,AC694,'7-市场业绩'!I:I)&gt;0,"学习卡","老结算")</f>
        <v>老结算</v>
      </c>
      <c r="AZ694" s="34" t="str">
        <f t="shared" si="262"/>
        <v/>
      </c>
      <c r="BA694" s="34" t="str">
        <f t="shared" si="263"/>
        <v>无</v>
      </c>
      <c r="BB694" s="34" t="str">
        <f t="shared" si="264"/>
        <v/>
      </c>
      <c r="BC694" s="34" t="str">
        <f t="shared" si="265"/>
        <v/>
      </c>
      <c r="BD694" s="34" t="str">
        <f t="shared" si="266"/>
        <v>无</v>
      </c>
      <c r="BE694" s="34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7.25" hidden="1" customHeight="1">
      <c r="A695" s="30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7"/>
      <c r="M695" s="20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4" t="str">
        <f t="shared" si="243"/>
        <v/>
      </c>
      <c r="AD695" s="35">
        <f t="shared" si="244"/>
        <v>0</v>
      </c>
      <c r="AE695" s="34" t="str">
        <f t="shared" si="245"/>
        <v/>
      </c>
      <c r="AF695" s="24"/>
      <c r="AG695" s="39">
        <f t="shared" si="246"/>
        <v>0</v>
      </c>
      <c r="AH695" s="35">
        <f t="shared" si="247"/>
        <v>0</v>
      </c>
      <c r="AI695" s="35">
        <f t="shared" si="248"/>
        <v>0</v>
      </c>
      <c r="AJ695" s="34" t="str">
        <f t="shared" si="249"/>
        <v/>
      </c>
      <c r="AK695" s="34" t="str">
        <f t="shared" si="250"/>
        <v/>
      </c>
      <c r="AL695" s="34" t="str">
        <f t="shared" si="251"/>
        <v/>
      </c>
      <c r="AM695" s="34" t="str">
        <f t="shared" si="252"/>
        <v/>
      </c>
      <c r="AN695" s="34" t="str">
        <f t="shared" si="253"/>
        <v/>
      </c>
      <c r="AO695" s="34" t="str">
        <f t="shared" si="254"/>
        <v/>
      </c>
      <c r="AP695" s="34" t="str">
        <f>IF(AJ695="","",VLOOKUP(AN695,[1]Sheet11!E:F,2,0))</f>
        <v/>
      </c>
      <c r="AQ695" s="34" t="str">
        <f>IF(AO695="拼单会员","5年",IF(AJ695="","",VLOOKUP(AM695&amp;AP695,[1]Sheet11!$J$3:$K$17,2)))</f>
        <v/>
      </c>
      <c r="AR695" s="34" t="str">
        <f t="shared" si="255"/>
        <v/>
      </c>
      <c r="AS695" s="34" t="str">
        <f t="shared" si="256"/>
        <v/>
      </c>
      <c r="AT695" s="34" t="str">
        <f t="shared" si="257"/>
        <v/>
      </c>
      <c r="AU695" s="34" t="str">
        <f t="shared" si="258"/>
        <v/>
      </c>
      <c r="AV695" s="34" t="str">
        <f t="shared" si="259"/>
        <v/>
      </c>
      <c r="AW695" s="34" t="str">
        <f t="shared" si="260"/>
        <v/>
      </c>
      <c r="AX695" s="34" t="str">
        <f t="shared" si="261"/>
        <v/>
      </c>
      <c r="AY695" s="34" t="str">
        <f>IF(SUMIF('7-市场业绩'!F:F,AC695,'7-市场业绩'!I:I)&gt;0,"学习卡","老结算")</f>
        <v>老结算</v>
      </c>
      <c r="AZ695" s="34" t="str">
        <f t="shared" si="262"/>
        <v/>
      </c>
      <c r="BA695" s="34" t="str">
        <f t="shared" si="263"/>
        <v>无</v>
      </c>
      <c r="BB695" s="34" t="str">
        <f t="shared" si="264"/>
        <v/>
      </c>
      <c r="BC695" s="34" t="str">
        <f t="shared" si="265"/>
        <v/>
      </c>
      <c r="BD695" s="34" t="str">
        <f t="shared" si="266"/>
        <v>无</v>
      </c>
      <c r="BE695" s="34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7.25" hidden="1" customHeight="1">
      <c r="A696" s="30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7"/>
      <c r="M696" s="20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4" t="str">
        <f t="shared" si="243"/>
        <v/>
      </c>
      <c r="AD696" s="35">
        <f t="shared" si="244"/>
        <v>0</v>
      </c>
      <c r="AE696" s="34" t="str">
        <f t="shared" si="245"/>
        <v/>
      </c>
      <c r="AF696" s="24"/>
      <c r="AG696" s="39">
        <f t="shared" si="246"/>
        <v>0</v>
      </c>
      <c r="AH696" s="35">
        <f t="shared" si="247"/>
        <v>0</v>
      </c>
      <c r="AI696" s="35">
        <f t="shared" si="248"/>
        <v>0</v>
      </c>
      <c r="AJ696" s="34" t="str">
        <f t="shared" si="249"/>
        <v/>
      </c>
      <c r="AK696" s="34" t="str">
        <f t="shared" si="250"/>
        <v/>
      </c>
      <c r="AL696" s="34" t="str">
        <f t="shared" si="251"/>
        <v/>
      </c>
      <c r="AM696" s="34" t="str">
        <f t="shared" si="252"/>
        <v/>
      </c>
      <c r="AN696" s="34" t="str">
        <f t="shared" si="253"/>
        <v/>
      </c>
      <c r="AO696" s="34" t="str">
        <f t="shared" si="254"/>
        <v/>
      </c>
      <c r="AP696" s="34" t="str">
        <f>IF(AJ696="","",VLOOKUP(AN696,[1]Sheet11!E:F,2,0))</f>
        <v/>
      </c>
      <c r="AQ696" s="34" t="str">
        <f>IF(AO696="拼单会员","5年",IF(AJ696="","",VLOOKUP(AM696&amp;AP696,[1]Sheet11!$J$3:$K$17,2)))</f>
        <v/>
      </c>
      <c r="AR696" s="34" t="str">
        <f t="shared" si="255"/>
        <v/>
      </c>
      <c r="AS696" s="34" t="str">
        <f t="shared" si="256"/>
        <v/>
      </c>
      <c r="AT696" s="34" t="str">
        <f t="shared" si="257"/>
        <v/>
      </c>
      <c r="AU696" s="34" t="str">
        <f t="shared" si="258"/>
        <v/>
      </c>
      <c r="AV696" s="34" t="str">
        <f t="shared" si="259"/>
        <v/>
      </c>
      <c r="AW696" s="34" t="str">
        <f t="shared" si="260"/>
        <v/>
      </c>
      <c r="AX696" s="34" t="str">
        <f t="shared" si="261"/>
        <v/>
      </c>
      <c r="AY696" s="34" t="str">
        <f>IF(SUMIF('7-市场业绩'!F:F,AC696,'7-市场业绩'!I:I)&gt;0,"学习卡","老结算")</f>
        <v>老结算</v>
      </c>
      <c r="AZ696" s="34" t="str">
        <f t="shared" si="262"/>
        <v/>
      </c>
      <c r="BA696" s="34" t="str">
        <f t="shared" si="263"/>
        <v>无</v>
      </c>
      <c r="BB696" s="34" t="str">
        <f t="shared" si="264"/>
        <v/>
      </c>
      <c r="BC696" s="34" t="str">
        <f t="shared" si="265"/>
        <v/>
      </c>
      <c r="BD696" s="34" t="str">
        <f t="shared" si="266"/>
        <v>无</v>
      </c>
      <c r="BE696" s="34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7.25" hidden="1" customHeight="1">
      <c r="A697" s="30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7"/>
      <c r="M697" s="20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4" t="str">
        <f t="shared" si="243"/>
        <v/>
      </c>
      <c r="AD697" s="35">
        <f t="shared" si="244"/>
        <v>0</v>
      </c>
      <c r="AE697" s="34" t="str">
        <f t="shared" si="245"/>
        <v/>
      </c>
      <c r="AF697" s="24"/>
      <c r="AG697" s="39">
        <f t="shared" si="246"/>
        <v>0</v>
      </c>
      <c r="AH697" s="35">
        <f t="shared" si="247"/>
        <v>0</v>
      </c>
      <c r="AI697" s="35">
        <f t="shared" si="248"/>
        <v>0</v>
      </c>
      <c r="AJ697" s="34" t="str">
        <f t="shared" si="249"/>
        <v/>
      </c>
      <c r="AK697" s="34" t="str">
        <f t="shared" si="250"/>
        <v/>
      </c>
      <c r="AL697" s="34" t="str">
        <f t="shared" si="251"/>
        <v/>
      </c>
      <c r="AM697" s="34" t="str">
        <f t="shared" si="252"/>
        <v/>
      </c>
      <c r="AN697" s="34" t="str">
        <f t="shared" si="253"/>
        <v/>
      </c>
      <c r="AO697" s="34" t="str">
        <f t="shared" si="254"/>
        <v/>
      </c>
      <c r="AP697" s="34" t="str">
        <f>IF(AJ697="","",VLOOKUP(AN697,[1]Sheet11!E:F,2,0))</f>
        <v/>
      </c>
      <c r="AQ697" s="34" t="str">
        <f>IF(AO697="拼单会员","5年",IF(AJ697="","",VLOOKUP(AM697&amp;AP697,[1]Sheet11!$J$3:$K$17,2)))</f>
        <v/>
      </c>
      <c r="AR697" s="34" t="str">
        <f t="shared" si="255"/>
        <v/>
      </c>
      <c r="AS697" s="34" t="str">
        <f t="shared" si="256"/>
        <v/>
      </c>
      <c r="AT697" s="34" t="str">
        <f t="shared" si="257"/>
        <v/>
      </c>
      <c r="AU697" s="34" t="str">
        <f t="shared" si="258"/>
        <v/>
      </c>
      <c r="AV697" s="34" t="str">
        <f t="shared" si="259"/>
        <v/>
      </c>
      <c r="AW697" s="34" t="str">
        <f t="shared" si="260"/>
        <v/>
      </c>
      <c r="AX697" s="34" t="str">
        <f t="shared" si="261"/>
        <v/>
      </c>
      <c r="AY697" s="34" t="str">
        <f>IF(SUMIF('7-市场业绩'!F:F,AC697,'7-市场业绩'!I:I)&gt;0,"学习卡","老结算")</f>
        <v>老结算</v>
      </c>
      <c r="AZ697" s="34" t="str">
        <f t="shared" si="262"/>
        <v/>
      </c>
      <c r="BA697" s="34" t="str">
        <f t="shared" si="263"/>
        <v>无</v>
      </c>
      <c r="BB697" s="34" t="str">
        <f t="shared" si="264"/>
        <v/>
      </c>
      <c r="BC697" s="34" t="str">
        <f t="shared" si="265"/>
        <v/>
      </c>
      <c r="BD697" s="34" t="str">
        <f t="shared" si="266"/>
        <v>无</v>
      </c>
      <c r="BE697" s="34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7.25" hidden="1" customHeight="1">
      <c r="A698" s="30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7"/>
      <c r="M698" s="20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4" t="str">
        <f t="shared" si="243"/>
        <v/>
      </c>
      <c r="AD698" s="35">
        <f t="shared" si="244"/>
        <v>0</v>
      </c>
      <c r="AE698" s="34" t="str">
        <f t="shared" si="245"/>
        <v/>
      </c>
      <c r="AF698" s="24"/>
      <c r="AG698" s="39">
        <f t="shared" si="246"/>
        <v>0</v>
      </c>
      <c r="AH698" s="35">
        <f t="shared" si="247"/>
        <v>0</v>
      </c>
      <c r="AI698" s="35">
        <f t="shared" si="248"/>
        <v>0</v>
      </c>
      <c r="AJ698" s="34" t="str">
        <f t="shared" si="249"/>
        <v/>
      </c>
      <c r="AK698" s="34" t="str">
        <f t="shared" si="250"/>
        <v/>
      </c>
      <c r="AL698" s="34" t="str">
        <f t="shared" si="251"/>
        <v/>
      </c>
      <c r="AM698" s="34" t="str">
        <f t="shared" si="252"/>
        <v/>
      </c>
      <c r="AN698" s="34" t="str">
        <f t="shared" si="253"/>
        <v/>
      </c>
      <c r="AO698" s="34" t="str">
        <f t="shared" si="254"/>
        <v/>
      </c>
      <c r="AP698" s="34" t="str">
        <f>IF(AJ698="","",VLOOKUP(AN698,[1]Sheet11!E:F,2,0))</f>
        <v/>
      </c>
      <c r="AQ698" s="34" t="str">
        <f>IF(AO698="拼单会员","5年",IF(AJ698="","",VLOOKUP(AM698&amp;AP698,[1]Sheet11!$J$3:$K$17,2)))</f>
        <v/>
      </c>
      <c r="AR698" s="34" t="str">
        <f t="shared" si="255"/>
        <v/>
      </c>
      <c r="AS698" s="34" t="str">
        <f t="shared" si="256"/>
        <v/>
      </c>
      <c r="AT698" s="34" t="str">
        <f t="shared" si="257"/>
        <v/>
      </c>
      <c r="AU698" s="34" t="str">
        <f t="shared" si="258"/>
        <v/>
      </c>
      <c r="AV698" s="34" t="str">
        <f t="shared" si="259"/>
        <v/>
      </c>
      <c r="AW698" s="34" t="str">
        <f t="shared" si="260"/>
        <v/>
      </c>
      <c r="AX698" s="34" t="str">
        <f t="shared" si="261"/>
        <v/>
      </c>
      <c r="AY698" s="34" t="str">
        <f>IF(SUMIF('7-市场业绩'!F:F,AC698,'7-市场业绩'!I:I)&gt;0,"学习卡","老结算")</f>
        <v>老结算</v>
      </c>
      <c r="AZ698" s="34" t="str">
        <f t="shared" si="262"/>
        <v/>
      </c>
      <c r="BA698" s="34" t="str">
        <f t="shared" si="263"/>
        <v>无</v>
      </c>
      <c r="BB698" s="34" t="str">
        <f t="shared" si="264"/>
        <v/>
      </c>
      <c r="BC698" s="34" t="str">
        <f t="shared" si="265"/>
        <v/>
      </c>
      <c r="BD698" s="34" t="str">
        <f t="shared" si="266"/>
        <v>无</v>
      </c>
      <c r="BE698" s="34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7.25" hidden="1" customHeight="1">
      <c r="A699" s="30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7"/>
      <c r="M699" s="20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4" t="str">
        <f t="shared" si="243"/>
        <v/>
      </c>
      <c r="AD699" s="35">
        <f t="shared" si="244"/>
        <v>0</v>
      </c>
      <c r="AE699" s="34" t="str">
        <f t="shared" si="245"/>
        <v/>
      </c>
      <c r="AF699" s="24"/>
      <c r="AG699" s="39">
        <f t="shared" si="246"/>
        <v>0</v>
      </c>
      <c r="AH699" s="35">
        <f t="shared" si="247"/>
        <v>0</v>
      </c>
      <c r="AI699" s="35">
        <f t="shared" si="248"/>
        <v>0</v>
      </c>
      <c r="AJ699" s="34" t="str">
        <f t="shared" si="249"/>
        <v/>
      </c>
      <c r="AK699" s="34" t="str">
        <f t="shared" si="250"/>
        <v/>
      </c>
      <c r="AL699" s="34" t="str">
        <f t="shared" si="251"/>
        <v/>
      </c>
      <c r="AM699" s="34" t="str">
        <f t="shared" si="252"/>
        <v/>
      </c>
      <c r="AN699" s="34" t="str">
        <f t="shared" si="253"/>
        <v/>
      </c>
      <c r="AO699" s="34" t="str">
        <f t="shared" si="254"/>
        <v/>
      </c>
      <c r="AP699" s="34" t="str">
        <f>IF(AJ699="","",VLOOKUP(AN699,[1]Sheet11!E:F,2,0))</f>
        <v/>
      </c>
      <c r="AQ699" s="34" t="str">
        <f>IF(AO699="拼单会员","5年",IF(AJ699="","",VLOOKUP(AM699&amp;AP699,[1]Sheet11!$J$3:$K$17,2)))</f>
        <v/>
      </c>
      <c r="AR699" s="34" t="str">
        <f t="shared" si="255"/>
        <v/>
      </c>
      <c r="AS699" s="34" t="str">
        <f t="shared" si="256"/>
        <v/>
      </c>
      <c r="AT699" s="34" t="str">
        <f t="shared" si="257"/>
        <v/>
      </c>
      <c r="AU699" s="34" t="str">
        <f t="shared" si="258"/>
        <v/>
      </c>
      <c r="AV699" s="34" t="str">
        <f t="shared" si="259"/>
        <v/>
      </c>
      <c r="AW699" s="34" t="str">
        <f t="shared" si="260"/>
        <v/>
      </c>
      <c r="AX699" s="34" t="str">
        <f t="shared" si="261"/>
        <v/>
      </c>
      <c r="AY699" s="34" t="str">
        <f>IF(SUMIF('7-市场业绩'!F:F,AC699,'7-市场业绩'!I:I)&gt;0,"学习卡","老结算")</f>
        <v>老结算</v>
      </c>
      <c r="AZ699" s="34" t="str">
        <f t="shared" si="262"/>
        <v/>
      </c>
      <c r="BA699" s="34" t="str">
        <f t="shared" si="263"/>
        <v>无</v>
      </c>
      <c r="BB699" s="34" t="str">
        <f t="shared" si="264"/>
        <v/>
      </c>
      <c r="BC699" s="34" t="str">
        <f t="shared" si="265"/>
        <v/>
      </c>
      <c r="BD699" s="34" t="str">
        <f t="shared" si="266"/>
        <v>无</v>
      </c>
      <c r="BE699" s="34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7.25" hidden="1" customHeight="1">
      <c r="A700" s="30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7"/>
      <c r="M700" s="20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4" t="str">
        <f t="shared" si="243"/>
        <v/>
      </c>
      <c r="AD700" s="35">
        <f t="shared" si="244"/>
        <v>0</v>
      </c>
      <c r="AE700" s="34" t="str">
        <f t="shared" si="245"/>
        <v/>
      </c>
      <c r="AF700" s="24"/>
      <c r="AG700" s="39">
        <f t="shared" si="246"/>
        <v>0</v>
      </c>
      <c r="AH700" s="35">
        <f t="shared" si="247"/>
        <v>0</v>
      </c>
      <c r="AI700" s="35">
        <f t="shared" si="248"/>
        <v>0</v>
      </c>
      <c r="AJ700" s="34" t="str">
        <f t="shared" si="249"/>
        <v/>
      </c>
      <c r="AK700" s="34" t="str">
        <f t="shared" si="250"/>
        <v/>
      </c>
      <c r="AL700" s="34" t="str">
        <f t="shared" si="251"/>
        <v/>
      </c>
      <c r="AM700" s="34" t="str">
        <f t="shared" si="252"/>
        <v/>
      </c>
      <c r="AN700" s="34" t="str">
        <f t="shared" si="253"/>
        <v/>
      </c>
      <c r="AO700" s="34" t="str">
        <f t="shared" si="254"/>
        <v/>
      </c>
      <c r="AP700" s="34" t="str">
        <f>IF(AJ700="","",VLOOKUP(AN700,[1]Sheet11!E:F,2,0))</f>
        <v/>
      </c>
      <c r="AQ700" s="34" t="str">
        <f>IF(AO700="拼单会员","5年",IF(AJ700="","",VLOOKUP(AM700&amp;AP700,[1]Sheet11!$J$3:$K$17,2)))</f>
        <v/>
      </c>
      <c r="AR700" s="34" t="str">
        <f t="shared" si="255"/>
        <v/>
      </c>
      <c r="AS700" s="34" t="str">
        <f t="shared" si="256"/>
        <v/>
      </c>
      <c r="AT700" s="34" t="str">
        <f t="shared" si="257"/>
        <v/>
      </c>
      <c r="AU700" s="34" t="str">
        <f t="shared" si="258"/>
        <v/>
      </c>
      <c r="AV700" s="34" t="str">
        <f t="shared" si="259"/>
        <v/>
      </c>
      <c r="AW700" s="34" t="str">
        <f t="shared" si="260"/>
        <v/>
      </c>
      <c r="AX700" s="34" t="str">
        <f t="shared" si="261"/>
        <v/>
      </c>
      <c r="AY700" s="34" t="str">
        <f>IF(SUMIF('7-市场业绩'!F:F,AC700,'7-市场业绩'!I:I)&gt;0,"学习卡","老结算")</f>
        <v>老结算</v>
      </c>
      <c r="AZ700" s="34" t="str">
        <f t="shared" si="262"/>
        <v/>
      </c>
      <c r="BA700" s="34" t="str">
        <f t="shared" si="263"/>
        <v>无</v>
      </c>
      <c r="BB700" s="34" t="str">
        <f t="shared" si="264"/>
        <v/>
      </c>
      <c r="BC700" s="34" t="str">
        <f t="shared" si="265"/>
        <v/>
      </c>
      <c r="BD700" s="34" t="str">
        <f t="shared" si="266"/>
        <v>无</v>
      </c>
      <c r="BE700" s="34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7.25" hidden="1" customHeight="1">
      <c r="A701" s="30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7"/>
      <c r="M701" s="20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4" t="str">
        <f t="shared" si="243"/>
        <v/>
      </c>
      <c r="AD701" s="35">
        <f t="shared" si="244"/>
        <v>0</v>
      </c>
      <c r="AE701" s="34" t="str">
        <f t="shared" si="245"/>
        <v/>
      </c>
      <c r="AF701" s="24"/>
      <c r="AG701" s="39">
        <f t="shared" si="246"/>
        <v>0</v>
      </c>
      <c r="AH701" s="35">
        <f t="shared" si="247"/>
        <v>0</v>
      </c>
      <c r="AI701" s="35">
        <f t="shared" si="248"/>
        <v>0</v>
      </c>
      <c r="AJ701" s="34" t="str">
        <f t="shared" si="249"/>
        <v/>
      </c>
      <c r="AK701" s="34" t="str">
        <f t="shared" si="250"/>
        <v/>
      </c>
      <c r="AL701" s="34" t="str">
        <f t="shared" si="251"/>
        <v/>
      </c>
      <c r="AM701" s="34" t="str">
        <f t="shared" si="252"/>
        <v/>
      </c>
      <c r="AN701" s="34" t="str">
        <f t="shared" si="253"/>
        <v/>
      </c>
      <c r="AO701" s="34" t="str">
        <f t="shared" si="254"/>
        <v/>
      </c>
      <c r="AP701" s="34" t="str">
        <f>IF(AJ701="","",VLOOKUP(AN701,[1]Sheet11!E:F,2,0))</f>
        <v/>
      </c>
      <c r="AQ701" s="34" t="str">
        <f>IF(AO701="拼单会员","5年",IF(AJ701="","",VLOOKUP(AM701&amp;AP701,[1]Sheet11!$J$3:$K$17,2)))</f>
        <v/>
      </c>
      <c r="AR701" s="34" t="str">
        <f t="shared" si="255"/>
        <v/>
      </c>
      <c r="AS701" s="34" t="str">
        <f t="shared" si="256"/>
        <v/>
      </c>
      <c r="AT701" s="34" t="str">
        <f t="shared" si="257"/>
        <v/>
      </c>
      <c r="AU701" s="34" t="str">
        <f t="shared" si="258"/>
        <v/>
      </c>
      <c r="AV701" s="34" t="str">
        <f t="shared" si="259"/>
        <v/>
      </c>
      <c r="AW701" s="34" t="str">
        <f t="shared" si="260"/>
        <v/>
      </c>
      <c r="AX701" s="34" t="str">
        <f t="shared" si="261"/>
        <v/>
      </c>
      <c r="AY701" s="34" t="str">
        <f>IF(SUMIF('7-市场业绩'!F:F,AC701,'7-市场业绩'!I:I)&gt;0,"学习卡","老结算")</f>
        <v>老结算</v>
      </c>
      <c r="AZ701" s="34" t="str">
        <f t="shared" si="262"/>
        <v/>
      </c>
      <c r="BA701" s="34" t="str">
        <f t="shared" si="263"/>
        <v>无</v>
      </c>
      <c r="BB701" s="34" t="str">
        <f t="shared" si="264"/>
        <v/>
      </c>
      <c r="BC701" s="34" t="str">
        <f t="shared" si="265"/>
        <v/>
      </c>
      <c r="BD701" s="34" t="str">
        <f t="shared" si="266"/>
        <v>无</v>
      </c>
      <c r="BE701" s="34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7.25" hidden="1" customHeight="1">
      <c r="A702" s="30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7"/>
      <c r="M702" s="20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4" t="str">
        <f t="shared" si="243"/>
        <v/>
      </c>
      <c r="AD702" s="35">
        <f t="shared" si="244"/>
        <v>0</v>
      </c>
      <c r="AE702" s="34" t="str">
        <f t="shared" si="245"/>
        <v/>
      </c>
      <c r="AF702" s="24"/>
      <c r="AG702" s="39">
        <f t="shared" si="246"/>
        <v>0</v>
      </c>
      <c r="AH702" s="35">
        <f t="shared" si="247"/>
        <v>0</v>
      </c>
      <c r="AI702" s="35">
        <f t="shared" si="248"/>
        <v>0</v>
      </c>
      <c r="AJ702" s="34" t="str">
        <f t="shared" si="249"/>
        <v/>
      </c>
      <c r="AK702" s="34" t="str">
        <f t="shared" si="250"/>
        <v/>
      </c>
      <c r="AL702" s="34" t="str">
        <f t="shared" si="251"/>
        <v/>
      </c>
      <c r="AM702" s="34" t="str">
        <f t="shared" si="252"/>
        <v/>
      </c>
      <c r="AN702" s="34" t="str">
        <f t="shared" si="253"/>
        <v/>
      </c>
      <c r="AO702" s="34" t="str">
        <f t="shared" si="254"/>
        <v/>
      </c>
      <c r="AP702" s="34" t="str">
        <f>IF(AJ702="","",VLOOKUP(AN702,[1]Sheet11!E:F,2,0))</f>
        <v/>
      </c>
      <c r="AQ702" s="34" t="str">
        <f>IF(AO702="拼单会员","5年",IF(AJ702="","",VLOOKUP(AM702&amp;AP702,[1]Sheet11!$J$3:$K$17,2)))</f>
        <v/>
      </c>
      <c r="AR702" s="34" t="str">
        <f t="shared" si="255"/>
        <v/>
      </c>
      <c r="AS702" s="34" t="str">
        <f t="shared" si="256"/>
        <v/>
      </c>
      <c r="AT702" s="34" t="str">
        <f t="shared" si="257"/>
        <v/>
      </c>
      <c r="AU702" s="34" t="str">
        <f t="shared" si="258"/>
        <v/>
      </c>
      <c r="AV702" s="34" t="str">
        <f t="shared" si="259"/>
        <v/>
      </c>
      <c r="AW702" s="34" t="str">
        <f t="shared" si="260"/>
        <v/>
      </c>
      <c r="AX702" s="34" t="str">
        <f t="shared" si="261"/>
        <v/>
      </c>
      <c r="AY702" s="34" t="str">
        <f>IF(SUMIF('7-市场业绩'!F:F,AC702,'7-市场业绩'!I:I)&gt;0,"学习卡","老结算")</f>
        <v>老结算</v>
      </c>
      <c r="AZ702" s="34" t="str">
        <f t="shared" si="262"/>
        <v/>
      </c>
      <c r="BA702" s="34" t="str">
        <f t="shared" si="263"/>
        <v>无</v>
      </c>
      <c r="BB702" s="34" t="str">
        <f t="shared" si="264"/>
        <v/>
      </c>
      <c r="BC702" s="34" t="str">
        <f t="shared" si="265"/>
        <v/>
      </c>
      <c r="BD702" s="34" t="str">
        <f t="shared" si="266"/>
        <v>无</v>
      </c>
      <c r="BE702" s="34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7.25" hidden="1" customHeight="1">
      <c r="A703" s="30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7"/>
      <c r="M703" s="20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4" t="str">
        <f t="shared" si="243"/>
        <v/>
      </c>
      <c r="AD703" s="35">
        <f t="shared" si="244"/>
        <v>0</v>
      </c>
      <c r="AE703" s="34" t="str">
        <f t="shared" si="245"/>
        <v/>
      </c>
      <c r="AF703" s="24"/>
      <c r="AG703" s="39">
        <f t="shared" si="246"/>
        <v>0</v>
      </c>
      <c r="AH703" s="35">
        <f t="shared" si="247"/>
        <v>0</v>
      </c>
      <c r="AI703" s="35">
        <f t="shared" si="248"/>
        <v>0</v>
      </c>
      <c r="AJ703" s="34" t="str">
        <f t="shared" si="249"/>
        <v/>
      </c>
      <c r="AK703" s="34" t="str">
        <f t="shared" si="250"/>
        <v/>
      </c>
      <c r="AL703" s="34" t="str">
        <f t="shared" si="251"/>
        <v/>
      </c>
      <c r="AM703" s="34" t="str">
        <f t="shared" si="252"/>
        <v/>
      </c>
      <c r="AN703" s="34" t="str">
        <f t="shared" si="253"/>
        <v/>
      </c>
      <c r="AO703" s="34" t="str">
        <f t="shared" si="254"/>
        <v/>
      </c>
      <c r="AP703" s="34" t="str">
        <f>IF(AJ703="","",VLOOKUP(AN703,[1]Sheet11!E:F,2,0))</f>
        <v/>
      </c>
      <c r="AQ703" s="34" t="str">
        <f>IF(AO703="拼单会员","5年",IF(AJ703="","",VLOOKUP(AM703&amp;AP703,[1]Sheet11!$J$3:$K$17,2)))</f>
        <v/>
      </c>
      <c r="AR703" s="34" t="str">
        <f t="shared" si="255"/>
        <v/>
      </c>
      <c r="AS703" s="34" t="str">
        <f t="shared" si="256"/>
        <v/>
      </c>
      <c r="AT703" s="34" t="str">
        <f t="shared" si="257"/>
        <v/>
      </c>
      <c r="AU703" s="34" t="str">
        <f t="shared" si="258"/>
        <v/>
      </c>
      <c r="AV703" s="34" t="str">
        <f t="shared" si="259"/>
        <v/>
      </c>
      <c r="AW703" s="34" t="str">
        <f t="shared" si="260"/>
        <v/>
      </c>
      <c r="AX703" s="34" t="str">
        <f t="shared" si="261"/>
        <v/>
      </c>
      <c r="AY703" s="34" t="str">
        <f>IF(SUMIF('7-市场业绩'!F:F,AC703,'7-市场业绩'!I:I)&gt;0,"学习卡","老结算")</f>
        <v>老结算</v>
      </c>
      <c r="AZ703" s="34" t="str">
        <f t="shared" si="262"/>
        <v/>
      </c>
      <c r="BA703" s="34" t="str">
        <f t="shared" si="263"/>
        <v>无</v>
      </c>
      <c r="BB703" s="34" t="str">
        <f t="shared" si="264"/>
        <v/>
      </c>
      <c r="BC703" s="34" t="str">
        <f t="shared" si="265"/>
        <v/>
      </c>
      <c r="BD703" s="34" t="str">
        <f t="shared" si="266"/>
        <v>无</v>
      </c>
      <c r="BE703" s="34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7.25" hidden="1" customHeight="1">
      <c r="A704" s="30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7"/>
      <c r="M704" s="20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4" t="str">
        <f t="shared" si="243"/>
        <v/>
      </c>
      <c r="AD704" s="35">
        <f t="shared" si="244"/>
        <v>0</v>
      </c>
      <c r="AE704" s="34" t="str">
        <f t="shared" si="245"/>
        <v/>
      </c>
      <c r="AF704" s="24"/>
      <c r="AG704" s="39">
        <f t="shared" si="246"/>
        <v>0</v>
      </c>
      <c r="AH704" s="35">
        <f t="shared" si="247"/>
        <v>0</v>
      </c>
      <c r="AI704" s="35">
        <f t="shared" si="248"/>
        <v>0</v>
      </c>
      <c r="AJ704" s="34" t="str">
        <f t="shared" si="249"/>
        <v/>
      </c>
      <c r="AK704" s="34" t="str">
        <f t="shared" si="250"/>
        <v/>
      </c>
      <c r="AL704" s="34" t="str">
        <f t="shared" si="251"/>
        <v/>
      </c>
      <c r="AM704" s="34" t="str">
        <f t="shared" si="252"/>
        <v/>
      </c>
      <c r="AN704" s="34" t="str">
        <f t="shared" si="253"/>
        <v/>
      </c>
      <c r="AO704" s="34" t="str">
        <f t="shared" si="254"/>
        <v/>
      </c>
      <c r="AP704" s="34" t="str">
        <f>IF(AJ704="","",VLOOKUP(AN704,[1]Sheet11!E:F,2,0))</f>
        <v/>
      </c>
      <c r="AQ704" s="34" t="str">
        <f>IF(AO704="拼单会员","5年",IF(AJ704="","",VLOOKUP(AM704&amp;AP704,[1]Sheet11!$J$3:$K$17,2)))</f>
        <v/>
      </c>
      <c r="AR704" s="34" t="str">
        <f t="shared" si="255"/>
        <v/>
      </c>
      <c r="AS704" s="34" t="str">
        <f t="shared" si="256"/>
        <v/>
      </c>
      <c r="AT704" s="34" t="str">
        <f t="shared" si="257"/>
        <v/>
      </c>
      <c r="AU704" s="34" t="str">
        <f t="shared" si="258"/>
        <v/>
      </c>
      <c r="AV704" s="34" t="str">
        <f t="shared" si="259"/>
        <v/>
      </c>
      <c r="AW704" s="34" t="str">
        <f t="shared" si="260"/>
        <v/>
      </c>
      <c r="AX704" s="34" t="str">
        <f t="shared" si="261"/>
        <v/>
      </c>
      <c r="AY704" s="34" t="str">
        <f>IF(SUMIF('7-市场业绩'!F:F,AC704,'7-市场业绩'!I:I)&gt;0,"学习卡","老结算")</f>
        <v>老结算</v>
      </c>
      <c r="AZ704" s="34" t="str">
        <f t="shared" si="262"/>
        <v/>
      </c>
      <c r="BA704" s="34" t="str">
        <f t="shared" si="263"/>
        <v>无</v>
      </c>
      <c r="BB704" s="34" t="str">
        <f t="shared" si="264"/>
        <v/>
      </c>
      <c r="BC704" s="34" t="str">
        <f t="shared" si="265"/>
        <v/>
      </c>
      <c r="BD704" s="34" t="str">
        <f t="shared" si="266"/>
        <v>无</v>
      </c>
      <c r="BE704" s="34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7.25" hidden="1" customHeight="1">
      <c r="A705" s="30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7"/>
      <c r="M705" s="20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4" t="str">
        <f t="shared" si="243"/>
        <v/>
      </c>
      <c r="AD705" s="35">
        <f t="shared" si="244"/>
        <v>0</v>
      </c>
      <c r="AE705" s="34" t="str">
        <f t="shared" si="245"/>
        <v/>
      </c>
      <c r="AF705" s="24"/>
      <c r="AG705" s="39">
        <f t="shared" si="246"/>
        <v>0</v>
      </c>
      <c r="AH705" s="35">
        <f t="shared" si="247"/>
        <v>0</v>
      </c>
      <c r="AI705" s="35">
        <f t="shared" si="248"/>
        <v>0</v>
      </c>
      <c r="AJ705" s="34" t="str">
        <f t="shared" si="249"/>
        <v/>
      </c>
      <c r="AK705" s="34" t="str">
        <f t="shared" si="250"/>
        <v/>
      </c>
      <c r="AL705" s="34" t="str">
        <f t="shared" si="251"/>
        <v/>
      </c>
      <c r="AM705" s="34" t="str">
        <f t="shared" si="252"/>
        <v/>
      </c>
      <c r="AN705" s="34" t="str">
        <f t="shared" si="253"/>
        <v/>
      </c>
      <c r="AO705" s="34" t="str">
        <f t="shared" si="254"/>
        <v/>
      </c>
      <c r="AP705" s="34" t="str">
        <f>IF(AJ705="","",VLOOKUP(AN705,[1]Sheet11!E:F,2,0))</f>
        <v/>
      </c>
      <c r="AQ705" s="34" t="str">
        <f>IF(AO705="拼单会员","5年",IF(AJ705="","",VLOOKUP(AM705&amp;AP705,[1]Sheet11!$J$3:$K$17,2)))</f>
        <v/>
      </c>
      <c r="AR705" s="34" t="str">
        <f t="shared" si="255"/>
        <v/>
      </c>
      <c r="AS705" s="34" t="str">
        <f t="shared" si="256"/>
        <v/>
      </c>
      <c r="AT705" s="34" t="str">
        <f t="shared" si="257"/>
        <v/>
      </c>
      <c r="AU705" s="34" t="str">
        <f t="shared" si="258"/>
        <v/>
      </c>
      <c r="AV705" s="34" t="str">
        <f t="shared" si="259"/>
        <v/>
      </c>
      <c r="AW705" s="34" t="str">
        <f t="shared" si="260"/>
        <v/>
      </c>
      <c r="AX705" s="34" t="str">
        <f t="shared" si="261"/>
        <v/>
      </c>
      <c r="AY705" s="34" t="str">
        <f>IF(SUMIF('7-市场业绩'!F:F,AC705,'7-市场业绩'!I:I)&gt;0,"学习卡","老结算")</f>
        <v>老结算</v>
      </c>
      <c r="AZ705" s="34" t="str">
        <f t="shared" si="262"/>
        <v/>
      </c>
      <c r="BA705" s="34" t="str">
        <f t="shared" si="263"/>
        <v>无</v>
      </c>
      <c r="BB705" s="34" t="str">
        <f t="shared" si="264"/>
        <v/>
      </c>
      <c r="BC705" s="34" t="str">
        <f t="shared" si="265"/>
        <v/>
      </c>
      <c r="BD705" s="34" t="str">
        <f t="shared" si="266"/>
        <v>无</v>
      </c>
      <c r="BE705" s="34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7.25" hidden="1" customHeight="1">
      <c r="A706" s="30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7"/>
      <c r="M706" s="20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4" t="str">
        <f t="shared" si="243"/>
        <v/>
      </c>
      <c r="AD706" s="35">
        <f t="shared" si="244"/>
        <v>0</v>
      </c>
      <c r="AE706" s="34" t="str">
        <f t="shared" si="245"/>
        <v/>
      </c>
      <c r="AF706" s="24"/>
      <c r="AG706" s="39">
        <f t="shared" si="246"/>
        <v>0</v>
      </c>
      <c r="AH706" s="35">
        <f t="shared" si="247"/>
        <v>0</v>
      </c>
      <c r="AI706" s="35">
        <f t="shared" si="248"/>
        <v>0</v>
      </c>
      <c r="AJ706" s="34" t="str">
        <f t="shared" si="249"/>
        <v/>
      </c>
      <c r="AK706" s="34" t="str">
        <f t="shared" si="250"/>
        <v/>
      </c>
      <c r="AL706" s="34" t="str">
        <f t="shared" si="251"/>
        <v/>
      </c>
      <c r="AM706" s="34" t="str">
        <f t="shared" si="252"/>
        <v/>
      </c>
      <c r="AN706" s="34" t="str">
        <f t="shared" si="253"/>
        <v/>
      </c>
      <c r="AO706" s="34" t="str">
        <f t="shared" si="254"/>
        <v/>
      </c>
      <c r="AP706" s="34" t="str">
        <f>IF(AJ706="","",VLOOKUP(AN706,[1]Sheet11!E:F,2,0))</f>
        <v/>
      </c>
      <c r="AQ706" s="34" t="str">
        <f>IF(AO706="拼单会员","5年",IF(AJ706="","",VLOOKUP(AM706&amp;AP706,[1]Sheet11!$J$3:$K$17,2)))</f>
        <v/>
      </c>
      <c r="AR706" s="34" t="str">
        <f t="shared" si="255"/>
        <v/>
      </c>
      <c r="AS706" s="34" t="str">
        <f t="shared" si="256"/>
        <v/>
      </c>
      <c r="AT706" s="34" t="str">
        <f t="shared" si="257"/>
        <v/>
      </c>
      <c r="AU706" s="34" t="str">
        <f t="shared" si="258"/>
        <v/>
      </c>
      <c r="AV706" s="34" t="str">
        <f t="shared" si="259"/>
        <v/>
      </c>
      <c r="AW706" s="34" t="str">
        <f t="shared" si="260"/>
        <v/>
      </c>
      <c r="AX706" s="34" t="str">
        <f t="shared" si="261"/>
        <v/>
      </c>
      <c r="AY706" s="34" t="str">
        <f>IF(SUMIF('7-市场业绩'!F:F,AC706,'7-市场业绩'!I:I)&gt;0,"学习卡","老结算")</f>
        <v>老结算</v>
      </c>
      <c r="AZ706" s="34" t="str">
        <f t="shared" si="262"/>
        <v/>
      </c>
      <c r="BA706" s="34" t="str">
        <f t="shared" si="263"/>
        <v>无</v>
      </c>
      <c r="BB706" s="34" t="str">
        <f t="shared" si="264"/>
        <v/>
      </c>
      <c r="BC706" s="34" t="str">
        <f t="shared" si="265"/>
        <v/>
      </c>
      <c r="BD706" s="34" t="str">
        <f t="shared" si="266"/>
        <v>无</v>
      </c>
      <c r="BE706" s="34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7.25" hidden="1" customHeight="1">
      <c r="A707" s="30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7"/>
      <c r="M707" s="20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4" t="str">
        <f t="shared" ref="AC707:AC770" si="267">SUBSTITUTE(SUBSTITUTE(SUBSTITUTE(SUBSTITUTE(SUBSTITUTE(SUBSTITUTE(AA707,"(主签单人)",""),"(03-客户接待员)",""),"（金牌）",""),"（会员学员）",""),"金牌",""),"金牌学员","")</f>
        <v/>
      </c>
      <c r="AD707" s="35">
        <f t="shared" ref="AD707:AD770" si="268">IFERROR(VALUE(MID(H707,FIND("(",H707)+1,FIND(")",H707)-FIND("(",H707)-2)),0)</f>
        <v>0</v>
      </c>
      <c r="AE707" s="34" t="str">
        <f t="shared" ref="AE707:AE770" si="269">IF(AJ707="","",MID(AB707,FIND("@",SUBSTITUTE(AB707,"／","@",6))+5,FIND("@",SUBSTITUTE(AB707,"／","@",7))-FIND("@",SUBSTITUTE(AB707,"／","@",6))-5))</f>
        <v/>
      </c>
      <c r="AF707" s="24"/>
      <c r="AG707" s="39">
        <f t="shared" ref="AG707:AG770" si="270">IFERROR(VALUE(MID(AB707,FIND("@",SUBSTITUTE(AB707,"：","@",1))+1,FIND("@",SUBSTITUTE(AB707,"）","@",1))-FIND("@",SUBSTITUTE(AB707,"：","@",1))-1)),0)</f>
        <v>0</v>
      </c>
      <c r="AH707" s="35">
        <f t="shared" ref="AH707:AH770" si="271">IFERROR(IF(AND(IFERROR(FIND("预缴定金",AB707),0)=0,H707=""),M707,VALUE(MID(AB707,FIND("@",SUBSTITUTE(AB707,"：","@",2))+1,FIND("@",SUBSTITUTE(AB707,"）","@",2))-FIND("@",SUBSTITUTE(AB707,"：","@",2))-1))),0)</f>
        <v>0</v>
      </c>
      <c r="AI707" s="35">
        <f t="shared" ref="AI707:AI770" si="272">M707-AH707</f>
        <v>0</v>
      </c>
      <c r="AJ707" s="34" t="str">
        <f t="shared" ref="AJ707:AJ770" si="273">IF(OR(V707="退费",V707="结转",W707="",W707="结转学费",W707="老带新返现"),"",IF(OR(AI707&lt;=0,AND(IFERROR(FIND("预缴定金",AB707),0)=0,H707="")),"",LEFT(AB707,FIND("／",AB707)-1)))</f>
        <v/>
      </c>
      <c r="AK707" s="34" t="str">
        <f t="shared" ref="AK707:AK770" si="274">IF(AJ707="","",LEFT(AB707,2))</f>
        <v/>
      </c>
      <c r="AL707" s="34" t="str">
        <f t="shared" ref="AL707:AL770" si="275">IF(AJ707="","",MID(AB707,3,2))</f>
        <v/>
      </c>
      <c r="AM707" s="34" t="str">
        <f t="shared" ref="AM707:AM770" si="276">IF(AJ707="","",MID(AB707,5,2))</f>
        <v/>
      </c>
      <c r="AN707" s="34" t="str">
        <f t="shared" ref="AN707:AN770" si="277">IF(AJ707="","",MIDB(AJ707,SEARCHB("?",AJ707),2*LEN(AJ707)-LENB(AJ707)+2))</f>
        <v/>
      </c>
      <c r="AO707" s="34" t="str">
        <f t="shared" ref="AO707:AO770" si="278">IF(AJ707="","",RIGHT(MIDB(AJ707,SEARCHB("?",AJ707),20),LENB(MIDB(AJ707,SEARCHB("?",AJ707),20))-LEN(MIDB(AJ707,SEARCHB("?",AJ707),20))-1))</f>
        <v/>
      </c>
      <c r="AP707" s="34" t="str">
        <f>IF(AJ707="","",VLOOKUP(AN707,[1]Sheet11!E:F,2,0))</f>
        <v/>
      </c>
      <c r="AQ707" s="34" t="str">
        <f>IF(AO707="拼单会员","5年",IF(AJ707="","",VLOOKUP(AM707&amp;AP707,[1]Sheet11!$J$3:$K$17,2)))</f>
        <v/>
      </c>
      <c r="AR707" s="34" t="str">
        <f t="shared" ref="AR707:AR770" si="279">IF(AJ707="","",VLOOKUP(AO707,BP:BQ,2,0))</f>
        <v/>
      </c>
      <c r="AS707" s="34" t="str">
        <f t="shared" ref="AS707:AS770" si="280">IF(AJ707="","",MID(AB707,FIND("@",SUBSTITUTE(AB707,"／","@",5))+8,10))</f>
        <v/>
      </c>
      <c r="AT707" s="34" t="str">
        <f t="shared" ref="AT707:AT770" si="281">IF(AJ707="","",IF(AK707="新生","新生",IF((AS707-$BH$2)&gt;0,"1年追补","老生")))</f>
        <v/>
      </c>
      <c r="AU707" s="34" t="str">
        <f t="shared" ref="AU707:AU770" si="282">IF(AJ707="","",IF(OR(AT707="新生",AT707="1年追补"),"新生","老生"))</f>
        <v/>
      </c>
      <c r="AV707" s="34" t="str">
        <f t="shared" ref="AV707:AV770" si="283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4" t="str">
        <f t="shared" ref="AW707:AW770" si="284">IF(AJ707="","",VLOOKUP(AO707,BP:BR,3,0))</f>
        <v/>
      </c>
      <c r="AX707" s="34" t="str">
        <f t="shared" ref="AX707:AX770" si="285">AT707&amp;AW707</f>
        <v/>
      </c>
      <c r="AY707" s="34" t="str">
        <f>IF(SUMIF('7-市场业绩'!F:F,AC707,'7-市场业绩'!I:I)&gt;0,"学习卡","老结算")</f>
        <v>老结算</v>
      </c>
      <c r="AZ707" s="34" t="str">
        <f t="shared" ref="AZ707:AZ770" si="286">IF(AY707="学习卡",AV707,AX707)</f>
        <v/>
      </c>
      <c r="BA707" s="34" t="str">
        <f t="shared" ref="BA707:BA770" si="287">IFERROR(MID(AB707,FIND("@",SUBSTITUTE(AB707,"／","@",3))+6,FIND("@",SUBSTITUTE(AB707,"／","@",4))-FIND("@",SUBSTITUTE(AB707,"／","@",3))-6),"无")</f>
        <v>无</v>
      </c>
      <c r="BB707" s="34" t="str">
        <f t="shared" ref="BB707:BB770" si="288">IFERROR(MID(AB707,FIND("@",SUBSTITUTE(AB707,"：","@",6))+1,FIND("@",SUBSTITUTE(AB707,"-","@",8))-FIND("@",SUBSTITUTE(AB707,"：","@",6))-1),"")</f>
        <v/>
      </c>
      <c r="BC707" s="34" t="str">
        <f t="shared" ref="BC707:BC770" si="289">IFERROR(MID(AB707,FIND("@",SUBSTITUTE(AB707,"：","@",6))+1,FIND("@",SUBSTITUTE(AB707,"-","@",8))-FIND("@",SUBSTITUTE(AB707,"：","@",6))-1),"")</f>
        <v/>
      </c>
      <c r="BD707" s="34" t="str">
        <f t="shared" ref="BD707:BD770" si="290">IFERROR(MID(AB707,FIND("@",SUBSTITUTE(AB707,"：","@",4))+1,FIND("@",SUBSTITUTE(AB707,"）","@",6))-FIND("@",SUBSTITUTE(AB707,"：","@",4))-1),"无")</f>
        <v>无</v>
      </c>
      <c r="BE707" s="34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7.25" hidden="1" customHeight="1">
      <c r="A708" s="30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7"/>
      <c r="M708" s="20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4" t="str">
        <f t="shared" si="267"/>
        <v/>
      </c>
      <c r="AD708" s="35">
        <f t="shared" si="268"/>
        <v>0</v>
      </c>
      <c r="AE708" s="34" t="str">
        <f t="shared" si="269"/>
        <v/>
      </c>
      <c r="AF708" s="24"/>
      <c r="AG708" s="39">
        <f t="shared" si="270"/>
        <v>0</v>
      </c>
      <c r="AH708" s="35">
        <f t="shared" si="271"/>
        <v>0</v>
      </c>
      <c r="AI708" s="35">
        <f t="shared" si="272"/>
        <v>0</v>
      </c>
      <c r="AJ708" s="34" t="str">
        <f t="shared" si="273"/>
        <v/>
      </c>
      <c r="AK708" s="34" t="str">
        <f t="shared" si="274"/>
        <v/>
      </c>
      <c r="AL708" s="34" t="str">
        <f t="shared" si="275"/>
        <v/>
      </c>
      <c r="AM708" s="34" t="str">
        <f t="shared" si="276"/>
        <v/>
      </c>
      <c r="AN708" s="34" t="str">
        <f t="shared" si="277"/>
        <v/>
      </c>
      <c r="AO708" s="34" t="str">
        <f t="shared" si="278"/>
        <v/>
      </c>
      <c r="AP708" s="34" t="str">
        <f>IF(AJ708="","",VLOOKUP(AN708,[1]Sheet11!E:F,2,0))</f>
        <v/>
      </c>
      <c r="AQ708" s="34" t="str">
        <f>IF(AO708="拼单会员","5年",IF(AJ708="","",VLOOKUP(AM708&amp;AP708,[1]Sheet11!$J$3:$K$17,2)))</f>
        <v/>
      </c>
      <c r="AR708" s="34" t="str">
        <f t="shared" si="279"/>
        <v/>
      </c>
      <c r="AS708" s="34" t="str">
        <f t="shared" si="280"/>
        <v/>
      </c>
      <c r="AT708" s="34" t="str">
        <f t="shared" si="281"/>
        <v/>
      </c>
      <c r="AU708" s="34" t="str">
        <f t="shared" si="282"/>
        <v/>
      </c>
      <c r="AV708" s="34" t="str">
        <f t="shared" si="283"/>
        <v/>
      </c>
      <c r="AW708" s="34" t="str">
        <f t="shared" si="284"/>
        <v/>
      </c>
      <c r="AX708" s="34" t="str">
        <f t="shared" si="285"/>
        <v/>
      </c>
      <c r="AY708" s="34" t="str">
        <f>IF(SUMIF('7-市场业绩'!F:F,AC708,'7-市场业绩'!I:I)&gt;0,"学习卡","老结算")</f>
        <v>老结算</v>
      </c>
      <c r="AZ708" s="34" t="str">
        <f t="shared" si="286"/>
        <v/>
      </c>
      <c r="BA708" s="34" t="str">
        <f t="shared" si="287"/>
        <v>无</v>
      </c>
      <c r="BB708" s="34" t="str">
        <f t="shared" si="288"/>
        <v/>
      </c>
      <c r="BC708" s="34" t="str">
        <f t="shared" si="289"/>
        <v/>
      </c>
      <c r="BD708" s="34" t="str">
        <f t="shared" si="290"/>
        <v>无</v>
      </c>
      <c r="BE708" s="34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7.25" hidden="1" customHeight="1">
      <c r="A709" s="30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7"/>
      <c r="M709" s="20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4" t="str">
        <f t="shared" si="267"/>
        <v/>
      </c>
      <c r="AD709" s="35">
        <f t="shared" si="268"/>
        <v>0</v>
      </c>
      <c r="AE709" s="34" t="str">
        <f t="shared" si="269"/>
        <v/>
      </c>
      <c r="AF709" s="24"/>
      <c r="AG709" s="39">
        <f t="shared" si="270"/>
        <v>0</v>
      </c>
      <c r="AH709" s="35">
        <f t="shared" si="271"/>
        <v>0</v>
      </c>
      <c r="AI709" s="35">
        <f t="shared" si="272"/>
        <v>0</v>
      </c>
      <c r="AJ709" s="34" t="str">
        <f t="shared" si="273"/>
        <v/>
      </c>
      <c r="AK709" s="34" t="str">
        <f t="shared" si="274"/>
        <v/>
      </c>
      <c r="AL709" s="34" t="str">
        <f t="shared" si="275"/>
        <v/>
      </c>
      <c r="AM709" s="34" t="str">
        <f t="shared" si="276"/>
        <v/>
      </c>
      <c r="AN709" s="34" t="str">
        <f t="shared" si="277"/>
        <v/>
      </c>
      <c r="AO709" s="34" t="str">
        <f t="shared" si="278"/>
        <v/>
      </c>
      <c r="AP709" s="34" t="str">
        <f>IF(AJ709="","",VLOOKUP(AN709,[1]Sheet11!E:F,2,0))</f>
        <v/>
      </c>
      <c r="AQ709" s="34" t="str">
        <f>IF(AO709="拼单会员","5年",IF(AJ709="","",VLOOKUP(AM709&amp;AP709,[1]Sheet11!$J$3:$K$17,2)))</f>
        <v/>
      </c>
      <c r="AR709" s="34" t="str">
        <f t="shared" si="279"/>
        <v/>
      </c>
      <c r="AS709" s="34" t="str">
        <f t="shared" si="280"/>
        <v/>
      </c>
      <c r="AT709" s="34" t="str">
        <f t="shared" si="281"/>
        <v/>
      </c>
      <c r="AU709" s="34" t="str">
        <f t="shared" si="282"/>
        <v/>
      </c>
      <c r="AV709" s="34" t="str">
        <f t="shared" si="283"/>
        <v/>
      </c>
      <c r="AW709" s="34" t="str">
        <f t="shared" si="284"/>
        <v/>
      </c>
      <c r="AX709" s="34" t="str">
        <f t="shared" si="285"/>
        <v/>
      </c>
      <c r="AY709" s="34" t="str">
        <f>IF(SUMIF('7-市场业绩'!F:F,AC709,'7-市场业绩'!I:I)&gt;0,"学习卡","老结算")</f>
        <v>老结算</v>
      </c>
      <c r="AZ709" s="34" t="str">
        <f t="shared" si="286"/>
        <v/>
      </c>
      <c r="BA709" s="34" t="str">
        <f t="shared" si="287"/>
        <v>无</v>
      </c>
      <c r="BB709" s="34" t="str">
        <f t="shared" si="288"/>
        <v/>
      </c>
      <c r="BC709" s="34" t="str">
        <f t="shared" si="289"/>
        <v/>
      </c>
      <c r="BD709" s="34" t="str">
        <f t="shared" si="290"/>
        <v>无</v>
      </c>
      <c r="BE709" s="34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7.25" hidden="1" customHeight="1">
      <c r="A710" s="30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7"/>
      <c r="M710" s="20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4" t="str">
        <f t="shared" si="267"/>
        <v/>
      </c>
      <c r="AD710" s="35">
        <f t="shared" si="268"/>
        <v>0</v>
      </c>
      <c r="AE710" s="34" t="str">
        <f t="shared" si="269"/>
        <v/>
      </c>
      <c r="AF710" s="24"/>
      <c r="AG710" s="39">
        <f t="shared" si="270"/>
        <v>0</v>
      </c>
      <c r="AH710" s="35">
        <f t="shared" si="271"/>
        <v>0</v>
      </c>
      <c r="AI710" s="35">
        <f t="shared" si="272"/>
        <v>0</v>
      </c>
      <c r="AJ710" s="34" t="str">
        <f t="shared" si="273"/>
        <v/>
      </c>
      <c r="AK710" s="34" t="str">
        <f t="shared" si="274"/>
        <v/>
      </c>
      <c r="AL710" s="34" t="str">
        <f t="shared" si="275"/>
        <v/>
      </c>
      <c r="AM710" s="34" t="str">
        <f t="shared" si="276"/>
        <v/>
      </c>
      <c r="AN710" s="34" t="str">
        <f t="shared" si="277"/>
        <v/>
      </c>
      <c r="AO710" s="34" t="str">
        <f t="shared" si="278"/>
        <v/>
      </c>
      <c r="AP710" s="34" t="str">
        <f>IF(AJ710="","",VLOOKUP(AN710,[1]Sheet11!E:F,2,0))</f>
        <v/>
      </c>
      <c r="AQ710" s="34" t="str">
        <f>IF(AO710="拼单会员","5年",IF(AJ710="","",VLOOKUP(AM710&amp;AP710,[1]Sheet11!$J$3:$K$17,2)))</f>
        <v/>
      </c>
      <c r="AR710" s="34" t="str">
        <f t="shared" si="279"/>
        <v/>
      </c>
      <c r="AS710" s="34" t="str">
        <f t="shared" si="280"/>
        <v/>
      </c>
      <c r="AT710" s="34" t="str">
        <f t="shared" si="281"/>
        <v/>
      </c>
      <c r="AU710" s="34" t="str">
        <f t="shared" si="282"/>
        <v/>
      </c>
      <c r="AV710" s="34" t="str">
        <f t="shared" si="283"/>
        <v/>
      </c>
      <c r="AW710" s="34" t="str">
        <f t="shared" si="284"/>
        <v/>
      </c>
      <c r="AX710" s="34" t="str">
        <f t="shared" si="285"/>
        <v/>
      </c>
      <c r="AY710" s="34" t="str">
        <f>IF(SUMIF('7-市场业绩'!F:F,AC710,'7-市场业绩'!I:I)&gt;0,"学习卡","老结算")</f>
        <v>老结算</v>
      </c>
      <c r="AZ710" s="34" t="str">
        <f t="shared" si="286"/>
        <v/>
      </c>
      <c r="BA710" s="34" t="str">
        <f t="shared" si="287"/>
        <v>无</v>
      </c>
      <c r="BB710" s="34" t="str">
        <f t="shared" si="288"/>
        <v/>
      </c>
      <c r="BC710" s="34" t="str">
        <f t="shared" si="289"/>
        <v/>
      </c>
      <c r="BD710" s="34" t="str">
        <f t="shared" si="290"/>
        <v>无</v>
      </c>
      <c r="BE710" s="34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7.25" hidden="1" customHeight="1">
      <c r="A711" s="30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7"/>
      <c r="M711" s="20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4" t="str">
        <f t="shared" si="267"/>
        <v/>
      </c>
      <c r="AD711" s="35">
        <f t="shared" si="268"/>
        <v>0</v>
      </c>
      <c r="AE711" s="34" t="str">
        <f t="shared" si="269"/>
        <v/>
      </c>
      <c r="AF711" s="24"/>
      <c r="AG711" s="39">
        <f t="shared" si="270"/>
        <v>0</v>
      </c>
      <c r="AH711" s="35">
        <f t="shared" si="271"/>
        <v>0</v>
      </c>
      <c r="AI711" s="35">
        <f t="shared" si="272"/>
        <v>0</v>
      </c>
      <c r="AJ711" s="34" t="str">
        <f t="shared" si="273"/>
        <v/>
      </c>
      <c r="AK711" s="34" t="str">
        <f t="shared" si="274"/>
        <v/>
      </c>
      <c r="AL711" s="34" t="str">
        <f t="shared" si="275"/>
        <v/>
      </c>
      <c r="AM711" s="34" t="str">
        <f t="shared" si="276"/>
        <v/>
      </c>
      <c r="AN711" s="34" t="str">
        <f t="shared" si="277"/>
        <v/>
      </c>
      <c r="AO711" s="34" t="str">
        <f t="shared" si="278"/>
        <v/>
      </c>
      <c r="AP711" s="34" t="str">
        <f>IF(AJ711="","",VLOOKUP(AN711,[1]Sheet11!E:F,2,0))</f>
        <v/>
      </c>
      <c r="AQ711" s="34" t="str">
        <f>IF(AO711="拼单会员","5年",IF(AJ711="","",VLOOKUP(AM711&amp;AP711,[1]Sheet11!$J$3:$K$17,2)))</f>
        <v/>
      </c>
      <c r="AR711" s="34" t="str">
        <f t="shared" si="279"/>
        <v/>
      </c>
      <c r="AS711" s="34" t="str">
        <f t="shared" si="280"/>
        <v/>
      </c>
      <c r="AT711" s="34" t="str">
        <f t="shared" si="281"/>
        <v/>
      </c>
      <c r="AU711" s="34" t="str">
        <f t="shared" si="282"/>
        <v/>
      </c>
      <c r="AV711" s="34" t="str">
        <f t="shared" si="283"/>
        <v/>
      </c>
      <c r="AW711" s="34" t="str">
        <f t="shared" si="284"/>
        <v/>
      </c>
      <c r="AX711" s="34" t="str">
        <f t="shared" si="285"/>
        <v/>
      </c>
      <c r="AY711" s="34" t="str">
        <f>IF(SUMIF('7-市场业绩'!F:F,AC711,'7-市场业绩'!I:I)&gt;0,"学习卡","老结算")</f>
        <v>老结算</v>
      </c>
      <c r="AZ711" s="34" t="str">
        <f t="shared" si="286"/>
        <v/>
      </c>
      <c r="BA711" s="34" t="str">
        <f t="shared" si="287"/>
        <v>无</v>
      </c>
      <c r="BB711" s="34" t="str">
        <f t="shared" si="288"/>
        <v/>
      </c>
      <c r="BC711" s="34" t="str">
        <f t="shared" si="289"/>
        <v/>
      </c>
      <c r="BD711" s="34" t="str">
        <f t="shared" si="290"/>
        <v>无</v>
      </c>
      <c r="BE711" s="34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7.25" hidden="1" customHeight="1">
      <c r="A712" s="30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7"/>
      <c r="M712" s="20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4" t="str">
        <f t="shared" si="267"/>
        <v/>
      </c>
      <c r="AD712" s="35">
        <f t="shared" si="268"/>
        <v>0</v>
      </c>
      <c r="AE712" s="34" t="str">
        <f t="shared" si="269"/>
        <v/>
      </c>
      <c r="AF712" s="24"/>
      <c r="AG712" s="39">
        <f t="shared" si="270"/>
        <v>0</v>
      </c>
      <c r="AH712" s="35">
        <f t="shared" si="271"/>
        <v>0</v>
      </c>
      <c r="AI712" s="35">
        <f t="shared" si="272"/>
        <v>0</v>
      </c>
      <c r="AJ712" s="34" t="str">
        <f t="shared" si="273"/>
        <v/>
      </c>
      <c r="AK712" s="34" t="str">
        <f t="shared" si="274"/>
        <v/>
      </c>
      <c r="AL712" s="34" t="str">
        <f t="shared" si="275"/>
        <v/>
      </c>
      <c r="AM712" s="34" t="str">
        <f t="shared" si="276"/>
        <v/>
      </c>
      <c r="AN712" s="34" t="str">
        <f t="shared" si="277"/>
        <v/>
      </c>
      <c r="AO712" s="34" t="str">
        <f t="shared" si="278"/>
        <v/>
      </c>
      <c r="AP712" s="34" t="str">
        <f>IF(AJ712="","",VLOOKUP(AN712,[1]Sheet11!E:F,2,0))</f>
        <v/>
      </c>
      <c r="AQ712" s="34" t="str">
        <f>IF(AO712="拼单会员","5年",IF(AJ712="","",VLOOKUP(AM712&amp;AP712,[1]Sheet11!$J$3:$K$17,2)))</f>
        <v/>
      </c>
      <c r="AR712" s="34" t="str">
        <f t="shared" si="279"/>
        <v/>
      </c>
      <c r="AS712" s="34" t="str">
        <f t="shared" si="280"/>
        <v/>
      </c>
      <c r="AT712" s="34" t="str">
        <f t="shared" si="281"/>
        <v/>
      </c>
      <c r="AU712" s="34" t="str">
        <f t="shared" si="282"/>
        <v/>
      </c>
      <c r="AV712" s="34" t="str">
        <f t="shared" si="283"/>
        <v/>
      </c>
      <c r="AW712" s="34" t="str">
        <f t="shared" si="284"/>
        <v/>
      </c>
      <c r="AX712" s="34" t="str">
        <f t="shared" si="285"/>
        <v/>
      </c>
      <c r="AY712" s="34" t="str">
        <f>IF(SUMIF('7-市场业绩'!F:F,AC712,'7-市场业绩'!I:I)&gt;0,"学习卡","老结算")</f>
        <v>老结算</v>
      </c>
      <c r="AZ712" s="34" t="str">
        <f t="shared" si="286"/>
        <v/>
      </c>
      <c r="BA712" s="34" t="str">
        <f t="shared" si="287"/>
        <v>无</v>
      </c>
      <c r="BB712" s="34" t="str">
        <f t="shared" si="288"/>
        <v/>
      </c>
      <c r="BC712" s="34" t="str">
        <f t="shared" si="289"/>
        <v/>
      </c>
      <c r="BD712" s="34" t="str">
        <f t="shared" si="290"/>
        <v>无</v>
      </c>
      <c r="BE712" s="34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7.25" hidden="1" customHeight="1">
      <c r="A713" s="30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7"/>
      <c r="M713" s="20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4" t="str">
        <f t="shared" si="267"/>
        <v/>
      </c>
      <c r="AD713" s="35">
        <f t="shared" si="268"/>
        <v>0</v>
      </c>
      <c r="AE713" s="34" t="str">
        <f t="shared" si="269"/>
        <v/>
      </c>
      <c r="AF713" s="24"/>
      <c r="AG713" s="39">
        <f t="shared" si="270"/>
        <v>0</v>
      </c>
      <c r="AH713" s="35">
        <f t="shared" si="271"/>
        <v>0</v>
      </c>
      <c r="AI713" s="35">
        <f t="shared" si="272"/>
        <v>0</v>
      </c>
      <c r="AJ713" s="34" t="str">
        <f t="shared" si="273"/>
        <v/>
      </c>
      <c r="AK713" s="34" t="str">
        <f t="shared" si="274"/>
        <v/>
      </c>
      <c r="AL713" s="34" t="str">
        <f t="shared" si="275"/>
        <v/>
      </c>
      <c r="AM713" s="34" t="str">
        <f t="shared" si="276"/>
        <v/>
      </c>
      <c r="AN713" s="34" t="str">
        <f t="shared" si="277"/>
        <v/>
      </c>
      <c r="AO713" s="34" t="str">
        <f t="shared" si="278"/>
        <v/>
      </c>
      <c r="AP713" s="34" t="str">
        <f>IF(AJ713="","",VLOOKUP(AN713,[1]Sheet11!E:F,2,0))</f>
        <v/>
      </c>
      <c r="AQ713" s="34" t="str">
        <f>IF(AO713="拼单会员","5年",IF(AJ713="","",VLOOKUP(AM713&amp;AP713,[1]Sheet11!$J$3:$K$17,2)))</f>
        <v/>
      </c>
      <c r="AR713" s="34" t="str">
        <f t="shared" si="279"/>
        <v/>
      </c>
      <c r="AS713" s="34" t="str">
        <f t="shared" si="280"/>
        <v/>
      </c>
      <c r="AT713" s="34" t="str">
        <f t="shared" si="281"/>
        <v/>
      </c>
      <c r="AU713" s="34" t="str">
        <f t="shared" si="282"/>
        <v/>
      </c>
      <c r="AV713" s="34" t="str">
        <f t="shared" si="283"/>
        <v/>
      </c>
      <c r="AW713" s="34" t="str">
        <f t="shared" si="284"/>
        <v/>
      </c>
      <c r="AX713" s="34" t="str">
        <f t="shared" si="285"/>
        <v/>
      </c>
      <c r="AY713" s="34" t="str">
        <f>IF(SUMIF('7-市场业绩'!F:F,AC713,'7-市场业绩'!I:I)&gt;0,"学习卡","老结算")</f>
        <v>老结算</v>
      </c>
      <c r="AZ713" s="34" t="str">
        <f t="shared" si="286"/>
        <v/>
      </c>
      <c r="BA713" s="34" t="str">
        <f t="shared" si="287"/>
        <v>无</v>
      </c>
      <c r="BB713" s="34" t="str">
        <f t="shared" si="288"/>
        <v/>
      </c>
      <c r="BC713" s="34" t="str">
        <f t="shared" si="289"/>
        <v/>
      </c>
      <c r="BD713" s="34" t="str">
        <f t="shared" si="290"/>
        <v>无</v>
      </c>
      <c r="BE713" s="34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7.25" hidden="1" customHeight="1">
      <c r="A714" s="30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7"/>
      <c r="M714" s="20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4" t="str">
        <f t="shared" si="267"/>
        <v/>
      </c>
      <c r="AD714" s="35">
        <f t="shared" si="268"/>
        <v>0</v>
      </c>
      <c r="AE714" s="34" t="str">
        <f t="shared" si="269"/>
        <v/>
      </c>
      <c r="AF714" s="24"/>
      <c r="AG714" s="39">
        <f t="shared" si="270"/>
        <v>0</v>
      </c>
      <c r="AH714" s="35">
        <f t="shared" si="271"/>
        <v>0</v>
      </c>
      <c r="AI714" s="35">
        <f t="shared" si="272"/>
        <v>0</v>
      </c>
      <c r="AJ714" s="34" t="str">
        <f t="shared" si="273"/>
        <v/>
      </c>
      <c r="AK714" s="34" t="str">
        <f t="shared" si="274"/>
        <v/>
      </c>
      <c r="AL714" s="34" t="str">
        <f t="shared" si="275"/>
        <v/>
      </c>
      <c r="AM714" s="34" t="str">
        <f t="shared" si="276"/>
        <v/>
      </c>
      <c r="AN714" s="34" t="str">
        <f t="shared" si="277"/>
        <v/>
      </c>
      <c r="AO714" s="34" t="str">
        <f t="shared" si="278"/>
        <v/>
      </c>
      <c r="AP714" s="34" t="str">
        <f>IF(AJ714="","",VLOOKUP(AN714,[1]Sheet11!E:F,2,0))</f>
        <v/>
      </c>
      <c r="AQ714" s="34" t="str">
        <f>IF(AO714="拼单会员","5年",IF(AJ714="","",VLOOKUP(AM714&amp;AP714,[1]Sheet11!$J$3:$K$17,2)))</f>
        <v/>
      </c>
      <c r="AR714" s="34" t="str">
        <f t="shared" si="279"/>
        <v/>
      </c>
      <c r="AS714" s="34" t="str">
        <f t="shared" si="280"/>
        <v/>
      </c>
      <c r="AT714" s="34" t="str">
        <f t="shared" si="281"/>
        <v/>
      </c>
      <c r="AU714" s="34" t="str">
        <f t="shared" si="282"/>
        <v/>
      </c>
      <c r="AV714" s="34" t="str">
        <f t="shared" si="283"/>
        <v/>
      </c>
      <c r="AW714" s="34" t="str">
        <f t="shared" si="284"/>
        <v/>
      </c>
      <c r="AX714" s="34" t="str">
        <f t="shared" si="285"/>
        <v/>
      </c>
      <c r="AY714" s="34" t="str">
        <f>IF(SUMIF('7-市场业绩'!F:F,AC714,'7-市场业绩'!I:I)&gt;0,"学习卡","老结算")</f>
        <v>老结算</v>
      </c>
      <c r="AZ714" s="34" t="str">
        <f t="shared" si="286"/>
        <v/>
      </c>
      <c r="BA714" s="34" t="str">
        <f t="shared" si="287"/>
        <v>无</v>
      </c>
      <c r="BB714" s="34" t="str">
        <f t="shared" si="288"/>
        <v/>
      </c>
      <c r="BC714" s="34" t="str">
        <f t="shared" si="289"/>
        <v/>
      </c>
      <c r="BD714" s="34" t="str">
        <f t="shared" si="290"/>
        <v>无</v>
      </c>
      <c r="BE714" s="34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7.25" hidden="1" customHeight="1">
      <c r="A715" s="30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7"/>
      <c r="M715" s="20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4" t="str">
        <f t="shared" si="267"/>
        <v/>
      </c>
      <c r="AD715" s="35">
        <f t="shared" si="268"/>
        <v>0</v>
      </c>
      <c r="AE715" s="34" t="str">
        <f t="shared" si="269"/>
        <v/>
      </c>
      <c r="AF715" s="24"/>
      <c r="AG715" s="39">
        <f t="shared" si="270"/>
        <v>0</v>
      </c>
      <c r="AH715" s="35">
        <f t="shared" si="271"/>
        <v>0</v>
      </c>
      <c r="AI715" s="35">
        <f t="shared" si="272"/>
        <v>0</v>
      </c>
      <c r="AJ715" s="34" t="str">
        <f t="shared" si="273"/>
        <v/>
      </c>
      <c r="AK715" s="34" t="str">
        <f t="shared" si="274"/>
        <v/>
      </c>
      <c r="AL715" s="34" t="str">
        <f t="shared" si="275"/>
        <v/>
      </c>
      <c r="AM715" s="34" t="str">
        <f t="shared" si="276"/>
        <v/>
      </c>
      <c r="AN715" s="34" t="str">
        <f t="shared" si="277"/>
        <v/>
      </c>
      <c r="AO715" s="34" t="str">
        <f t="shared" si="278"/>
        <v/>
      </c>
      <c r="AP715" s="34" t="str">
        <f>IF(AJ715="","",VLOOKUP(AN715,[1]Sheet11!E:F,2,0))</f>
        <v/>
      </c>
      <c r="AQ715" s="34" t="str">
        <f>IF(AO715="拼单会员","5年",IF(AJ715="","",VLOOKUP(AM715&amp;AP715,[1]Sheet11!$J$3:$K$17,2)))</f>
        <v/>
      </c>
      <c r="AR715" s="34" t="str">
        <f t="shared" si="279"/>
        <v/>
      </c>
      <c r="AS715" s="34" t="str">
        <f t="shared" si="280"/>
        <v/>
      </c>
      <c r="AT715" s="34" t="str">
        <f t="shared" si="281"/>
        <v/>
      </c>
      <c r="AU715" s="34" t="str">
        <f t="shared" si="282"/>
        <v/>
      </c>
      <c r="AV715" s="34" t="str">
        <f t="shared" si="283"/>
        <v/>
      </c>
      <c r="AW715" s="34" t="str">
        <f t="shared" si="284"/>
        <v/>
      </c>
      <c r="AX715" s="34" t="str">
        <f t="shared" si="285"/>
        <v/>
      </c>
      <c r="AY715" s="34" t="str">
        <f>IF(SUMIF('7-市场业绩'!F:F,AC715,'7-市场业绩'!I:I)&gt;0,"学习卡","老结算")</f>
        <v>老结算</v>
      </c>
      <c r="AZ715" s="34" t="str">
        <f t="shared" si="286"/>
        <v/>
      </c>
      <c r="BA715" s="34" t="str">
        <f t="shared" si="287"/>
        <v>无</v>
      </c>
      <c r="BB715" s="34" t="str">
        <f t="shared" si="288"/>
        <v/>
      </c>
      <c r="BC715" s="34" t="str">
        <f t="shared" si="289"/>
        <v/>
      </c>
      <c r="BD715" s="34" t="str">
        <f t="shared" si="290"/>
        <v>无</v>
      </c>
      <c r="BE715" s="34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7.25" hidden="1" customHeight="1">
      <c r="A716" s="30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7"/>
      <c r="M716" s="20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4" t="str">
        <f t="shared" si="267"/>
        <v/>
      </c>
      <c r="AD716" s="35">
        <f t="shared" si="268"/>
        <v>0</v>
      </c>
      <c r="AE716" s="34" t="str">
        <f t="shared" si="269"/>
        <v/>
      </c>
      <c r="AF716" s="24"/>
      <c r="AG716" s="39">
        <f t="shared" si="270"/>
        <v>0</v>
      </c>
      <c r="AH716" s="35">
        <f t="shared" si="271"/>
        <v>0</v>
      </c>
      <c r="AI716" s="35">
        <f t="shared" si="272"/>
        <v>0</v>
      </c>
      <c r="AJ716" s="34" t="str">
        <f t="shared" si="273"/>
        <v/>
      </c>
      <c r="AK716" s="34" t="str">
        <f t="shared" si="274"/>
        <v/>
      </c>
      <c r="AL716" s="34" t="str">
        <f t="shared" si="275"/>
        <v/>
      </c>
      <c r="AM716" s="34" t="str">
        <f t="shared" si="276"/>
        <v/>
      </c>
      <c r="AN716" s="34" t="str">
        <f t="shared" si="277"/>
        <v/>
      </c>
      <c r="AO716" s="34" t="str">
        <f t="shared" si="278"/>
        <v/>
      </c>
      <c r="AP716" s="34" t="str">
        <f>IF(AJ716="","",VLOOKUP(AN716,[1]Sheet11!E:F,2,0))</f>
        <v/>
      </c>
      <c r="AQ716" s="34" t="str">
        <f>IF(AO716="拼单会员","5年",IF(AJ716="","",VLOOKUP(AM716&amp;AP716,[1]Sheet11!$J$3:$K$17,2)))</f>
        <v/>
      </c>
      <c r="AR716" s="34" t="str">
        <f t="shared" si="279"/>
        <v/>
      </c>
      <c r="AS716" s="34" t="str">
        <f t="shared" si="280"/>
        <v/>
      </c>
      <c r="AT716" s="34" t="str">
        <f t="shared" si="281"/>
        <v/>
      </c>
      <c r="AU716" s="34" t="str">
        <f t="shared" si="282"/>
        <v/>
      </c>
      <c r="AV716" s="34" t="str">
        <f t="shared" si="283"/>
        <v/>
      </c>
      <c r="AW716" s="34" t="str">
        <f t="shared" si="284"/>
        <v/>
      </c>
      <c r="AX716" s="34" t="str">
        <f t="shared" si="285"/>
        <v/>
      </c>
      <c r="AY716" s="34" t="str">
        <f>IF(SUMIF('7-市场业绩'!F:F,AC716,'7-市场业绩'!I:I)&gt;0,"学习卡","老结算")</f>
        <v>老结算</v>
      </c>
      <c r="AZ716" s="34" t="str">
        <f t="shared" si="286"/>
        <v/>
      </c>
      <c r="BA716" s="34" t="str">
        <f t="shared" si="287"/>
        <v>无</v>
      </c>
      <c r="BB716" s="34" t="str">
        <f t="shared" si="288"/>
        <v/>
      </c>
      <c r="BC716" s="34" t="str">
        <f t="shared" si="289"/>
        <v/>
      </c>
      <c r="BD716" s="34" t="str">
        <f t="shared" si="290"/>
        <v>无</v>
      </c>
      <c r="BE716" s="34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7.25" hidden="1" customHeight="1">
      <c r="A717" s="30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7"/>
      <c r="M717" s="20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4" t="str">
        <f t="shared" si="267"/>
        <v/>
      </c>
      <c r="AD717" s="35">
        <f t="shared" si="268"/>
        <v>0</v>
      </c>
      <c r="AE717" s="34" t="str">
        <f t="shared" si="269"/>
        <v/>
      </c>
      <c r="AF717" s="24"/>
      <c r="AG717" s="39">
        <f t="shared" si="270"/>
        <v>0</v>
      </c>
      <c r="AH717" s="35">
        <f t="shared" si="271"/>
        <v>0</v>
      </c>
      <c r="AI717" s="35">
        <f t="shared" si="272"/>
        <v>0</v>
      </c>
      <c r="AJ717" s="34" t="str">
        <f t="shared" si="273"/>
        <v/>
      </c>
      <c r="AK717" s="34" t="str">
        <f t="shared" si="274"/>
        <v/>
      </c>
      <c r="AL717" s="34" t="str">
        <f t="shared" si="275"/>
        <v/>
      </c>
      <c r="AM717" s="34" t="str">
        <f t="shared" si="276"/>
        <v/>
      </c>
      <c r="AN717" s="34" t="str">
        <f t="shared" si="277"/>
        <v/>
      </c>
      <c r="AO717" s="34" t="str">
        <f t="shared" si="278"/>
        <v/>
      </c>
      <c r="AP717" s="34" t="str">
        <f>IF(AJ717="","",VLOOKUP(AN717,[1]Sheet11!E:F,2,0))</f>
        <v/>
      </c>
      <c r="AQ717" s="34" t="str">
        <f>IF(AO717="拼单会员","5年",IF(AJ717="","",VLOOKUP(AM717&amp;AP717,[1]Sheet11!$J$3:$K$17,2)))</f>
        <v/>
      </c>
      <c r="AR717" s="34" t="str">
        <f t="shared" si="279"/>
        <v/>
      </c>
      <c r="AS717" s="34" t="str">
        <f t="shared" si="280"/>
        <v/>
      </c>
      <c r="AT717" s="34" t="str">
        <f t="shared" si="281"/>
        <v/>
      </c>
      <c r="AU717" s="34" t="str">
        <f t="shared" si="282"/>
        <v/>
      </c>
      <c r="AV717" s="34" t="str">
        <f t="shared" si="283"/>
        <v/>
      </c>
      <c r="AW717" s="34" t="str">
        <f t="shared" si="284"/>
        <v/>
      </c>
      <c r="AX717" s="34" t="str">
        <f t="shared" si="285"/>
        <v/>
      </c>
      <c r="AY717" s="34" t="str">
        <f>IF(SUMIF('7-市场业绩'!F:F,AC717,'7-市场业绩'!I:I)&gt;0,"学习卡","老结算")</f>
        <v>老结算</v>
      </c>
      <c r="AZ717" s="34" t="str">
        <f t="shared" si="286"/>
        <v/>
      </c>
      <c r="BA717" s="34" t="str">
        <f t="shared" si="287"/>
        <v>无</v>
      </c>
      <c r="BB717" s="34" t="str">
        <f t="shared" si="288"/>
        <v/>
      </c>
      <c r="BC717" s="34" t="str">
        <f t="shared" si="289"/>
        <v/>
      </c>
      <c r="BD717" s="34" t="str">
        <f t="shared" si="290"/>
        <v>无</v>
      </c>
      <c r="BE717" s="34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7.25" hidden="1" customHeight="1">
      <c r="A718" s="30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7"/>
      <c r="M718" s="20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4" t="str">
        <f t="shared" si="267"/>
        <v/>
      </c>
      <c r="AD718" s="35">
        <f t="shared" si="268"/>
        <v>0</v>
      </c>
      <c r="AE718" s="34" t="str">
        <f t="shared" si="269"/>
        <v/>
      </c>
      <c r="AF718" s="24"/>
      <c r="AG718" s="39">
        <f t="shared" si="270"/>
        <v>0</v>
      </c>
      <c r="AH718" s="35">
        <f t="shared" si="271"/>
        <v>0</v>
      </c>
      <c r="AI718" s="35">
        <f t="shared" si="272"/>
        <v>0</v>
      </c>
      <c r="AJ718" s="34" t="str">
        <f t="shared" si="273"/>
        <v/>
      </c>
      <c r="AK718" s="34" t="str">
        <f t="shared" si="274"/>
        <v/>
      </c>
      <c r="AL718" s="34" t="str">
        <f t="shared" si="275"/>
        <v/>
      </c>
      <c r="AM718" s="34" t="str">
        <f t="shared" si="276"/>
        <v/>
      </c>
      <c r="AN718" s="34" t="str">
        <f t="shared" si="277"/>
        <v/>
      </c>
      <c r="AO718" s="34" t="str">
        <f t="shared" si="278"/>
        <v/>
      </c>
      <c r="AP718" s="34" t="str">
        <f>IF(AJ718="","",VLOOKUP(AN718,[1]Sheet11!E:F,2,0))</f>
        <v/>
      </c>
      <c r="AQ718" s="34" t="str">
        <f>IF(AO718="拼单会员","5年",IF(AJ718="","",VLOOKUP(AM718&amp;AP718,[1]Sheet11!$J$3:$K$17,2)))</f>
        <v/>
      </c>
      <c r="AR718" s="34" t="str">
        <f t="shared" si="279"/>
        <v/>
      </c>
      <c r="AS718" s="34" t="str">
        <f t="shared" si="280"/>
        <v/>
      </c>
      <c r="AT718" s="34" t="str">
        <f t="shared" si="281"/>
        <v/>
      </c>
      <c r="AU718" s="34" t="str">
        <f t="shared" si="282"/>
        <v/>
      </c>
      <c r="AV718" s="34" t="str">
        <f t="shared" si="283"/>
        <v/>
      </c>
      <c r="AW718" s="34" t="str">
        <f t="shared" si="284"/>
        <v/>
      </c>
      <c r="AX718" s="34" t="str">
        <f t="shared" si="285"/>
        <v/>
      </c>
      <c r="AY718" s="34" t="str">
        <f>IF(SUMIF('7-市场业绩'!F:F,AC718,'7-市场业绩'!I:I)&gt;0,"学习卡","老结算")</f>
        <v>老结算</v>
      </c>
      <c r="AZ718" s="34" t="str">
        <f t="shared" si="286"/>
        <v/>
      </c>
      <c r="BA718" s="34" t="str">
        <f t="shared" si="287"/>
        <v>无</v>
      </c>
      <c r="BB718" s="34" t="str">
        <f t="shared" si="288"/>
        <v/>
      </c>
      <c r="BC718" s="34" t="str">
        <f t="shared" si="289"/>
        <v/>
      </c>
      <c r="BD718" s="34" t="str">
        <f t="shared" si="290"/>
        <v>无</v>
      </c>
      <c r="BE718" s="34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7.25" hidden="1" customHeight="1">
      <c r="A719" s="30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7"/>
      <c r="M719" s="20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4" t="str">
        <f t="shared" si="267"/>
        <v/>
      </c>
      <c r="AD719" s="35">
        <f t="shared" si="268"/>
        <v>0</v>
      </c>
      <c r="AE719" s="34" t="str">
        <f t="shared" si="269"/>
        <v/>
      </c>
      <c r="AF719" s="24"/>
      <c r="AG719" s="39">
        <f t="shared" si="270"/>
        <v>0</v>
      </c>
      <c r="AH719" s="35">
        <f t="shared" si="271"/>
        <v>0</v>
      </c>
      <c r="AI719" s="35">
        <f t="shared" si="272"/>
        <v>0</v>
      </c>
      <c r="AJ719" s="34" t="str">
        <f t="shared" si="273"/>
        <v/>
      </c>
      <c r="AK719" s="34" t="str">
        <f t="shared" si="274"/>
        <v/>
      </c>
      <c r="AL719" s="34" t="str">
        <f t="shared" si="275"/>
        <v/>
      </c>
      <c r="AM719" s="34" t="str">
        <f t="shared" si="276"/>
        <v/>
      </c>
      <c r="AN719" s="34" t="str">
        <f t="shared" si="277"/>
        <v/>
      </c>
      <c r="AO719" s="34" t="str">
        <f t="shared" si="278"/>
        <v/>
      </c>
      <c r="AP719" s="34" t="str">
        <f>IF(AJ719="","",VLOOKUP(AN719,[1]Sheet11!E:F,2,0))</f>
        <v/>
      </c>
      <c r="AQ719" s="34" t="str">
        <f>IF(AO719="拼单会员","5年",IF(AJ719="","",VLOOKUP(AM719&amp;AP719,[1]Sheet11!$J$3:$K$17,2)))</f>
        <v/>
      </c>
      <c r="AR719" s="34" t="str">
        <f t="shared" si="279"/>
        <v/>
      </c>
      <c r="AS719" s="34" t="str">
        <f t="shared" si="280"/>
        <v/>
      </c>
      <c r="AT719" s="34" t="str">
        <f t="shared" si="281"/>
        <v/>
      </c>
      <c r="AU719" s="34" t="str">
        <f t="shared" si="282"/>
        <v/>
      </c>
      <c r="AV719" s="34" t="str">
        <f t="shared" si="283"/>
        <v/>
      </c>
      <c r="AW719" s="34" t="str">
        <f t="shared" si="284"/>
        <v/>
      </c>
      <c r="AX719" s="34" t="str">
        <f t="shared" si="285"/>
        <v/>
      </c>
      <c r="AY719" s="34" t="str">
        <f>IF(SUMIF('7-市场业绩'!F:F,AC719,'7-市场业绩'!I:I)&gt;0,"学习卡","老结算")</f>
        <v>老结算</v>
      </c>
      <c r="AZ719" s="34" t="str">
        <f t="shared" si="286"/>
        <v/>
      </c>
      <c r="BA719" s="34" t="str">
        <f t="shared" si="287"/>
        <v>无</v>
      </c>
      <c r="BB719" s="34" t="str">
        <f t="shared" si="288"/>
        <v/>
      </c>
      <c r="BC719" s="34" t="str">
        <f t="shared" si="289"/>
        <v/>
      </c>
      <c r="BD719" s="34" t="str">
        <f t="shared" si="290"/>
        <v>无</v>
      </c>
      <c r="BE719" s="34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7.25" hidden="1" customHeight="1">
      <c r="A720" s="30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7"/>
      <c r="M720" s="20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4" t="str">
        <f t="shared" si="267"/>
        <v/>
      </c>
      <c r="AD720" s="35">
        <f t="shared" si="268"/>
        <v>0</v>
      </c>
      <c r="AE720" s="34" t="str">
        <f t="shared" si="269"/>
        <v/>
      </c>
      <c r="AF720" s="24"/>
      <c r="AG720" s="39">
        <f t="shared" si="270"/>
        <v>0</v>
      </c>
      <c r="AH720" s="35">
        <f t="shared" si="271"/>
        <v>0</v>
      </c>
      <c r="AI720" s="35">
        <f t="shared" si="272"/>
        <v>0</v>
      </c>
      <c r="AJ720" s="34" t="str">
        <f t="shared" si="273"/>
        <v/>
      </c>
      <c r="AK720" s="34" t="str">
        <f t="shared" si="274"/>
        <v/>
      </c>
      <c r="AL720" s="34" t="str">
        <f t="shared" si="275"/>
        <v/>
      </c>
      <c r="AM720" s="34" t="str">
        <f t="shared" si="276"/>
        <v/>
      </c>
      <c r="AN720" s="34" t="str">
        <f t="shared" si="277"/>
        <v/>
      </c>
      <c r="AO720" s="34" t="str">
        <f t="shared" si="278"/>
        <v/>
      </c>
      <c r="AP720" s="34" t="str">
        <f>IF(AJ720="","",VLOOKUP(AN720,[1]Sheet11!E:F,2,0))</f>
        <v/>
      </c>
      <c r="AQ720" s="34" t="str">
        <f>IF(AO720="拼单会员","5年",IF(AJ720="","",VLOOKUP(AM720&amp;AP720,[1]Sheet11!$J$3:$K$17,2)))</f>
        <v/>
      </c>
      <c r="AR720" s="34" t="str">
        <f t="shared" si="279"/>
        <v/>
      </c>
      <c r="AS720" s="34" t="str">
        <f t="shared" si="280"/>
        <v/>
      </c>
      <c r="AT720" s="34" t="str">
        <f t="shared" si="281"/>
        <v/>
      </c>
      <c r="AU720" s="34" t="str">
        <f t="shared" si="282"/>
        <v/>
      </c>
      <c r="AV720" s="34" t="str">
        <f t="shared" si="283"/>
        <v/>
      </c>
      <c r="AW720" s="34" t="str">
        <f t="shared" si="284"/>
        <v/>
      </c>
      <c r="AX720" s="34" t="str">
        <f t="shared" si="285"/>
        <v/>
      </c>
      <c r="AY720" s="34" t="str">
        <f>IF(SUMIF('7-市场业绩'!F:F,AC720,'7-市场业绩'!I:I)&gt;0,"学习卡","老结算")</f>
        <v>老结算</v>
      </c>
      <c r="AZ720" s="34" t="str">
        <f t="shared" si="286"/>
        <v/>
      </c>
      <c r="BA720" s="34" t="str">
        <f t="shared" si="287"/>
        <v>无</v>
      </c>
      <c r="BB720" s="34" t="str">
        <f t="shared" si="288"/>
        <v/>
      </c>
      <c r="BC720" s="34" t="str">
        <f t="shared" si="289"/>
        <v/>
      </c>
      <c r="BD720" s="34" t="str">
        <f t="shared" si="290"/>
        <v>无</v>
      </c>
      <c r="BE720" s="34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7.25" hidden="1" customHeight="1">
      <c r="A721" s="30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7"/>
      <c r="M721" s="20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4" t="str">
        <f t="shared" si="267"/>
        <v/>
      </c>
      <c r="AD721" s="35">
        <f t="shared" si="268"/>
        <v>0</v>
      </c>
      <c r="AE721" s="34" t="str">
        <f t="shared" si="269"/>
        <v/>
      </c>
      <c r="AF721" s="24"/>
      <c r="AG721" s="39">
        <f t="shared" si="270"/>
        <v>0</v>
      </c>
      <c r="AH721" s="35">
        <f t="shared" si="271"/>
        <v>0</v>
      </c>
      <c r="AI721" s="35">
        <f t="shared" si="272"/>
        <v>0</v>
      </c>
      <c r="AJ721" s="34" t="str">
        <f t="shared" si="273"/>
        <v/>
      </c>
      <c r="AK721" s="34" t="str">
        <f t="shared" si="274"/>
        <v/>
      </c>
      <c r="AL721" s="34" t="str">
        <f t="shared" si="275"/>
        <v/>
      </c>
      <c r="AM721" s="34" t="str">
        <f t="shared" si="276"/>
        <v/>
      </c>
      <c r="AN721" s="34" t="str">
        <f t="shared" si="277"/>
        <v/>
      </c>
      <c r="AO721" s="34" t="str">
        <f t="shared" si="278"/>
        <v/>
      </c>
      <c r="AP721" s="34" t="str">
        <f>IF(AJ721="","",VLOOKUP(AN721,[1]Sheet11!E:F,2,0))</f>
        <v/>
      </c>
      <c r="AQ721" s="34" t="str">
        <f>IF(AO721="拼单会员","5年",IF(AJ721="","",VLOOKUP(AM721&amp;AP721,[1]Sheet11!$J$3:$K$17,2)))</f>
        <v/>
      </c>
      <c r="AR721" s="34" t="str">
        <f t="shared" si="279"/>
        <v/>
      </c>
      <c r="AS721" s="34" t="str">
        <f t="shared" si="280"/>
        <v/>
      </c>
      <c r="AT721" s="34" t="str">
        <f t="shared" si="281"/>
        <v/>
      </c>
      <c r="AU721" s="34" t="str">
        <f t="shared" si="282"/>
        <v/>
      </c>
      <c r="AV721" s="34" t="str">
        <f t="shared" si="283"/>
        <v/>
      </c>
      <c r="AW721" s="34" t="str">
        <f t="shared" si="284"/>
        <v/>
      </c>
      <c r="AX721" s="34" t="str">
        <f t="shared" si="285"/>
        <v/>
      </c>
      <c r="AY721" s="34" t="str">
        <f>IF(SUMIF('7-市场业绩'!F:F,AC721,'7-市场业绩'!I:I)&gt;0,"学习卡","老结算")</f>
        <v>老结算</v>
      </c>
      <c r="AZ721" s="34" t="str">
        <f t="shared" si="286"/>
        <v/>
      </c>
      <c r="BA721" s="34" t="str">
        <f t="shared" si="287"/>
        <v>无</v>
      </c>
      <c r="BB721" s="34" t="str">
        <f t="shared" si="288"/>
        <v/>
      </c>
      <c r="BC721" s="34" t="str">
        <f t="shared" si="289"/>
        <v/>
      </c>
      <c r="BD721" s="34" t="str">
        <f t="shared" si="290"/>
        <v>无</v>
      </c>
      <c r="BE721" s="34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7.25" hidden="1" customHeight="1">
      <c r="A722" s="30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7"/>
      <c r="M722" s="20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4" t="str">
        <f t="shared" si="267"/>
        <v/>
      </c>
      <c r="AD722" s="35">
        <f t="shared" si="268"/>
        <v>0</v>
      </c>
      <c r="AE722" s="34" t="str">
        <f t="shared" si="269"/>
        <v/>
      </c>
      <c r="AF722" s="24"/>
      <c r="AG722" s="39">
        <f t="shared" si="270"/>
        <v>0</v>
      </c>
      <c r="AH722" s="35">
        <f t="shared" si="271"/>
        <v>0</v>
      </c>
      <c r="AI722" s="35">
        <f t="shared" si="272"/>
        <v>0</v>
      </c>
      <c r="AJ722" s="34" t="str">
        <f t="shared" si="273"/>
        <v/>
      </c>
      <c r="AK722" s="34" t="str">
        <f t="shared" si="274"/>
        <v/>
      </c>
      <c r="AL722" s="34" t="str">
        <f t="shared" si="275"/>
        <v/>
      </c>
      <c r="AM722" s="34" t="str">
        <f t="shared" si="276"/>
        <v/>
      </c>
      <c r="AN722" s="34" t="str">
        <f t="shared" si="277"/>
        <v/>
      </c>
      <c r="AO722" s="34" t="str">
        <f t="shared" si="278"/>
        <v/>
      </c>
      <c r="AP722" s="34" t="str">
        <f>IF(AJ722="","",VLOOKUP(AN722,[1]Sheet11!E:F,2,0))</f>
        <v/>
      </c>
      <c r="AQ722" s="34" t="str">
        <f>IF(AO722="拼单会员","5年",IF(AJ722="","",VLOOKUP(AM722&amp;AP722,[1]Sheet11!$J$3:$K$17,2)))</f>
        <v/>
      </c>
      <c r="AR722" s="34" t="str">
        <f t="shared" si="279"/>
        <v/>
      </c>
      <c r="AS722" s="34" t="str">
        <f t="shared" si="280"/>
        <v/>
      </c>
      <c r="AT722" s="34" t="str">
        <f t="shared" si="281"/>
        <v/>
      </c>
      <c r="AU722" s="34" t="str">
        <f t="shared" si="282"/>
        <v/>
      </c>
      <c r="AV722" s="34" t="str">
        <f t="shared" si="283"/>
        <v/>
      </c>
      <c r="AW722" s="34" t="str">
        <f t="shared" si="284"/>
        <v/>
      </c>
      <c r="AX722" s="34" t="str">
        <f t="shared" si="285"/>
        <v/>
      </c>
      <c r="AY722" s="34" t="str">
        <f>IF(SUMIF('7-市场业绩'!F:F,AC722,'7-市场业绩'!I:I)&gt;0,"学习卡","老结算")</f>
        <v>老结算</v>
      </c>
      <c r="AZ722" s="34" t="str">
        <f t="shared" si="286"/>
        <v/>
      </c>
      <c r="BA722" s="34" t="str">
        <f t="shared" si="287"/>
        <v>无</v>
      </c>
      <c r="BB722" s="34" t="str">
        <f t="shared" si="288"/>
        <v/>
      </c>
      <c r="BC722" s="34" t="str">
        <f t="shared" si="289"/>
        <v/>
      </c>
      <c r="BD722" s="34" t="str">
        <f t="shared" si="290"/>
        <v>无</v>
      </c>
      <c r="BE722" s="34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7.25" hidden="1" customHeight="1">
      <c r="A723" s="30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7"/>
      <c r="M723" s="20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4" t="str">
        <f t="shared" si="267"/>
        <v/>
      </c>
      <c r="AD723" s="35">
        <f t="shared" si="268"/>
        <v>0</v>
      </c>
      <c r="AE723" s="34" t="str">
        <f t="shared" si="269"/>
        <v/>
      </c>
      <c r="AF723" s="24"/>
      <c r="AG723" s="39">
        <f t="shared" si="270"/>
        <v>0</v>
      </c>
      <c r="AH723" s="35">
        <f t="shared" si="271"/>
        <v>0</v>
      </c>
      <c r="AI723" s="35">
        <f t="shared" si="272"/>
        <v>0</v>
      </c>
      <c r="AJ723" s="34" t="str">
        <f t="shared" si="273"/>
        <v/>
      </c>
      <c r="AK723" s="34" t="str">
        <f t="shared" si="274"/>
        <v/>
      </c>
      <c r="AL723" s="34" t="str">
        <f t="shared" si="275"/>
        <v/>
      </c>
      <c r="AM723" s="34" t="str">
        <f t="shared" si="276"/>
        <v/>
      </c>
      <c r="AN723" s="34" t="str">
        <f t="shared" si="277"/>
        <v/>
      </c>
      <c r="AO723" s="34" t="str">
        <f t="shared" si="278"/>
        <v/>
      </c>
      <c r="AP723" s="34" t="str">
        <f>IF(AJ723="","",VLOOKUP(AN723,[1]Sheet11!E:F,2,0))</f>
        <v/>
      </c>
      <c r="AQ723" s="34" t="str">
        <f>IF(AO723="拼单会员","5年",IF(AJ723="","",VLOOKUP(AM723&amp;AP723,[1]Sheet11!$J$3:$K$17,2)))</f>
        <v/>
      </c>
      <c r="AR723" s="34" t="str">
        <f t="shared" si="279"/>
        <v/>
      </c>
      <c r="AS723" s="34" t="str">
        <f t="shared" si="280"/>
        <v/>
      </c>
      <c r="AT723" s="34" t="str">
        <f t="shared" si="281"/>
        <v/>
      </c>
      <c r="AU723" s="34" t="str">
        <f t="shared" si="282"/>
        <v/>
      </c>
      <c r="AV723" s="34" t="str">
        <f t="shared" si="283"/>
        <v/>
      </c>
      <c r="AW723" s="34" t="str">
        <f t="shared" si="284"/>
        <v/>
      </c>
      <c r="AX723" s="34" t="str">
        <f t="shared" si="285"/>
        <v/>
      </c>
      <c r="AY723" s="34" t="str">
        <f>IF(SUMIF('7-市场业绩'!F:F,AC723,'7-市场业绩'!I:I)&gt;0,"学习卡","老结算")</f>
        <v>老结算</v>
      </c>
      <c r="AZ723" s="34" t="str">
        <f t="shared" si="286"/>
        <v/>
      </c>
      <c r="BA723" s="34" t="str">
        <f t="shared" si="287"/>
        <v>无</v>
      </c>
      <c r="BB723" s="34" t="str">
        <f t="shared" si="288"/>
        <v/>
      </c>
      <c r="BC723" s="34" t="str">
        <f t="shared" si="289"/>
        <v/>
      </c>
      <c r="BD723" s="34" t="str">
        <f t="shared" si="290"/>
        <v>无</v>
      </c>
      <c r="BE723" s="34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7.25" hidden="1" customHeight="1">
      <c r="A724" s="30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7"/>
      <c r="M724" s="20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4" t="str">
        <f t="shared" si="267"/>
        <v/>
      </c>
      <c r="AD724" s="35">
        <f t="shared" si="268"/>
        <v>0</v>
      </c>
      <c r="AE724" s="34" t="str">
        <f t="shared" si="269"/>
        <v/>
      </c>
      <c r="AF724" s="24"/>
      <c r="AG724" s="39">
        <f t="shared" si="270"/>
        <v>0</v>
      </c>
      <c r="AH724" s="35">
        <f t="shared" si="271"/>
        <v>0</v>
      </c>
      <c r="AI724" s="35">
        <f t="shared" si="272"/>
        <v>0</v>
      </c>
      <c r="AJ724" s="34" t="str">
        <f t="shared" si="273"/>
        <v/>
      </c>
      <c r="AK724" s="34" t="str">
        <f t="shared" si="274"/>
        <v/>
      </c>
      <c r="AL724" s="34" t="str">
        <f t="shared" si="275"/>
        <v/>
      </c>
      <c r="AM724" s="34" t="str">
        <f t="shared" si="276"/>
        <v/>
      </c>
      <c r="AN724" s="34" t="str">
        <f t="shared" si="277"/>
        <v/>
      </c>
      <c r="AO724" s="34" t="str">
        <f t="shared" si="278"/>
        <v/>
      </c>
      <c r="AP724" s="34" t="str">
        <f>IF(AJ724="","",VLOOKUP(AN724,[1]Sheet11!E:F,2,0))</f>
        <v/>
      </c>
      <c r="AQ724" s="34" t="str">
        <f>IF(AO724="拼单会员","5年",IF(AJ724="","",VLOOKUP(AM724&amp;AP724,[1]Sheet11!$J$3:$K$17,2)))</f>
        <v/>
      </c>
      <c r="AR724" s="34" t="str">
        <f t="shared" si="279"/>
        <v/>
      </c>
      <c r="AS724" s="34" t="str">
        <f t="shared" si="280"/>
        <v/>
      </c>
      <c r="AT724" s="34" t="str">
        <f t="shared" si="281"/>
        <v/>
      </c>
      <c r="AU724" s="34" t="str">
        <f t="shared" si="282"/>
        <v/>
      </c>
      <c r="AV724" s="34" t="str">
        <f t="shared" si="283"/>
        <v/>
      </c>
      <c r="AW724" s="34" t="str">
        <f t="shared" si="284"/>
        <v/>
      </c>
      <c r="AX724" s="34" t="str">
        <f t="shared" si="285"/>
        <v/>
      </c>
      <c r="AY724" s="34" t="str">
        <f>IF(SUMIF('7-市场业绩'!F:F,AC724,'7-市场业绩'!I:I)&gt;0,"学习卡","老结算")</f>
        <v>老结算</v>
      </c>
      <c r="AZ724" s="34" t="str">
        <f t="shared" si="286"/>
        <v/>
      </c>
      <c r="BA724" s="34" t="str">
        <f t="shared" si="287"/>
        <v>无</v>
      </c>
      <c r="BB724" s="34" t="str">
        <f t="shared" si="288"/>
        <v/>
      </c>
      <c r="BC724" s="34" t="str">
        <f t="shared" si="289"/>
        <v/>
      </c>
      <c r="BD724" s="34" t="str">
        <f t="shared" si="290"/>
        <v>无</v>
      </c>
      <c r="BE724" s="34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7.25" hidden="1" customHeight="1">
      <c r="A725" s="30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7"/>
      <c r="M725" s="20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4" t="str">
        <f t="shared" si="267"/>
        <v/>
      </c>
      <c r="AD725" s="35">
        <f t="shared" si="268"/>
        <v>0</v>
      </c>
      <c r="AE725" s="34" t="str">
        <f t="shared" si="269"/>
        <v/>
      </c>
      <c r="AF725" s="24"/>
      <c r="AG725" s="39">
        <f t="shared" si="270"/>
        <v>0</v>
      </c>
      <c r="AH725" s="35">
        <f t="shared" si="271"/>
        <v>0</v>
      </c>
      <c r="AI725" s="35">
        <f t="shared" si="272"/>
        <v>0</v>
      </c>
      <c r="AJ725" s="34" t="str">
        <f t="shared" si="273"/>
        <v/>
      </c>
      <c r="AK725" s="34" t="str">
        <f t="shared" si="274"/>
        <v/>
      </c>
      <c r="AL725" s="34" t="str">
        <f t="shared" si="275"/>
        <v/>
      </c>
      <c r="AM725" s="34" t="str">
        <f t="shared" si="276"/>
        <v/>
      </c>
      <c r="AN725" s="34" t="str">
        <f t="shared" si="277"/>
        <v/>
      </c>
      <c r="AO725" s="34" t="str">
        <f t="shared" si="278"/>
        <v/>
      </c>
      <c r="AP725" s="34" t="str">
        <f>IF(AJ725="","",VLOOKUP(AN725,[1]Sheet11!E:F,2,0))</f>
        <v/>
      </c>
      <c r="AQ725" s="34" t="str">
        <f>IF(AO725="拼单会员","5年",IF(AJ725="","",VLOOKUP(AM725&amp;AP725,[1]Sheet11!$J$3:$K$17,2)))</f>
        <v/>
      </c>
      <c r="AR725" s="34" t="str">
        <f t="shared" si="279"/>
        <v/>
      </c>
      <c r="AS725" s="34" t="str">
        <f t="shared" si="280"/>
        <v/>
      </c>
      <c r="AT725" s="34" t="str">
        <f t="shared" si="281"/>
        <v/>
      </c>
      <c r="AU725" s="34" t="str">
        <f t="shared" si="282"/>
        <v/>
      </c>
      <c r="AV725" s="34" t="str">
        <f t="shared" si="283"/>
        <v/>
      </c>
      <c r="AW725" s="34" t="str">
        <f t="shared" si="284"/>
        <v/>
      </c>
      <c r="AX725" s="34" t="str">
        <f t="shared" si="285"/>
        <v/>
      </c>
      <c r="AY725" s="34" t="str">
        <f>IF(SUMIF('7-市场业绩'!F:F,AC725,'7-市场业绩'!I:I)&gt;0,"学习卡","老结算")</f>
        <v>老结算</v>
      </c>
      <c r="AZ725" s="34" t="str">
        <f t="shared" si="286"/>
        <v/>
      </c>
      <c r="BA725" s="34" t="str">
        <f t="shared" si="287"/>
        <v>无</v>
      </c>
      <c r="BB725" s="34" t="str">
        <f t="shared" si="288"/>
        <v/>
      </c>
      <c r="BC725" s="34" t="str">
        <f t="shared" si="289"/>
        <v/>
      </c>
      <c r="BD725" s="34" t="str">
        <f t="shared" si="290"/>
        <v>无</v>
      </c>
      <c r="BE725" s="34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7.25" hidden="1" customHeight="1">
      <c r="A726" s="30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7"/>
      <c r="M726" s="20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4" t="str">
        <f t="shared" si="267"/>
        <v/>
      </c>
      <c r="AD726" s="35">
        <f t="shared" si="268"/>
        <v>0</v>
      </c>
      <c r="AE726" s="34" t="str">
        <f t="shared" si="269"/>
        <v/>
      </c>
      <c r="AF726" s="24"/>
      <c r="AG726" s="39">
        <f t="shared" si="270"/>
        <v>0</v>
      </c>
      <c r="AH726" s="35">
        <f t="shared" si="271"/>
        <v>0</v>
      </c>
      <c r="AI726" s="35">
        <f t="shared" si="272"/>
        <v>0</v>
      </c>
      <c r="AJ726" s="34" t="str">
        <f t="shared" si="273"/>
        <v/>
      </c>
      <c r="AK726" s="34" t="str">
        <f t="shared" si="274"/>
        <v/>
      </c>
      <c r="AL726" s="34" t="str">
        <f t="shared" si="275"/>
        <v/>
      </c>
      <c r="AM726" s="34" t="str">
        <f t="shared" si="276"/>
        <v/>
      </c>
      <c r="AN726" s="34" t="str">
        <f t="shared" si="277"/>
        <v/>
      </c>
      <c r="AO726" s="34" t="str">
        <f t="shared" si="278"/>
        <v/>
      </c>
      <c r="AP726" s="34" t="str">
        <f>IF(AJ726="","",VLOOKUP(AN726,[1]Sheet11!E:F,2,0))</f>
        <v/>
      </c>
      <c r="AQ726" s="34" t="str">
        <f>IF(AO726="拼单会员","5年",IF(AJ726="","",VLOOKUP(AM726&amp;AP726,[1]Sheet11!$J$3:$K$17,2)))</f>
        <v/>
      </c>
      <c r="AR726" s="34" t="str">
        <f t="shared" si="279"/>
        <v/>
      </c>
      <c r="AS726" s="34" t="str">
        <f t="shared" si="280"/>
        <v/>
      </c>
      <c r="AT726" s="34" t="str">
        <f t="shared" si="281"/>
        <v/>
      </c>
      <c r="AU726" s="34" t="str">
        <f t="shared" si="282"/>
        <v/>
      </c>
      <c r="AV726" s="34" t="str">
        <f t="shared" si="283"/>
        <v/>
      </c>
      <c r="AW726" s="34" t="str">
        <f t="shared" si="284"/>
        <v/>
      </c>
      <c r="AX726" s="34" t="str">
        <f t="shared" si="285"/>
        <v/>
      </c>
      <c r="AY726" s="34" t="str">
        <f>IF(SUMIF('7-市场业绩'!F:F,AC726,'7-市场业绩'!I:I)&gt;0,"学习卡","老结算")</f>
        <v>老结算</v>
      </c>
      <c r="AZ726" s="34" t="str">
        <f t="shared" si="286"/>
        <v/>
      </c>
      <c r="BA726" s="34" t="str">
        <f t="shared" si="287"/>
        <v>无</v>
      </c>
      <c r="BB726" s="34" t="str">
        <f t="shared" si="288"/>
        <v/>
      </c>
      <c r="BC726" s="34" t="str">
        <f t="shared" si="289"/>
        <v/>
      </c>
      <c r="BD726" s="34" t="str">
        <f t="shared" si="290"/>
        <v>无</v>
      </c>
      <c r="BE726" s="34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7.25" hidden="1" customHeight="1">
      <c r="A727" s="30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7"/>
      <c r="M727" s="20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4" t="str">
        <f t="shared" si="267"/>
        <v/>
      </c>
      <c r="AD727" s="35">
        <f t="shared" si="268"/>
        <v>0</v>
      </c>
      <c r="AE727" s="34" t="str">
        <f t="shared" si="269"/>
        <v/>
      </c>
      <c r="AF727" s="24"/>
      <c r="AG727" s="39">
        <f t="shared" si="270"/>
        <v>0</v>
      </c>
      <c r="AH727" s="35">
        <f t="shared" si="271"/>
        <v>0</v>
      </c>
      <c r="AI727" s="35">
        <f t="shared" si="272"/>
        <v>0</v>
      </c>
      <c r="AJ727" s="34" t="str">
        <f t="shared" si="273"/>
        <v/>
      </c>
      <c r="AK727" s="34" t="str">
        <f t="shared" si="274"/>
        <v/>
      </c>
      <c r="AL727" s="34" t="str">
        <f t="shared" si="275"/>
        <v/>
      </c>
      <c r="AM727" s="34" t="str">
        <f t="shared" si="276"/>
        <v/>
      </c>
      <c r="AN727" s="34" t="str">
        <f t="shared" si="277"/>
        <v/>
      </c>
      <c r="AO727" s="34" t="str">
        <f t="shared" si="278"/>
        <v/>
      </c>
      <c r="AP727" s="34" t="str">
        <f>IF(AJ727="","",VLOOKUP(AN727,[1]Sheet11!E:F,2,0))</f>
        <v/>
      </c>
      <c r="AQ727" s="34" t="str">
        <f>IF(AO727="拼单会员","5年",IF(AJ727="","",VLOOKUP(AM727&amp;AP727,[1]Sheet11!$J$3:$K$17,2)))</f>
        <v/>
      </c>
      <c r="AR727" s="34" t="str">
        <f t="shared" si="279"/>
        <v/>
      </c>
      <c r="AS727" s="34" t="str">
        <f t="shared" si="280"/>
        <v/>
      </c>
      <c r="AT727" s="34" t="str">
        <f t="shared" si="281"/>
        <v/>
      </c>
      <c r="AU727" s="34" t="str">
        <f t="shared" si="282"/>
        <v/>
      </c>
      <c r="AV727" s="34" t="str">
        <f t="shared" si="283"/>
        <v/>
      </c>
      <c r="AW727" s="34" t="str">
        <f t="shared" si="284"/>
        <v/>
      </c>
      <c r="AX727" s="34" t="str">
        <f t="shared" si="285"/>
        <v/>
      </c>
      <c r="AY727" s="34" t="str">
        <f>IF(SUMIF('7-市场业绩'!F:F,AC727,'7-市场业绩'!I:I)&gt;0,"学习卡","老结算")</f>
        <v>老结算</v>
      </c>
      <c r="AZ727" s="34" t="str">
        <f t="shared" si="286"/>
        <v/>
      </c>
      <c r="BA727" s="34" t="str">
        <f t="shared" si="287"/>
        <v>无</v>
      </c>
      <c r="BB727" s="34" t="str">
        <f t="shared" si="288"/>
        <v/>
      </c>
      <c r="BC727" s="34" t="str">
        <f t="shared" si="289"/>
        <v/>
      </c>
      <c r="BD727" s="34" t="str">
        <f t="shared" si="290"/>
        <v>无</v>
      </c>
      <c r="BE727" s="34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7.25" hidden="1" customHeight="1">
      <c r="A728" s="30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7"/>
      <c r="M728" s="20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4" t="str">
        <f t="shared" si="267"/>
        <v/>
      </c>
      <c r="AD728" s="35">
        <f t="shared" si="268"/>
        <v>0</v>
      </c>
      <c r="AE728" s="34" t="str">
        <f t="shared" si="269"/>
        <v/>
      </c>
      <c r="AF728" s="24"/>
      <c r="AG728" s="39">
        <f t="shared" si="270"/>
        <v>0</v>
      </c>
      <c r="AH728" s="35">
        <f t="shared" si="271"/>
        <v>0</v>
      </c>
      <c r="AI728" s="35">
        <f t="shared" si="272"/>
        <v>0</v>
      </c>
      <c r="AJ728" s="34" t="str">
        <f t="shared" si="273"/>
        <v/>
      </c>
      <c r="AK728" s="34" t="str">
        <f t="shared" si="274"/>
        <v/>
      </c>
      <c r="AL728" s="34" t="str">
        <f t="shared" si="275"/>
        <v/>
      </c>
      <c r="AM728" s="34" t="str">
        <f t="shared" si="276"/>
        <v/>
      </c>
      <c r="AN728" s="34" t="str">
        <f t="shared" si="277"/>
        <v/>
      </c>
      <c r="AO728" s="34" t="str">
        <f t="shared" si="278"/>
        <v/>
      </c>
      <c r="AP728" s="34" t="str">
        <f>IF(AJ728="","",VLOOKUP(AN728,[1]Sheet11!E:F,2,0))</f>
        <v/>
      </c>
      <c r="AQ728" s="34" t="str">
        <f>IF(AO728="拼单会员","5年",IF(AJ728="","",VLOOKUP(AM728&amp;AP728,[1]Sheet11!$J$3:$K$17,2)))</f>
        <v/>
      </c>
      <c r="AR728" s="34" t="str">
        <f t="shared" si="279"/>
        <v/>
      </c>
      <c r="AS728" s="34" t="str">
        <f t="shared" si="280"/>
        <v/>
      </c>
      <c r="AT728" s="34" t="str">
        <f t="shared" si="281"/>
        <v/>
      </c>
      <c r="AU728" s="34" t="str">
        <f t="shared" si="282"/>
        <v/>
      </c>
      <c r="AV728" s="34" t="str">
        <f t="shared" si="283"/>
        <v/>
      </c>
      <c r="AW728" s="34" t="str">
        <f t="shared" si="284"/>
        <v/>
      </c>
      <c r="AX728" s="34" t="str">
        <f t="shared" si="285"/>
        <v/>
      </c>
      <c r="AY728" s="34" t="str">
        <f>IF(SUMIF('7-市场业绩'!F:F,AC728,'7-市场业绩'!I:I)&gt;0,"学习卡","老结算")</f>
        <v>老结算</v>
      </c>
      <c r="AZ728" s="34" t="str">
        <f t="shared" si="286"/>
        <v/>
      </c>
      <c r="BA728" s="34" t="str">
        <f t="shared" si="287"/>
        <v>无</v>
      </c>
      <c r="BB728" s="34" t="str">
        <f t="shared" si="288"/>
        <v/>
      </c>
      <c r="BC728" s="34" t="str">
        <f t="shared" si="289"/>
        <v/>
      </c>
      <c r="BD728" s="34" t="str">
        <f t="shared" si="290"/>
        <v>无</v>
      </c>
      <c r="BE728" s="34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7.25" hidden="1" customHeight="1">
      <c r="A729" s="30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7"/>
      <c r="M729" s="20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4" t="str">
        <f t="shared" si="267"/>
        <v/>
      </c>
      <c r="AD729" s="35">
        <f t="shared" si="268"/>
        <v>0</v>
      </c>
      <c r="AE729" s="34" t="str">
        <f t="shared" si="269"/>
        <v/>
      </c>
      <c r="AF729" s="24"/>
      <c r="AG729" s="39">
        <f t="shared" si="270"/>
        <v>0</v>
      </c>
      <c r="AH729" s="35">
        <f t="shared" si="271"/>
        <v>0</v>
      </c>
      <c r="AI729" s="35">
        <f t="shared" si="272"/>
        <v>0</v>
      </c>
      <c r="AJ729" s="34" t="str">
        <f t="shared" si="273"/>
        <v/>
      </c>
      <c r="AK729" s="34" t="str">
        <f t="shared" si="274"/>
        <v/>
      </c>
      <c r="AL729" s="34" t="str">
        <f t="shared" si="275"/>
        <v/>
      </c>
      <c r="AM729" s="34" t="str">
        <f t="shared" si="276"/>
        <v/>
      </c>
      <c r="AN729" s="34" t="str">
        <f t="shared" si="277"/>
        <v/>
      </c>
      <c r="AO729" s="34" t="str">
        <f t="shared" si="278"/>
        <v/>
      </c>
      <c r="AP729" s="34" t="str">
        <f>IF(AJ729="","",VLOOKUP(AN729,[1]Sheet11!E:F,2,0))</f>
        <v/>
      </c>
      <c r="AQ729" s="34" t="str">
        <f>IF(AO729="拼单会员","5年",IF(AJ729="","",VLOOKUP(AM729&amp;AP729,[1]Sheet11!$J$3:$K$17,2)))</f>
        <v/>
      </c>
      <c r="AR729" s="34" t="str">
        <f t="shared" si="279"/>
        <v/>
      </c>
      <c r="AS729" s="34" t="str">
        <f t="shared" si="280"/>
        <v/>
      </c>
      <c r="AT729" s="34" t="str">
        <f t="shared" si="281"/>
        <v/>
      </c>
      <c r="AU729" s="34" t="str">
        <f t="shared" si="282"/>
        <v/>
      </c>
      <c r="AV729" s="34" t="str">
        <f t="shared" si="283"/>
        <v/>
      </c>
      <c r="AW729" s="34" t="str">
        <f t="shared" si="284"/>
        <v/>
      </c>
      <c r="AX729" s="34" t="str">
        <f t="shared" si="285"/>
        <v/>
      </c>
      <c r="AY729" s="34" t="str">
        <f>IF(SUMIF('7-市场业绩'!F:F,AC729,'7-市场业绩'!I:I)&gt;0,"学习卡","老结算")</f>
        <v>老结算</v>
      </c>
      <c r="AZ729" s="34" t="str">
        <f t="shared" si="286"/>
        <v/>
      </c>
      <c r="BA729" s="34" t="str">
        <f t="shared" si="287"/>
        <v>无</v>
      </c>
      <c r="BB729" s="34" t="str">
        <f t="shared" si="288"/>
        <v/>
      </c>
      <c r="BC729" s="34" t="str">
        <f t="shared" si="289"/>
        <v/>
      </c>
      <c r="BD729" s="34" t="str">
        <f t="shared" si="290"/>
        <v>无</v>
      </c>
      <c r="BE729" s="34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7.25" hidden="1" customHeight="1">
      <c r="A730" s="30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7"/>
      <c r="M730" s="20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4" t="str">
        <f t="shared" si="267"/>
        <v/>
      </c>
      <c r="AD730" s="35">
        <f t="shared" si="268"/>
        <v>0</v>
      </c>
      <c r="AE730" s="34" t="str">
        <f t="shared" si="269"/>
        <v/>
      </c>
      <c r="AF730" s="24"/>
      <c r="AG730" s="39">
        <f t="shared" si="270"/>
        <v>0</v>
      </c>
      <c r="AH730" s="35">
        <f t="shared" si="271"/>
        <v>0</v>
      </c>
      <c r="AI730" s="35">
        <f t="shared" si="272"/>
        <v>0</v>
      </c>
      <c r="AJ730" s="34" t="str">
        <f t="shared" si="273"/>
        <v/>
      </c>
      <c r="AK730" s="34" t="str">
        <f t="shared" si="274"/>
        <v/>
      </c>
      <c r="AL730" s="34" t="str">
        <f t="shared" si="275"/>
        <v/>
      </c>
      <c r="AM730" s="34" t="str">
        <f t="shared" si="276"/>
        <v/>
      </c>
      <c r="AN730" s="34" t="str">
        <f t="shared" si="277"/>
        <v/>
      </c>
      <c r="AO730" s="34" t="str">
        <f t="shared" si="278"/>
        <v/>
      </c>
      <c r="AP730" s="34" t="str">
        <f>IF(AJ730="","",VLOOKUP(AN730,[1]Sheet11!E:F,2,0))</f>
        <v/>
      </c>
      <c r="AQ730" s="34" t="str">
        <f>IF(AO730="拼单会员","5年",IF(AJ730="","",VLOOKUP(AM730&amp;AP730,[1]Sheet11!$J$3:$K$17,2)))</f>
        <v/>
      </c>
      <c r="AR730" s="34" t="str">
        <f t="shared" si="279"/>
        <v/>
      </c>
      <c r="AS730" s="34" t="str">
        <f t="shared" si="280"/>
        <v/>
      </c>
      <c r="AT730" s="34" t="str">
        <f t="shared" si="281"/>
        <v/>
      </c>
      <c r="AU730" s="34" t="str">
        <f t="shared" si="282"/>
        <v/>
      </c>
      <c r="AV730" s="34" t="str">
        <f t="shared" si="283"/>
        <v/>
      </c>
      <c r="AW730" s="34" t="str">
        <f t="shared" si="284"/>
        <v/>
      </c>
      <c r="AX730" s="34" t="str">
        <f t="shared" si="285"/>
        <v/>
      </c>
      <c r="AY730" s="34" t="str">
        <f>IF(SUMIF('7-市场业绩'!F:F,AC730,'7-市场业绩'!I:I)&gt;0,"学习卡","老结算")</f>
        <v>老结算</v>
      </c>
      <c r="AZ730" s="34" t="str">
        <f t="shared" si="286"/>
        <v/>
      </c>
      <c r="BA730" s="34" t="str">
        <f t="shared" si="287"/>
        <v>无</v>
      </c>
      <c r="BB730" s="34" t="str">
        <f t="shared" si="288"/>
        <v/>
      </c>
      <c r="BC730" s="34" t="str">
        <f t="shared" si="289"/>
        <v/>
      </c>
      <c r="BD730" s="34" t="str">
        <f t="shared" si="290"/>
        <v>无</v>
      </c>
      <c r="BE730" s="34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7.25" hidden="1" customHeight="1">
      <c r="A731" s="30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7"/>
      <c r="M731" s="20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4" t="str">
        <f t="shared" si="267"/>
        <v/>
      </c>
      <c r="AD731" s="35">
        <f t="shared" si="268"/>
        <v>0</v>
      </c>
      <c r="AE731" s="34" t="str">
        <f t="shared" si="269"/>
        <v/>
      </c>
      <c r="AF731" s="24"/>
      <c r="AG731" s="39">
        <f t="shared" si="270"/>
        <v>0</v>
      </c>
      <c r="AH731" s="35">
        <f t="shared" si="271"/>
        <v>0</v>
      </c>
      <c r="AI731" s="35">
        <f t="shared" si="272"/>
        <v>0</v>
      </c>
      <c r="AJ731" s="34" t="str">
        <f t="shared" si="273"/>
        <v/>
      </c>
      <c r="AK731" s="34" t="str">
        <f t="shared" si="274"/>
        <v/>
      </c>
      <c r="AL731" s="34" t="str">
        <f t="shared" si="275"/>
        <v/>
      </c>
      <c r="AM731" s="34" t="str">
        <f t="shared" si="276"/>
        <v/>
      </c>
      <c r="AN731" s="34" t="str">
        <f t="shared" si="277"/>
        <v/>
      </c>
      <c r="AO731" s="34" t="str">
        <f t="shared" si="278"/>
        <v/>
      </c>
      <c r="AP731" s="34" t="str">
        <f>IF(AJ731="","",VLOOKUP(AN731,[1]Sheet11!E:F,2,0))</f>
        <v/>
      </c>
      <c r="AQ731" s="34" t="str">
        <f>IF(AO731="拼单会员","5年",IF(AJ731="","",VLOOKUP(AM731&amp;AP731,[1]Sheet11!$J$3:$K$17,2)))</f>
        <v/>
      </c>
      <c r="AR731" s="34" t="str">
        <f t="shared" si="279"/>
        <v/>
      </c>
      <c r="AS731" s="34" t="str">
        <f t="shared" si="280"/>
        <v/>
      </c>
      <c r="AT731" s="34" t="str">
        <f t="shared" si="281"/>
        <v/>
      </c>
      <c r="AU731" s="34" t="str">
        <f t="shared" si="282"/>
        <v/>
      </c>
      <c r="AV731" s="34" t="str">
        <f t="shared" si="283"/>
        <v/>
      </c>
      <c r="AW731" s="34" t="str">
        <f t="shared" si="284"/>
        <v/>
      </c>
      <c r="AX731" s="34" t="str">
        <f t="shared" si="285"/>
        <v/>
      </c>
      <c r="AY731" s="34" t="str">
        <f>IF(SUMIF('7-市场业绩'!F:F,AC731,'7-市场业绩'!I:I)&gt;0,"学习卡","老结算")</f>
        <v>老结算</v>
      </c>
      <c r="AZ731" s="34" t="str">
        <f t="shared" si="286"/>
        <v/>
      </c>
      <c r="BA731" s="34" t="str">
        <f t="shared" si="287"/>
        <v>无</v>
      </c>
      <c r="BB731" s="34" t="str">
        <f t="shared" si="288"/>
        <v/>
      </c>
      <c r="BC731" s="34" t="str">
        <f t="shared" si="289"/>
        <v/>
      </c>
      <c r="BD731" s="34" t="str">
        <f t="shared" si="290"/>
        <v>无</v>
      </c>
      <c r="BE731" s="34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7.25" hidden="1" customHeight="1">
      <c r="A732" s="30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7"/>
      <c r="M732" s="20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4" t="str">
        <f t="shared" si="267"/>
        <v/>
      </c>
      <c r="AD732" s="35">
        <f t="shared" si="268"/>
        <v>0</v>
      </c>
      <c r="AE732" s="34" t="str">
        <f t="shared" si="269"/>
        <v/>
      </c>
      <c r="AF732" s="24"/>
      <c r="AG732" s="39">
        <f t="shared" si="270"/>
        <v>0</v>
      </c>
      <c r="AH732" s="35">
        <f t="shared" si="271"/>
        <v>0</v>
      </c>
      <c r="AI732" s="35">
        <f t="shared" si="272"/>
        <v>0</v>
      </c>
      <c r="AJ732" s="34" t="str">
        <f t="shared" si="273"/>
        <v/>
      </c>
      <c r="AK732" s="34" t="str">
        <f t="shared" si="274"/>
        <v/>
      </c>
      <c r="AL732" s="34" t="str">
        <f t="shared" si="275"/>
        <v/>
      </c>
      <c r="AM732" s="34" t="str">
        <f t="shared" si="276"/>
        <v/>
      </c>
      <c r="AN732" s="34" t="str">
        <f t="shared" si="277"/>
        <v/>
      </c>
      <c r="AO732" s="34" t="str">
        <f t="shared" si="278"/>
        <v/>
      </c>
      <c r="AP732" s="34" t="str">
        <f>IF(AJ732="","",VLOOKUP(AN732,[1]Sheet11!E:F,2,0))</f>
        <v/>
      </c>
      <c r="AQ732" s="34" t="str">
        <f>IF(AO732="拼单会员","5年",IF(AJ732="","",VLOOKUP(AM732&amp;AP732,[1]Sheet11!$J$3:$K$17,2)))</f>
        <v/>
      </c>
      <c r="AR732" s="34" t="str">
        <f t="shared" si="279"/>
        <v/>
      </c>
      <c r="AS732" s="34" t="str">
        <f t="shared" si="280"/>
        <v/>
      </c>
      <c r="AT732" s="34" t="str">
        <f t="shared" si="281"/>
        <v/>
      </c>
      <c r="AU732" s="34" t="str">
        <f t="shared" si="282"/>
        <v/>
      </c>
      <c r="AV732" s="34" t="str">
        <f t="shared" si="283"/>
        <v/>
      </c>
      <c r="AW732" s="34" t="str">
        <f t="shared" si="284"/>
        <v/>
      </c>
      <c r="AX732" s="34" t="str">
        <f t="shared" si="285"/>
        <v/>
      </c>
      <c r="AY732" s="34" t="str">
        <f>IF(SUMIF('7-市场业绩'!F:F,AC732,'7-市场业绩'!I:I)&gt;0,"学习卡","老结算")</f>
        <v>老结算</v>
      </c>
      <c r="AZ732" s="34" t="str">
        <f t="shared" si="286"/>
        <v/>
      </c>
      <c r="BA732" s="34" t="str">
        <f t="shared" si="287"/>
        <v>无</v>
      </c>
      <c r="BB732" s="34" t="str">
        <f t="shared" si="288"/>
        <v/>
      </c>
      <c r="BC732" s="34" t="str">
        <f t="shared" si="289"/>
        <v/>
      </c>
      <c r="BD732" s="34" t="str">
        <f t="shared" si="290"/>
        <v>无</v>
      </c>
      <c r="BE732" s="34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7.25" hidden="1" customHeight="1">
      <c r="A733" s="30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7"/>
      <c r="M733" s="20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4" t="str">
        <f t="shared" si="267"/>
        <v/>
      </c>
      <c r="AD733" s="35">
        <f t="shared" si="268"/>
        <v>0</v>
      </c>
      <c r="AE733" s="34" t="str">
        <f t="shared" si="269"/>
        <v/>
      </c>
      <c r="AF733" s="24"/>
      <c r="AG733" s="39">
        <f t="shared" si="270"/>
        <v>0</v>
      </c>
      <c r="AH733" s="35">
        <f t="shared" si="271"/>
        <v>0</v>
      </c>
      <c r="AI733" s="35">
        <f t="shared" si="272"/>
        <v>0</v>
      </c>
      <c r="AJ733" s="34" t="str">
        <f t="shared" si="273"/>
        <v/>
      </c>
      <c r="AK733" s="34" t="str">
        <f t="shared" si="274"/>
        <v/>
      </c>
      <c r="AL733" s="34" t="str">
        <f t="shared" si="275"/>
        <v/>
      </c>
      <c r="AM733" s="34" t="str">
        <f t="shared" si="276"/>
        <v/>
      </c>
      <c r="AN733" s="34" t="str">
        <f t="shared" si="277"/>
        <v/>
      </c>
      <c r="AO733" s="34" t="str">
        <f t="shared" si="278"/>
        <v/>
      </c>
      <c r="AP733" s="34" t="str">
        <f>IF(AJ733="","",VLOOKUP(AN733,[1]Sheet11!E:F,2,0))</f>
        <v/>
      </c>
      <c r="AQ733" s="34" t="str">
        <f>IF(AO733="拼单会员","5年",IF(AJ733="","",VLOOKUP(AM733&amp;AP733,[1]Sheet11!$J$3:$K$17,2)))</f>
        <v/>
      </c>
      <c r="AR733" s="34" t="str">
        <f t="shared" si="279"/>
        <v/>
      </c>
      <c r="AS733" s="34" t="str">
        <f t="shared" si="280"/>
        <v/>
      </c>
      <c r="AT733" s="34" t="str">
        <f t="shared" si="281"/>
        <v/>
      </c>
      <c r="AU733" s="34" t="str">
        <f t="shared" si="282"/>
        <v/>
      </c>
      <c r="AV733" s="34" t="str">
        <f t="shared" si="283"/>
        <v/>
      </c>
      <c r="AW733" s="34" t="str">
        <f t="shared" si="284"/>
        <v/>
      </c>
      <c r="AX733" s="34" t="str">
        <f t="shared" si="285"/>
        <v/>
      </c>
      <c r="AY733" s="34" t="str">
        <f>IF(SUMIF('7-市场业绩'!F:F,AC733,'7-市场业绩'!I:I)&gt;0,"学习卡","老结算")</f>
        <v>老结算</v>
      </c>
      <c r="AZ733" s="34" t="str">
        <f t="shared" si="286"/>
        <v/>
      </c>
      <c r="BA733" s="34" t="str">
        <f t="shared" si="287"/>
        <v>无</v>
      </c>
      <c r="BB733" s="34" t="str">
        <f t="shared" si="288"/>
        <v/>
      </c>
      <c r="BC733" s="34" t="str">
        <f t="shared" si="289"/>
        <v/>
      </c>
      <c r="BD733" s="34" t="str">
        <f t="shared" si="290"/>
        <v>无</v>
      </c>
      <c r="BE733" s="34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7.25" hidden="1" customHeight="1">
      <c r="A734" s="30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7"/>
      <c r="M734" s="20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4" t="str">
        <f t="shared" si="267"/>
        <v/>
      </c>
      <c r="AD734" s="35">
        <f t="shared" si="268"/>
        <v>0</v>
      </c>
      <c r="AE734" s="34" t="str">
        <f t="shared" si="269"/>
        <v/>
      </c>
      <c r="AF734" s="24"/>
      <c r="AG734" s="39">
        <f t="shared" si="270"/>
        <v>0</v>
      </c>
      <c r="AH734" s="35">
        <f t="shared" si="271"/>
        <v>0</v>
      </c>
      <c r="AI734" s="35">
        <f t="shared" si="272"/>
        <v>0</v>
      </c>
      <c r="AJ734" s="34" t="str">
        <f t="shared" si="273"/>
        <v/>
      </c>
      <c r="AK734" s="34" t="str">
        <f t="shared" si="274"/>
        <v/>
      </c>
      <c r="AL734" s="34" t="str">
        <f t="shared" si="275"/>
        <v/>
      </c>
      <c r="AM734" s="34" t="str">
        <f t="shared" si="276"/>
        <v/>
      </c>
      <c r="AN734" s="34" t="str">
        <f t="shared" si="277"/>
        <v/>
      </c>
      <c r="AO734" s="34" t="str">
        <f t="shared" si="278"/>
        <v/>
      </c>
      <c r="AP734" s="34" t="str">
        <f>IF(AJ734="","",VLOOKUP(AN734,[1]Sheet11!E:F,2,0))</f>
        <v/>
      </c>
      <c r="AQ734" s="34" t="str">
        <f>IF(AO734="拼单会员","5年",IF(AJ734="","",VLOOKUP(AM734&amp;AP734,[1]Sheet11!$J$3:$K$17,2)))</f>
        <v/>
      </c>
      <c r="AR734" s="34" t="str">
        <f t="shared" si="279"/>
        <v/>
      </c>
      <c r="AS734" s="34" t="str">
        <f t="shared" si="280"/>
        <v/>
      </c>
      <c r="AT734" s="34" t="str">
        <f t="shared" si="281"/>
        <v/>
      </c>
      <c r="AU734" s="34" t="str">
        <f t="shared" si="282"/>
        <v/>
      </c>
      <c r="AV734" s="34" t="str">
        <f t="shared" si="283"/>
        <v/>
      </c>
      <c r="AW734" s="34" t="str">
        <f t="shared" si="284"/>
        <v/>
      </c>
      <c r="AX734" s="34" t="str">
        <f t="shared" si="285"/>
        <v/>
      </c>
      <c r="AY734" s="34" t="str">
        <f>IF(SUMIF('7-市场业绩'!F:F,AC734,'7-市场业绩'!I:I)&gt;0,"学习卡","老结算")</f>
        <v>老结算</v>
      </c>
      <c r="AZ734" s="34" t="str">
        <f t="shared" si="286"/>
        <v/>
      </c>
      <c r="BA734" s="34" t="str">
        <f t="shared" si="287"/>
        <v>无</v>
      </c>
      <c r="BB734" s="34" t="str">
        <f t="shared" si="288"/>
        <v/>
      </c>
      <c r="BC734" s="34" t="str">
        <f t="shared" si="289"/>
        <v/>
      </c>
      <c r="BD734" s="34" t="str">
        <f t="shared" si="290"/>
        <v>无</v>
      </c>
      <c r="BE734" s="34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7.25" hidden="1" customHeight="1">
      <c r="A735" s="30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7"/>
      <c r="M735" s="20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4" t="str">
        <f t="shared" si="267"/>
        <v/>
      </c>
      <c r="AD735" s="35">
        <f t="shared" si="268"/>
        <v>0</v>
      </c>
      <c r="AE735" s="34" t="str">
        <f t="shared" si="269"/>
        <v/>
      </c>
      <c r="AF735" s="24"/>
      <c r="AG735" s="39">
        <f t="shared" si="270"/>
        <v>0</v>
      </c>
      <c r="AH735" s="35">
        <f t="shared" si="271"/>
        <v>0</v>
      </c>
      <c r="AI735" s="35">
        <f t="shared" si="272"/>
        <v>0</v>
      </c>
      <c r="AJ735" s="34" t="str">
        <f t="shared" si="273"/>
        <v/>
      </c>
      <c r="AK735" s="34" t="str">
        <f t="shared" si="274"/>
        <v/>
      </c>
      <c r="AL735" s="34" t="str">
        <f t="shared" si="275"/>
        <v/>
      </c>
      <c r="AM735" s="34" t="str">
        <f t="shared" si="276"/>
        <v/>
      </c>
      <c r="AN735" s="34" t="str">
        <f t="shared" si="277"/>
        <v/>
      </c>
      <c r="AO735" s="34" t="str">
        <f t="shared" si="278"/>
        <v/>
      </c>
      <c r="AP735" s="34" t="str">
        <f>IF(AJ735="","",VLOOKUP(AN735,[1]Sheet11!E:F,2,0))</f>
        <v/>
      </c>
      <c r="AQ735" s="34" t="str">
        <f>IF(AO735="拼单会员","5年",IF(AJ735="","",VLOOKUP(AM735&amp;AP735,[1]Sheet11!$J$3:$K$17,2)))</f>
        <v/>
      </c>
      <c r="AR735" s="34" t="str">
        <f t="shared" si="279"/>
        <v/>
      </c>
      <c r="AS735" s="34" t="str">
        <f t="shared" si="280"/>
        <v/>
      </c>
      <c r="AT735" s="34" t="str">
        <f t="shared" si="281"/>
        <v/>
      </c>
      <c r="AU735" s="34" t="str">
        <f t="shared" si="282"/>
        <v/>
      </c>
      <c r="AV735" s="34" t="str">
        <f t="shared" si="283"/>
        <v/>
      </c>
      <c r="AW735" s="34" t="str">
        <f t="shared" si="284"/>
        <v/>
      </c>
      <c r="AX735" s="34" t="str">
        <f t="shared" si="285"/>
        <v/>
      </c>
      <c r="AY735" s="34" t="str">
        <f>IF(SUMIF('7-市场业绩'!F:F,AC735,'7-市场业绩'!I:I)&gt;0,"学习卡","老结算")</f>
        <v>老结算</v>
      </c>
      <c r="AZ735" s="34" t="str">
        <f t="shared" si="286"/>
        <v/>
      </c>
      <c r="BA735" s="34" t="str">
        <f t="shared" si="287"/>
        <v>无</v>
      </c>
      <c r="BB735" s="34" t="str">
        <f t="shared" si="288"/>
        <v/>
      </c>
      <c r="BC735" s="34" t="str">
        <f t="shared" si="289"/>
        <v/>
      </c>
      <c r="BD735" s="34" t="str">
        <f t="shared" si="290"/>
        <v>无</v>
      </c>
      <c r="BE735" s="34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7.25" hidden="1" customHeight="1">
      <c r="A736" s="30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7"/>
      <c r="M736" s="20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4" t="str">
        <f t="shared" si="267"/>
        <v/>
      </c>
      <c r="AD736" s="35">
        <f t="shared" si="268"/>
        <v>0</v>
      </c>
      <c r="AE736" s="34" t="str">
        <f t="shared" si="269"/>
        <v/>
      </c>
      <c r="AF736" s="24"/>
      <c r="AG736" s="39">
        <f t="shared" si="270"/>
        <v>0</v>
      </c>
      <c r="AH736" s="35">
        <f t="shared" si="271"/>
        <v>0</v>
      </c>
      <c r="AI736" s="35">
        <f t="shared" si="272"/>
        <v>0</v>
      </c>
      <c r="AJ736" s="34" t="str">
        <f t="shared" si="273"/>
        <v/>
      </c>
      <c r="AK736" s="34" t="str">
        <f t="shared" si="274"/>
        <v/>
      </c>
      <c r="AL736" s="34" t="str">
        <f t="shared" si="275"/>
        <v/>
      </c>
      <c r="AM736" s="34" t="str">
        <f t="shared" si="276"/>
        <v/>
      </c>
      <c r="AN736" s="34" t="str">
        <f t="shared" si="277"/>
        <v/>
      </c>
      <c r="AO736" s="34" t="str">
        <f t="shared" si="278"/>
        <v/>
      </c>
      <c r="AP736" s="34" t="str">
        <f>IF(AJ736="","",VLOOKUP(AN736,[1]Sheet11!E:F,2,0))</f>
        <v/>
      </c>
      <c r="AQ736" s="34" t="str">
        <f>IF(AO736="拼单会员","5年",IF(AJ736="","",VLOOKUP(AM736&amp;AP736,[1]Sheet11!$J$3:$K$17,2)))</f>
        <v/>
      </c>
      <c r="AR736" s="34" t="str">
        <f t="shared" si="279"/>
        <v/>
      </c>
      <c r="AS736" s="34" t="str">
        <f t="shared" si="280"/>
        <v/>
      </c>
      <c r="AT736" s="34" t="str">
        <f t="shared" si="281"/>
        <v/>
      </c>
      <c r="AU736" s="34" t="str">
        <f t="shared" si="282"/>
        <v/>
      </c>
      <c r="AV736" s="34" t="str">
        <f t="shared" si="283"/>
        <v/>
      </c>
      <c r="AW736" s="34" t="str">
        <f t="shared" si="284"/>
        <v/>
      </c>
      <c r="AX736" s="34" t="str">
        <f t="shared" si="285"/>
        <v/>
      </c>
      <c r="AY736" s="34" t="str">
        <f>IF(SUMIF('7-市场业绩'!F:F,AC736,'7-市场业绩'!I:I)&gt;0,"学习卡","老结算")</f>
        <v>老结算</v>
      </c>
      <c r="AZ736" s="34" t="str">
        <f t="shared" si="286"/>
        <v/>
      </c>
      <c r="BA736" s="34" t="str">
        <f t="shared" si="287"/>
        <v>无</v>
      </c>
      <c r="BB736" s="34" t="str">
        <f t="shared" si="288"/>
        <v/>
      </c>
      <c r="BC736" s="34" t="str">
        <f t="shared" si="289"/>
        <v/>
      </c>
      <c r="BD736" s="34" t="str">
        <f t="shared" si="290"/>
        <v>无</v>
      </c>
      <c r="BE736" s="34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7.25" hidden="1" customHeight="1">
      <c r="A737" s="30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7"/>
      <c r="M737" s="20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4" t="str">
        <f t="shared" si="267"/>
        <v/>
      </c>
      <c r="AD737" s="35">
        <f t="shared" si="268"/>
        <v>0</v>
      </c>
      <c r="AE737" s="34" t="str">
        <f t="shared" si="269"/>
        <v/>
      </c>
      <c r="AF737" s="24"/>
      <c r="AG737" s="39">
        <f t="shared" si="270"/>
        <v>0</v>
      </c>
      <c r="AH737" s="35">
        <f t="shared" si="271"/>
        <v>0</v>
      </c>
      <c r="AI737" s="35">
        <f t="shared" si="272"/>
        <v>0</v>
      </c>
      <c r="AJ737" s="34" t="str">
        <f t="shared" si="273"/>
        <v/>
      </c>
      <c r="AK737" s="34" t="str">
        <f t="shared" si="274"/>
        <v/>
      </c>
      <c r="AL737" s="34" t="str">
        <f t="shared" si="275"/>
        <v/>
      </c>
      <c r="AM737" s="34" t="str">
        <f t="shared" si="276"/>
        <v/>
      </c>
      <c r="AN737" s="34" t="str">
        <f t="shared" si="277"/>
        <v/>
      </c>
      <c r="AO737" s="34" t="str">
        <f t="shared" si="278"/>
        <v/>
      </c>
      <c r="AP737" s="34" t="str">
        <f>IF(AJ737="","",VLOOKUP(AN737,[1]Sheet11!E:F,2,0))</f>
        <v/>
      </c>
      <c r="AQ737" s="34" t="str">
        <f>IF(AO737="拼单会员","5年",IF(AJ737="","",VLOOKUP(AM737&amp;AP737,[1]Sheet11!$J$3:$K$17,2)))</f>
        <v/>
      </c>
      <c r="AR737" s="34" t="str">
        <f t="shared" si="279"/>
        <v/>
      </c>
      <c r="AS737" s="34" t="str">
        <f t="shared" si="280"/>
        <v/>
      </c>
      <c r="AT737" s="34" t="str">
        <f t="shared" si="281"/>
        <v/>
      </c>
      <c r="AU737" s="34" t="str">
        <f t="shared" si="282"/>
        <v/>
      </c>
      <c r="AV737" s="34" t="str">
        <f t="shared" si="283"/>
        <v/>
      </c>
      <c r="AW737" s="34" t="str">
        <f t="shared" si="284"/>
        <v/>
      </c>
      <c r="AX737" s="34" t="str">
        <f t="shared" si="285"/>
        <v/>
      </c>
      <c r="AY737" s="34" t="str">
        <f>IF(SUMIF('7-市场业绩'!F:F,AC737,'7-市场业绩'!I:I)&gt;0,"学习卡","老结算")</f>
        <v>老结算</v>
      </c>
      <c r="AZ737" s="34" t="str">
        <f t="shared" si="286"/>
        <v/>
      </c>
      <c r="BA737" s="34" t="str">
        <f t="shared" si="287"/>
        <v>无</v>
      </c>
      <c r="BB737" s="34" t="str">
        <f t="shared" si="288"/>
        <v/>
      </c>
      <c r="BC737" s="34" t="str">
        <f t="shared" si="289"/>
        <v/>
      </c>
      <c r="BD737" s="34" t="str">
        <f t="shared" si="290"/>
        <v>无</v>
      </c>
      <c r="BE737" s="34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7.25" hidden="1" customHeight="1">
      <c r="A738" s="30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7"/>
      <c r="M738" s="20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4" t="str">
        <f t="shared" si="267"/>
        <v/>
      </c>
      <c r="AD738" s="35">
        <f t="shared" si="268"/>
        <v>0</v>
      </c>
      <c r="AE738" s="34" t="str">
        <f t="shared" si="269"/>
        <v/>
      </c>
      <c r="AF738" s="24"/>
      <c r="AG738" s="39">
        <f t="shared" si="270"/>
        <v>0</v>
      </c>
      <c r="AH738" s="35">
        <f t="shared" si="271"/>
        <v>0</v>
      </c>
      <c r="AI738" s="35">
        <f t="shared" si="272"/>
        <v>0</v>
      </c>
      <c r="AJ738" s="34" t="str">
        <f t="shared" si="273"/>
        <v/>
      </c>
      <c r="AK738" s="34" t="str">
        <f t="shared" si="274"/>
        <v/>
      </c>
      <c r="AL738" s="34" t="str">
        <f t="shared" si="275"/>
        <v/>
      </c>
      <c r="AM738" s="34" t="str">
        <f t="shared" si="276"/>
        <v/>
      </c>
      <c r="AN738" s="34" t="str">
        <f t="shared" si="277"/>
        <v/>
      </c>
      <c r="AO738" s="34" t="str">
        <f t="shared" si="278"/>
        <v/>
      </c>
      <c r="AP738" s="34" t="str">
        <f>IF(AJ738="","",VLOOKUP(AN738,[1]Sheet11!E:F,2,0))</f>
        <v/>
      </c>
      <c r="AQ738" s="34" t="str">
        <f>IF(AO738="拼单会员","5年",IF(AJ738="","",VLOOKUP(AM738&amp;AP738,[1]Sheet11!$J$3:$K$17,2)))</f>
        <v/>
      </c>
      <c r="AR738" s="34" t="str">
        <f t="shared" si="279"/>
        <v/>
      </c>
      <c r="AS738" s="34" t="str">
        <f t="shared" si="280"/>
        <v/>
      </c>
      <c r="AT738" s="34" t="str">
        <f t="shared" si="281"/>
        <v/>
      </c>
      <c r="AU738" s="34" t="str">
        <f t="shared" si="282"/>
        <v/>
      </c>
      <c r="AV738" s="34" t="str">
        <f t="shared" si="283"/>
        <v/>
      </c>
      <c r="AW738" s="34" t="str">
        <f t="shared" si="284"/>
        <v/>
      </c>
      <c r="AX738" s="34" t="str">
        <f t="shared" si="285"/>
        <v/>
      </c>
      <c r="AY738" s="34" t="str">
        <f>IF(SUMIF('7-市场业绩'!F:F,AC738,'7-市场业绩'!I:I)&gt;0,"学习卡","老结算")</f>
        <v>老结算</v>
      </c>
      <c r="AZ738" s="34" t="str">
        <f t="shared" si="286"/>
        <v/>
      </c>
      <c r="BA738" s="34" t="str">
        <f t="shared" si="287"/>
        <v>无</v>
      </c>
      <c r="BB738" s="34" t="str">
        <f t="shared" si="288"/>
        <v/>
      </c>
      <c r="BC738" s="34" t="str">
        <f t="shared" si="289"/>
        <v/>
      </c>
      <c r="BD738" s="34" t="str">
        <f t="shared" si="290"/>
        <v>无</v>
      </c>
      <c r="BE738" s="34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7.25" hidden="1" customHeight="1">
      <c r="A739" s="30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7"/>
      <c r="M739" s="20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4" t="str">
        <f t="shared" si="267"/>
        <v/>
      </c>
      <c r="AD739" s="35">
        <f t="shared" si="268"/>
        <v>0</v>
      </c>
      <c r="AE739" s="34" t="str">
        <f t="shared" si="269"/>
        <v/>
      </c>
      <c r="AF739" s="24"/>
      <c r="AG739" s="39">
        <f t="shared" si="270"/>
        <v>0</v>
      </c>
      <c r="AH739" s="35">
        <f t="shared" si="271"/>
        <v>0</v>
      </c>
      <c r="AI739" s="35">
        <f t="shared" si="272"/>
        <v>0</v>
      </c>
      <c r="AJ739" s="34" t="str">
        <f t="shared" si="273"/>
        <v/>
      </c>
      <c r="AK739" s="34" t="str">
        <f t="shared" si="274"/>
        <v/>
      </c>
      <c r="AL739" s="34" t="str">
        <f t="shared" si="275"/>
        <v/>
      </c>
      <c r="AM739" s="34" t="str">
        <f t="shared" si="276"/>
        <v/>
      </c>
      <c r="AN739" s="34" t="str">
        <f t="shared" si="277"/>
        <v/>
      </c>
      <c r="AO739" s="34" t="str">
        <f t="shared" si="278"/>
        <v/>
      </c>
      <c r="AP739" s="34" t="str">
        <f>IF(AJ739="","",VLOOKUP(AN739,[1]Sheet11!E:F,2,0))</f>
        <v/>
      </c>
      <c r="AQ739" s="34" t="str">
        <f>IF(AO739="拼单会员","5年",IF(AJ739="","",VLOOKUP(AM739&amp;AP739,[1]Sheet11!$J$3:$K$17,2)))</f>
        <v/>
      </c>
      <c r="AR739" s="34" t="str">
        <f t="shared" si="279"/>
        <v/>
      </c>
      <c r="AS739" s="34" t="str">
        <f t="shared" si="280"/>
        <v/>
      </c>
      <c r="AT739" s="34" t="str">
        <f t="shared" si="281"/>
        <v/>
      </c>
      <c r="AU739" s="34" t="str">
        <f t="shared" si="282"/>
        <v/>
      </c>
      <c r="AV739" s="34" t="str">
        <f t="shared" si="283"/>
        <v/>
      </c>
      <c r="AW739" s="34" t="str">
        <f t="shared" si="284"/>
        <v/>
      </c>
      <c r="AX739" s="34" t="str">
        <f t="shared" si="285"/>
        <v/>
      </c>
      <c r="AY739" s="34" t="str">
        <f>IF(SUMIF('7-市场业绩'!F:F,AC739,'7-市场业绩'!I:I)&gt;0,"学习卡","老结算")</f>
        <v>老结算</v>
      </c>
      <c r="AZ739" s="34" t="str">
        <f t="shared" si="286"/>
        <v/>
      </c>
      <c r="BA739" s="34" t="str">
        <f t="shared" si="287"/>
        <v>无</v>
      </c>
      <c r="BB739" s="34" t="str">
        <f t="shared" si="288"/>
        <v/>
      </c>
      <c r="BC739" s="34" t="str">
        <f t="shared" si="289"/>
        <v/>
      </c>
      <c r="BD739" s="34" t="str">
        <f t="shared" si="290"/>
        <v>无</v>
      </c>
      <c r="BE739" s="34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7.25" hidden="1" customHeight="1">
      <c r="A740" s="30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7"/>
      <c r="M740" s="20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4" t="str">
        <f t="shared" si="267"/>
        <v/>
      </c>
      <c r="AD740" s="35">
        <f t="shared" si="268"/>
        <v>0</v>
      </c>
      <c r="AE740" s="34" t="str">
        <f t="shared" si="269"/>
        <v/>
      </c>
      <c r="AF740" s="24"/>
      <c r="AG740" s="39">
        <f t="shared" si="270"/>
        <v>0</v>
      </c>
      <c r="AH740" s="35">
        <f t="shared" si="271"/>
        <v>0</v>
      </c>
      <c r="AI740" s="35">
        <f t="shared" si="272"/>
        <v>0</v>
      </c>
      <c r="AJ740" s="34" t="str">
        <f t="shared" si="273"/>
        <v/>
      </c>
      <c r="AK740" s="34" t="str">
        <f t="shared" si="274"/>
        <v/>
      </c>
      <c r="AL740" s="34" t="str">
        <f t="shared" si="275"/>
        <v/>
      </c>
      <c r="AM740" s="34" t="str">
        <f t="shared" si="276"/>
        <v/>
      </c>
      <c r="AN740" s="34" t="str">
        <f t="shared" si="277"/>
        <v/>
      </c>
      <c r="AO740" s="34" t="str">
        <f t="shared" si="278"/>
        <v/>
      </c>
      <c r="AP740" s="34" t="str">
        <f>IF(AJ740="","",VLOOKUP(AN740,[1]Sheet11!E:F,2,0))</f>
        <v/>
      </c>
      <c r="AQ740" s="34" t="str">
        <f>IF(AO740="拼单会员","5年",IF(AJ740="","",VLOOKUP(AM740&amp;AP740,[1]Sheet11!$J$3:$K$17,2)))</f>
        <v/>
      </c>
      <c r="AR740" s="34" t="str">
        <f t="shared" si="279"/>
        <v/>
      </c>
      <c r="AS740" s="34" t="str">
        <f t="shared" si="280"/>
        <v/>
      </c>
      <c r="AT740" s="34" t="str">
        <f t="shared" si="281"/>
        <v/>
      </c>
      <c r="AU740" s="34" t="str">
        <f t="shared" si="282"/>
        <v/>
      </c>
      <c r="AV740" s="34" t="str">
        <f t="shared" si="283"/>
        <v/>
      </c>
      <c r="AW740" s="34" t="str">
        <f t="shared" si="284"/>
        <v/>
      </c>
      <c r="AX740" s="34" t="str">
        <f t="shared" si="285"/>
        <v/>
      </c>
      <c r="AY740" s="34" t="str">
        <f>IF(SUMIF('7-市场业绩'!F:F,AC740,'7-市场业绩'!I:I)&gt;0,"学习卡","老结算")</f>
        <v>老结算</v>
      </c>
      <c r="AZ740" s="34" t="str">
        <f t="shared" si="286"/>
        <v/>
      </c>
      <c r="BA740" s="34" t="str">
        <f t="shared" si="287"/>
        <v>无</v>
      </c>
      <c r="BB740" s="34" t="str">
        <f t="shared" si="288"/>
        <v/>
      </c>
      <c r="BC740" s="34" t="str">
        <f t="shared" si="289"/>
        <v/>
      </c>
      <c r="BD740" s="34" t="str">
        <f t="shared" si="290"/>
        <v>无</v>
      </c>
      <c r="BE740" s="34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7.25" hidden="1" customHeight="1">
      <c r="A741" s="30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7"/>
      <c r="M741" s="20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4" t="str">
        <f t="shared" si="267"/>
        <v/>
      </c>
      <c r="AD741" s="35">
        <f t="shared" si="268"/>
        <v>0</v>
      </c>
      <c r="AE741" s="34" t="str">
        <f t="shared" si="269"/>
        <v/>
      </c>
      <c r="AF741" s="24"/>
      <c r="AG741" s="39">
        <f t="shared" si="270"/>
        <v>0</v>
      </c>
      <c r="AH741" s="35">
        <f t="shared" si="271"/>
        <v>0</v>
      </c>
      <c r="AI741" s="35">
        <f t="shared" si="272"/>
        <v>0</v>
      </c>
      <c r="AJ741" s="34" t="str">
        <f t="shared" si="273"/>
        <v/>
      </c>
      <c r="AK741" s="34" t="str">
        <f t="shared" si="274"/>
        <v/>
      </c>
      <c r="AL741" s="34" t="str">
        <f t="shared" si="275"/>
        <v/>
      </c>
      <c r="AM741" s="34" t="str">
        <f t="shared" si="276"/>
        <v/>
      </c>
      <c r="AN741" s="34" t="str">
        <f t="shared" si="277"/>
        <v/>
      </c>
      <c r="AO741" s="34" t="str">
        <f t="shared" si="278"/>
        <v/>
      </c>
      <c r="AP741" s="34" t="str">
        <f>IF(AJ741="","",VLOOKUP(AN741,[1]Sheet11!E:F,2,0))</f>
        <v/>
      </c>
      <c r="AQ741" s="34" t="str">
        <f>IF(AO741="拼单会员","5年",IF(AJ741="","",VLOOKUP(AM741&amp;AP741,[1]Sheet11!$J$3:$K$17,2)))</f>
        <v/>
      </c>
      <c r="AR741" s="34" t="str">
        <f t="shared" si="279"/>
        <v/>
      </c>
      <c r="AS741" s="34" t="str">
        <f t="shared" si="280"/>
        <v/>
      </c>
      <c r="AT741" s="34" t="str">
        <f t="shared" si="281"/>
        <v/>
      </c>
      <c r="AU741" s="34" t="str">
        <f t="shared" si="282"/>
        <v/>
      </c>
      <c r="AV741" s="34" t="str">
        <f t="shared" si="283"/>
        <v/>
      </c>
      <c r="AW741" s="34" t="str">
        <f t="shared" si="284"/>
        <v/>
      </c>
      <c r="AX741" s="34" t="str">
        <f t="shared" si="285"/>
        <v/>
      </c>
      <c r="AY741" s="34" t="str">
        <f>IF(SUMIF('7-市场业绩'!F:F,AC741,'7-市场业绩'!I:I)&gt;0,"学习卡","老结算")</f>
        <v>老结算</v>
      </c>
      <c r="AZ741" s="34" t="str">
        <f t="shared" si="286"/>
        <v/>
      </c>
      <c r="BA741" s="34" t="str">
        <f t="shared" si="287"/>
        <v>无</v>
      </c>
      <c r="BB741" s="34" t="str">
        <f t="shared" si="288"/>
        <v/>
      </c>
      <c r="BC741" s="34" t="str">
        <f t="shared" si="289"/>
        <v/>
      </c>
      <c r="BD741" s="34" t="str">
        <f t="shared" si="290"/>
        <v>无</v>
      </c>
      <c r="BE741" s="34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7.25" hidden="1" customHeight="1">
      <c r="A742" s="30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7"/>
      <c r="M742" s="20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4" t="str">
        <f t="shared" si="267"/>
        <v/>
      </c>
      <c r="AD742" s="35">
        <f t="shared" si="268"/>
        <v>0</v>
      </c>
      <c r="AE742" s="34" t="str">
        <f t="shared" si="269"/>
        <v/>
      </c>
      <c r="AF742" s="24"/>
      <c r="AG742" s="39">
        <f t="shared" si="270"/>
        <v>0</v>
      </c>
      <c r="AH742" s="35">
        <f t="shared" si="271"/>
        <v>0</v>
      </c>
      <c r="AI742" s="35">
        <f t="shared" si="272"/>
        <v>0</v>
      </c>
      <c r="AJ742" s="34" t="str">
        <f t="shared" si="273"/>
        <v/>
      </c>
      <c r="AK742" s="34" t="str">
        <f t="shared" si="274"/>
        <v/>
      </c>
      <c r="AL742" s="34" t="str">
        <f t="shared" si="275"/>
        <v/>
      </c>
      <c r="AM742" s="34" t="str">
        <f t="shared" si="276"/>
        <v/>
      </c>
      <c r="AN742" s="34" t="str">
        <f t="shared" si="277"/>
        <v/>
      </c>
      <c r="AO742" s="34" t="str">
        <f t="shared" si="278"/>
        <v/>
      </c>
      <c r="AP742" s="34" t="str">
        <f>IF(AJ742="","",VLOOKUP(AN742,[1]Sheet11!E:F,2,0))</f>
        <v/>
      </c>
      <c r="AQ742" s="34" t="str">
        <f>IF(AO742="拼单会员","5年",IF(AJ742="","",VLOOKUP(AM742&amp;AP742,[1]Sheet11!$J$3:$K$17,2)))</f>
        <v/>
      </c>
      <c r="AR742" s="34" t="str">
        <f t="shared" si="279"/>
        <v/>
      </c>
      <c r="AS742" s="34" t="str">
        <f t="shared" si="280"/>
        <v/>
      </c>
      <c r="AT742" s="34" t="str">
        <f t="shared" si="281"/>
        <v/>
      </c>
      <c r="AU742" s="34" t="str">
        <f t="shared" si="282"/>
        <v/>
      </c>
      <c r="AV742" s="34" t="str">
        <f t="shared" si="283"/>
        <v/>
      </c>
      <c r="AW742" s="34" t="str">
        <f t="shared" si="284"/>
        <v/>
      </c>
      <c r="AX742" s="34" t="str">
        <f t="shared" si="285"/>
        <v/>
      </c>
      <c r="AY742" s="34" t="str">
        <f>IF(SUMIF('7-市场业绩'!F:F,AC742,'7-市场业绩'!I:I)&gt;0,"学习卡","老结算")</f>
        <v>老结算</v>
      </c>
      <c r="AZ742" s="34" t="str">
        <f t="shared" si="286"/>
        <v/>
      </c>
      <c r="BA742" s="34" t="str">
        <f t="shared" si="287"/>
        <v>无</v>
      </c>
      <c r="BB742" s="34" t="str">
        <f t="shared" si="288"/>
        <v/>
      </c>
      <c r="BC742" s="34" t="str">
        <f t="shared" si="289"/>
        <v/>
      </c>
      <c r="BD742" s="34" t="str">
        <f t="shared" si="290"/>
        <v>无</v>
      </c>
      <c r="BE742" s="34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7.25" hidden="1" customHeight="1">
      <c r="A743" s="30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7"/>
      <c r="M743" s="20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4" t="str">
        <f t="shared" si="267"/>
        <v/>
      </c>
      <c r="AD743" s="35">
        <f t="shared" si="268"/>
        <v>0</v>
      </c>
      <c r="AE743" s="34" t="str">
        <f t="shared" si="269"/>
        <v/>
      </c>
      <c r="AF743" s="24"/>
      <c r="AG743" s="39">
        <f t="shared" si="270"/>
        <v>0</v>
      </c>
      <c r="AH743" s="35">
        <f t="shared" si="271"/>
        <v>0</v>
      </c>
      <c r="AI743" s="35">
        <f t="shared" si="272"/>
        <v>0</v>
      </c>
      <c r="AJ743" s="34" t="str">
        <f t="shared" si="273"/>
        <v/>
      </c>
      <c r="AK743" s="34" t="str">
        <f t="shared" si="274"/>
        <v/>
      </c>
      <c r="AL743" s="34" t="str">
        <f t="shared" si="275"/>
        <v/>
      </c>
      <c r="AM743" s="34" t="str">
        <f t="shared" si="276"/>
        <v/>
      </c>
      <c r="AN743" s="34" t="str">
        <f t="shared" si="277"/>
        <v/>
      </c>
      <c r="AO743" s="34" t="str">
        <f t="shared" si="278"/>
        <v/>
      </c>
      <c r="AP743" s="34" t="str">
        <f>IF(AJ743="","",VLOOKUP(AN743,[1]Sheet11!E:F,2,0))</f>
        <v/>
      </c>
      <c r="AQ743" s="34" t="str">
        <f>IF(AO743="拼单会员","5年",IF(AJ743="","",VLOOKUP(AM743&amp;AP743,[1]Sheet11!$J$3:$K$17,2)))</f>
        <v/>
      </c>
      <c r="AR743" s="34" t="str">
        <f t="shared" si="279"/>
        <v/>
      </c>
      <c r="AS743" s="34" t="str">
        <f t="shared" si="280"/>
        <v/>
      </c>
      <c r="AT743" s="34" t="str">
        <f t="shared" si="281"/>
        <v/>
      </c>
      <c r="AU743" s="34" t="str">
        <f t="shared" si="282"/>
        <v/>
      </c>
      <c r="AV743" s="34" t="str">
        <f t="shared" si="283"/>
        <v/>
      </c>
      <c r="AW743" s="34" t="str">
        <f t="shared" si="284"/>
        <v/>
      </c>
      <c r="AX743" s="34" t="str">
        <f t="shared" si="285"/>
        <v/>
      </c>
      <c r="AY743" s="34" t="str">
        <f>IF(SUMIF('7-市场业绩'!F:F,AC743,'7-市场业绩'!I:I)&gt;0,"学习卡","老结算")</f>
        <v>老结算</v>
      </c>
      <c r="AZ743" s="34" t="str">
        <f t="shared" si="286"/>
        <v/>
      </c>
      <c r="BA743" s="34" t="str">
        <f t="shared" si="287"/>
        <v>无</v>
      </c>
      <c r="BB743" s="34" t="str">
        <f t="shared" si="288"/>
        <v/>
      </c>
      <c r="BC743" s="34" t="str">
        <f t="shared" si="289"/>
        <v/>
      </c>
      <c r="BD743" s="34" t="str">
        <f t="shared" si="290"/>
        <v>无</v>
      </c>
      <c r="BE743" s="34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7.25" hidden="1" customHeight="1">
      <c r="A744" s="30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7"/>
      <c r="M744" s="20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4" t="str">
        <f t="shared" si="267"/>
        <v/>
      </c>
      <c r="AD744" s="35">
        <f t="shared" si="268"/>
        <v>0</v>
      </c>
      <c r="AE744" s="34" t="str">
        <f t="shared" si="269"/>
        <v/>
      </c>
      <c r="AF744" s="24"/>
      <c r="AG744" s="39">
        <f t="shared" si="270"/>
        <v>0</v>
      </c>
      <c r="AH744" s="35">
        <f t="shared" si="271"/>
        <v>0</v>
      </c>
      <c r="AI744" s="35">
        <f t="shared" si="272"/>
        <v>0</v>
      </c>
      <c r="AJ744" s="34" t="str">
        <f t="shared" si="273"/>
        <v/>
      </c>
      <c r="AK744" s="34" t="str">
        <f t="shared" si="274"/>
        <v/>
      </c>
      <c r="AL744" s="34" t="str">
        <f t="shared" si="275"/>
        <v/>
      </c>
      <c r="AM744" s="34" t="str">
        <f t="shared" si="276"/>
        <v/>
      </c>
      <c r="AN744" s="34" t="str">
        <f t="shared" si="277"/>
        <v/>
      </c>
      <c r="AO744" s="34" t="str">
        <f t="shared" si="278"/>
        <v/>
      </c>
      <c r="AP744" s="34" t="str">
        <f>IF(AJ744="","",VLOOKUP(AN744,[1]Sheet11!E:F,2,0))</f>
        <v/>
      </c>
      <c r="AQ744" s="34" t="str">
        <f>IF(AO744="拼单会员","5年",IF(AJ744="","",VLOOKUP(AM744&amp;AP744,[1]Sheet11!$J$3:$K$17,2)))</f>
        <v/>
      </c>
      <c r="AR744" s="34" t="str">
        <f t="shared" si="279"/>
        <v/>
      </c>
      <c r="AS744" s="34" t="str">
        <f t="shared" si="280"/>
        <v/>
      </c>
      <c r="AT744" s="34" t="str">
        <f t="shared" si="281"/>
        <v/>
      </c>
      <c r="AU744" s="34" t="str">
        <f t="shared" si="282"/>
        <v/>
      </c>
      <c r="AV744" s="34" t="str">
        <f t="shared" si="283"/>
        <v/>
      </c>
      <c r="AW744" s="34" t="str">
        <f t="shared" si="284"/>
        <v/>
      </c>
      <c r="AX744" s="34" t="str">
        <f t="shared" si="285"/>
        <v/>
      </c>
      <c r="AY744" s="34" t="str">
        <f>IF(SUMIF('7-市场业绩'!F:F,AC744,'7-市场业绩'!I:I)&gt;0,"学习卡","老结算")</f>
        <v>老结算</v>
      </c>
      <c r="AZ744" s="34" t="str">
        <f t="shared" si="286"/>
        <v/>
      </c>
      <c r="BA744" s="34" t="str">
        <f t="shared" si="287"/>
        <v>无</v>
      </c>
      <c r="BB744" s="34" t="str">
        <f t="shared" si="288"/>
        <v/>
      </c>
      <c r="BC744" s="34" t="str">
        <f t="shared" si="289"/>
        <v/>
      </c>
      <c r="BD744" s="34" t="str">
        <f t="shared" si="290"/>
        <v>无</v>
      </c>
      <c r="BE744" s="34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7.25" hidden="1" customHeight="1">
      <c r="A745" s="30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7"/>
      <c r="M745" s="20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4" t="str">
        <f t="shared" si="267"/>
        <v/>
      </c>
      <c r="AD745" s="35">
        <f t="shared" si="268"/>
        <v>0</v>
      </c>
      <c r="AE745" s="34" t="str">
        <f t="shared" si="269"/>
        <v/>
      </c>
      <c r="AF745" s="24"/>
      <c r="AG745" s="39">
        <f t="shared" si="270"/>
        <v>0</v>
      </c>
      <c r="AH745" s="35">
        <f t="shared" si="271"/>
        <v>0</v>
      </c>
      <c r="AI745" s="35">
        <f t="shared" si="272"/>
        <v>0</v>
      </c>
      <c r="AJ745" s="34" t="str">
        <f t="shared" si="273"/>
        <v/>
      </c>
      <c r="AK745" s="34" t="str">
        <f t="shared" si="274"/>
        <v/>
      </c>
      <c r="AL745" s="34" t="str">
        <f t="shared" si="275"/>
        <v/>
      </c>
      <c r="AM745" s="34" t="str">
        <f t="shared" si="276"/>
        <v/>
      </c>
      <c r="AN745" s="34" t="str">
        <f t="shared" si="277"/>
        <v/>
      </c>
      <c r="AO745" s="34" t="str">
        <f t="shared" si="278"/>
        <v/>
      </c>
      <c r="AP745" s="34" t="str">
        <f>IF(AJ745="","",VLOOKUP(AN745,[1]Sheet11!E:F,2,0))</f>
        <v/>
      </c>
      <c r="AQ745" s="34" t="str">
        <f>IF(AO745="拼单会员","5年",IF(AJ745="","",VLOOKUP(AM745&amp;AP745,[1]Sheet11!$J$3:$K$17,2)))</f>
        <v/>
      </c>
      <c r="AR745" s="34" t="str">
        <f t="shared" si="279"/>
        <v/>
      </c>
      <c r="AS745" s="34" t="str">
        <f t="shared" si="280"/>
        <v/>
      </c>
      <c r="AT745" s="34" t="str">
        <f t="shared" si="281"/>
        <v/>
      </c>
      <c r="AU745" s="34" t="str">
        <f t="shared" si="282"/>
        <v/>
      </c>
      <c r="AV745" s="34" t="str">
        <f t="shared" si="283"/>
        <v/>
      </c>
      <c r="AW745" s="34" t="str">
        <f t="shared" si="284"/>
        <v/>
      </c>
      <c r="AX745" s="34" t="str">
        <f t="shared" si="285"/>
        <v/>
      </c>
      <c r="AY745" s="34" t="str">
        <f>IF(SUMIF('7-市场业绩'!F:F,AC745,'7-市场业绩'!I:I)&gt;0,"学习卡","老结算")</f>
        <v>老结算</v>
      </c>
      <c r="AZ745" s="34" t="str">
        <f t="shared" si="286"/>
        <v/>
      </c>
      <c r="BA745" s="34" t="str">
        <f t="shared" si="287"/>
        <v>无</v>
      </c>
      <c r="BB745" s="34" t="str">
        <f t="shared" si="288"/>
        <v/>
      </c>
      <c r="BC745" s="34" t="str">
        <f t="shared" si="289"/>
        <v/>
      </c>
      <c r="BD745" s="34" t="str">
        <f t="shared" si="290"/>
        <v>无</v>
      </c>
      <c r="BE745" s="34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7.25" hidden="1" customHeight="1">
      <c r="A746" s="30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7"/>
      <c r="M746" s="20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4" t="str">
        <f t="shared" si="267"/>
        <v/>
      </c>
      <c r="AD746" s="35">
        <f t="shared" si="268"/>
        <v>0</v>
      </c>
      <c r="AE746" s="34" t="str">
        <f t="shared" si="269"/>
        <v/>
      </c>
      <c r="AF746" s="24"/>
      <c r="AG746" s="39">
        <f t="shared" si="270"/>
        <v>0</v>
      </c>
      <c r="AH746" s="35">
        <f t="shared" si="271"/>
        <v>0</v>
      </c>
      <c r="AI746" s="35">
        <f t="shared" si="272"/>
        <v>0</v>
      </c>
      <c r="AJ746" s="34" t="str">
        <f t="shared" si="273"/>
        <v/>
      </c>
      <c r="AK746" s="34" t="str">
        <f t="shared" si="274"/>
        <v/>
      </c>
      <c r="AL746" s="34" t="str">
        <f t="shared" si="275"/>
        <v/>
      </c>
      <c r="AM746" s="34" t="str">
        <f t="shared" si="276"/>
        <v/>
      </c>
      <c r="AN746" s="34" t="str">
        <f t="shared" si="277"/>
        <v/>
      </c>
      <c r="AO746" s="34" t="str">
        <f t="shared" si="278"/>
        <v/>
      </c>
      <c r="AP746" s="34" t="str">
        <f>IF(AJ746="","",VLOOKUP(AN746,[1]Sheet11!E:F,2,0))</f>
        <v/>
      </c>
      <c r="AQ746" s="34" t="str">
        <f>IF(AO746="拼单会员","5年",IF(AJ746="","",VLOOKUP(AM746&amp;AP746,[1]Sheet11!$J$3:$K$17,2)))</f>
        <v/>
      </c>
      <c r="AR746" s="34" t="str">
        <f t="shared" si="279"/>
        <v/>
      </c>
      <c r="AS746" s="34" t="str">
        <f t="shared" si="280"/>
        <v/>
      </c>
      <c r="AT746" s="34" t="str">
        <f t="shared" si="281"/>
        <v/>
      </c>
      <c r="AU746" s="34" t="str">
        <f t="shared" si="282"/>
        <v/>
      </c>
      <c r="AV746" s="34" t="str">
        <f t="shared" si="283"/>
        <v/>
      </c>
      <c r="AW746" s="34" t="str">
        <f t="shared" si="284"/>
        <v/>
      </c>
      <c r="AX746" s="34" t="str">
        <f t="shared" si="285"/>
        <v/>
      </c>
      <c r="AY746" s="34" t="str">
        <f>IF(SUMIF('7-市场业绩'!F:F,AC746,'7-市场业绩'!I:I)&gt;0,"学习卡","老结算")</f>
        <v>老结算</v>
      </c>
      <c r="AZ746" s="34" t="str">
        <f t="shared" si="286"/>
        <v/>
      </c>
      <c r="BA746" s="34" t="str">
        <f t="shared" si="287"/>
        <v>无</v>
      </c>
      <c r="BB746" s="34" t="str">
        <f t="shared" si="288"/>
        <v/>
      </c>
      <c r="BC746" s="34" t="str">
        <f t="shared" si="289"/>
        <v/>
      </c>
      <c r="BD746" s="34" t="str">
        <f t="shared" si="290"/>
        <v>无</v>
      </c>
      <c r="BE746" s="34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7.25" hidden="1" customHeight="1">
      <c r="A747" s="30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7"/>
      <c r="M747" s="20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4" t="str">
        <f t="shared" si="267"/>
        <v/>
      </c>
      <c r="AD747" s="35">
        <f t="shared" si="268"/>
        <v>0</v>
      </c>
      <c r="AE747" s="34" t="str">
        <f t="shared" si="269"/>
        <v/>
      </c>
      <c r="AF747" s="24"/>
      <c r="AG747" s="39">
        <f t="shared" si="270"/>
        <v>0</v>
      </c>
      <c r="AH747" s="35">
        <f t="shared" si="271"/>
        <v>0</v>
      </c>
      <c r="AI747" s="35">
        <f t="shared" si="272"/>
        <v>0</v>
      </c>
      <c r="AJ747" s="34" t="str">
        <f t="shared" si="273"/>
        <v/>
      </c>
      <c r="AK747" s="34" t="str">
        <f t="shared" si="274"/>
        <v/>
      </c>
      <c r="AL747" s="34" t="str">
        <f t="shared" si="275"/>
        <v/>
      </c>
      <c r="AM747" s="34" t="str">
        <f t="shared" si="276"/>
        <v/>
      </c>
      <c r="AN747" s="34" t="str">
        <f t="shared" si="277"/>
        <v/>
      </c>
      <c r="AO747" s="34" t="str">
        <f t="shared" si="278"/>
        <v/>
      </c>
      <c r="AP747" s="34" t="str">
        <f>IF(AJ747="","",VLOOKUP(AN747,[1]Sheet11!E:F,2,0))</f>
        <v/>
      </c>
      <c r="AQ747" s="34" t="str">
        <f>IF(AO747="拼单会员","5年",IF(AJ747="","",VLOOKUP(AM747&amp;AP747,[1]Sheet11!$J$3:$K$17,2)))</f>
        <v/>
      </c>
      <c r="AR747" s="34" t="str">
        <f t="shared" si="279"/>
        <v/>
      </c>
      <c r="AS747" s="34" t="str">
        <f t="shared" si="280"/>
        <v/>
      </c>
      <c r="AT747" s="34" t="str">
        <f t="shared" si="281"/>
        <v/>
      </c>
      <c r="AU747" s="34" t="str">
        <f t="shared" si="282"/>
        <v/>
      </c>
      <c r="AV747" s="34" t="str">
        <f t="shared" si="283"/>
        <v/>
      </c>
      <c r="AW747" s="34" t="str">
        <f t="shared" si="284"/>
        <v/>
      </c>
      <c r="AX747" s="34" t="str">
        <f t="shared" si="285"/>
        <v/>
      </c>
      <c r="AY747" s="34" t="str">
        <f>IF(SUMIF('7-市场业绩'!F:F,AC747,'7-市场业绩'!I:I)&gt;0,"学习卡","老结算")</f>
        <v>老结算</v>
      </c>
      <c r="AZ747" s="34" t="str">
        <f t="shared" si="286"/>
        <v/>
      </c>
      <c r="BA747" s="34" t="str">
        <f t="shared" si="287"/>
        <v>无</v>
      </c>
      <c r="BB747" s="34" t="str">
        <f t="shared" si="288"/>
        <v/>
      </c>
      <c r="BC747" s="34" t="str">
        <f t="shared" si="289"/>
        <v/>
      </c>
      <c r="BD747" s="34" t="str">
        <f t="shared" si="290"/>
        <v>无</v>
      </c>
      <c r="BE747" s="34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7.25" hidden="1" customHeight="1">
      <c r="A748" s="30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7"/>
      <c r="M748" s="20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4" t="str">
        <f t="shared" si="267"/>
        <v/>
      </c>
      <c r="AD748" s="35">
        <f t="shared" si="268"/>
        <v>0</v>
      </c>
      <c r="AE748" s="34" t="str">
        <f t="shared" si="269"/>
        <v/>
      </c>
      <c r="AF748" s="24"/>
      <c r="AG748" s="39">
        <f t="shared" si="270"/>
        <v>0</v>
      </c>
      <c r="AH748" s="35">
        <f t="shared" si="271"/>
        <v>0</v>
      </c>
      <c r="AI748" s="35">
        <f t="shared" si="272"/>
        <v>0</v>
      </c>
      <c r="AJ748" s="34" t="str">
        <f t="shared" si="273"/>
        <v/>
      </c>
      <c r="AK748" s="34" t="str">
        <f t="shared" si="274"/>
        <v/>
      </c>
      <c r="AL748" s="34" t="str">
        <f t="shared" si="275"/>
        <v/>
      </c>
      <c r="AM748" s="34" t="str">
        <f t="shared" si="276"/>
        <v/>
      </c>
      <c r="AN748" s="34" t="str">
        <f t="shared" si="277"/>
        <v/>
      </c>
      <c r="AO748" s="34" t="str">
        <f t="shared" si="278"/>
        <v/>
      </c>
      <c r="AP748" s="34" t="str">
        <f>IF(AJ748="","",VLOOKUP(AN748,[1]Sheet11!E:F,2,0))</f>
        <v/>
      </c>
      <c r="AQ748" s="34" t="str">
        <f>IF(AO748="拼单会员","5年",IF(AJ748="","",VLOOKUP(AM748&amp;AP748,[1]Sheet11!$J$3:$K$17,2)))</f>
        <v/>
      </c>
      <c r="AR748" s="34" t="str">
        <f t="shared" si="279"/>
        <v/>
      </c>
      <c r="AS748" s="34" t="str">
        <f t="shared" si="280"/>
        <v/>
      </c>
      <c r="AT748" s="34" t="str">
        <f t="shared" si="281"/>
        <v/>
      </c>
      <c r="AU748" s="34" t="str">
        <f t="shared" si="282"/>
        <v/>
      </c>
      <c r="AV748" s="34" t="str">
        <f t="shared" si="283"/>
        <v/>
      </c>
      <c r="AW748" s="34" t="str">
        <f t="shared" si="284"/>
        <v/>
      </c>
      <c r="AX748" s="34" t="str">
        <f t="shared" si="285"/>
        <v/>
      </c>
      <c r="AY748" s="34" t="str">
        <f>IF(SUMIF('7-市场业绩'!F:F,AC748,'7-市场业绩'!I:I)&gt;0,"学习卡","老结算")</f>
        <v>老结算</v>
      </c>
      <c r="AZ748" s="34" t="str">
        <f t="shared" si="286"/>
        <v/>
      </c>
      <c r="BA748" s="34" t="str">
        <f t="shared" si="287"/>
        <v>无</v>
      </c>
      <c r="BB748" s="34" t="str">
        <f t="shared" si="288"/>
        <v/>
      </c>
      <c r="BC748" s="34" t="str">
        <f t="shared" si="289"/>
        <v/>
      </c>
      <c r="BD748" s="34" t="str">
        <f t="shared" si="290"/>
        <v>无</v>
      </c>
      <c r="BE748" s="34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7.25" hidden="1" customHeight="1">
      <c r="A749" s="30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7"/>
      <c r="M749" s="20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4" t="str">
        <f t="shared" si="267"/>
        <v/>
      </c>
      <c r="AD749" s="35">
        <f t="shared" si="268"/>
        <v>0</v>
      </c>
      <c r="AE749" s="34" t="str">
        <f t="shared" si="269"/>
        <v/>
      </c>
      <c r="AF749" s="24"/>
      <c r="AG749" s="39">
        <f t="shared" si="270"/>
        <v>0</v>
      </c>
      <c r="AH749" s="35">
        <f t="shared" si="271"/>
        <v>0</v>
      </c>
      <c r="AI749" s="35">
        <f t="shared" si="272"/>
        <v>0</v>
      </c>
      <c r="AJ749" s="34" t="str">
        <f t="shared" si="273"/>
        <v/>
      </c>
      <c r="AK749" s="34" t="str">
        <f t="shared" si="274"/>
        <v/>
      </c>
      <c r="AL749" s="34" t="str">
        <f t="shared" si="275"/>
        <v/>
      </c>
      <c r="AM749" s="34" t="str">
        <f t="shared" si="276"/>
        <v/>
      </c>
      <c r="AN749" s="34" t="str">
        <f t="shared" si="277"/>
        <v/>
      </c>
      <c r="AO749" s="34" t="str">
        <f t="shared" si="278"/>
        <v/>
      </c>
      <c r="AP749" s="34" t="str">
        <f>IF(AJ749="","",VLOOKUP(AN749,[1]Sheet11!E:F,2,0))</f>
        <v/>
      </c>
      <c r="AQ749" s="34" t="str">
        <f>IF(AO749="拼单会员","5年",IF(AJ749="","",VLOOKUP(AM749&amp;AP749,[1]Sheet11!$J$3:$K$17,2)))</f>
        <v/>
      </c>
      <c r="AR749" s="34" t="str">
        <f t="shared" si="279"/>
        <v/>
      </c>
      <c r="AS749" s="34" t="str">
        <f t="shared" si="280"/>
        <v/>
      </c>
      <c r="AT749" s="34" t="str">
        <f t="shared" si="281"/>
        <v/>
      </c>
      <c r="AU749" s="34" t="str">
        <f t="shared" si="282"/>
        <v/>
      </c>
      <c r="AV749" s="34" t="str">
        <f t="shared" si="283"/>
        <v/>
      </c>
      <c r="AW749" s="34" t="str">
        <f t="shared" si="284"/>
        <v/>
      </c>
      <c r="AX749" s="34" t="str">
        <f t="shared" si="285"/>
        <v/>
      </c>
      <c r="AY749" s="34" t="str">
        <f>IF(SUMIF('7-市场业绩'!F:F,AC749,'7-市场业绩'!I:I)&gt;0,"学习卡","老结算")</f>
        <v>老结算</v>
      </c>
      <c r="AZ749" s="34" t="str">
        <f t="shared" si="286"/>
        <v/>
      </c>
      <c r="BA749" s="34" t="str">
        <f t="shared" si="287"/>
        <v>无</v>
      </c>
      <c r="BB749" s="34" t="str">
        <f t="shared" si="288"/>
        <v/>
      </c>
      <c r="BC749" s="34" t="str">
        <f t="shared" si="289"/>
        <v/>
      </c>
      <c r="BD749" s="34" t="str">
        <f t="shared" si="290"/>
        <v>无</v>
      </c>
      <c r="BE749" s="34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7.25" hidden="1" customHeight="1">
      <c r="A750" s="30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7"/>
      <c r="M750" s="20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4" t="str">
        <f t="shared" si="267"/>
        <v/>
      </c>
      <c r="AD750" s="35">
        <f t="shared" si="268"/>
        <v>0</v>
      </c>
      <c r="AE750" s="34" t="str">
        <f t="shared" si="269"/>
        <v/>
      </c>
      <c r="AF750" s="24"/>
      <c r="AG750" s="39">
        <f t="shared" si="270"/>
        <v>0</v>
      </c>
      <c r="AH750" s="35">
        <f t="shared" si="271"/>
        <v>0</v>
      </c>
      <c r="AI750" s="35">
        <f t="shared" si="272"/>
        <v>0</v>
      </c>
      <c r="AJ750" s="34" t="str">
        <f t="shared" si="273"/>
        <v/>
      </c>
      <c r="AK750" s="34" t="str">
        <f t="shared" si="274"/>
        <v/>
      </c>
      <c r="AL750" s="34" t="str">
        <f t="shared" si="275"/>
        <v/>
      </c>
      <c r="AM750" s="34" t="str">
        <f t="shared" si="276"/>
        <v/>
      </c>
      <c r="AN750" s="34" t="str">
        <f t="shared" si="277"/>
        <v/>
      </c>
      <c r="AO750" s="34" t="str">
        <f t="shared" si="278"/>
        <v/>
      </c>
      <c r="AP750" s="34" t="str">
        <f>IF(AJ750="","",VLOOKUP(AN750,[1]Sheet11!E:F,2,0))</f>
        <v/>
      </c>
      <c r="AQ750" s="34" t="str">
        <f>IF(AO750="拼单会员","5年",IF(AJ750="","",VLOOKUP(AM750&amp;AP750,[1]Sheet11!$J$3:$K$17,2)))</f>
        <v/>
      </c>
      <c r="AR750" s="34" t="str">
        <f t="shared" si="279"/>
        <v/>
      </c>
      <c r="AS750" s="34" t="str">
        <f t="shared" si="280"/>
        <v/>
      </c>
      <c r="AT750" s="34" t="str">
        <f t="shared" si="281"/>
        <v/>
      </c>
      <c r="AU750" s="34" t="str">
        <f t="shared" si="282"/>
        <v/>
      </c>
      <c r="AV750" s="34" t="str">
        <f t="shared" si="283"/>
        <v/>
      </c>
      <c r="AW750" s="34" t="str">
        <f t="shared" si="284"/>
        <v/>
      </c>
      <c r="AX750" s="34" t="str">
        <f t="shared" si="285"/>
        <v/>
      </c>
      <c r="AY750" s="34" t="str">
        <f>IF(SUMIF('7-市场业绩'!F:F,AC750,'7-市场业绩'!I:I)&gt;0,"学习卡","老结算")</f>
        <v>老结算</v>
      </c>
      <c r="AZ750" s="34" t="str">
        <f t="shared" si="286"/>
        <v/>
      </c>
      <c r="BA750" s="34" t="str">
        <f t="shared" si="287"/>
        <v>无</v>
      </c>
      <c r="BB750" s="34" t="str">
        <f t="shared" si="288"/>
        <v/>
      </c>
      <c r="BC750" s="34" t="str">
        <f t="shared" si="289"/>
        <v/>
      </c>
      <c r="BD750" s="34" t="str">
        <f t="shared" si="290"/>
        <v>无</v>
      </c>
      <c r="BE750" s="34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7.25" hidden="1" customHeight="1">
      <c r="A751" s="30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7"/>
      <c r="M751" s="20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4" t="str">
        <f t="shared" si="267"/>
        <v/>
      </c>
      <c r="AD751" s="35">
        <f t="shared" si="268"/>
        <v>0</v>
      </c>
      <c r="AE751" s="34" t="str">
        <f t="shared" si="269"/>
        <v/>
      </c>
      <c r="AF751" s="24"/>
      <c r="AG751" s="39">
        <f t="shared" si="270"/>
        <v>0</v>
      </c>
      <c r="AH751" s="35">
        <f t="shared" si="271"/>
        <v>0</v>
      </c>
      <c r="AI751" s="35">
        <f t="shared" si="272"/>
        <v>0</v>
      </c>
      <c r="AJ751" s="34" t="str">
        <f t="shared" si="273"/>
        <v/>
      </c>
      <c r="AK751" s="34" t="str">
        <f t="shared" si="274"/>
        <v/>
      </c>
      <c r="AL751" s="34" t="str">
        <f t="shared" si="275"/>
        <v/>
      </c>
      <c r="AM751" s="34" t="str">
        <f t="shared" si="276"/>
        <v/>
      </c>
      <c r="AN751" s="34" t="str">
        <f t="shared" si="277"/>
        <v/>
      </c>
      <c r="AO751" s="34" t="str">
        <f t="shared" si="278"/>
        <v/>
      </c>
      <c r="AP751" s="34" t="str">
        <f>IF(AJ751="","",VLOOKUP(AN751,[1]Sheet11!E:F,2,0))</f>
        <v/>
      </c>
      <c r="AQ751" s="34" t="str">
        <f>IF(AO751="拼单会员","5年",IF(AJ751="","",VLOOKUP(AM751&amp;AP751,[1]Sheet11!$J$3:$K$17,2)))</f>
        <v/>
      </c>
      <c r="AR751" s="34" t="str">
        <f t="shared" si="279"/>
        <v/>
      </c>
      <c r="AS751" s="34" t="str">
        <f t="shared" si="280"/>
        <v/>
      </c>
      <c r="AT751" s="34" t="str">
        <f t="shared" si="281"/>
        <v/>
      </c>
      <c r="AU751" s="34" t="str">
        <f t="shared" si="282"/>
        <v/>
      </c>
      <c r="AV751" s="34" t="str">
        <f t="shared" si="283"/>
        <v/>
      </c>
      <c r="AW751" s="34" t="str">
        <f t="shared" si="284"/>
        <v/>
      </c>
      <c r="AX751" s="34" t="str">
        <f t="shared" si="285"/>
        <v/>
      </c>
      <c r="AY751" s="34" t="str">
        <f>IF(SUMIF('7-市场业绩'!F:F,AC751,'7-市场业绩'!I:I)&gt;0,"学习卡","老结算")</f>
        <v>老结算</v>
      </c>
      <c r="AZ751" s="34" t="str">
        <f t="shared" si="286"/>
        <v/>
      </c>
      <c r="BA751" s="34" t="str">
        <f t="shared" si="287"/>
        <v>无</v>
      </c>
      <c r="BB751" s="34" t="str">
        <f t="shared" si="288"/>
        <v/>
      </c>
      <c r="BC751" s="34" t="str">
        <f t="shared" si="289"/>
        <v/>
      </c>
      <c r="BD751" s="34" t="str">
        <f t="shared" si="290"/>
        <v>无</v>
      </c>
      <c r="BE751" s="34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7.25" hidden="1" customHeight="1">
      <c r="A752" s="30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7"/>
      <c r="M752" s="20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4" t="str">
        <f t="shared" si="267"/>
        <v/>
      </c>
      <c r="AD752" s="35">
        <f t="shared" si="268"/>
        <v>0</v>
      </c>
      <c r="AE752" s="34" t="str">
        <f t="shared" si="269"/>
        <v/>
      </c>
      <c r="AF752" s="24"/>
      <c r="AG752" s="39">
        <f t="shared" si="270"/>
        <v>0</v>
      </c>
      <c r="AH752" s="35">
        <f t="shared" si="271"/>
        <v>0</v>
      </c>
      <c r="AI752" s="35">
        <f t="shared" si="272"/>
        <v>0</v>
      </c>
      <c r="AJ752" s="34" t="str">
        <f t="shared" si="273"/>
        <v/>
      </c>
      <c r="AK752" s="34" t="str">
        <f t="shared" si="274"/>
        <v/>
      </c>
      <c r="AL752" s="34" t="str">
        <f t="shared" si="275"/>
        <v/>
      </c>
      <c r="AM752" s="34" t="str">
        <f t="shared" si="276"/>
        <v/>
      </c>
      <c r="AN752" s="34" t="str">
        <f t="shared" si="277"/>
        <v/>
      </c>
      <c r="AO752" s="34" t="str">
        <f t="shared" si="278"/>
        <v/>
      </c>
      <c r="AP752" s="34" t="str">
        <f>IF(AJ752="","",VLOOKUP(AN752,[1]Sheet11!E:F,2,0))</f>
        <v/>
      </c>
      <c r="AQ752" s="34" t="str">
        <f>IF(AO752="拼单会员","5年",IF(AJ752="","",VLOOKUP(AM752&amp;AP752,[1]Sheet11!$J$3:$K$17,2)))</f>
        <v/>
      </c>
      <c r="AR752" s="34" t="str">
        <f t="shared" si="279"/>
        <v/>
      </c>
      <c r="AS752" s="34" t="str">
        <f t="shared" si="280"/>
        <v/>
      </c>
      <c r="AT752" s="34" t="str">
        <f t="shared" si="281"/>
        <v/>
      </c>
      <c r="AU752" s="34" t="str">
        <f t="shared" si="282"/>
        <v/>
      </c>
      <c r="AV752" s="34" t="str">
        <f t="shared" si="283"/>
        <v/>
      </c>
      <c r="AW752" s="34" t="str">
        <f t="shared" si="284"/>
        <v/>
      </c>
      <c r="AX752" s="34" t="str">
        <f t="shared" si="285"/>
        <v/>
      </c>
      <c r="AY752" s="34" t="str">
        <f>IF(SUMIF('7-市场业绩'!F:F,AC752,'7-市场业绩'!I:I)&gt;0,"学习卡","老结算")</f>
        <v>老结算</v>
      </c>
      <c r="AZ752" s="34" t="str">
        <f t="shared" si="286"/>
        <v/>
      </c>
      <c r="BA752" s="34" t="str">
        <f t="shared" si="287"/>
        <v>无</v>
      </c>
      <c r="BB752" s="34" t="str">
        <f t="shared" si="288"/>
        <v/>
      </c>
      <c r="BC752" s="34" t="str">
        <f t="shared" si="289"/>
        <v/>
      </c>
      <c r="BD752" s="34" t="str">
        <f t="shared" si="290"/>
        <v>无</v>
      </c>
      <c r="BE752" s="34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7.25" hidden="1" customHeight="1">
      <c r="A753" s="30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7"/>
      <c r="M753" s="20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4" t="str">
        <f t="shared" si="267"/>
        <v/>
      </c>
      <c r="AD753" s="35">
        <f t="shared" si="268"/>
        <v>0</v>
      </c>
      <c r="AE753" s="34" t="str">
        <f t="shared" si="269"/>
        <v/>
      </c>
      <c r="AF753" s="24"/>
      <c r="AG753" s="39">
        <f t="shared" si="270"/>
        <v>0</v>
      </c>
      <c r="AH753" s="35">
        <f t="shared" si="271"/>
        <v>0</v>
      </c>
      <c r="AI753" s="35">
        <f t="shared" si="272"/>
        <v>0</v>
      </c>
      <c r="AJ753" s="34" t="str">
        <f t="shared" si="273"/>
        <v/>
      </c>
      <c r="AK753" s="34" t="str">
        <f t="shared" si="274"/>
        <v/>
      </c>
      <c r="AL753" s="34" t="str">
        <f t="shared" si="275"/>
        <v/>
      </c>
      <c r="AM753" s="34" t="str">
        <f t="shared" si="276"/>
        <v/>
      </c>
      <c r="AN753" s="34" t="str">
        <f t="shared" si="277"/>
        <v/>
      </c>
      <c r="AO753" s="34" t="str">
        <f t="shared" si="278"/>
        <v/>
      </c>
      <c r="AP753" s="34" t="str">
        <f>IF(AJ753="","",VLOOKUP(AN753,[1]Sheet11!E:F,2,0))</f>
        <v/>
      </c>
      <c r="AQ753" s="34" t="str">
        <f>IF(AO753="拼单会员","5年",IF(AJ753="","",VLOOKUP(AM753&amp;AP753,[1]Sheet11!$J$3:$K$17,2)))</f>
        <v/>
      </c>
      <c r="AR753" s="34" t="str">
        <f t="shared" si="279"/>
        <v/>
      </c>
      <c r="AS753" s="34" t="str">
        <f t="shared" si="280"/>
        <v/>
      </c>
      <c r="AT753" s="34" t="str">
        <f t="shared" si="281"/>
        <v/>
      </c>
      <c r="AU753" s="34" t="str">
        <f t="shared" si="282"/>
        <v/>
      </c>
      <c r="AV753" s="34" t="str">
        <f t="shared" si="283"/>
        <v/>
      </c>
      <c r="AW753" s="34" t="str">
        <f t="shared" si="284"/>
        <v/>
      </c>
      <c r="AX753" s="34" t="str">
        <f t="shared" si="285"/>
        <v/>
      </c>
      <c r="AY753" s="34" t="str">
        <f>IF(SUMIF('7-市场业绩'!F:F,AC753,'7-市场业绩'!I:I)&gt;0,"学习卡","老结算")</f>
        <v>老结算</v>
      </c>
      <c r="AZ753" s="34" t="str">
        <f t="shared" si="286"/>
        <v/>
      </c>
      <c r="BA753" s="34" t="str">
        <f t="shared" si="287"/>
        <v>无</v>
      </c>
      <c r="BB753" s="34" t="str">
        <f t="shared" si="288"/>
        <v/>
      </c>
      <c r="BC753" s="34" t="str">
        <f t="shared" si="289"/>
        <v/>
      </c>
      <c r="BD753" s="34" t="str">
        <f t="shared" si="290"/>
        <v>无</v>
      </c>
      <c r="BE753" s="34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7.25" hidden="1" customHeight="1">
      <c r="A754" s="30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7"/>
      <c r="M754" s="20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4" t="str">
        <f t="shared" si="267"/>
        <v/>
      </c>
      <c r="AD754" s="35">
        <f t="shared" si="268"/>
        <v>0</v>
      </c>
      <c r="AE754" s="34" t="str">
        <f t="shared" si="269"/>
        <v/>
      </c>
      <c r="AF754" s="24"/>
      <c r="AG754" s="39">
        <f t="shared" si="270"/>
        <v>0</v>
      </c>
      <c r="AH754" s="35">
        <f t="shared" si="271"/>
        <v>0</v>
      </c>
      <c r="AI754" s="35">
        <f t="shared" si="272"/>
        <v>0</v>
      </c>
      <c r="AJ754" s="34" t="str">
        <f t="shared" si="273"/>
        <v/>
      </c>
      <c r="AK754" s="34" t="str">
        <f t="shared" si="274"/>
        <v/>
      </c>
      <c r="AL754" s="34" t="str">
        <f t="shared" si="275"/>
        <v/>
      </c>
      <c r="AM754" s="34" t="str">
        <f t="shared" si="276"/>
        <v/>
      </c>
      <c r="AN754" s="34" t="str">
        <f t="shared" si="277"/>
        <v/>
      </c>
      <c r="AO754" s="34" t="str">
        <f t="shared" si="278"/>
        <v/>
      </c>
      <c r="AP754" s="34" t="str">
        <f>IF(AJ754="","",VLOOKUP(AN754,[1]Sheet11!E:F,2,0))</f>
        <v/>
      </c>
      <c r="AQ754" s="34" t="str">
        <f>IF(AO754="拼单会员","5年",IF(AJ754="","",VLOOKUP(AM754&amp;AP754,[1]Sheet11!$J$3:$K$17,2)))</f>
        <v/>
      </c>
      <c r="AR754" s="34" t="str">
        <f t="shared" si="279"/>
        <v/>
      </c>
      <c r="AS754" s="34" t="str">
        <f t="shared" si="280"/>
        <v/>
      </c>
      <c r="AT754" s="34" t="str">
        <f t="shared" si="281"/>
        <v/>
      </c>
      <c r="AU754" s="34" t="str">
        <f t="shared" si="282"/>
        <v/>
      </c>
      <c r="AV754" s="34" t="str">
        <f t="shared" si="283"/>
        <v/>
      </c>
      <c r="AW754" s="34" t="str">
        <f t="shared" si="284"/>
        <v/>
      </c>
      <c r="AX754" s="34" t="str">
        <f t="shared" si="285"/>
        <v/>
      </c>
      <c r="AY754" s="34" t="str">
        <f>IF(SUMIF('7-市场业绩'!F:F,AC754,'7-市场业绩'!I:I)&gt;0,"学习卡","老结算")</f>
        <v>老结算</v>
      </c>
      <c r="AZ754" s="34" t="str">
        <f t="shared" si="286"/>
        <v/>
      </c>
      <c r="BA754" s="34" t="str">
        <f t="shared" si="287"/>
        <v>无</v>
      </c>
      <c r="BB754" s="34" t="str">
        <f t="shared" si="288"/>
        <v/>
      </c>
      <c r="BC754" s="34" t="str">
        <f t="shared" si="289"/>
        <v/>
      </c>
      <c r="BD754" s="34" t="str">
        <f t="shared" si="290"/>
        <v>无</v>
      </c>
      <c r="BE754" s="34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7.25" hidden="1" customHeight="1">
      <c r="A755" s="30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7"/>
      <c r="M755" s="20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4" t="str">
        <f t="shared" si="267"/>
        <v/>
      </c>
      <c r="AD755" s="35">
        <f t="shared" si="268"/>
        <v>0</v>
      </c>
      <c r="AE755" s="34" t="str">
        <f t="shared" si="269"/>
        <v/>
      </c>
      <c r="AF755" s="24"/>
      <c r="AG755" s="39">
        <f t="shared" si="270"/>
        <v>0</v>
      </c>
      <c r="AH755" s="35">
        <f t="shared" si="271"/>
        <v>0</v>
      </c>
      <c r="AI755" s="35">
        <f t="shared" si="272"/>
        <v>0</v>
      </c>
      <c r="AJ755" s="34" t="str">
        <f t="shared" si="273"/>
        <v/>
      </c>
      <c r="AK755" s="34" t="str">
        <f t="shared" si="274"/>
        <v/>
      </c>
      <c r="AL755" s="34" t="str">
        <f t="shared" si="275"/>
        <v/>
      </c>
      <c r="AM755" s="34" t="str">
        <f t="shared" si="276"/>
        <v/>
      </c>
      <c r="AN755" s="34" t="str">
        <f t="shared" si="277"/>
        <v/>
      </c>
      <c r="AO755" s="34" t="str">
        <f t="shared" si="278"/>
        <v/>
      </c>
      <c r="AP755" s="34" t="str">
        <f>IF(AJ755="","",VLOOKUP(AN755,[1]Sheet11!E:F,2,0))</f>
        <v/>
      </c>
      <c r="AQ755" s="34" t="str">
        <f>IF(AO755="拼单会员","5年",IF(AJ755="","",VLOOKUP(AM755&amp;AP755,[1]Sheet11!$J$3:$K$17,2)))</f>
        <v/>
      </c>
      <c r="AR755" s="34" t="str">
        <f t="shared" si="279"/>
        <v/>
      </c>
      <c r="AS755" s="34" t="str">
        <f t="shared" si="280"/>
        <v/>
      </c>
      <c r="AT755" s="34" t="str">
        <f t="shared" si="281"/>
        <v/>
      </c>
      <c r="AU755" s="34" t="str">
        <f t="shared" si="282"/>
        <v/>
      </c>
      <c r="AV755" s="34" t="str">
        <f t="shared" si="283"/>
        <v/>
      </c>
      <c r="AW755" s="34" t="str">
        <f t="shared" si="284"/>
        <v/>
      </c>
      <c r="AX755" s="34" t="str">
        <f t="shared" si="285"/>
        <v/>
      </c>
      <c r="AY755" s="34" t="str">
        <f>IF(SUMIF('7-市场业绩'!F:F,AC755,'7-市场业绩'!I:I)&gt;0,"学习卡","老结算")</f>
        <v>老结算</v>
      </c>
      <c r="AZ755" s="34" t="str">
        <f t="shared" si="286"/>
        <v/>
      </c>
      <c r="BA755" s="34" t="str">
        <f t="shared" si="287"/>
        <v>无</v>
      </c>
      <c r="BB755" s="34" t="str">
        <f t="shared" si="288"/>
        <v/>
      </c>
      <c r="BC755" s="34" t="str">
        <f t="shared" si="289"/>
        <v/>
      </c>
      <c r="BD755" s="34" t="str">
        <f t="shared" si="290"/>
        <v>无</v>
      </c>
      <c r="BE755" s="34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7.25" hidden="1" customHeight="1">
      <c r="A756" s="30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7"/>
      <c r="M756" s="20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4" t="str">
        <f t="shared" si="267"/>
        <v/>
      </c>
      <c r="AD756" s="35">
        <f t="shared" si="268"/>
        <v>0</v>
      </c>
      <c r="AE756" s="34" t="str">
        <f t="shared" si="269"/>
        <v/>
      </c>
      <c r="AF756" s="24"/>
      <c r="AG756" s="39">
        <f t="shared" si="270"/>
        <v>0</v>
      </c>
      <c r="AH756" s="35">
        <f t="shared" si="271"/>
        <v>0</v>
      </c>
      <c r="AI756" s="35">
        <f t="shared" si="272"/>
        <v>0</v>
      </c>
      <c r="AJ756" s="34" t="str">
        <f t="shared" si="273"/>
        <v/>
      </c>
      <c r="AK756" s="34" t="str">
        <f t="shared" si="274"/>
        <v/>
      </c>
      <c r="AL756" s="34" t="str">
        <f t="shared" si="275"/>
        <v/>
      </c>
      <c r="AM756" s="34" t="str">
        <f t="shared" si="276"/>
        <v/>
      </c>
      <c r="AN756" s="34" t="str">
        <f t="shared" si="277"/>
        <v/>
      </c>
      <c r="AO756" s="34" t="str">
        <f t="shared" si="278"/>
        <v/>
      </c>
      <c r="AP756" s="34" t="str">
        <f>IF(AJ756="","",VLOOKUP(AN756,[1]Sheet11!E:F,2,0))</f>
        <v/>
      </c>
      <c r="AQ756" s="34" t="str">
        <f>IF(AO756="拼单会员","5年",IF(AJ756="","",VLOOKUP(AM756&amp;AP756,[1]Sheet11!$J$3:$K$17,2)))</f>
        <v/>
      </c>
      <c r="AR756" s="34" t="str">
        <f t="shared" si="279"/>
        <v/>
      </c>
      <c r="AS756" s="34" t="str">
        <f t="shared" si="280"/>
        <v/>
      </c>
      <c r="AT756" s="34" t="str">
        <f t="shared" si="281"/>
        <v/>
      </c>
      <c r="AU756" s="34" t="str">
        <f t="shared" si="282"/>
        <v/>
      </c>
      <c r="AV756" s="34" t="str">
        <f t="shared" si="283"/>
        <v/>
      </c>
      <c r="AW756" s="34" t="str">
        <f t="shared" si="284"/>
        <v/>
      </c>
      <c r="AX756" s="34" t="str">
        <f t="shared" si="285"/>
        <v/>
      </c>
      <c r="AY756" s="34" t="str">
        <f>IF(SUMIF('7-市场业绩'!F:F,AC756,'7-市场业绩'!I:I)&gt;0,"学习卡","老结算")</f>
        <v>老结算</v>
      </c>
      <c r="AZ756" s="34" t="str">
        <f t="shared" si="286"/>
        <v/>
      </c>
      <c r="BA756" s="34" t="str">
        <f t="shared" si="287"/>
        <v>无</v>
      </c>
      <c r="BB756" s="34" t="str">
        <f t="shared" si="288"/>
        <v/>
      </c>
      <c r="BC756" s="34" t="str">
        <f t="shared" si="289"/>
        <v/>
      </c>
      <c r="BD756" s="34" t="str">
        <f t="shared" si="290"/>
        <v>无</v>
      </c>
      <c r="BE756" s="34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7.25" hidden="1" customHeight="1">
      <c r="A757" s="30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7"/>
      <c r="M757" s="20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4" t="str">
        <f t="shared" si="267"/>
        <v/>
      </c>
      <c r="AD757" s="35">
        <f t="shared" si="268"/>
        <v>0</v>
      </c>
      <c r="AE757" s="34" t="str">
        <f t="shared" si="269"/>
        <v/>
      </c>
      <c r="AF757" s="24"/>
      <c r="AG757" s="39">
        <f t="shared" si="270"/>
        <v>0</v>
      </c>
      <c r="AH757" s="35">
        <f t="shared" si="271"/>
        <v>0</v>
      </c>
      <c r="AI757" s="35">
        <f t="shared" si="272"/>
        <v>0</v>
      </c>
      <c r="AJ757" s="34" t="str">
        <f t="shared" si="273"/>
        <v/>
      </c>
      <c r="AK757" s="34" t="str">
        <f t="shared" si="274"/>
        <v/>
      </c>
      <c r="AL757" s="34" t="str">
        <f t="shared" si="275"/>
        <v/>
      </c>
      <c r="AM757" s="34" t="str">
        <f t="shared" si="276"/>
        <v/>
      </c>
      <c r="AN757" s="34" t="str">
        <f t="shared" si="277"/>
        <v/>
      </c>
      <c r="AO757" s="34" t="str">
        <f t="shared" si="278"/>
        <v/>
      </c>
      <c r="AP757" s="34" t="str">
        <f>IF(AJ757="","",VLOOKUP(AN757,[1]Sheet11!E:F,2,0))</f>
        <v/>
      </c>
      <c r="AQ757" s="34" t="str">
        <f>IF(AO757="拼单会员","5年",IF(AJ757="","",VLOOKUP(AM757&amp;AP757,[1]Sheet11!$J$3:$K$17,2)))</f>
        <v/>
      </c>
      <c r="AR757" s="34" t="str">
        <f t="shared" si="279"/>
        <v/>
      </c>
      <c r="AS757" s="34" t="str">
        <f t="shared" si="280"/>
        <v/>
      </c>
      <c r="AT757" s="34" t="str">
        <f t="shared" si="281"/>
        <v/>
      </c>
      <c r="AU757" s="34" t="str">
        <f t="shared" si="282"/>
        <v/>
      </c>
      <c r="AV757" s="34" t="str">
        <f t="shared" si="283"/>
        <v/>
      </c>
      <c r="AW757" s="34" t="str">
        <f t="shared" si="284"/>
        <v/>
      </c>
      <c r="AX757" s="34" t="str">
        <f t="shared" si="285"/>
        <v/>
      </c>
      <c r="AY757" s="34" t="str">
        <f>IF(SUMIF('7-市场业绩'!F:F,AC757,'7-市场业绩'!I:I)&gt;0,"学习卡","老结算")</f>
        <v>老结算</v>
      </c>
      <c r="AZ757" s="34" t="str">
        <f t="shared" si="286"/>
        <v/>
      </c>
      <c r="BA757" s="34" t="str">
        <f t="shared" si="287"/>
        <v>无</v>
      </c>
      <c r="BB757" s="34" t="str">
        <f t="shared" si="288"/>
        <v/>
      </c>
      <c r="BC757" s="34" t="str">
        <f t="shared" si="289"/>
        <v/>
      </c>
      <c r="BD757" s="34" t="str">
        <f t="shared" si="290"/>
        <v>无</v>
      </c>
      <c r="BE757" s="34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7.25" hidden="1" customHeight="1">
      <c r="A758" s="30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7"/>
      <c r="M758" s="20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4" t="str">
        <f t="shared" si="267"/>
        <v/>
      </c>
      <c r="AD758" s="35">
        <f t="shared" si="268"/>
        <v>0</v>
      </c>
      <c r="AE758" s="34" t="str">
        <f t="shared" si="269"/>
        <v/>
      </c>
      <c r="AF758" s="24"/>
      <c r="AG758" s="39">
        <f t="shared" si="270"/>
        <v>0</v>
      </c>
      <c r="AH758" s="35">
        <f t="shared" si="271"/>
        <v>0</v>
      </c>
      <c r="AI758" s="35">
        <f t="shared" si="272"/>
        <v>0</v>
      </c>
      <c r="AJ758" s="34" t="str">
        <f t="shared" si="273"/>
        <v/>
      </c>
      <c r="AK758" s="34" t="str">
        <f t="shared" si="274"/>
        <v/>
      </c>
      <c r="AL758" s="34" t="str">
        <f t="shared" si="275"/>
        <v/>
      </c>
      <c r="AM758" s="34" t="str">
        <f t="shared" si="276"/>
        <v/>
      </c>
      <c r="AN758" s="34" t="str">
        <f t="shared" si="277"/>
        <v/>
      </c>
      <c r="AO758" s="34" t="str">
        <f t="shared" si="278"/>
        <v/>
      </c>
      <c r="AP758" s="34" t="str">
        <f>IF(AJ758="","",VLOOKUP(AN758,[1]Sheet11!E:F,2,0))</f>
        <v/>
      </c>
      <c r="AQ758" s="34" t="str">
        <f>IF(AO758="拼单会员","5年",IF(AJ758="","",VLOOKUP(AM758&amp;AP758,[1]Sheet11!$J$3:$K$17,2)))</f>
        <v/>
      </c>
      <c r="AR758" s="34" t="str">
        <f t="shared" si="279"/>
        <v/>
      </c>
      <c r="AS758" s="34" t="str">
        <f t="shared" si="280"/>
        <v/>
      </c>
      <c r="AT758" s="34" t="str">
        <f t="shared" si="281"/>
        <v/>
      </c>
      <c r="AU758" s="34" t="str">
        <f t="shared" si="282"/>
        <v/>
      </c>
      <c r="AV758" s="34" t="str">
        <f t="shared" si="283"/>
        <v/>
      </c>
      <c r="AW758" s="34" t="str">
        <f t="shared" si="284"/>
        <v/>
      </c>
      <c r="AX758" s="34" t="str">
        <f t="shared" si="285"/>
        <v/>
      </c>
      <c r="AY758" s="34" t="str">
        <f>IF(SUMIF('7-市场业绩'!F:F,AC758,'7-市场业绩'!I:I)&gt;0,"学习卡","老结算")</f>
        <v>老结算</v>
      </c>
      <c r="AZ758" s="34" t="str">
        <f t="shared" si="286"/>
        <v/>
      </c>
      <c r="BA758" s="34" t="str">
        <f t="shared" si="287"/>
        <v>无</v>
      </c>
      <c r="BB758" s="34" t="str">
        <f t="shared" si="288"/>
        <v/>
      </c>
      <c r="BC758" s="34" t="str">
        <f t="shared" si="289"/>
        <v/>
      </c>
      <c r="BD758" s="34" t="str">
        <f t="shared" si="290"/>
        <v>无</v>
      </c>
      <c r="BE758" s="34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7.25" hidden="1" customHeight="1">
      <c r="A759" s="30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7"/>
      <c r="M759" s="20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4" t="str">
        <f t="shared" si="267"/>
        <v/>
      </c>
      <c r="AD759" s="35">
        <f t="shared" si="268"/>
        <v>0</v>
      </c>
      <c r="AE759" s="34" t="str">
        <f t="shared" si="269"/>
        <v/>
      </c>
      <c r="AF759" s="24"/>
      <c r="AG759" s="39">
        <f t="shared" si="270"/>
        <v>0</v>
      </c>
      <c r="AH759" s="35">
        <f t="shared" si="271"/>
        <v>0</v>
      </c>
      <c r="AI759" s="35">
        <f t="shared" si="272"/>
        <v>0</v>
      </c>
      <c r="AJ759" s="34" t="str">
        <f t="shared" si="273"/>
        <v/>
      </c>
      <c r="AK759" s="34" t="str">
        <f t="shared" si="274"/>
        <v/>
      </c>
      <c r="AL759" s="34" t="str">
        <f t="shared" si="275"/>
        <v/>
      </c>
      <c r="AM759" s="34" t="str">
        <f t="shared" si="276"/>
        <v/>
      </c>
      <c r="AN759" s="34" t="str">
        <f t="shared" si="277"/>
        <v/>
      </c>
      <c r="AO759" s="34" t="str">
        <f t="shared" si="278"/>
        <v/>
      </c>
      <c r="AP759" s="34" t="str">
        <f>IF(AJ759="","",VLOOKUP(AN759,[1]Sheet11!E:F,2,0))</f>
        <v/>
      </c>
      <c r="AQ759" s="34" t="str">
        <f>IF(AO759="拼单会员","5年",IF(AJ759="","",VLOOKUP(AM759&amp;AP759,[1]Sheet11!$J$3:$K$17,2)))</f>
        <v/>
      </c>
      <c r="AR759" s="34" t="str">
        <f t="shared" si="279"/>
        <v/>
      </c>
      <c r="AS759" s="34" t="str">
        <f t="shared" si="280"/>
        <v/>
      </c>
      <c r="AT759" s="34" t="str">
        <f t="shared" si="281"/>
        <v/>
      </c>
      <c r="AU759" s="34" t="str">
        <f t="shared" si="282"/>
        <v/>
      </c>
      <c r="AV759" s="34" t="str">
        <f t="shared" si="283"/>
        <v/>
      </c>
      <c r="AW759" s="34" t="str">
        <f t="shared" si="284"/>
        <v/>
      </c>
      <c r="AX759" s="34" t="str">
        <f t="shared" si="285"/>
        <v/>
      </c>
      <c r="AY759" s="34" t="str">
        <f>IF(SUMIF('7-市场业绩'!F:F,AC759,'7-市场业绩'!I:I)&gt;0,"学习卡","老结算")</f>
        <v>老结算</v>
      </c>
      <c r="AZ759" s="34" t="str">
        <f t="shared" si="286"/>
        <v/>
      </c>
      <c r="BA759" s="34" t="str">
        <f t="shared" si="287"/>
        <v>无</v>
      </c>
      <c r="BB759" s="34" t="str">
        <f t="shared" si="288"/>
        <v/>
      </c>
      <c r="BC759" s="34" t="str">
        <f t="shared" si="289"/>
        <v/>
      </c>
      <c r="BD759" s="34" t="str">
        <f t="shared" si="290"/>
        <v>无</v>
      </c>
      <c r="BE759" s="34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7.25" hidden="1" customHeight="1">
      <c r="A760" s="30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7"/>
      <c r="M760" s="20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4" t="str">
        <f t="shared" si="267"/>
        <v/>
      </c>
      <c r="AD760" s="35">
        <f t="shared" si="268"/>
        <v>0</v>
      </c>
      <c r="AE760" s="34" t="str">
        <f t="shared" si="269"/>
        <v/>
      </c>
      <c r="AF760" s="24"/>
      <c r="AG760" s="39">
        <f t="shared" si="270"/>
        <v>0</v>
      </c>
      <c r="AH760" s="35">
        <f t="shared" si="271"/>
        <v>0</v>
      </c>
      <c r="AI760" s="35">
        <f t="shared" si="272"/>
        <v>0</v>
      </c>
      <c r="AJ760" s="34" t="str">
        <f t="shared" si="273"/>
        <v/>
      </c>
      <c r="AK760" s="34" t="str">
        <f t="shared" si="274"/>
        <v/>
      </c>
      <c r="AL760" s="34" t="str">
        <f t="shared" si="275"/>
        <v/>
      </c>
      <c r="AM760" s="34" t="str">
        <f t="shared" si="276"/>
        <v/>
      </c>
      <c r="AN760" s="34" t="str">
        <f t="shared" si="277"/>
        <v/>
      </c>
      <c r="AO760" s="34" t="str">
        <f t="shared" si="278"/>
        <v/>
      </c>
      <c r="AP760" s="34" t="str">
        <f>IF(AJ760="","",VLOOKUP(AN760,[1]Sheet11!E:F,2,0))</f>
        <v/>
      </c>
      <c r="AQ760" s="34" t="str">
        <f>IF(AO760="拼单会员","5年",IF(AJ760="","",VLOOKUP(AM760&amp;AP760,[1]Sheet11!$J$3:$K$17,2)))</f>
        <v/>
      </c>
      <c r="AR760" s="34" t="str">
        <f t="shared" si="279"/>
        <v/>
      </c>
      <c r="AS760" s="34" t="str">
        <f t="shared" si="280"/>
        <v/>
      </c>
      <c r="AT760" s="34" t="str">
        <f t="shared" si="281"/>
        <v/>
      </c>
      <c r="AU760" s="34" t="str">
        <f t="shared" si="282"/>
        <v/>
      </c>
      <c r="AV760" s="34" t="str">
        <f t="shared" si="283"/>
        <v/>
      </c>
      <c r="AW760" s="34" t="str">
        <f t="shared" si="284"/>
        <v/>
      </c>
      <c r="AX760" s="34" t="str">
        <f t="shared" si="285"/>
        <v/>
      </c>
      <c r="AY760" s="34" t="str">
        <f>IF(SUMIF('7-市场业绩'!F:F,AC760,'7-市场业绩'!I:I)&gt;0,"学习卡","老结算")</f>
        <v>老结算</v>
      </c>
      <c r="AZ760" s="34" t="str">
        <f t="shared" si="286"/>
        <v/>
      </c>
      <c r="BA760" s="34" t="str">
        <f t="shared" si="287"/>
        <v>无</v>
      </c>
      <c r="BB760" s="34" t="str">
        <f t="shared" si="288"/>
        <v/>
      </c>
      <c r="BC760" s="34" t="str">
        <f t="shared" si="289"/>
        <v/>
      </c>
      <c r="BD760" s="34" t="str">
        <f t="shared" si="290"/>
        <v>无</v>
      </c>
      <c r="BE760" s="34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7.25" hidden="1" customHeight="1">
      <c r="A761" s="30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7"/>
      <c r="M761" s="20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4" t="str">
        <f t="shared" si="267"/>
        <v/>
      </c>
      <c r="AD761" s="35">
        <f t="shared" si="268"/>
        <v>0</v>
      </c>
      <c r="AE761" s="34" t="str">
        <f t="shared" si="269"/>
        <v/>
      </c>
      <c r="AF761" s="24"/>
      <c r="AG761" s="39">
        <f t="shared" si="270"/>
        <v>0</v>
      </c>
      <c r="AH761" s="35">
        <f t="shared" si="271"/>
        <v>0</v>
      </c>
      <c r="AI761" s="35">
        <f t="shared" si="272"/>
        <v>0</v>
      </c>
      <c r="AJ761" s="34" t="str">
        <f t="shared" si="273"/>
        <v/>
      </c>
      <c r="AK761" s="34" t="str">
        <f t="shared" si="274"/>
        <v/>
      </c>
      <c r="AL761" s="34" t="str">
        <f t="shared" si="275"/>
        <v/>
      </c>
      <c r="AM761" s="34" t="str">
        <f t="shared" si="276"/>
        <v/>
      </c>
      <c r="AN761" s="34" t="str">
        <f t="shared" si="277"/>
        <v/>
      </c>
      <c r="AO761" s="34" t="str">
        <f t="shared" si="278"/>
        <v/>
      </c>
      <c r="AP761" s="34" t="str">
        <f>IF(AJ761="","",VLOOKUP(AN761,[1]Sheet11!E:F,2,0))</f>
        <v/>
      </c>
      <c r="AQ761" s="34" t="str">
        <f>IF(AO761="拼单会员","5年",IF(AJ761="","",VLOOKUP(AM761&amp;AP761,[1]Sheet11!$J$3:$K$17,2)))</f>
        <v/>
      </c>
      <c r="AR761" s="34" t="str">
        <f t="shared" si="279"/>
        <v/>
      </c>
      <c r="AS761" s="34" t="str">
        <f t="shared" si="280"/>
        <v/>
      </c>
      <c r="AT761" s="34" t="str">
        <f t="shared" si="281"/>
        <v/>
      </c>
      <c r="AU761" s="34" t="str">
        <f t="shared" si="282"/>
        <v/>
      </c>
      <c r="AV761" s="34" t="str">
        <f t="shared" si="283"/>
        <v/>
      </c>
      <c r="AW761" s="34" t="str">
        <f t="shared" si="284"/>
        <v/>
      </c>
      <c r="AX761" s="34" t="str">
        <f t="shared" si="285"/>
        <v/>
      </c>
      <c r="AY761" s="34" t="str">
        <f>IF(SUMIF('7-市场业绩'!F:F,AC761,'7-市场业绩'!I:I)&gt;0,"学习卡","老结算")</f>
        <v>老结算</v>
      </c>
      <c r="AZ761" s="34" t="str">
        <f t="shared" si="286"/>
        <v/>
      </c>
      <c r="BA761" s="34" t="str">
        <f t="shared" si="287"/>
        <v>无</v>
      </c>
      <c r="BB761" s="34" t="str">
        <f t="shared" si="288"/>
        <v/>
      </c>
      <c r="BC761" s="34" t="str">
        <f t="shared" si="289"/>
        <v/>
      </c>
      <c r="BD761" s="34" t="str">
        <f t="shared" si="290"/>
        <v>无</v>
      </c>
      <c r="BE761" s="34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7.25" hidden="1" customHeight="1">
      <c r="A762" s="30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7"/>
      <c r="M762" s="20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4" t="str">
        <f t="shared" si="267"/>
        <v/>
      </c>
      <c r="AD762" s="35">
        <f t="shared" si="268"/>
        <v>0</v>
      </c>
      <c r="AE762" s="34" t="str">
        <f t="shared" si="269"/>
        <v/>
      </c>
      <c r="AF762" s="24"/>
      <c r="AG762" s="39">
        <f t="shared" si="270"/>
        <v>0</v>
      </c>
      <c r="AH762" s="35">
        <f t="shared" si="271"/>
        <v>0</v>
      </c>
      <c r="AI762" s="35">
        <f t="shared" si="272"/>
        <v>0</v>
      </c>
      <c r="AJ762" s="34" t="str">
        <f t="shared" si="273"/>
        <v/>
      </c>
      <c r="AK762" s="34" t="str">
        <f t="shared" si="274"/>
        <v/>
      </c>
      <c r="AL762" s="34" t="str">
        <f t="shared" si="275"/>
        <v/>
      </c>
      <c r="AM762" s="34" t="str">
        <f t="shared" si="276"/>
        <v/>
      </c>
      <c r="AN762" s="34" t="str">
        <f t="shared" si="277"/>
        <v/>
      </c>
      <c r="AO762" s="34" t="str">
        <f t="shared" si="278"/>
        <v/>
      </c>
      <c r="AP762" s="34" t="str">
        <f>IF(AJ762="","",VLOOKUP(AN762,[1]Sheet11!E:F,2,0))</f>
        <v/>
      </c>
      <c r="AQ762" s="34" t="str">
        <f>IF(AO762="拼单会员","5年",IF(AJ762="","",VLOOKUP(AM762&amp;AP762,[1]Sheet11!$J$3:$K$17,2)))</f>
        <v/>
      </c>
      <c r="AR762" s="34" t="str">
        <f t="shared" si="279"/>
        <v/>
      </c>
      <c r="AS762" s="34" t="str">
        <f t="shared" si="280"/>
        <v/>
      </c>
      <c r="AT762" s="34" t="str">
        <f t="shared" si="281"/>
        <v/>
      </c>
      <c r="AU762" s="34" t="str">
        <f t="shared" si="282"/>
        <v/>
      </c>
      <c r="AV762" s="34" t="str">
        <f t="shared" si="283"/>
        <v/>
      </c>
      <c r="AW762" s="34" t="str">
        <f t="shared" si="284"/>
        <v/>
      </c>
      <c r="AX762" s="34" t="str">
        <f t="shared" si="285"/>
        <v/>
      </c>
      <c r="AY762" s="34" t="str">
        <f>IF(SUMIF('7-市场业绩'!F:F,AC762,'7-市场业绩'!I:I)&gt;0,"学习卡","老结算")</f>
        <v>老结算</v>
      </c>
      <c r="AZ762" s="34" t="str">
        <f t="shared" si="286"/>
        <v/>
      </c>
      <c r="BA762" s="34" t="str">
        <f t="shared" si="287"/>
        <v>无</v>
      </c>
      <c r="BB762" s="34" t="str">
        <f t="shared" si="288"/>
        <v/>
      </c>
      <c r="BC762" s="34" t="str">
        <f t="shared" si="289"/>
        <v/>
      </c>
      <c r="BD762" s="34" t="str">
        <f t="shared" si="290"/>
        <v>无</v>
      </c>
      <c r="BE762" s="34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7.25" hidden="1" customHeight="1">
      <c r="A763" s="30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7"/>
      <c r="M763" s="20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4" t="str">
        <f t="shared" si="267"/>
        <v/>
      </c>
      <c r="AD763" s="35">
        <f t="shared" si="268"/>
        <v>0</v>
      </c>
      <c r="AE763" s="34" t="str">
        <f t="shared" si="269"/>
        <v/>
      </c>
      <c r="AF763" s="24"/>
      <c r="AG763" s="39">
        <f t="shared" si="270"/>
        <v>0</v>
      </c>
      <c r="AH763" s="35">
        <f t="shared" si="271"/>
        <v>0</v>
      </c>
      <c r="AI763" s="35">
        <f t="shared" si="272"/>
        <v>0</v>
      </c>
      <c r="AJ763" s="34" t="str">
        <f t="shared" si="273"/>
        <v/>
      </c>
      <c r="AK763" s="34" t="str">
        <f t="shared" si="274"/>
        <v/>
      </c>
      <c r="AL763" s="34" t="str">
        <f t="shared" si="275"/>
        <v/>
      </c>
      <c r="AM763" s="34" t="str">
        <f t="shared" si="276"/>
        <v/>
      </c>
      <c r="AN763" s="34" t="str">
        <f t="shared" si="277"/>
        <v/>
      </c>
      <c r="AO763" s="34" t="str">
        <f t="shared" si="278"/>
        <v/>
      </c>
      <c r="AP763" s="34" t="str">
        <f>IF(AJ763="","",VLOOKUP(AN763,[1]Sheet11!E:F,2,0))</f>
        <v/>
      </c>
      <c r="AQ763" s="34" t="str">
        <f>IF(AO763="拼单会员","5年",IF(AJ763="","",VLOOKUP(AM763&amp;AP763,[1]Sheet11!$J$3:$K$17,2)))</f>
        <v/>
      </c>
      <c r="AR763" s="34" t="str">
        <f t="shared" si="279"/>
        <v/>
      </c>
      <c r="AS763" s="34" t="str">
        <f t="shared" si="280"/>
        <v/>
      </c>
      <c r="AT763" s="34" t="str">
        <f t="shared" si="281"/>
        <v/>
      </c>
      <c r="AU763" s="34" t="str">
        <f t="shared" si="282"/>
        <v/>
      </c>
      <c r="AV763" s="34" t="str">
        <f t="shared" si="283"/>
        <v/>
      </c>
      <c r="AW763" s="34" t="str">
        <f t="shared" si="284"/>
        <v/>
      </c>
      <c r="AX763" s="34" t="str">
        <f t="shared" si="285"/>
        <v/>
      </c>
      <c r="AY763" s="34" t="str">
        <f>IF(SUMIF('7-市场业绩'!F:F,AC763,'7-市场业绩'!I:I)&gt;0,"学习卡","老结算")</f>
        <v>老结算</v>
      </c>
      <c r="AZ763" s="34" t="str">
        <f t="shared" si="286"/>
        <v/>
      </c>
      <c r="BA763" s="34" t="str">
        <f t="shared" si="287"/>
        <v>无</v>
      </c>
      <c r="BB763" s="34" t="str">
        <f t="shared" si="288"/>
        <v/>
      </c>
      <c r="BC763" s="34" t="str">
        <f t="shared" si="289"/>
        <v/>
      </c>
      <c r="BD763" s="34" t="str">
        <f t="shared" si="290"/>
        <v>无</v>
      </c>
      <c r="BE763" s="34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7.25" hidden="1" customHeight="1">
      <c r="A764" s="30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7"/>
      <c r="M764" s="20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4" t="str">
        <f t="shared" si="267"/>
        <v/>
      </c>
      <c r="AD764" s="35">
        <f t="shared" si="268"/>
        <v>0</v>
      </c>
      <c r="AE764" s="34" t="str">
        <f t="shared" si="269"/>
        <v/>
      </c>
      <c r="AF764" s="24"/>
      <c r="AG764" s="39">
        <f t="shared" si="270"/>
        <v>0</v>
      </c>
      <c r="AH764" s="35">
        <f t="shared" si="271"/>
        <v>0</v>
      </c>
      <c r="AI764" s="35">
        <f t="shared" si="272"/>
        <v>0</v>
      </c>
      <c r="AJ764" s="34" t="str">
        <f t="shared" si="273"/>
        <v/>
      </c>
      <c r="AK764" s="34" t="str">
        <f t="shared" si="274"/>
        <v/>
      </c>
      <c r="AL764" s="34" t="str">
        <f t="shared" si="275"/>
        <v/>
      </c>
      <c r="AM764" s="34" t="str">
        <f t="shared" si="276"/>
        <v/>
      </c>
      <c r="AN764" s="34" t="str">
        <f t="shared" si="277"/>
        <v/>
      </c>
      <c r="AO764" s="34" t="str">
        <f t="shared" si="278"/>
        <v/>
      </c>
      <c r="AP764" s="34" t="str">
        <f>IF(AJ764="","",VLOOKUP(AN764,[1]Sheet11!E:F,2,0))</f>
        <v/>
      </c>
      <c r="AQ764" s="34" t="str">
        <f>IF(AO764="拼单会员","5年",IF(AJ764="","",VLOOKUP(AM764&amp;AP764,[1]Sheet11!$J$3:$K$17,2)))</f>
        <v/>
      </c>
      <c r="AR764" s="34" t="str">
        <f t="shared" si="279"/>
        <v/>
      </c>
      <c r="AS764" s="34" t="str">
        <f t="shared" si="280"/>
        <v/>
      </c>
      <c r="AT764" s="34" t="str">
        <f t="shared" si="281"/>
        <v/>
      </c>
      <c r="AU764" s="34" t="str">
        <f t="shared" si="282"/>
        <v/>
      </c>
      <c r="AV764" s="34" t="str">
        <f t="shared" si="283"/>
        <v/>
      </c>
      <c r="AW764" s="34" t="str">
        <f t="shared" si="284"/>
        <v/>
      </c>
      <c r="AX764" s="34" t="str">
        <f t="shared" si="285"/>
        <v/>
      </c>
      <c r="AY764" s="34" t="str">
        <f>IF(SUMIF('7-市场业绩'!F:F,AC764,'7-市场业绩'!I:I)&gt;0,"学习卡","老结算")</f>
        <v>老结算</v>
      </c>
      <c r="AZ764" s="34" t="str">
        <f t="shared" si="286"/>
        <v/>
      </c>
      <c r="BA764" s="34" t="str">
        <f t="shared" si="287"/>
        <v>无</v>
      </c>
      <c r="BB764" s="34" t="str">
        <f t="shared" si="288"/>
        <v/>
      </c>
      <c r="BC764" s="34" t="str">
        <f t="shared" si="289"/>
        <v/>
      </c>
      <c r="BD764" s="34" t="str">
        <f t="shared" si="290"/>
        <v>无</v>
      </c>
      <c r="BE764" s="34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7.25" hidden="1" customHeight="1">
      <c r="A765" s="30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7"/>
      <c r="M765" s="20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4" t="str">
        <f t="shared" si="267"/>
        <v/>
      </c>
      <c r="AD765" s="35">
        <f t="shared" si="268"/>
        <v>0</v>
      </c>
      <c r="AE765" s="34" t="str">
        <f t="shared" si="269"/>
        <v/>
      </c>
      <c r="AF765" s="24"/>
      <c r="AG765" s="39">
        <f t="shared" si="270"/>
        <v>0</v>
      </c>
      <c r="AH765" s="35">
        <f t="shared" si="271"/>
        <v>0</v>
      </c>
      <c r="AI765" s="35">
        <f t="shared" si="272"/>
        <v>0</v>
      </c>
      <c r="AJ765" s="34" t="str">
        <f t="shared" si="273"/>
        <v/>
      </c>
      <c r="AK765" s="34" t="str">
        <f t="shared" si="274"/>
        <v/>
      </c>
      <c r="AL765" s="34" t="str">
        <f t="shared" si="275"/>
        <v/>
      </c>
      <c r="AM765" s="34" t="str">
        <f t="shared" si="276"/>
        <v/>
      </c>
      <c r="AN765" s="34" t="str">
        <f t="shared" si="277"/>
        <v/>
      </c>
      <c r="AO765" s="34" t="str">
        <f t="shared" si="278"/>
        <v/>
      </c>
      <c r="AP765" s="34" t="str">
        <f>IF(AJ765="","",VLOOKUP(AN765,[1]Sheet11!E:F,2,0))</f>
        <v/>
      </c>
      <c r="AQ765" s="34" t="str">
        <f>IF(AO765="拼单会员","5年",IF(AJ765="","",VLOOKUP(AM765&amp;AP765,[1]Sheet11!$J$3:$K$17,2)))</f>
        <v/>
      </c>
      <c r="AR765" s="34" t="str">
        <f t="shared" si="279"/>
        <v/>
      </c>
      <c r="AS765" s="34" t="str">
        <f t="shared" si="280"/>
        <v/>
      </c>
      <c r="AT765" s="34" t="str">
        <f t="shared" si="281"/>
        <v/>
      </c>
      <c r="AU765" s="34" t="str">
        <f t="shared" si="282"/>
        <v/>
      </c>
      <c r="AV765" s="34" t="str">
        <f t="shared" si="283"/>
        <v/>
      </c>
      <c r="AW765" s="34" t="str">
        <f t="shared" si="284"/>
        <v/>
      </c>
      <c r="AX765" s="34" t="str">
        <f t="shared" si="285"/>
        <v/>
      </c>
      <c r="AY765" s="34" t="str">
        <f>IF(SUMIF('7-市场业绩'!F:F,AC765,'7-市场业绩'!I:I)&gt;0,"学习卡","老结算")</f>
        <v>老结算</v>
      </c>
      <c r="AZ765" s="34" t="str">
        <f t="shared" si="286"/>
        <v/>
      </c>
      <c r="BA765" s="34" t="str">
        <f t="shared" si="287"/>
        <v>无</v>
      </c>
      <c r="BB765" s="34" t="str">
        <f t="shared" si="288"/>
        <v/>
      </c>
      <c r="BC765" s="34" t="str">
        <f t="shared" si="289"/>
        <v/>
      </c>
      <c r="BD765" s="34" t="str">
        <f t="shared" si="290"/>
        <v>无</v>
      </c>
      <c r="BE765" s="34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7.25" hidden="1" customHeight="1">
      <c r="A766" s="30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7"/>
      <c r="M766" s="20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4" t="str">
        <f t="shared" si="267"/>
        <v/>
      </c>
      <c r="AD766" s="35">
        <f t="shared" si="268"/>
        <v>0</v>
      </c>
      <c r="AE766" s="34" t="str">
        <f t="shared" si="269"/>
        <v/>
      </c>
      <c r="AF766" s="24"/>
      <c r="AG766" s="39">
        <f t="shared" si="270"/>
        <v>0</v>
      </c>
      <c r="AH766" s="35">
        <f t="shared" si="271"/>
        <v>0</v>
      </c>
      <c r="AI766" s="35">
        <f t="shared" si="272"/>
        <v>0</v>
      </c>
      <c r="AJ766" s="34" t="str">
        <f t="shared" si="273"/>
        <v/>
      </c>
      <c r="AK766" s="34" t="str">
        <f t="shared" si="274"/>
        <v/>
      </c>
      <c r="AL766" s="34" t="str">
        <f t="shared" si="275"/>
        <v/>
      </c>
      <c r="AM766" s="34" t="str">
        <f t="shared" si="276"/>
        <v/>
      </c>
      <c r="AN766" s="34" t="str">
        <f t="shared" si="277"/>
        <v/>
      </c>
      <c r="AO766" s="34" t="str">
        <f t="shared" si="278"/>
        <v/>
      </c>
      <c r="AP766" s="34" t="str">
        <f>IF(AJ766="","",VLOOKUP(AN766,[1]Sheet11!E:F,2,0))</f>
        <v/>
      </c>
      <c r="AQ766" s="34" t="str">
        <f>IF(AO766="拼单会员","5年",IF(AJ766="","",VLOOKUP(AM766&amp;AP766,[1]Sheet11!$J$3:$K$17,2)))</f>
        <v/>
      </c>
      <c r="AR766" s="34" t="str">
        <f t="shared" si="279"/>
        <v/>
      </c>
      <c r="AS766" s="34" t="str">
        <f t="shared" si="280"/>
        <v/>
      </c>
      <c r="AT766" s="34" t="str">
        <f t="shared" si="281"/>
        <v/>
      </c>
      <c r="AU766" s="34" t="str">
        <f t="shared" si="282"/>
        <v/>
      </c>
      <c r="AV766" s="34" t="str">
        <f t="shared" si="283"/>
        <v/>
      </c>
      <c r="AW766" s="34" t="str">
        <f t="shared" si="284"/>
        <v/>
      </c>
      <c r="AX766" s="34" t="str">
        <f t="shared" si="285"/>
        <v/>
      </c>
      <c r="AY766" s="34" t="str">
        <f>IF(SUMIF('7-市场业绩'!F:F,AC766,'7-市场业绩'!I:I)&gt;0,"学习卡","老结算")</f>
        <v>老结算</v>
      </c>
      <c r="AZ766" s="34" t="str">
        <f t="shared" si="286"/>
        <v/>
      </c>
      <c r="BA766" s="34" t="str">
        <f t="shared" si="287"/>
        <v>无</v>
      </c>
      <c r="BB766" s="34" t="str">
        <f t="shared" si="288"/>
        <v/>
      </c>
      <c r="BC766" s="34" t="str">
        <f t="shared" si="289"/>
        <v/>
      </c>
      <c r="BD766" s="34" t="str">
        <f t="shared" si="290"/>
        <v>无</v>
      </c>
      <c r="BE766" s="34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7.25" hidden="1" customHeight="1">
      <c r="A767" s="30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7"/>
      <c r="M767" s="20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4" t="str">
        <f t="shared" si="267"/>
        <v/>
      </c>
      <c r="AD767" s="35">
        <f t="shared" si="268"/>
        <v>0</v>
      </c>
      <c r="AE767" s="34" t="str">
        <f t="shared" si="269"/>
        <v/>
      </c>
      <c r="AF767" s="24"/>
      <c r="AG767" s="39">
        <f t="shared" si="270"/>
        <v>0</v>
      </c>
      <c r="AH767" s="35">
        <f t="shared" si="271"/>
        <v>0</v>
      </c>
      <c r="AI767" s="35">
        <f t="shared" si="272"/>
        <v>0</v>
      </c>
      <c r="AJ767" s="34" t="str">
        <f t="shared" si="273"/>
        <v/>
      </c>
      <c r="AK767" s="34" t="str">
        <f t="shared" si="274"/>
        <v/>
      </c>
      <c r="AL767" s="34" t="str">
        <f t="shared" si="275"/>
        <v/>
      </c>
      <c r="AM767" s="34" t="str">
        <f t="shared" si="276"/>
        <v/>
      </c>
      <c r="AN767" s="34" t="str">
        <f t="shared" si="277"/>
        <v/>
      </c>
      <c r="AO767" s="34" t="str">
        <f t="shared" si="278"/>
        <v/>
      </c>
      <c r="AP767" s="34" t="str">
        <f>IF(AJ767="","",VLOOKUP(AN767,[1]Sheet11!E:F,2,0))</f>
        <v/>
      </c>
      <c r="AQ767" s="34" t="str">
        <f>IF(AO767="拼单会员","5年",IF(AJ767="","",VLOOKUP(AM767&amp;AP767,[1]Sheet11!$J$3:$K$17,2)))</f>
        <v/>
      </c>
      <c r="AR767" s="34" t="str">
        <f t="shared" si="279"/>
        <v/>
      </c>
      <c r="AS767" s="34" t="str">
        <f t="shared" si="280"/>
        <v/>
      </c>
      <c r="AT767" s="34" t="str">
        <f t="shared" si="281"/>
        <v/>
      </c>
      <c r="AU767" s="34" t="str">
        <f t="shared" si="282"/>
        <v/>
      </c>
      <c r="AV767" s="34" t="str">
        <f t="shared" si="283"/>
        <v/>
      </c>
      <c r="AW767" s="34" t="str">
        <f t="shared" si="284"/>
        <v/>
      </c>
      <c r="AX767" s="34" t="str">
        <f t="shared" si="285"/>
        <v/>
      </c>
      <c r="AY767" s="34" t="str">
        <f>IF(SUMIF('7-市场业绩'!F:F,AC767,'7-市场业绩'!I:I)&gt;0,"学习卡","老结算")</f>
        <v>老结算</v>
      </c>
      <c r="AZ767" s="34" t="str">
        <f t="shared" si="286"/>
        <v/>
      </c>
      <c r="BA767" s="34" t="str">
        <f t="shared" si="287"/>
        <v>无</v>
      </c>
      <c r="BB767" s="34" t="str">
        <f t="shared" si="288"/>
        <v/>
      </c>
      <c r="BC767" s="34" t="str">
        <f t="shared" si="289"/>
        <v/>
      </c>
      <c r="BD767" s="34" t="str">
        <f t="shared" si="290"/>
        <v>无</v>
      </c>
      <c r="BE767" s="34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7.25" hidden="1" customHeight="1">
      <c r="A768" s="30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7"/>
      <c r="M768" s="20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4" t="str">
        <f t="shared" si="267"/>
        <v/>
      </c>
      <c r="AD768" s="35">
        <f t="shared" si="268"/>
        <v>0</v>
      </c>
      <c r="AE768" s="34" t="str">
        <f t="shared" si="269"/>
        <v/>
      </c>
      <c r="AF768" s="24"/>
      <c r="AG768" s="39">
        <f t="shared" si="270"/>
        <v>0</v>
      </c>
      <c r="AH768" s="35">
        <f t="shared" si="271"/>
        <v>0</v>
      </c>
      <c r="AI768" s="35">
        <f t="shared" si="272"/>
        <v>0</v>
      </c>
      <c r="AJ768" s="34" t="str">
        <f t="shared" si="273"/>
        <v/>
      </c>
      <c r="AK768" s="34" t="str">
        <f t="shared" si="274"/>
        <v/>
      </c>
      <c r="AL768" s="34" t="str">
        <f t="shared" si="275"/>
        <v/>
      </c>
      <c r="AM768" s="34" t="str">
        <f t="shared" si="276"/>
        <v/>
      </c>
      <c r="AN768" s="34" t="str">
        <f t="shared" si="277"/>
        <v/>
      </c>
      <c r="AO768" s="34" t="str">
        <f t="shared" si="278"/>
        <v/>
      </c>
      <c r="AP768" s="34" t="str">
        <f>IF(AJ768="","",VLOOKUP(AN768,[1]Sheet11!E:F,2,0))</f>
        <v/>
      </c>
      <c r="AQ768" s="34" t="str">
        <f>IF(AO768="拼单会员","5年",IF(AJ768="","",VLOOKUP(AM768&amp;AP768,[1]Sheet11!$J$3:$K$17,2)))</f>
        <v/>
      </c>
      <c r="AR768" s="34" t="str">
        <f t="shared" si="279"/>
        <v/>
      </c>
      <c r="AS768" s="34" t="str">
        <f t="shared" si="280"/>
        <v/>
      </c>
      <c r="AT768" s="34" t="str">
        <f t="shared" si="281"/>
        <v/>
      </c>
      <c r="AU768" s="34" t="str">
        <f t="shared" si="282"/>
        <v/>
      </c>
      <c r="AV768" s="34" t="str">
        <f t="shared" si="283"/>
        <v/>
      </c>
      <c r="AW768" s="34" t="str">
        <f t="shared" si="284"/>
        <v/>
      </c>
      <c r="AX768" s="34" t="str">
        <f t="shared" si="285"/>
        <v/>
      </c>
      <c r="AY768" s="34" t="str">
        <f>IF(SUMIF('7-市场业绩'!F:F,AC768,'7-市场业绩'!I:I)&gt;0,"学习卡","老结算")</f>
        <v>老结算</v>
      </c>
      <c r="AZ768" s="34" t="str">
        <f t="shared" si="286"/>
        <v/>
      </c>
      <c r="BA768" s="34" t="str">
        <f t="shared" si="287"/>
        <v>无</v>
      </c>
      <c r="BB768" s="34" t="str">
        <f t="shared" si="288"/>
        <v/>
      </c>
      <c r="BC768" s="34" t="str">
        <f t="shared" si="289"/>
        <v/>
      </c>
      <c r="BD768" s="34" t="str">
        <f t="shared" si="290"/>
        <v>无</v>
      </c>
      <c r="BE768" s="34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7.25" hidden="1" customHeight="1">
      <c r="A769" s="30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7"/>
      <c r="M769" s="20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4" t="str">
        <f t="shared" si="267"/>
        <v/>
      </c>
      <c r="AD769" s="35">
        <f t="shared" si="268"/>
        <v>0</v>
      </c>
      <c r="AE769" s="34" t="str">
        <f t="shared" si="269"/>
        <v/>
      </c>
      <c r="AF769" s="24"/>
      <c r="AG769" s="39">
        <f t="shared" si="270"/>
        <v>0</v>
      </c>
      <c r="AH769" s="35">
        <f t="shared" si="271"/>
        <v>0</v>
      </c>
      <c r="AI769" s="35">
        <f t="shared" si="272"/>
        <v>0</v>
      </c>
      <c r="AJ769" s="34" t="str">
        <f t="shared" si="273"/>
        <v/>
      </c>
      <c r="AK769" s="34" t="str">
        <f t="shared" si="274"/>
        <v/>
      </c>
      <c r="AL769" s="34" t="str">
        <f t="shared" si="275"/>
        <v/>
      </c>
      <c r="AM769" s="34" t="str">
        <f t="shared" si="276"/>
        <v/>
      </c>
      <c r="AN769" s="34" t="str">
        <f t="shared" si="277"/>
        <v/>
      </c>
      <c r="AO769" s="34" t="str">
        <f t="shared" si="278"/>
        <v/>
      </c>
      <c r="AP769" s="34" t="str">
        <f>IF(AJ769="","",VLOOKUP(AN769,[1]Sheet11!E:F,2,0))</f>
        <v/>
      </c>
      <c r="AQ769" s="34" t="str">
        <f>IF(AO769="拼单会员","5年",IF(AJ769="","",VLOOKUP(AM769&amp;AP769,[1]Sheet11!$J$3:$K$17,2)))</f>
        <v/>
      </c>
      <c r="AR769" s="34" t="str">
        <f t="shared" si="279"/>
        <v/>
      </c>
      <c r="AS769" s="34" t="str">
        <f t="shared" si="280"/>
        <v/>
      </c>
      <c r="AT769" s="34" t="str">
        <f t="shared" si="281"/>
        <v/>
      </c>
      <c r="AU769" s="34" t="str">
        <f t="shared" si="282"/>
        <v/>
      </c>
      <c r="AV769" s="34" t="str">
        <f t="shared" si="283"/>
        <v/>
      </c>
      <c r="AW769" s="34" t="str">
        <f t="shared" si="284"/>
        <v/>
      </c>
      <c r="AX769" s="34" t="str">
        <f t="shared" si="285"/>
        <v/>
      </c>
      <c r="AY769" s="34" t="str">
        <f>IF(SUMIF('7-市场业绩'!F:F,AC769,'7-市场业绩'!I:I)&gt;0,"学习卡","老结算")</f>
        <v>老结算</v>
      </c>
      <c r="AZ769" s="34" t="str">
        <f t="shared" si="286"/>
        <v/>
      </c>
      <c r="BA769" s="34" t="str">
        <f t="shared" si="287"/>
        <v>无</v>
      </c>
      <c r="BB769" s="34" t="str">
        <f t="shared" si="288"/>
        <v/>
      </c>
      <c r="BC769" s="34" t="str">
        <f t="shared" si="289"/>
        <v/>
      </c>
      <c r="BD769" s="34" t="str">
        <f t="shared" si="290"/>
        <v>无</v>
      </c>
      <c r="BE769" s="34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7.25" hidden="1" customHeight="1">
      <c r="A770" s="30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7"/>
      <c r="M770" s="20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4" t="str">
        <f t="shared" si="267"/>
        <v/>
      </c>
      <c r="AD770" s="35">
        <f t="shared" si="268"/>
        <v>0</v>
      </c>
      <c r="AE770" s="34" t="str">
        <f t="shared" si="269"/>
        <v/>
      </c>
      <c r="AF770" s="24"/>
      <c r="AG770" s="39">
        <f t="shared" si="270"/>
        <v>0</v>
      </c>
      <c r="AH770" s="35">
        <f t="shared" si="271"/>
        <v>0</v>
      </c>
      <c r="AI770" s="35">
        <f t="shared" si="272"/>
        <v>0</v>
      </c>
      <c r="AJ770" s="34" t="str">
        <f t="shared" si="273"/>
        <v/>
      </c>
      <c r="AK770" s="34" t="str">
        <f t="shared" si="274"/>
        <v/>
      </c>
      <c r="AL770" s="34" t="str">
        <f t="shared" si="275"/>
        <v/>
      </c>
      <c r="AM770" s="34" t="str">
        <f t="shared" si="276"/>
        <v/>
      </c>
      <c r="AN770" s="34" t="str">
        <f t="shared" si="277"/>
        <v/>
      </c>
      <c r="AO770" s="34" t="str">
        <f t="shared" si="278"/>
        <v/>
      </c>
      <c r="AP770" s="34" t="str">
        <f>IF(AJ770="","",VLOOKUP(AN770,[1]Sheet11!E:F,2,0))</f>
        <v/>
      </c>
      <c r="AQ770" s="34" t="str">
        <f>IF(AO770="拼单会员","5年",IF(AJ770="","",VLOOKUP(AM770&amp;AP770,[1]Sheet11!$J$3:$K$17,2)))</f>
        <v/>
      </c>
      <c r="AR770" s="34" t="str">
        <f t="shared" si="279"/>
        <v/>
      </c>
      <c r="AS770" s="34" t="str">
        <f t="shared" si="280"/>
        <v/>
      </c>
      <c r="AT770" s="34" t="str">
        <f t="shared" si="281"/>
        <v/>
      </c>
      <c r="AU770" s="34" t="str">
        <f t="shared" si="282"/>
        <v/>
      </c>
      <c r="AV770" s="34" t="str">
        <f t="shared" si="283"/>
        <v/>
      </c>
      <c r="AW770" s="34" t="str">
        <f t="shared" si="284"/>
        <v/>
      </c>
      <c r="AX770" s="34" t="str">
        <f t="shared" si="285"/>
        <v/>
      </c>
      <c r="AY770" s="34" t="str">
        <f>IF(SUMIF('7-市场业绩'!F:F,AC770,'7-市场业绩'!I:I)&gt;0,"学习卡","老结算")</f>
        <v>老结算</v>
      </c>
      <c r="AZ770" s="34" t="str">
        <f t="shared" si="286"/>
        <v/>
      </c>
      <c r="BA770" s="34" t="str">
        <f t="shared" si="287"/>
        <v>无</v>
      </c>
      <c r="BB770" s="34" t="str">
        <f t="shared" si="288"/>
        <v/>
      </c>
      <c r="BC770" s="34" t="str">
        <f t="shared" si="289"/>
        <v/>
      </c>
      <c r="BD770" s="34" t="str">
        <f t="shared" si="290"/>
        <v>无</v>
      </c>
      <c r="BE770" s="34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7.25" hidden="1" customHeight="1">
      <c r="A771" s="30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7"/>
      <c r="M771" s="20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4" t="str">
        <f t="shared" ref="AC771:AC834" si="291">SUBSTITUTE(SUBSTITUTE(SUBSTITUTE(SUBSTITUTE(SUBSTITUTE(SUBSTITUTE(AA771,"(主签单人)",""),"(03-客户接待员)",""),"（金牌）",""),"（会员学员）",""),"金牌",""),"金牌学员","")</f>
        <v/>
      </c>
      <c r="AD771" s="35">
        <f t="shared" ref="AD771:AD834" si="292">IFERROR(VALUE(MID(H771,FIND("(",H771)+1,FIND(")",H771)-FIND("(",H771)-2)),0)</f>
        <v>0</v>
      </c>
      <c r="AE771" s="34" t="str">
        <f t="shared" ref="AE771:AE834" si="293">IF(AJ771="","",MID(AB771,FIND("@",SUBSTITUTE(AB771,"／","@",6))+5,FIND("@",SUBSTITUTE(AB771,"／","@",7))-FIND("@",SUBSTITUTE(AB771,"／","@",6))-5))</f>
        <v/>
      </c>
      <c r="AF771" s="24"/>
      <c r="AG771" s="39">
        <f t="shared" ref="AG771:AG834" si="294">IFERROR(VALUE(MID(AB771,FIND("@",SUBSTITUTE(AB771,"：","@",1))+1,FIND("@",SUBSTITUTE(AB771,"）","@",1))-FIND("@",SUBSTITUTE(AB771,"：","@",1))-1)),0)</f>
        <v>0</v>
      </c>
      <c r="AH771" s="35">
        <f t="shared" ref="AH771:AH834" si="295">IFERROR(IF(AND(IFERROR(FIND("预缴定金",AB771),0)=0,H771=""),M771,VALUE(MID(AB771,FIND("@",SUBSTITUTE(AB771,"：","@",2))+1,FIND("@",SUBSTITUTE(AB771,"）","@",2))-FIND("@",SUBSTITUTE(AB771,"：","@",2))-1))),0)</f>
        <v>0</v>
      </c>
      <c r="AI771" s="35">
        <f t="shared" ref="AI771:AI834" si="296">M771-AH771</f>
        <v>0</v>
      </c>
      <c r="AJ771" s="34" t="str">
        <f t="shared" ref="AJ771:AJ834" si="297">IF(OR(V771="退费",V771="结转",W771="",W771="结转学费",W771="老带新返现"),"",IF(OR(AI771&lt;=0,AND(IFERROR(FIND("预缴定金",AB771),0)=0,H771="")),"",LEFT(AB771,FIND("／",AB771)-1)))</f>
        <v/>
      </c>
      <c r="AK771" s="34" t="str">
        <f t="shared" ref="AK771:AK834" si="298">IF(AJ771="","",LEFT(AB771,2))</f>
        <v/>
      </c>
      <c r="AL771" s="34" t="str">
        <f t="shared" ref="AL771:AL834" si="299">IF(AJ771="","",MID(AB771,3,2))</f>
        <v/>
      </c>
      <c r="AM771" s="34" t="str">
        <f t="shared" ref="AM771:AM834" si="300">IF(AJ771="","",MID(AB771,5,2))</f>
        <v/>
      </c>
      <c r="AN771" s="34" t="str">
        <f t="shared" ref="AN771:AN834" si="301">IF(AJ771="","",MIDB(AJ771,SEARCHB("?",AJ771),2*LEN(AJ771)-LENB(AJ771)+2))</f>
        <v/>
      </c>
      <c r="AO771" s="34" t="str">
        <f t="shared" ref="AO771:AO834" si="302">IF(AJ771="","",RIGHT(MIDB(AJ771,SEARCHB("?",AJ771),20),LENB(MIDB(AJ771,SEARCHB("?",AJ771),20))-LEN(MIDB(AJ771,SEARCHB("?",AJ771),20))-1))</f>
        <v/>
      </c>
      <c r="AP771" s="34" t="str">
        <f>IF(AJ771="","",VLOOKUP(AN771,[1]Sheet11!E:F,2,0))</f>
        <v/>
      </c>
      <c r="AQ771" s="34" t="str">
        <f>IF(AO771="拼单会员","5年",IF(AJ771="","",VLOOKUP(AM771&amp;AP771,[1]Sheet11!$J$3:$K$17,2)))</f>
        <v/>
      </c>
      <c r="AR771" s="34" t="str">
        <f t="shared" ref="AR771:AR834" si="303">IF(AJ771="","",VLOOKUP(AO771,BP:BQ,2,0))</f>
        <v/>
      </c>
      <c r="AS771" s="34" t="str">
        <f t="shared" ref="AS771:AS834" si="304">IF(AJ771="","",MID(AB771,FIND("@",SUBSTITUTE(AB771,"／","@",5))+8,10))</f>
        <v/>
      </c>
      <c r="AT771" s="34" t="str">
        <f t="shared" ref="AT771:AT834" si="305">IF(AJ771="","",IF(AK771="新生","新生",IF((AS771-$BH$2)&gt;0,"1年追补","老生")))</f>
        <v/>
      </c>
      <c r="AU771" s="34" t="str">
        <f t="shared" ref="AU771:AU834" si="306">IF(AJ771="","",IF(OR(AT771="新生",AT771="1年追补"),"新生","老生"))</f>
        <v/>
      </c>
      <c r="AV771" s="34" t="str">
        <f t="shared" ref="AV771:AV834" si="307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4" t="str">
        <f t="shared" ref="AW771:AW834" si="308">IF(AJ771="","",VLOOKUP(AO771,BP:BR,3,0))</f>
        <v/>
      </c>
      <c r="AX771" s="34" t="str">
        <f t="shared" ref="AX771:AX834" si="309">AT771&amp;AW771</f>
        <v/>
      </c>
      <c r="AY771" s="34" t="str">
        <f>IF(SUMIF('7-市场业绩'!F:F,AC771,'7-市场业绩'!I:I)&gt;0,"学习卡","老结算")</f>
        <v>老结算</v>
      </c>
      <c r="AZ771" s="34" t="str">
        <f t="shared" ref="AZ771:AZ834" si="310">IF(AY771="学习卡",AV771,AX771)</f>
        <v/>
      </c>
      <c r="BA771" s="34" t="str">
        <f t="shared" ref="BA771:BA834" si="311">IFERROR(MID(AB771,FIND("@",SUBSTITUTE(AB771,"／","@",3))+6,FIND("@",SUBSTITUTE(AB771,"／","@",4))-FIND("@",SUBSTITUTE(AB771,"／","@",3))-6),"无")</f>
        <v>无</v>
      </c>
      <c r="BB771" s="34" t="str">
        <f t="shared" ref="BB771:BB834" si="312">IFERROR(MID(AB771,FIND("@",SUBSTITUTE(AB771,"：","@",6))+1,FIND("@",SUBSTITUTE(AB771,"-","@",8))-FIND("@",SUBSTITUTE(AB771,"：","@",6))-1),"")</f>
        <v/>
      </c>
      <c r="BC771" s="34" t="str">
        <f t="shared" ref="BC771:BC834" si="313">IFERROR(MID(AB771,FIND("@",SUBSTITUTE(AB771,"：","@",6))+1,FIND("@",SUBSTITUTE(AB771,"-","@",8))-FIND("@",SUBSTITUTE(AB771,"：","@",6))-1),"")</f>
        <v/>
      </c>
      <c r="BD771" s="34" t="str">
        <f t="shared" ref="BD771:BD834" si="314">IFERROR(MID(AB771,FIND("@",SUBSTITUTE(AB771,"：","@",4))+1,FIND("@",SUBSTITUTE(AB771,"）","@",6))-FIND("@",SUBSTITUTE(AB771,"：","@",4))-1),"无")</f>
        <v>无</v>
      </c>
      <c r="BE771" s="34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7.25" hidden="1" customHeight="1">
      <c r="A772" s="30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7"/>
      <c r="M772" s="20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4" t="str">
        <f t="shared" si="291"/>
        <v/>
      </c>
      <c r="AD772" s="35">
        <f t="shared" si="292"/>
        <v>0</v>
      </c>
      <c r="AE772" s="34" t="str">
        <f t="shared" si="293"/>
        <v/>
      </c>
      <c r="AF772" s="24"/>
      <c r="AG772" s="39">
        <f t="shared" si="294"/>
        <v>0</v>
      </c>
      <c r="AH772" s="35">
        <f t="shared" si="295"/>
        <v>0</v>
      </c>
      <c r="AI772" s="35">
        <f t="shared" si="296"/>
        <v>0</v>
      </c>
      <c r="AJ772" s="34" t="str">
        <f t="shared" si="297"/>
        <v/>
      </c>
      <c r="AK772" s="34" t="str">
        <f t="shared" si="298"/>
        <v/>
      </c>
      <c r="AL772" s="34" t="str">
        <f t="shared" si="299"/>
        <v/>
      </c>
      <c r="AM772" s="34" t="str">
        <f t="shared" si="300"/>
        <v/>
      </c>
      <c r="AN772" s="34" t="str">
        <f t="shared" si="301"/>
        <v/>
      </c>
      <c r="AO772" s="34" t="str">
        <f t="shared" si="302"/>
        <v/>
      </c>
      <c r="AP772" s="34" t="str">
        <f>IF(AJ772="","",VLOOKUP(AN772,[1]Sheet11!E:F,2,0))</f>
        <v/>
      </c>
      <c r="AQ772" s="34" t="str">
        <f>IF(AO772="拼单会员","5年",IF(AJ772="","",VLOOKUP(AM772&amp;AP772,[1]Sheet11!$J$3:$K$17,2)))</f>
        <v/>
      </c>
      <c r="AR772" s="34" t="str">
        <f t="shared" si="303"/>
        <v/>
      </c>
      <c r="AS772" s="34" t="str">
        <f t="shared" si="304"/>
        <v/>
      </c>
      <c r="AT772" s="34" t="str">
        <f t="shared" si="305"/>
        <v/>
      </c>
      <c r="AU772" s="34" t="str">
        <f t="shared" si="306"/>
        <v/>
      </c>
      <c r="AV772" s="34" t="str">
        <f t="shared" si="307"/>
        <v/>
      </c>
      <c r="AW772" s="34" t="str">
        <f t="shared" si="308"/>
        <v/>
      </c>
      <c r="AX772" s="34" t="str">
        <f t="shared" si="309"/>
        <v/>
      </c>
      <c r="AY772" s="34" t="str">
        <f>IF(SUMIF('7-市场业绩'!F:F,AC772,'7-市场业绩'!I:I)&gt;0,"学习卡","老结算")</f>
        <v>老结算</v>
      </c>
      <c r="AZ772" s="34" t="str">
        <f t="shared" si="310"/>
        <v/>
      </c>
      <c r="BA772" s="34" t="str">
        <f t="shared" si="311"/>
        <v>无</v>
      </c>
      <c r="BB772" s="34" t="str">
        <f t="shared" si="312"/>
        <v/>
      </c>
      <c r="BC772" s="34" t="str">
        <f t="shared" si="313"/>
        <v/>
      </c>
      <c r="BD772" s="34" t="str">
        <f t="shared" si="314"/>
        <v>无</v>
      </c>
      <c r="BE772" s="34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7.25" hidden="1" customHeight="1">
      <c r="A773" s="30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7"/>
      <c r="M773" s="20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4" t="str">
        <f t="shared" si="291"/>
        <v/>
      </c>
      <c r="AD773" s="35">
        <f t="shared" si="292"/>
        <v>0</v>
      </c>
      <c r="AE773" s="34" t="str">
        <f t="shared" si="293"/>
        <v/>
      </c>
      <c r="AF773" s="24"/>
      <c r="AG773" s="39">
        <f t="shared" si="294"/>
        <v>0</v>
      </c>
      <c r="AH773" s="35">
        <f t="shared" si="295"/>
        <v>0</v>
      </c>
      <c r="AI773" s="35">
        <f t="shared" si="296"/>
        <v>0</v>
      </c>
      <c r="AJ773" s="34" t="str">
        <f t="shared" si="297"/>
        <v/>
      </c>
      <c r="AK773" s="34" t="str">
        <f t="shared" si="298"/>
        <v/>
      </c>
      <c r="AL773" s="34" t="str">
        <f t="shared" si="299"/>
        <v/>
      </c>
      <c r="AM773" s="34" t="str">
        <f t="shared" si="300"/>
        <v/>
      </c>
      <c r="AN773" s="34" t="str">
        <f t="shared" si="301"/>
        <v/>
      </c>
      <c r="AO773" s="34" t="str">
        <f t="shared" si="302"/>
        <v/>
      </c>
      <c r="AP773" s="34" t="str">
        <f>IF(AJ773="","",VLOOKUP(AN773,[1]Sheet11!E:F,2,0))</f>
        <v/>
      </c>
      <c r="AQ773" s="34" t="str">
        <f>IF(AO773="拼单会员","5年",IF(AJ773="","",VLOOKUP(AM773&amp;AP773,[1]Sheet11!$J$3:$K$17,2)))</f>
        <v/>
      </c>
      <c r="AR773" s="34" t="str">
        <f t="shared" si="303"/>
        <v/>
      </c>
      <c r="AS773" s="34" t="str">
        <f t="shared" si="304"/>
        <v/>
      </c>
      <c r="AT773" s="34" t="str">
        <f t="shared" si="305"/>
        <v/>
      </c>
      <c r="AU773" s="34" t="str">
        <f t="shared" si="306"/>
        <v/>
      </c>
      <c r="AV773" s="34" t="str">
        <f t="shared" si="307"/>
        <v/>
      </c>
      <c r="AW773" s="34" t="str">
        <f t="shared" si="308"/>
        <v/>
      </c>
      <c r="AX773" s="34" t="str">
        <f t="shared" si="309"/>
        <v/>
      </c>
      <c r="AY773" s="34" t="str">
        <f>IF(SUMIF('7-市场业绩'!F:F,AC773,'7-市场业绩'!I:I)&gt;0,"学习卡","老结算")</f>
        <v>老结算</v>
      </c>
      <c r="AZ773" s="34" t="str">
        <f t="shared" si="310"/>
        <v/>
      </c>
      <c r="BA773" s="34" t="str">
        <f t="shared" si="311"/>
        <v>无</v>
      </c>
      <c r="BB773" s="34" t="str">
        <f t="shared" si="312"/>
        <v/>
      </c>
      <c r="BC773" s="34" t="str">
        <f t="shared" si="313"/>
        <v/>
      </c>
      <c r="BD773" s="34" t="str">
        <f t="shared" si="314"/>
        <v>无</v>
      </c>
      <c r="BE773" s="34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7.25" hidden="1" customHeight="1">
      <c r="A774" s="30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7"/>
      <c r="M774" s="20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4" t="str">
        <f t="shared" si="291"/>
        <v/>
      </c>
      <c r="AD774" s="35">
        <f t="shared" si="292"/>
        <v>0</v>
      </c>
      <c r="AE774" s="34" t="str">
        <f t="shared" si="293"/>
        <v/>
      </c>
      <c r="AF774" s="24"/>
      <c r="AG774" s="39">
        <f t="shared" si="294"/>
        <v>0</v>
      </c>
      <c r="AH774" s="35">
        <f t="shared" si="295"/>
        <v>0</v>
      </c>
      <c r="AI774" s="35">
        <f t="shared" si="296"/>
        <v>0</v>
      </c>
      <c r="AJ774" s="34" t="str">
        <f t="shared" si="297"/>
        <v/>
      </c>
      <c r="AK774" s="34" t="str">
        <f t="shared" si="298"/>
        <v/>
      </c>
      <c r="AL774" s="34" t="str">
        <f t="shared" si="299"/>
        <v/>
      </c>
      <c r="AM774" s="34" t="str">
        <f t="shared" si="300"/>
        <v/>
      </c>
      <c r="AN774" s="34" t="str">
        <f t="shared" si="301"/>
        <v/>
      </c>
      <c r="AO774" s="34" t="str">
        <f t="shared" si="302"/>
        <v/>
      </c>
      <c r="AP774" s="34" t="str">
        <f>IF(AJ774="","",VLOOKUP(AN774,[1]Sheet11!E:F,2,0))</f>
        <v/>
      </c>
      <c r="AQ774" s="34" t="str">
        <f>IF(AO774="拼单会员","5年",IF(AJ774="","",VLOOKUP(AM774&amp;AP774,[1]Sheet11!$J$3:$K$17,2)))</f>
        <v/>
      </c>
      <c r="AR774" s="34" t="str">
        <f t="shared" si="303"/>
        <v/>
      </c>
      <c r="AS774" s="34" t="str">
        <f t="shared" si="304"/>
        <v/>
      </c>
      <c r="AT774" s="34" t="str">
        <f t="shared" si="305"/>
        <v/>
      </c>
      <c r="AU774" s="34" t="str">
        <f t="shared" si="306"/>
        <v/>
      </c>
      <c r="AV774" s="34" t="str">
        <f t="shared" si="307"/>
        <v/>
      </c>
      <c r="AW774" s="34" t="str">
        <f t="shared" si="308"/>
        <v/>
      </c>
      <c r="AX774" s="34" t="str">
        <f t="shared" si="309"/>
        <v/>
      </c>
      <c r="AY774" s="34" t="str">
        <f>IF(SUMIF('7-市场业绩'!F:F,AC774,'7-市场业绩'!I:I)&gt;0,"学习卡","老结算")</f>
        <v>老结算</v>
      </c>
      <c r="AZ774" s="34" t="str">
        <f t="shared" si="310"/>
        <v/>
      </c>
      <c r="BA774" s="34" t="str">
        <f t="shared" si="311"/>
        <v>无</v>
      </c>
      <c r="BB774" s="34" t="str">
        <f t="shared" si="312"/>
        <v/>
      </c>
      <c r="BC774" s="34" t="str">
        <f t="shared" si="313"/>
        <v/>
      </c>
      <c r="BD774" s="34" t="str">
        <f t="shared" si="314"/>
        <v>无</v>
      </c>
      <c r="BE774" s="34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7.25" hidden="1" customHeight="1">
      <c r="A775" s="30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7"/>
      <c r="M775" s="20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4" t="str">
        <f t="shared" si="291"/>
        <v/>
      </c>
      <c r="AD775" s="35">
        <f t="shared" si="292"/>
        <v>0</v>
      </c>
      <c r="AE775" s="34" t="str">
        <f t="shared" si="293"/>
        <v/>
      </c>
      <c r="AF775" s="24"/>
      <c r="AG775" s="39">
        <f t="shared" si="294"/>
        <v>0</v>
      </c>
      <c r="AH775" s="35">
        <f t="shared" si="295"/>
        <v>0</v>
      </c>
      <c r="AI775" s="35">
        <f t="shared" si="296"/>
        <v>0</v>
      </c>
      <c r="AJ775" s="34" t="str">
        <f t="shared" si="297"/>
        <v/>
      </c>
      <c r="AK775" s="34" t="str">
        <f t="shared" si="298"/>
        <v/>
      </c>
      <c r="AL775" s="34" t="str">
        <f t="shared" si="299"/>
        <v/>
      </c>
      <c r="AM775" s="34" t="str">
        <f t="shared" si="300"/>
        <v/>
      </c>
      <c r="AN775" s="34" t="str">
        <f t="shared" si="301"/>
        <v/>
      </c>
      <c r="AO775" s="34" t="str">
        <f t="shared" si="302"/>
        <v/>
      </c>
      <c r="AP775" s="34" t="str">
        <f>IF(AJ775="","",VLOOKUP(AN775,[1]Sheet11!E:F,2,0))</f>
        <v/>
      </c>
      <c r="AQ775" s="34" t="str">
        <f>IF(AO775="拼单会员","5年",IF(AJ775="","",VLOOKUP(AM775&amp;AP775,[1]Sheet11!$J$3:$K$17,2)))</f>
        <v/>
      </c>
      <c r="AR775" s="34" t="str">
        <f t="shared" si="303"/>
        <v/>
      </c>
      <c r="AS775" s="34" t="str">
        <f t="shared" si="304"/>
        <v/>
      </c>
      <c r="AT775" s="34" t="str">
        <f t="shared" si="305"/>
        <v/>
      </c>
      <c r="AU775" s="34" t="str">
        <f t="shared" si="306"/>
        <v/>
      </c>
      <c r="AV775" s="34" t="str">
        <f t="shared" si="307"/>
        <v/>
      </c>
      <c r="AW775" s="34" t="str">
        <f t="shared" si="308"/>
        <v/>
      </c>
      <c r="AX775" s="34" t="str">
        <f t="shared" si="309"/>
        <v/>
      </c>
      <c r="AY775" s="34" t="str">
        <f>IF(SUMIF('7-市场业绩'!F:F,AC775,'7-市场业绩'!I:I)&gt;0,"学习卡","老结算")</f>
        <v>老结算</v>
      </c>
      <c r="AZ775" s="34" t="str">
        <f t="shared" si="310"/>
        <v/>
      </c>
      <c r="BA775" s="34" t="str">
        <f t="shared" si="311"/>
        <v>无</v>
      </c>
      <c r="BB775" s="34" t="str">
        <f t="shared" si="312"/>
        <v/>
      </c>
      <c r="BC775" s="34" t="str">
        <f t="shared" si="313"/>
        <v/>
      </c>
      <c r="BD775" s="34" t="str">
        <f t="shared" si="314"/>
        <v>无</v>
      </c>
      <c r="BE775" s="34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7.25" hidden="1" customHeight="1">
      <c r="A776" s="30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7"/>
      <c r="M776" s="20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4" t="str">
        <f t="shared" si="291"/>
        <v/>
      </c>
      <c r="AD776" s="35">
        <f t="shared" si="292"/>
        <v>0</v>
      </c>
      <c r="AE776" s="34" t="str">
        <f t="shared" si="293"/>
        <v/>
      </c>
      <c r="AF776" s="24"/>
      <c r="AG776" s="39">
        <f t="shared" si="294"/>
        <v>0</v>
      </c>
      <c r="AH776" s="35">
        <f t="shared" si="295"/>
        <v>0</v>
      </c>
      <c r="AI776" s="35">
        <f t="shared" si="296"/>
        <v>0</v>
      </c>
      <c r="AJ776" s="34" t="str">
        <f t="shared" si="297"/>
        <v/>
      </c>
      <c r="AK776" s="34" t="str">
        <f t="shared" si="298"/>
        <v/>
      </c>
      <c r="AL776" s="34" t="str">
        <f t="shared" si="299"/>
        <v/>
      </c>
      <c r="AM776" s="34" t="str">
        <f t="shared" si="300"/>
        <v/>
      </c>
      <c r="AN776" s="34" t="str">
        <f t="shared" si="301"/>
        <v/>
      </c>
      <c r="AO776" s="34" t="str">
        <f t="shared" si="302"/>
        <v/>
      </c>
      <c r="AP776" s="34" t="str">
        <f>IF(AJ776="","",VLOOKUP(AN776,[1]Sheet11!E:F,2,0))</f>
        <v/>
      </c>
      <c r="AQ776" s="34" t="str">
        <f>IF(AO776="拼单会员","5年",IF(AJ776="","",VLOOKUP(AM776&amp;AP776,[1]Sheet11!$J$3:$K$17,2)))</f>
        <v/>
      </c>
      <c r="AR776" s="34" t="str">
        <f t="shared" si="303"/>
        <v/>
      </c>
      <c r="AS776" s="34" t="str">
        <f t="shared" si="304"/>
        <v/>
      </c>
      <c r="AT776" s="34" t="str">
        <f t="shared" si="305"/>
        <v/>
      </c>
      <c r="AU776" s="34" t="str">
        <f t="shared" si="306"/>
        <v/>
      </c>
      <c r="AV776" s="34" t="str">
        <f t="shared" si="307"/>
        <v/>
      </c>
      <c r="AW776" s="34" t="str">
        <f t="shared" si="308"/>
        <v/>
      </c>
      <c r="AX776" s="34" t="str">
        <f t="shared" si="309"/>
        <v/>
      </c>
      <c r="AY776" s="34" t="str">
        <f>IF(SUMIF('7-市场业绩'!F:F,AC776,'7-市场业绩'!I:I)&gt;0,"学习卡","老结算")</f>
        <v>老结算</v>
      </c>
      <c r="AZ776" s="34" t="str">
        <f t="shared" si="310"/>
        <v/>
      </c>
      <c r="BA776" s="34" t="str">
        <f t="shared" si="311"/>
        <v>无</v>
      </c>
      <c r="BB776" s="34" t="str">
        <f t="shared" si="312"/>
        <v/>
      </c>
      <c r="BC776" s="34" t="str">
        <f t="shared" si="313"/>
        <v/>
      </c>
      <c r="BD776" s="34" t="str">
        <f t="shared" si="314"/>
        <v>无</v>
      </c>
      <c r="BE776" s="34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7.25" hidden="1" customHeight="1">
      <c r="A777" s="30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7"/>
      <c r="M777" s="20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4" t="str">
        <f t="shared" si="291"/>
        <v/>
      </c>
      <c r="AD777" s="35">
        <f t="shared" si="292"/>
        <v>0</v>
      </c>
      <c r="AE777" s="34" t="str">
        <f t="shared" si="293"/>
        <v/>
      </c>
      <c r="AF777" s="24"/>
      <c r="AG777" s="39">
        <f t="shared" si="294"/>
        <v>0</v>
      </c>
      <c r="AH777" s="35">
        <f t="shared" si="295"/>
        <v>0</v>
      </c>
      <c r="AI777" s="35">
        <f t="shared" si="296"/>
        <v>0</v>
      </c>
      <c r="AJ777" s="34" t="str">
        <f t="shared" si="297"/>
        <v/>
      </c>
      <c r="AK777" s="34" t="str">
        <f t="shared" si="298"/>
        <v/>
      </c>
      <c r="AL777" s="34" t="str">
        <f t="shared" si="299"/>
        <v/>
      </c>
      <c r="AM777" s="34" t="str">
        <f t="shared" si="300"/>
        <v/>
      </c>
      <c r="AN777" s="34" t="str">
        <f t="shared" si="301"/>
        <v/>
      </c>
      <c r="AO777" s="34" t="str">
        <f t="shared" si="302"/>
        <v/>
      </c>
      <c r="AP777" s="34" t="str">
        <f>IF(AJ777="","",VLOOKUP(AN777,[1]Sheet11!E:F,2,0))</f>
        <v/>
      </c>
      <c r="AQ777" s="34" t="str">
        <f>IF(AO777="拼单会员","5年",IF(AJ777="","",VLOOKUP(AM777&amp;AP777,[1]Sheet11!$J$3:$K$17,2)))</f>
        <v/>
      </c>
      <c r="AR777" s="34" t="str">
        <f t="shared" si="303"/>
        <v/>
      </c>
      <c r="AS777" s="34" t="str">
        <f t="shared" si="304"/>
        <v/>
      </c>
      <c r="AT777" s="34" t="str">
        <f t="shared" si="305"/>
        <v/>
      </c>
      <c r="AU777" s="34" t="str">
        <f t="shared" si="306"/>
        <v/>
      </c>
      <c r="AV777" s="34" t="str">
        <f t="shared" si="307"/>
        <v/>
      </c>
      <c r="AW777" s="34" t="str">
        <f t="shared" si="308"/>
        <v/>
      </c>
      <c r="AX777" s="34" t="str">
        <f t="shared" si="309"/>
        <v/>
      </c>
      <c r="AY777" s="34" t="str">
        <f>IF(SUMIF('7-市场业绩'!F:F,AC777,'7-市场业绩'!I:I)&gt;0,"学习卡","老结算")</f>
        <v>老结算</v>
      </c>
      <c r="AZ777" s="34" t="str">
        <f t="shared" si="310"/>
        <v/>
      </c>
      <c r="BA777" s="34" t="str">
        <f t="shared" si="311"/>
        <v>无</v>
      </c>
      <c r="BB777" s="34" t="str">
        <f t="shared" si="312"/>
        <v/>
      </c>
      <c r="BC777" s="34" t="str">
        <f t="shared" si="313"/>
        <v/>
      </c>
      <c r="BD777" s="34" t="str">
        <f t="shared" si="314"/>
        <v>无</v>
      </c>
      <c r="BE777" s="34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7.25" hidden="1" customHeight="1">
      <c r="A778" s="30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7"/>
      <c r="M778" s="20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4" t="str">
        <f t="shared" si="291"/>
        <v/>
      </c>
      <c r="AD778" s="35">
        <f t="shared" si="292"/>
        <v>0</v>
      </c>
      <c r="AE778" s="34" t="str">
        <f t="shared" si="293"/>
        <v/>
      </c>
      <c r="AF778" s="24"/>
      <c r="AG778" s="39">
        <f t="shared" si="294"/>
        <v>0</v>
      </c>
      <c r="AH778" s="35">
        <f t="shared" si="295"/>
        <v>0</v>
      </c>
      <c r="AI778" s="35">
        <f t="shared" si="296"/>
        <v>0</v>
      </c>
      <c r="AJ778" s="34" t="str">
        <f t="shared" si="297"/>
        <v/>
      </c>
      <c r="AK778" s="34" t="str">
        <f t="shared" si="298"/>
        <v/>
      </c>
      <c r="AL778" s="34" t="str">
        <f t="shared" si="299"/>
        <v/>
      </c>
      <c r="AM778" s="34" t="str">
        <f t="shared" si="300"/>
        <v/>
      </c>
      <c r="AN778" s="34" t="str">
        <f t="shared" si="301"/>
        <v/>
      </c>
      <c r="AO778" s="34" t="str">
        <f t="shared" si="302"/>
        <v/>
      </c>
      <c r="AP778" s="34" t="str">
        <f>IF(AJ778="","",VLOOKUP(AN778,[1]Sheet11!E:F,2,0))</f>
        <v/>
      </c>
      <c r="AQ778" s="34" t="str">
        <f>IF(AO778="拼单会员","5年",IF(AJ778="","",VLOOKUP(AM778&amp;AP778,[1]Sheet11!$J$3:$K$17,2)))</f>
        <v/>
      </c>
      <c r="AR778" s="34" t="str">
        <f t="shared" si="303"/>
        <v/>
      </c>
      <c r="AS778" s="34" t="str">
        <f t="shared" si="304"/>
        <v/>
      </c>
      <c r="AT778" s="34" t="str">
        <f t="shared" si="305"/>
        <v/>
      </c>
      <c r="AU778" s="34" t="str">
        <f t="shared" si="306"/>
        <v/>
      </c>
      <c r="AV778" s="34" t="str">
        <f t="shared" si="307"/>
        <v/>
      </c>
      <c r="AW778" s="34" t="str">
        <f t="shared" si="308"/>
        <v/>
      </c>
      <c r="AX778" s="34" t="str">
        <f t="shared" si="309"/>
        <v/>
      </c>
      <c r="AY778" s="34" t="str">
        <f>IF(SUMIF('7-市场业绩'!F:F,AC778,'7-市场业绩'!I:I)&gt;0,"学习卡","老结算")</f>
        <v>老结算</v>
      </c>
      <c r="AZ778" s="34" t="str">
        <f t="shared" si="310"/>
        <v/>
      </c>
      <c r="BA778" s="34" t="str">
        <f t="shared" si="311"/>
        <v>无</v>
      </c>
      <c r="BB778" s="34" t="str">
        <f t="shared" si="312"/>
        <v/>
      </c>
      <c r="BC778" s="34" t="str">
        <f t="shared" si="313"/>
        <v/>
      </c>
      <c r="BD778" s="34" t="str">
        <f t="shared" si="314"/>
        <v>无</v>
      </c>
      <c r="BE778" s="34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7.25" hidden="1" customHeight="1">
      <c r="A779" s="30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7"/>
      <c r="M779" s="20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4" t="str">
        <f t="shared" si="291"/>
        <v/>
      </c>
      <c r="AD779" s="35">
        <f t="shared" si="292"/>
        <v>0</v>
      </c>
      <c r="AE779" s="34" t="str">
        <f t="shared" si="293"/>
        <v/>
      </c>
      <c r="AF779" s="24"/>
      <c r="AG779" s="39">
        <f t="shared" si="294"/>
        <v>0</v>
      </c>
      <c r="AH779" s="35">
        <f t="shared" si="295"/>
        <v>0</v>
      </c>
      <c r="AI779" s="35">
        <f t="shared" si="296"/>
        <v>0</v>
      </c>
      <c r="AJ779" s="34" t="str">
        <f t="shared" si="297"/>
        <v/>
      </c>
      <c r="AK779" s="34" t="str">
        <f t="shared" si="298"/>
        <v/>
      </c>
      <c r="AL779" s="34" t="str">
        <f t="shared" si="299"/>
        <v/>
      </c>
      <c r="AM779" s="34" t="str">
        <f t="shared" si="300"/>
        <v/>
      </c>
      <c r="AN779" s="34" t="str">
        <f t="shared" si="301"/>
        <v/>
      </c>
      <c r="AO779" s="34" t="str">
        <f t="shared" si="302"/>
        <v/>
      </c>
      <c r="AP779" s="34" t="str">
        <f>IF(AJ779="","",VLOOKUP(AN779,[1]Sheet11!E:F,2,0))</f>
        <v/>
      </c>
      <c r="AQ779" s="34" t="str">
        <f>IF(AO779="拼单会员","5年",IF(AJ779="","",VLOOKUP(AM779&amp;AP779,[1]Sheet11!$J$3:$K$17,2)))</f>
        <v/>
      </c>
      <c r="AR779" s="34" t="str">
        <f t="shared" si="303"/>
        <v/>
      </c>
      <c r="AS779" s="34" t="str">
        <f t="shared" si="304"/>
        <v/>
      </c>
      <c r="AT779" s="34" t="str">
        <f t="shared" si="305"/>
        <v/>
      </c>
      <c r="AU779" s="34" t="str">
        <f t="shared" si="306"/>
        <v/>
      </c>
      <c r="AV779" s="34" t="str">
        <f t="shared" si="307"/>
        <v/>
      </c>
      <c r="AW779" s="34" t="str">
        <f t="shared" si="308"/>
        <v/>
      </c>
      <c r="AX779" s="34" t="str">
        <f t="shared" si="309"/>
        <v/>
      </c>
      <c r="AY779" s="34" t="str">
        <f>IF(SUMIF('7-市场业绩'!F:F,AC779,'7-市场业绩'!I:I)&gt;0,"学习卡","老结算")</f>
        <v>老结算</v>
      </c>
      <c r="AZ779" s="34" t="str">
        <f t="shared" si="310"/>
        <v/>
      </c>
      <c r="BA779" s="34" t="str">
        <f t="shared" si="311"/>
        <v>无</v>
      </c>
      <c r="BB779" s="34" t="str">
        <f t="shared" si="312"/>
        <v/>
      </c>
      <c r="BC779" s="34" t="str">
        <f t="shared" si="313"/>
        <v/>
      </c>
      <c r="BD779" s="34" t="str">
        <f t="shared" si="314"/>
        <v>无</v>
      </c>
      <c r="BE779" s="34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7.25" hidden="1" customHeight="1">
      <c r="A780" s="30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7"/>
      <c r="M780" s="20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4" t="str">
        <f t="shared" si="291"/>
        <v/>
      </c>
      <c r="AD780" s="35">
        <f t="shared" si="292"/>
        <v>0</v>
      </c>
      <c r="AE780" s="34" t="str">
        <f t="shared" si="293"/>
        <v/>
      </c>
      <c r="AF780" s="24"/>
      <c r="AG780" s="39">
        <f t="shared" si="294"/>
        <v>0</v>
      </c>
      <c r="AH780" s="35">
        <f t="shared" si="295"/>
        <v>0</v>
      </c>
      <c r="AI780" s="35">
        <f t="shared" si="296"/>
        <v>0</v>
      </c>
      <c r="AJ780" s="34" t="str">
        <f t="shared" si="297"/>
        <v/>
      </c>
      <c r="AK780" s="34" t="str">
        <f t="shared" si="298"/>
        <v/>
      </c>
      <c r="AL780" s="34" t="str">
        <f t="shared" si="299"/>
        <v/>
      </c>
      <c r="AM780" s="34" t="str">
        <f t="shared" si="300"/>
        <v/>
      </c>
      <c r="AN780" s="34" t="str">
        <f t="shared" si="301"/>
        <v/>
      </c>
      <c r="AO780" s="34" t="str">
        <f t="shared" si="302"/>
        <v/>
      </c>
      <c r="AP780" s="34" t="str">
        <f>IF(AJ780="","",VLOOKUP(AN780,[1]Sheet11!E:F,2,0))</f>
        <v/>
      </c>
      <c r="AQ780" s="34" t="str">
        <f>IF(AO780="拼单会员","5年",IF(AJ780="","",VLOOKUP(AM780&amp;AP780,[1]Sheet11!$J$3:$K$17,2)))</f>
        <v/>
      </c>
      <c r="AR780" s="34" t="str">
        <f t="shared" si="303"/>
        <v/>
      </c>
      <c r="AS780" s="34" t="str">
        <f t="shared" si="304"/>
        <v/>
      </c>
      <c r="AT780" s="34" t="str">
        <f t="shared" si="305"/>
        <v/>
      </c>
      <c r="AU780" s="34" t="str">
        <f t="shared" si="306"/>
        <v/>
      </c>
      <c r="AV780" s="34" t="str">
        <f t="shared" si="307"/>
        <v/>
      </c>
      <c r="AW780" s="34" t="str">
        <f t="shared" si="308"/>
        <v/>
      </c>
      <c r="AX780" s="34" t="str">
        <f t="shared" si="309"/>
        <v/>
      </c>
      <c r="AY780" s="34" t="str">
        <f>IF(SUMIF('7-市场业绩'!F:F,AC780,'7-市场业绩'!I:I)&gt;0,"学习卡","老结算")</f>
        <v>老结算</v>
      </c>
      <c r="AZ780" s="34" t="str">
        <f t="shared" si="310"/>
        <v/>
      </c>
      <c r="BA780" s="34" t="str">
        <f t="shared" si="311"/>
        <v>无</v>
      </c>
      <c r="BB780" s="34" t="str">
        <f t="shared" si="312"/>
        <v/>
      </c>
      <c r="BC780" s="34" t="str">
        <f t="shared" si="313"/>
        <v/>
      </c>
      <c r="BD780" s="34" t="str">
        <f t="shared" si="314"/>
        <v>无</v>
      </c>
      <c r="BE780" s="34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7.25" hidden="1" customHeight="1">
      <c r="A781" s="30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7"/>
      <c r="M781" s="20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4" t="str">
        <f t="shared" si="291"/>
        <v/>
      </c>
      <c r="AD781" s="35">
        <f t="shared" si="292"/>
        <v>0</v>
      </c>
      <c r="AE781" s="34" t="str">
        <f t="shared" si="293"/>
        <v/>
      </c>
      <c r="AF781" s="24"/>
      <c r="AG781" s="39">
        <f t="shared" si="294"/>
        <v>0</v>
      </c>
      <c r="AH781" s="35">
        <f t="shared" si="295"/>
        <v>0</v>
      </c>
      <c r="AI781" s="35">
        <f t="shared" si="296"/>
        <v>0</v>
      </c>
      <c r="AJ781" s="34" t="str">
        <f t="shared" si="297"/>
        <v/>
      </c>
      <c r="AK781" s="34" t="str">
        <f t="shared" si="298"/>
        <v/>
      </c>
      <c r="AL781" s="34" t="str">
        <f t="shared" si="299"/>
        <v/>
      </c>
      <c r="AM781" s="34" t="str">
        <f t="shared" si="300"/>
        <v/>
      </c>
      <c r="AN781" s="34" t="str">
        <f t="shared" si="301"/>
        <v/>
      </c>
      <c r="AO781" s="34" t="str">
        <f t="shared" si="302"/>
        <v/>
      </c>
      <c r="AP781" s="34" t="str">
        <f>IF(AJ781="","",VLOOKUP(AN781,[1]Sheet11!E:F,2,0))</f>
        <v/>
      </c>
      <c r="AQ781" s="34" t="str">
        <f>IF(AO781="拼单会员","5年",IF(AJ781="","",VLOOKUP(AM781&amp;AP781,[1]Sheet11!$J$3:$K$17,2)))</f>
        <v/>
      </c>
      <c r="AR781" s="34" t="str">
        <f t="shared" si="303"/>
        <v/>
      </c>
      <c r="AS781" s="34" t="str">
        <f t="shared" si="304"/>
        <v/>
      </c>
      <c r="AT781" s="34" t="str">
        <f t="shared" si="305"/>
        <v/>
      </c>
      <c r="AU781" s="34" t="str">
        <f t="shared" si="306"/>
        <v/>
      </c>
      <c r="AV781" s="34" t="str">
        <f t="shared" si="307"/>
        <v/>
      </c>
      <c r="AW781" s="34" t="str">
        <f t="shared" si="308"/>
        <v/>
      </c>
      <c r="AX781" s="34" t="str">
        <f t="shared" si="309"/>
        <v/>
      </c>
      <c r="AY781" s="34" t="str">
        <f>IF(SUMIF('7-市场业绩'!F:F,AC781,'7-市场业绩'!I:I)&gt;0,"学习卡","老结算")</f>
        <v>老结算</v>
      </c>
      <c r="AZ781" s="34" t="str">
        <f t="shared" si="310"/>
        <v/>
      </c>
      <c r="BA781" s="34" t="str">
        <f t="shared" si="311"/>
        <v>无</v>
      </c>
      <c r="BB781" s="34" t="str">
        <f t="shared" si="312"/>
        <v/>
      </c>
      <c r="BC781" s="34" t="str">
        <f t="shared" si="313"/>
        <v/>
      </c>
      <c r="BD781" s="34" t="str">
        <f t="shared" si="314"/>
        <v>无</v>
      </c>
      <c r="BE781" s="34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7.25" hidden="1" customHeight="1">
      <c r="A782" s="30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7"/>
      <c r="M782" s="20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4" t="str">
        <f t="shared" si="291"/>
        <v/>
      </c>
      <c r="AD782" s="35">
        <f t="shared" si="292"/>
        <v>0</v>
      </c>
      <c r="AE782" s="34" t="str">
        <f t="shared" si="293"/>
        <v/>
      </c>
      <c r="AF782" s="24"/>
      <c r="AG782" s="39">
        <f t="shared" si="294"/>
        <v>0</v>
      </c>
      <c r="AH782" s="35">
        <f t="shared" si="295"/>
        <v>0</v>
      </c>
      <c r="AI782" s="35">
        <f t="shared" si="296"/>
        <v>0</v>
      </c>
      <c r="AJ782" s="34" t="str">
        <f t="shared" si="297"/>
        <v/>
      </c>
      <c r="AK782" s="34" t="str">
        <f t="shared" si="298"/>
        <v/>
      </c>
      <c r="AL782" s="34" t="str">
        <f t="shared" si="299"/>
        <v/>
      </c>
      <c r="AM782" s="34" t="str">
        <f t="shared" si="300"/>
        <v/>
      </c>
      <c r="AN782" s="34" t="str">
        <f t="shared" si="301"/>
        <v/>
      </c>
      <c r="AO782" s="34" t="str">
        <f t="shared" si="302"/>
        <v/>
      </c>
      <c r="AP782" s="34" t="str">
        <f>IF(AJ782="","",VLOOKUP(AN782,[1]Sheet11!E:F,2,0))</f>
        <v/>
      </c>
      <c r="AQ782" s="34" t="str">
        <f>IF(AO782="拼单会员","5年",IF(AJ782="","",VLOOKUP(AM782&amp;AP782,[1]Sheet11!$J$3:$K$17,2)))</f>
        <v/>
      </c>
      <c r="AR782" s="34" t="str">
        <f t="shared" si="303"/>
        <v/>
      </c>
      <c r="AS782" s="34" t="str">
        <f t="shared" si="304"/>
        <v/>
      </c>
      <c r="AT782" s="34" t="str">
        <f t="shared" si="305"/>
        <v/>
      </c>
      <c r="AU782" s="34" t="str">
        <f t="shared" si="306"/>
        <v/>
      </c>
      <c r="AV782" s="34" t="str">
        <f t="shared" si="307"/>
        <v/>
      </c>
      <c r="AW782" s="34" t="str">
        <f t="shared" si="308"/>
        <v/>
      </c>
      <c r="AX782" s="34" t="str">
        <f t="shared" si="309"/>
        <v/>
      </c>
      <c r="AY782" s="34" t="str">
        <f>IF(SUMIF('7-市场业绩'!F:F,AC782,'7-市场业绩'!I:I)&gt;0,"学习卡","老结算")</f>
        <v>老结算</v>
      </c>
      <c r="AZ782" s="34" t="str">
        <f t="shared" si="310"/>
        <v/>
      </c>
      <c r="BA782" s="34" t="str">
        <f t="shared" si="311"/>
        <v>无</v>
      </c>
      <c r="BB782" s="34" t="str">
        <f t="shared" si="312"/>
        <v/>
      </c>
      <c r="BC782" s="34" t="str">
        <f t="shared" si="313"/>
        <v/>
      </c>
      <c r="BD782" s="34" t="str">
        <f t="shared" si="314"/>
        <v>无</v>
      </c>
      <c r="BE782" s="34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7.25" hidden="1" customHeight="1">
      <c r="A783" s="30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7"/>
      <c r="M783" s="20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4" t="str">
        <f t="shared" si="291"/>
        <v/>
      </c>
      <c r="AD783" s="35">
        <f t="shared" si="292"/>
        <v>0</v>
      </c>
      <c r="AE783" s="34" t="str">
        <f t="shared" si="293"/>
        <v/>
      </c>
      <c r="AF783" s="24"/>
      <c r="AG783" s="39">
        <f t="shared" si="294"/>
        <v>0</v>
      </c>
      <c r="AH783" s="35">
        <f t="shared" si="295"/>
        <v>0</v>
      </c>
      <c r="AI783" s="35">
        <f t="shared" si="296"/>
        <v>0</v>
      </c>
      <c r="AJ783" s="34" t="str">
        <f t="shared" si="297"/>
        <v/>
      </c>
      <c r="AK783" s="34" t="str">
        <f t="shared" si="298"/>
        <v/>
      </c>
      <c r="AL783" s="34" t="str">
        <f t="shared" si="299"/>
        <v/>
      </c>
      <c r="AM783" s="34" t="str">
        <f t="shared" si="300"/>
        <v/>
      </c>
      <c r="AN783" s="34" t="str">
        <f t="shared" si="301"/>
        <v/>
      </c>
      <c r="AO783" s="34" t="str">
        <f t="shared" si="302"/>
        <v/>
      </c>
      <c r="AP783" s="34" t="str">
        <f>IF(AJ783="","",VLOOKUP(AN783,[1]Sheet11!E:F,2,0))</f>
        <v/>
      </c>
      <c r="AQ783" s="34" t="str">
        <f>IF(AO783="拼单会员","5年",IF(AJ783="","",VLOOKUP(AM783&amp;AP783,[1]Sheet11!$J$3:$K$17,2)))</f>
        <v/>
      </c>
      <c r="AR783" s="34" t="str">
        <f t="shared" si="303"/>
        <v/>
      </c>
      <c r="AS783" s="34" t="str">
        <f t="shared" si="304"/>
        <v/>
      </c>
      <c r="AT783" s="34" t="str">
        <f t="shared" si="305"/>
        <v/>
      </c>
      <c r="AU783" s="34" t="str">
        <f t="shared" si="306"/>
        <v/>
      </c>
      <c r="AV783" s="34" t="str">
        <f t="shared" si="307"/>
        <v/>
      </c>
      <c r="AW783" s="34" t="str">
        <f t="shared" si="308"/>
        <v/>
      </c>
      <c r="AX783" s="34" t="str">
        <f t="shared" si="309"/>
        <v/>
      </c>
      <c r="AY783" s="34" t="str">
        <f>IF(SUMIF('7-市场业绩'!F:F,AC783,'7-市场业绩'!I:I)&gt;0,"学习卡","老结算")</f>
        <v>老结算</v>
      </c>
      <c r="AZ783" s="34" t="str">
        <f t="shared" si="310"/>
        <v/>
      </c>
      <c r="BA783" s="34" t="str">
        <f t="shared" si="311"/>
        <v>无</v>
      </c>
      <c r="BB783" s="34" t="str">
        <f t="shared" si="312"/>
        <v/>
      </c>
      <c r="BC783" s="34" t="str">
        <f t="shared" si="313"/>
        <v/>
      </c>
      <c r="BD783" s="34" t="str">
        <f t="shared" si="314"/>
        <v>无</v>
      </c>
      <c r="BE783" s="34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7.25" hidden="1" customHeight="1">
      <c r="A784" s="30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7"/>
      <c r="M784" s="20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4" t="str">
        <f t="shared" si="291"/>
        <v/>
      </c>
      <c r="AD784" s="35">
        <f t="shared" si="292"/>
        <v>0</v>
      </c>
      <c r="AE784" s="34" t="str">
        <f t="shared" si="293"/>
        <v/>
      </c>
      <c r="AF784" s="24"/>
      <c r="AG784" s="39">
        <f t="shared" si="294"/>
        <v>0</v>
      </c>
      <c r="AH784" s="35">
        <f t="shared" si="295"/>
        <v>0</v>
      </c>
      <c r="AI784" s="35">
        <f t="shared" si="296"/>
        <v>0</v>
      </c>
      <c r="AJ784" s="34" t="str">
        <f t="shared" si="297"/>
        <v/>
      </c>
      <c r="AK784" s="34" t="str">
        <f t="shared" si="298"/>
        <v/>
      </c>
      <c r="AL784" s="34" t="str">
        <f t="shared" si="299"/>
        <v/>
      </c>
      <c r="AM784" s="34" t="str">
        <f t="shared" si="300"/>
        <v/>
      </c>
      <c r="AN784" s="34" t="str">
        <f t="shared" si="301"/>
        <v/>
      </c>
      <c r="AO784" s="34" t="str">
        <f t="shared" si="302"/>
        <v/>
      </c>
      <c r="AP784" s="34" t="str">
        <f>IF(AJ784="","",VLOOKUP(AN784,[1]Sheet11!E:F,2,0))</f>
        <v/>
      </c>
      <c r="AQ784" s="34" t="str">
        <f>IF(AO784="拼单会员","5年",IF(AJ784="","",VLOOKUP(AM784&amp;AP784,[1]Sheet11!$J$3:$K$17,2)))</f>
        <v/>
      </c>
      <c r="AR784" s="34" t="str">
        <f t="shared" si="303"/>
        <v/>
      </c>
      <c r="AS784" s="34" t="str">
        <f t="shared" si="304"/>
        <v/>
      </c>
      <c r="AT784" s="34" t="str">
        <f t="shared" si="305"/>
        <v/>
      </c>
      <c r="AU784" s="34" t="str">
        <f t="shared" si="306"/>
        <v/>
      </c>
      <c r="AV784" s="34" t="str">
        <f t="shared" si="307"/>
        <v/>
      </c>
      <c r="AW784" s="34" t="str">
        <f t="shared" si="308"/>
        <v/>
      </c>
      <c r="AX784" s="34" t="str">
        <f t="shared" si="309"/>
        <v/>
      </c>
      <c r="AY784" s="34" t="str">
        <f>IF(SUMIF('7-市场业绩'!F:F,AC784,'7-市场业绩'!I:I)&gt;0,"学习卡","老结算")</f>
        <v>老结算</v>
      </c>
      <c r="AZ784" s="34" t="str">
        <f t="shared" si="310"/>
        <v/>
      </c>
      <c r="BA784" s="34" t="str">
        <f t="shared" si="311"/>
        <v>无</v>
      </c>
      <c r="BB784" s="34" t="str">
        <f t="shared" si="312"/>
        <v/>
      </c>
      <c r="BC784" s="34" t="str">
        <f t="shared" si="313"/>
        <v/>
      </c>
      <c r="BD784" s="34" t="str">
        <f t="shared" si="314"/>
        <v>无</v>
      </c>
      <c r="BE784" s="34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7.25" hidden="1" customHeight="1">
      <c r="A785" s="30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7"/>
      <c r="M785" s="20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4" t="str">
        <f t="shared" si="291"/>
        <v/>
      </c>
      <c r="AD785" s="35">
        <f t="shared" si="292"/>
        <v>0</v>
      </c>
      <c r="AE785" s="34" t="str">
        <f t="shared" si="293"/>
        <v/>
      </c>
      <c r="AF785" s="24"/>
      <c r="AG785" s="39">
        <f t="shared" si="294"/>
        <v>0</v>
      </c>
      <c r="AH785" s="35">
        <f t="shared" si="295"/>
        <v>0</v>
      </c>
      <c r="AI785" s="35">
        <f t="shared" si="296"/>
        <v>0</v>
      </c>
      <c r="AJ785" s="34" t="str">
        <f t="shared" si="297"/>
        <v/>
      </c>
      <c r="AK785" s="34" t="str">
        <f t="shared" si="298"/>
        <v/>
      </c>
      <c r="AL785" s="34" t="str">
        <f t="shared" si="299"/>
        <v/>
      </c>
      <c r="AM785" s="34" t="str">
        <f t="shared" si="300"/>
        <v/>
      </c>
      <c r="AN785" s="34" t="str">
        <f t="shared" si="301"/>
        <v/>
      </c>
      <c r="AO785" s="34" t="str">
        <f t="shared" si="302"/>
        <v/>
      </c>
      <c r="AP785" s="34" t="str">
        <f>IF(AJ785="","",VLOOKUP(AN785,[1]Sheet11!E:F,2,0))</f>
        <v/>
      </c>
      <c r="AQ785" s="34" t="str">
        <f>IF(AO785="拼单会员","5年",IF(AJ785="","",VLOOKUP(AM785&amp;AP785,[1]Sheet11!$J$3:$K$17,2)))</f>
        <v/>
      </c>
      <c r="AR785" s="34" t="str">
        <f t="shared" si="303"/>
        <v/>
      </c>
      <c r="AS785" s="34" t="str">
        <f t="shared" si="304"/>
        <v/>
      </c>
      <c r="AT785" s="34" t="str">
        <f t="shared" si="305"/>
        <v/>
      </c>
      <c r="AU785" s="34" t="str">
        <f t="shared" si="306"/>
        <v/>
      </c>
      <c r="AV785" s="34" t="str">
        <f t="shared" si="307"/>
        <v/>
      </c>
      <c r="AW785" s="34" t="str">
        <f t="shared" si="308"/>
        <v/>
      </c>
      <c r="AX785" s="34" t="str">
        <f t="shared" si="309"/>
        <v/>
      </c>
      <c r="AY785" s="34" t="str">
        <f>IF(SUMIF('7-市场业绩'!F:F,AC785,'7-市场业绩'!I:I)&gt;0,"学习卡","老结算")</f>
        <v>老结算</v>
      </c>
      <c r="AZ785" s="34" t="str">
        <f t="shared" si="310"/>
        <v/>
      </c>
      <c r="BA785" s="34" t="str">
        <f t="shared" si="311"/>
        <v>无</v>
      </c>
      <c r="BB785" s="34" t="str">
        <f t="shared" si="312"/>
        <v/>
      </c>
      <c r="BC785" s="34" t="str">
        <f t="shared" si="313"/>
        <v/>
      </c>
      <c r="BD785" s="34" t="str">
        <f t="shared" si="314"/>
        <v>无</v>
      </c>
      <c r="BE785" s="34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7.25" hidden="1" customHeight="1">
      <c r="A786" s="30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7"/>
      <c r="M786" s="20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4" t="str">
        <f t="shared" si="291"/>
        <v/>
      </c>
      <c r="AD786" s="35">
        <f t="shared" si="292"/>
        <v>0</v>
      </c>
      <c r="AE786" s="34" t="str">
        <f t="shared" si="293"/>
        <v/>
      </c>
      <c r="AF786" s="24"/>
      <c r="AG786" s="39">
        <f t="shared" si="294"/>
        <v>0</v>
      </c>
      <c r="AH786" s="35">
        <f t="shared" si="295"/>
        <v>0</v>
      </c>
      <c r="AI786" s="35">
        <f t="shared" si="296"/>
        <v>0</v>
      </c>
      <c r="AJ786" s="34" t="str">
        <f t="shared" si="297"/>
        <v/>
      </c>
      <c r="AK786" s="34" t="str">
        <f t="shared" si="298"/>
        <v/>
      </c>
      <c r="AL786" s="34" t="str">
        <f t="shared" si="299"/>
        <v/>
      </c>
      <c r="AM786" s="34" t="str">
        <f t="shared" si="300"/>
        <v/>
      </c>
      <c r="AN786" s="34" t="str">
        <f t="shared" si="301"/>
        <v/>
      </c>
      <c r="AO786" s="34" t="str">
        <f t="shared" si="302"/>
        <v/>
      </c>
      <c r="AP786" s="34" t="str">
        <f>IF(AJ786="","",VLOOKUP(AN786,[1]Sheet11!E:F,2,0))</f>
        <v/>
      </c>
      <c r="AQ786" s="34" t="str">
        <f>IF(AO786="拼单会员","5年",IF(AJ786="","",VLOOKUP(AM786&amp;AP786,[1]Sheet11!$J$3:$K$17,2)))</f>
        <v/>
      </c>
      <c r="AR786" s="34" t="str">
        <f t="shared" si="303"/>
        <v/>
      </c>
      <c r="AS786" s="34" t="str">
        <f t="shared" si="304"/>
        <v/>
      </c>
      <c r="AT786" s="34" t="str">
        <f t="shared" si="305"/>
        <v/>
      </c>
      <c r="AU786" s="34" t="str">
        <f t="shared" si="306"/>
        <v/>
      </c>
      <c r="AV786" s="34" t="str">
        <f t="shared" si="307"/>
        <v/>
      </c>
      <c r="AW786" s="34" t="str">
        <f t="shared" si="308"/>
        <v/>
      </c>
      <c r="AX786" s="34" t="str">
        <f t="shared" si="309"/>
        <v/>
      </c>
      <c r="AY786" s="34" t="str">
        <f>IF(SUMIF('7-市场业绩'!F:F,AC786,'7-市场业绩'!I:I)&gt;0,"学习卡","老结算")</f>
        <v>老结算</v>
      </c>
      <c r="AZ786" s="34" t="str">
        <f t="shared" si="310"/>
        <v/>
      </c>
      <c r="BA786" s="34" t="str">
        <f t="shared" si="311"/>
        <v>无</v>
      </c>
      <c r="BB786" s="34" t="str">
        <f t="shared" si="312"/>
        <v/>
      </c>
      <c r="BC786" s="34" t="str">
        <f t="shared" si="313"/>
        <v/>
      </c>
      <c r="BD786" s="34" t="str">
        <f t="shared" si="314"/>
        <v>无</v>
      </c>
      <c r="BE786" s="34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7.25" hidden="1" customHeight="1">
      <c r="A787" s="30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7"/>
      <c r="M787" s="20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4" t="str">
        <f t="shared" si="291"/>
        <v/>
      </c>
      <c r="AD787" s="35">
        <f t="shared" si="292"/>
        <v>0</v>
      </c>
      <c r="AE787" s="34" t="str">
        <f t="shared" si="293"/>
        <v/>
      </c>
      <c r="AF787" s="24"/>
      <c r="AG787" s="39">
        <f t="shared" si="294"/>
        <v>0</v>
      </c>
      <c r="AH787" s="35">
        <f t="shared" si="295"/>
        <v>0</v>
      </c>
      <c r="AI787" s="35">
        <f t="shared" si="296"/>
        <v>0</v>
      </c>
      <c r="AJ787" s="34" t="str">
        <f t="shared" si="297"/>
        <v/>
      </c>
      <c r="AK787" s="34" t="str">
        <f t="shared" si="298"/>
        <v/>
      </c>
      <c r="AL787" s="34" t="str">
        <f t="shared" si="299"/>
        <v/>
      </c>
      <c r="AM787" s="34" t="str">
        <f t="shared" si="300"/>
        <v/>
      </c>
      <c r="AN787" s="34" t="str">
        <f t="shared" si="301"/>
        <v/>
      </c>
      <c r="AO787" s="34" t="str">
        <f t="shared" si="302"/>
        <v/>
      </c>
      <c r="AP787" s="34" t="str">
        <f>IF(AJ787="","",VLOOKUP(AN787,[1]Sheet11!E:F,2,0))</f>
        <v/>
      </c>
      <c r="AQ787" s="34" t="str">
        <f>IF(AO787="拼单会员","5年",IF(AJ787="","",VLOOKUP(AM787&amp;AP787,[1]Sheet11!$J$3:$K$17,2)))</f>
        <v/>
      </c>
      <c r="AR787" s="34" t="str">
        <f t="shared" si="303"/>
        <v/>
      </c>
      <c r="AS787" s="34" t="str">
        <f t="shared" si="304"/>
        <v/>
      </c>
      <c r="AT787" s="34" t="str">
        <f t="shared" si="305"/>
        <v/>
      </c>
      <c r="AU787" s="34" t="str">
        <f t="shared" si="306"/>
        <v/>
      </c>
      <c r="AV787" s="34" t="str">
        <f t="shared" si="307"/>
        <v/>
      </c>
      <c r="AW787" s="34" t="str">
        <f t="shared" si="308"/>
        <v/>
      </c>
      <c r="AX787" s="34" t="str">
        <f t="shared" si="309"/>
        <v/>
      </c>
      <c r="AY787" s="34" t="str">
        <f>IF(SUMIF('7-市场业绩'!F:F,AC787,'7-市场业绩'!I:I)&gt;0,"学习卡","老结算")</f>
        <v>老结算</v>
      </c>
      <c r="AZ787" s="34" t="str">
        <f t="shared" si="310"/>
        <v/>
      </c>
      <c r="BA787" s="34" t="str">
        <f t="shared" si="311"/>
        <v>无</v>
      </c>
      <c r="BB787" s="34" t="str">
        <f t="shared" si="312"/>
        <v/>
      </c>
      <c r="BC787" s="34" t="str">
        <f t="shared" si="313"/>
        <v/>
      </c>
      <c r="BD787" s="34" t="str">
        <f t="shared" si="314"/>
        <v>无</v>
      </c>
      <c r="BE787" s="34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7.25" hidden="1" customHeight="1">
      <c r="A788" s="30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7"/>
      <c r="M788" s="20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4" t="str">
        <f t="shared" si="291"/>
        <v/>
      </c>
      <c r="AD788" s="35">
        <f t="shared" si="292"/>
        <v>0</v>
      </c>
      <c r="AE788" s="34" t="str">
        <f t="shared" si="293"/>
        <v/>
      </c>
      <c r="AF788" s="24"/>
      <c r="AG788" s="39">
        <f t="shared" si="294"/>
        <v>0</v>
      </c>
      <c r="AH788" s="35">
        <f t="shared" si="295"/>
        <v>0</v>
      </c>
      <c r="AI788" s="35">
        <f t="shared" si="296"/>
        <v>0</v>
      </c>
      <c r="AJ788" s="34" t="str">
        <f t="shared" si="297"/>
        <v/>
      </c>
      <c r="AK788" s="34" t="str">
        <f t="shared" si="298"/>
        <v/>
      </c>
      <c r="AL788" s="34" t="str">
        <f t="shared" si="299"/>
        <v/>
      </c>
      <c r="AM788" s="34" t="str">
        <f t="shared" si="300"/>
        <v/>
      </c>
      <c r="AN788" s="34" t="str">
        <f t="shared" si="301"/>
        <v/>
      </c>
      <c r="AO788" s="34" t="str">
        <f t="shared" si="302"/>
        <v/>
      </c>
      <c r="AP788" s="34" t="str">
        <f>IF(AJ788="","",VLOOKUP(AN788,[1]Sheet11!E:F,2,0))</f>
        <v/>
      </c>
      <c r="AQ788" s="34" t="str">
        <f>IF(AO788="拼单会员","5年",IF(AJ788="","",VLOOKUP(AM788&amp;AP788,[1]Sheet11!$J$3:$K$17,2)))</f>
        <v/>
      </c>
      <c r="AR788" s="34" t="str">
        <f t="shared" si="303"/>
        <v/>
      </c>
      <c r="AS788" s="34" t="str">
        <f t="shared" si="304"/>
        <v/>
      </c>
      <c r="AT788" s="34" t="str">
        <f t="shared" si="305"/>
        <v/>
      </c>
      <c r="AU788" s="34" t="str">
        <f t="shared" si="306"/>
        <v/>
      </c>
      <c r="AV788" s="34" t="str">
        <f t="shared" si="307"/>
        <v/>
      </c>
      <c r="AW788" s="34" t="str">
        <f t="shared" si="308"/>
        <v/>
      </c>
      <c r="AX788" s="34" t="str">
        <f t="shared" si="309"/>
        <v/>
      </c>
      <c r="AY788" s="34" t="str">
        <f>IF(SUMIF('7-市场业绩'!F:F,AC788,'7-市场业绩'!I:I)&gt;0,"学习卡","老结算")</f>
        <v>老结算</v>
      </c>
      <c r="AZ788" s="34" t="str">
        <f t="shared" si="310"/>
        <v/>
      </c>
      <c r="BA788" s="34" t="str">
        <f t="shared" si="311"/>
        <v>无</v>
      </c>
      <c r="BB788" s="34" t="str">
        <f t="shared" si="312"/>
        <v/>
      </c>
      <c r="BC788" s="34" t="str">
        <f t="shared" si="313"/>
        <v/>
      </c>
      <c r="BD788" s="34" t="str">
        <f t="shared" si="314"/>
        <v>无</v>
      </c>
      <c r="BE788" s="34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7.25" hidden="1" customHeight="1">
      <c r="A789" s="30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7"/>
      <c r="M789" s="20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4" t="str">
        <f t="shared" si="291"/>
        <v/>
      </c>
      <c r="AD789" s="35">
        <f t="shared" si="292"/>
        <v>0</v>
      </c>
      <c r="AE789" s="34" t="str">
        <f t="shared" si="293"/>
        <v/>
      </c>
      <c r="AF789" s="24"/>
      <c r="AG789" s="39">
        <f t="shared" si="294"/>
        <v>0</v>
      </c>
      <c r="AH789" s="35">
        <f t="shared" si="295"/>
        <v>0</v>
      </c>
      <c r="AI789" s="35">
        <f t="shared" si="296"/>
        <v>0</v>
      </c>
      <c r="AJ789" s="34" t="str">
        <f t="shared" si="297"/>
        <v/>
      </c>
      <c r="AK789" s="34" t="str">
        <f t="shared" si="298"/>
        <v/>
      </c>
      <c r="AL789" s="34" t="str">
        <f t="shared" si="299"/>
        <v/>
      </c>
      <c r="AM789" s="34" t="str">
        <f t="shared" si="300"/>
        <v/>
      </c>
      <c r="AN789" s="34" t="str">
        <f t="shared" si="301"/>
        <v/>
      </c>
      <c r="AO789" s="34" t="str">
        <f t="shared" si="302"/>
        <v/>
      </c>
      <c r="AP789" s="34" t="str">
        <f>IF(AJ789="","",VLOOKUP(AN789,[1]Sheet11!E:F,2,0))</f>
        <v/>
      </c>
      <c r="AQ789" s="34" t="str">
        <f>IF(AO789="拼单会员","5年",IF(AJ789="","",VLOOKUP(AM789&amp;AP789,[1]Sheet11!$J$3:$K$17,2)))</f>
        <v/>
      </c>
      <c r="AR789" s="34" t="str">
        <f t="shared" si="303"/>
        <v/>
      </c>
      <c r="AS789" s="34" t="str">
        <f t="shared" si="304"/>
        <v/>
      </c>
      <c r="AT789" s="34" t="str">
        <f t="shared" si="305"/>
        <v/>
      </c>
      <c r="AU789" s="34" t="str">
        <f t="shared" si="306"/>
        <v/>
      </c>
      <c r="AV789" s="34" t="str">
        <f t="shared" si="307"/>
        <v/>
      </c>
      <c r="AW789" s="34" t="str">
        <f t="shared" si="308"/>
        <v/>
      </c>
      <c r="AX789" s="34" t="str">
        <f t="shared" si="309"/>
        <v/>
      </c>
      <c r="AY789" s="34" t="str">
        <f>IF(SUMIF('7-市场业绩'!F:F,AC789,'7-市场业绩'!I:I)&gt;0,"学习卡","老结算")</f>
        <v>老结算</v>
      </c>
      <c r="AZ789" s="34" t="str">
        <f t="shared" si="310"/>
        <v/>
      </c>
      <c r="BA789" s="34" t="str">
        <f t="shared" si="311"/>
        <v>无</v>
      </c>
      <c r="BB789" s="34" t="str">
        <f t="shared" si="312"/>
        <v/>
      </c>
      <c r="BC789" s="34" t="str">
        <f t="shared" si="313"/>
        <v/>
      </c>
      <c r="BD789" s="34" t="str">
        <f t="shared" si="314"/>
        <v>无</v>
      </c>
      <c r="BE789" s="34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7.25" hidden="1" customHeight="1">
      <c r="A790" s="30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7"/>
      <c r="M790" s="20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4" t="str">
        <f t="shared" si="291"/>
        <v/>
      </c>
      <c r="AD790" s="35">
        <f t="shared" si="292"/>
        <v>0</v>
      </c>
      <c r="AE790" s="34" t="str">
        <f t="shared" si="293"/>
        <v/>
      </c>
      <c r="AF790" s="24"/>
      <c r="AG790" s="39">
        <f t="shared" si="294"/>
        <v>0</v>
      </c>
      <c r="AH790" s="35">
        <f t="shared" si="295"/>
        <v>0</v>
      </c>
      <c r="AI790" s="35">
        <f t="shared" si="296"/>
        <v>0</v>
      </c>
      <c r="AJ790" s="34" t="str">
        <f t="shared" si="297"/>
        <v/>
      </c>
      <c r="AK790" s="34" t="str">
        <f t="shared" si="298"/>
        <v/>
      </c>
      <c r="AL790" s="34" t="str">
        <f t="shared" si="299"/>
        <v/>
      </c>
      <c r="AM790" s="34" t="str">
        <f t="shared" si="300"/>
        <v/>
      </c>
      <c r="AN790" s="34" t="str">
        <f t="shared" si="301"/>
        <v/>
      </c>
      <c r="AO790" s="34" t="str">
        <f t="shared" si="302"/>
        <v/>
      </c>
      <c r="AP790" s="34" t="str">
        <f>IF(AJ790="","",VLOOKUP(AN790,[1]Sheet11!E:F,2,0))</f>
        <v/>
      </c>
      <c r="AQ790" s="34" t="str">
        <f>IF(AO790="拼单会员","5年",IF(AJ790="","",VLOOKUP(AM790&amp;AP790,[1]Sheet11!$J$3:$K$17,2)))</f>
        <v/>
      </c>
      <c r="AR790" s="34" t="str">
        <f t="shared" si="303"/>
        <v/>
      </c>
      <c r="AS790" s="34" t="str">
        <f t="shared" si="304"/>
        <v/>
      </c>
      <c r="AT790" s="34" t="str">
        <f t="shared" si="305"/>
        <v/>
      </c>
      <c r="AU790" s="34" t="str">
        <f t="shared" si="306"/>
        <v/>
      </c>
      <c r="AV790" s="34" t="str">
        <f t="shared" si="307"/>
        <v/>
      </c>
      <c r="AW790" s="34" t="str">
        <f t="shared" si="308"/>
        <v/>
      </c>
      <c r="AX790" s="34" t="str">
        <f t="shared" si="309"/>
        <v/>
      </c>
      <c r="AY790" s="34" t="str">
        <f>IF(SUMIF('7-市场业绩'!F:F,AC790,'7-市场业绩'!I:I)&gt;0,"学习卡","老结算")</f>
        <v>老结算</v>
      </c>
      <c r="AZ790" s="34" t="str">
        <f t="shared" si="310"/>
        <v/>
      </c>
      <c r="BA790" s="34" t="str">
        <f t="shared" si="311"/>
        <v>无</v>
      </c>
      <c r="BB790" s="34" t="str">
        <f t="shared" si="312"/>
        <v/>
      </c>
      <c r="BC790" s="34" t="str">
        <f t="shared" si="313"/>
        <v/>
      </c>
      <c r="BD790" s="34" t="str">
        <f t="shared" si="314"/>
        <v>无</v>
      </c>
      <c r="BE790" s="34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7.25" hidden="1" customHeight="1">
      <c r="A791" s="30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7"/>
      <c r="M791" s="20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4" t="str">
        <f t="shared" si="291"/>
        <v/>
      </c>
      <c r="AD791" s="35">
        <f t="shared" si="292"/>
        <v>0</v>
      </c>
      <c r="AE791" s="34" t="str">
        <f t="shared" si="293"/>
        <v/>
      </c>
      <c r="AF791" s="24"/>
      <c r="AG791" s="39">
        <f t="shared" si="294"/>
        <v>0</v>
      </c>
      <c r="AH791" s="35">
        <f t="shared" si="295"/>
        <v>0</v>
      </c>
      <c r="AI791" s="35">
        <f t="shared" si="296"/>
        <v>0</v>
      </c>
      <c r="AJ791" s="34" t="str">
        <f t="shared" si="297"/>
        <v/>
      </c>
      <c r="AK791" s="34" t="str">
        <f t="shared" si="298"/>
        <v/>
      </c>
      <c r="AL791" s="34" t="str">
        <f t="shared" si="299"/>
        <v/>
      </c>
      <c r="AM791" s="34" t="str">
        <f t="shared" si="300"/>
        <v/>
      </c>
      <c r="AN791" s="34" t="str">
        <f t="shared" si="301"/>
        <v/>
      </c>
      <c r="AO791" s="34" t="str">
        <f t="shared" si="302"/>
        <v/>
      </c>
      <c r="AP791" s="34" t="str">
        <f>IF(AJ791="","",VLOOKUP(AN791,[1]Sheet11!E:F,2,0))</f>
        <v/>
      </c>
      <c r="AQ791" s="34" t="str">
        <f>IF(AO791="拼单会员","5年",IF(AJ791="","",VLOOKUP(AM791&amp;AP791,[1]Sheet11!$J$3:$K$17,2)))</f>
        <v/>
      </c>
      <c r="AR791" s="34" t="str">
        <f t="shared" si="303"/>
        <v/>
      </c>
      <c r="AS791" s="34" t="str">
        <f t="shared" si="304"/>
        <v/>
      </c>
      <c r="AT791" s="34" t="str">
        <f t="shared" si="305"/>
        <v/>
      </c>
      <c r="AU791" s="34" t="str">
        <f t="shared" si="306"/>
        <v/>
      </c>
      <c r="AV791" s="34" t="str">
        <f t="shared" si="307"/>
        <v/>
      </c>
      <c r="AW791" s="34" t="str">
        <f t="shared" si="308"/>
        <v/>
      </c>
      <c r="AX791" s="34" t="str">
        <f t="shared" si="309"/>
        <v/>
      </c>
      <c r="AY791" s="34" t="str">
        <f>IF(SUMIF('7-市场业绩'!F:F,AC791,'7-市场业绩'!I:I)&gt;0,"学习卡","老结算")</f>
        <v>老结算</v>
      </c>
      <c r="AZ791" s="34" t="str">
        <f t="shared" si="310"/>
        <v/>
      </c>
      <c r="BA791" s="34" t="str">
        <f t="shared" si="311"/>
        <v>无</v>
      </c>
      <c r="BB791" s="34" t="str">
        <f t="shared" si="312"/>
        <v/>
      </c>
      <c r="BC791" s="34" t="str">
        <f t="shared" si="313"/>
        <v/>
      </c>
      <c r="BD791" s="34" t="str">
        <f t="shared" si="314"/>
        <v>无</v>
      </c>
      <c r="BE791" s="34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7.25" hidden="1" customHeight="1">
      <c r="A792" s="30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7"/>
      <c r="M792" s="20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4" t="str">
        <f t="shared" si="291"/>
        <v/>
      </c>
      <c r="AD792" s="35">
        <f t="shared" si="292"/>
        <v>0</v>
      </c>
      <c r="AE792" s="34" t="str">
        <f t="shared" si="293"/>
        <v/>
      </c>
      <c r="AF792" s="24"/>
      <c r="AG792" s="39">
        <f t="shared" si="294"/>
        <v>0</v>
      </c>
      <c r="AH792" s="35">
        <f t="shared" si="295"/>
        <v>0</v>
      </c>
      <c r="AI792" s="35">
        <f t="shared" si="296"/>
        <v>0</v>
      </c>
      <c r="AJ792" s="34" t="str">
        <f t="shared" si="297"/>
        <v/>
      </c>
      <c r="AK792" s="34" t="str">
        <f t="shared" si="298"/>
        <v/>
      </c>
      <c r="AL792" s="34" t="str">
        <f t="shared" si="299"/>
        <v/>
      </c>
      <c r="AM792" s="34" t="str">
        <f t="shared" si="300"/>
        <v/>
      </c>
      <c r="AN792" s="34" t="str">
        <f t="shared" si="301"/>
        <v/>
      </c>
      <c r="AO792" s="34" t="str">
        <f t="shared" si="302"/>
        <v/>
      </c>
      <c r="AP792" s="34" t="str">
        <f>IF(AJ792="","",VLOOKUP(AN792,[1]Sheet11!E:F,2,0))</f>
        <v/>
      </c>
      <c r="AQ792" s="34" t="str">
        <f>IF(AO792="拼单会员","5年",IF(AJ792="","",VLOOKUP(AM792&amp;AP792,[1]Sheet11!$J$3:$K$17,2)))</f>
        <v/>
      </c>
      <c r="AR792" s="34" t="str">
        <f t="shared" si="303"/>
        <v/>
      </c>
      <c r="AS792" s="34" t="str">
        <f t="shared" si="304"/>
        <v/>
      </c>
      <c r="AT792" s="34" t="str">
        <f t="shared" si="305"/>
        <v/>
      </c>
      <c r="AU792" s="34" t="str">
        <f t="shared" si="306"/>
        <v/>
      </c>
      <c r="AV792" s="34" t="str">
        <f t="shared" si="307"/>
        <v/>
      </c>
      <c r="AW792" s="34" t="str">
        <f t="shared" si="308"/>
        <v/>
      </c>
      <c r="AX792" s="34" t="str">
        <f t="shared" si="309"/>
        <v/>
      </c>
      <c r="AY792" s="34" t="str">
        <f>IF(SUMIF('7-市场业绩'!F:F,AC792,'7-市场业绩'!I:I)&gt;0,"学习卡","老结算")</f>
        <v>老结算</v>
      </c>
      <c r="AZ792" s="34" t="str">
        <f t="shared" si="310"/>
        <v/>
      </c>
      <c r="BA792" s="34" t="str">
        <f t="shared" si="311"/>
        <v>无</v>
      </c>
      <c r="BB792" s="34" t="str">
        <f t="shared" si="312"/>
        <v/>
      </c>
      <c r="BC792" s="34" t="str">
        <f t="shared" si="313"/>
        <v/>
      </c>
      <c r="BD792" s="34" t="str">
        <f t="shared" si="314"/>
        <v>无</v>
      </c>
      <c r="BE792" s="34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7.25" hidden="1" customHeight="1">
      <c r="A793" s="30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7"/>
      <c r="M793" s="20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4" t="str">
        <f t="shared" si="291"/>
        <v/>
      </c>
      <c r="AD793" s="35">
        <f t="shared" si="292"/>
        <v>0</v>
      </c>
      <c r="AE793" s="34" t="str">
        <f t="shared" si="293"/>
        <v/>
      </c>
      <c r="AF793" s="24"/>
      <c r="AG793" s="39">
        <f t="shared" si="294"/>
        <v>0</v>
      </c>
      <c r="AH793" s="35">
        <f t="shared" si="295"/>
        <v>0</v>
      </c>
      <c r="AI793" s="35">
        <f t="shared" si="296"/>
        <v>0</v>
      </c>
      <c r="AJ793" s="34" t="str">
        <f t="shared" si="297"/>
        <v/>
      </c>
      <c r="AK793" s="34" t="str">
        <f t="shared" si="298"/>
        <v/>
      </c>
      <c r="AL793" s="34" t="str">
        <f t="shared" si="299"/>
        <v/>
      </c>
      <c r="AM793" s="34" t="str">
        <f t="shared" si="300"/>
        <v/>
      </c>
      <c r="AN793" s="34" t="str">
        <f t="shared" si="301"/>
        <v/>
      </c>
      <c r="AO793" s="34" t="str">
        <f t="shared" si="302"/>
        <v/>
      </c>
      <c r="AP793" s="34" t="str">
        <f>IF(AJ793="","",VLOOKUP(AN793,[1]Sheet11!E:F,2,0))</f>
        <v/>
      </c>
      <c r="AQ793" s="34" t="str">
        <f>IF(AO793="拼单会员","5年",IF(AJ793="","",VLOOKUP(AM793&amp;AP793,[1]Sheet11!$J$3:$K$17,2)))</f>
        <v/>
      </c>
      <c r="AR793" s="34" t="str">
        <f t="shared" si="303"/>
        <v/>
      </c>
      <c r="AS793" s="34" t="str">
        <f t="shared" si="304"/>
        <v/>
      </c>
      <c r="AT793" s="34" t="str">
        <f t="shared" si="305"/>
        <v/>
      </c>
      <c r="AU793" s="34" t="str">
        <f t="shared" si="306"/>
        <v/>
      </c>
      <c r="AV793" s="34" t="str">
        <f t="shared" si="307"/>
        <v/>
      </c>
      <c r="AW793" s="34" t="str">
        <f t="shared" si="308"/>
        <v/>
      </c>
      <c r="AX793" s="34" t="str">
        <f t="shared" si="309"/>
        <v/>
      </c>
      <c r="AY793" s="34" t="str">
        <f>IF(SUMIF('7-市场业绩'!F:F,AC793,'7-市场业绩'!I:I)&gt;0,"学习卡","老结算")</f>
        <v>老结算</v>
      </c>
      <c r="AZ793" s="34" t="str">
        <f t="shared" si="310"/>
        <v/>
      </c>
      <c r="BA793" s="34" t="str">
        <f t="shared" si="311"/>
        <v>无</v>
      </c>
      <c r="BB793" s="34" t="str">
        <f t="shared" si="312"/>
        <v/>
      </c>
      <c r="BC793" s="34" t="str">
        <f t="shared" si="313"/>
        <v/>
      </c>
      <c r="BD793" s="34" t="str">
        <f t="shared" si="314"/>
        <v>无</v>
      </c>
      <c r="BE793" s="34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7.25" hidden="1" customHeight="1">
      <c r="A794" s="30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7"/>
      <c r="M794" s="20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4" t="str">
        <f t="shared" si="291"/>
        <v/>
      </c>
      <c r="AD794" s="35">
        <f t="shared" si="292"/>
        <v>0</v>
      </c>
      <c r="AE794" s="34" t="str">
        <f t="shared" si="293"/>
        <v/>
      </c>
      <c r="AF794" s="24"/>
      <c r="AG794" s="39">
        <f t="shared" si="294"/>
        <v>0</v>
      </c>
      <c r="AH794" s="35">
        <f t="shared" si="295"/>
        <v>0</v>
      </c>
      <c r="AI794" s="35">
        <f t="shared" si="296"/>
        <v>0</v>
      </c>
      <c r="AJ794" s="34" t="str">
        <f t="shared" si="297"/>
        <v/>
      </c>
      <c r="AK794" s="34" t="str">
        <f t="shared" si="298"/>
        <v/>
      </c>
      <c r="AL794" s="34" t="str">
        <f t="shared" si="299"/>
        <v/>
      </c>
      <c r="AM794" s="34" t="str">
        <f t="shared" si="300"/>
        <v/>
      </c>
      <c r="AN794" s="34" t="str">
        <f t="shared" si="301"/>
        <v/>
      </c>
      <c r="AO794" s="34" t="str">
        <f t="shared" si="302"/>
        <v/>
      </c>
      <c r="AP794" s="34" t="str">
        <f>IF(AJ794="","",VLOOKUP(AN794,[1]Sheet11!E:F,2,0))</f>
        <v/>
      </c>
      <c r="AQ794" s="34" t="str">
        <f>IF(AO794="拼单会员","5年",IF(AJ794="","",VLOOKUP(AM794&amp;AP794,[1]Sheet11!$J$3:$K$17,2)))</f>
        <v/>
      </c>
      <c r="AR794" s="34" t="str">
        <f t="shared" si="303"/>
        <v/>
      </c>
      <c r="AS794" s="34" t="str">
        <f t="shared" si="304"/>
        <v/>
      </c>
      <c r="AT794" s="34" t="str">
        <f t="shared" si="305"/>
        <v/>
      </c>
      <c r="AU794" s="34" t="str">
        <f t="shared" si="306"/>
        <v/>
      </c>
      <c r="AV794" s="34" t="str">
        <f t="shared" si="307"/>
        <v/>
      </c>
      <c r="AW794" s="34" t="str">
        <f t="shared" si="308"/>
        <v/>
      </c>
      <c r="AX794" s="34" t="str">
        <f t="shared" si="309"/>
        <v/>
      </c>
      <c r="AY794" s="34" t="str">
        <f>IF(SUMIF('7-市场业绩'!F:F,AC794,'7-市场业绩'!I:I)&gt;0,"学习卡","老结算")</f>
        <v>老结算</v>
      </c>
      <c r="AZ794" s="34" t="str">
        <f t="shared" si="310"/>
        <v/>
      </c>
      <c r="BA794" s="34" t="str">
        <f t="shared" si="311"/>
        <v>无</v>
      </c>
      <c r="BB794" s="34" t="str">
        <f t="shared" si="312"/>
        <v/>
      </c>
      <c r="BC794" s="34" t="str">
        <f t="shared" si="313"/>
        <v/>
      </c>
      <c r="BD794" s="34" t="str">
        <f t="shared" si="314"/>
        <v>无</v>
      </c>
      <c r="BE794" s="34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7.25" hidden="1" customHeight="1">
      <c r="A795" s="30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7"/>
      <c r="M795" s="20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4" t="str">
        <f t="shared" si="291"/>
        <v/>
      </c>
      <c r="AD795" s="35">
        <f t="shared" si="292"/>
        <v>0</v>
      </c>
      <c r="AE795" s="34" t="str">
        <f t="shared" si="293"/>
        <v/>
      </c>
      <c r="AF795" s="24"/>
      <c r="AG795" s="39">
        <f t="shared" si="294"/>
        <v>0</v>
      </c>
      <c r="AH795" s="35">
        <f t="shared" si="295"/>
        <v>0</v>
      </c>
      <c r="AI795" s="35">
        <f t="shared" si="296"/>
        <v>0</v>
      </c>
      <c r="AJ795" s="34" t="str">
        <f t="shared" si="297"/>
        <v/>
      </c>
      <c r="AK795" s="34" t="str">
        <f t="shared" si="298"/>
        <v/>
      </c>
      <c r="AL795" s="34" t="str">
        <f t="shared" si="299"/>
        <v/>
      </c>
      <c r="AM795" s="34" t="str">
        <f t="shared" si="300"/>
        <v/>
      </c>
      <c r="AN795" s="34" t="str">
        <f t="shared" si="301"/>
        <v/>
      </c>
      <c r="AO795" s="34" t="str">
        <f t="shared" si="302"/>
        <v/>
      </c>
      <c r="AP795" s="34" t="str">
        <f>IF(AJ795="","",VLOOKUP(AN795,[1]Sheet11!E:F,2,0))</f>
        <v/>
      </c>
      <c r="AQ795" s="34" t="str">
        <f>IF(AO795="拼单会员","5年",IF(AJ795="","",VLOOKUP(AM795&amp;AP795,[1]Sheet11!$J$3:$K$17,2)))</f>
        <v/>
      </c>
      <c r="AR795" s="34" t="str">
        <f t="shared" si="303"/>
        <v/>
      </c>
      <c r="AS795" s="34" t="str">
        <f t="shared" si="304"/>
        <v/>
      </c>
      <c r="AT795" s="34" t="str">
        <f t="shared" si="305"/>
        <v/>
      </c>
      <c r="AU795" s="34" t="str">
        <f t="shared" si="306"/>
        <v/>
      </c>
      <c r="AV795" s="34" t="str">
        <f t="shared" si="307"/>
        <v/>
      </c>
      <c r="AW795" s="34" t="str">
        <f t="shared" si="308"/>
        <v/>
      </c>
      <c r="AX795" s="34" t="str">
        <f t="shared" si="309"/>
        <v/>
      </c>
      <c r="AY795" s="34" t="str">
        <f>IF(SUMIF('7-市场业绩'!F:F,AC795,'7-市场业绩'!I:I)&gt;0,"学习卡","老结算")</f>
        <v>老结算</v>
      </c>
      <c r="AZ795" s="34" t="str">
        <f t="shared" si="310"/>
        <v/>
      </c>
      <c r="BA795" s="34" t="str">
        <f t="shared" si="311"/>
        <v>无</v>
      </c>
      <c r="BB795" s="34" t="str">
        <f t="shared" si="312"/>
        <v/>
      </c>
      <c r="BC795" s="34" t="str">
        <f t="shared" si="313"/>
        <v/>
      </c>
      <c r="BD795" s="34" t="str">
        <f t="shared" si="314"/>
        <v>无</v>
      </c>
      <c r="BE795" s="34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7.25" hidden="1" customHeight="1">
      <c r="A796" s="30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7"/>
      <c r="M796" s="20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4" t="str">
        <f t="shared" si="291"/>
        <v/>
      </c>
      <c r="AD796" s="35">
        <f t="shared" si="292"/>
        <v>0</v>
      </c>
      <c r="AE796" s="34" t="str">
        <f t="shared" si="293"/>
        <v/>
      </c>
      <c r="AF796" s="24"/>
      <c r="AG796" s="39">
        <f t="shared" si="294"/>
        <v>0</v>
      </c>
      <c r="AH796" s="35">
        <f t="shared" si="295"/>
        <v>0</v>
      </c>
      <c r="AI796" s="35">
        <f t="shared" si="296"/>
        <v>0</v>
      </c>
      <c r="AJ796" s="34" t="str">
        <f t="shared" si="297"/>
        <v/>
      </c>
      <c r="AK796" s="34" t="str">
        <f t="shared" si="298"/>
        <v/>
      </c>
      <c r="AL796" s="34" t="str">
        <f t="shared" si="299"/>
        <v/>
      </c>
      <c r="AM796" s="34" t="str">
        <f t="shared" si="300"/>
        <v/>
      </c>
      <c r="AN796" s="34" t="str">
        <f t="shared" si="301"/>
        <v/>
      </c>
      <c r="AO796" s="34" t="str">
        <f t="shared" si="302"/>
        <v/>
      </c>
      <c r="AP796" s="34" t="str">
        <f>IF(AJ796="","",VLOOKUP(AN796,[1]Sheet11!E:F,2,0))</f>
        <v/>
      </c>
      <c r="AQ796" s="34" t="str">
        <f>IF(AO796="拼单会员","5年",IF(AJ796="","",VLOOKUP(AM796&amp;AP796,[1]Sheet11!$J$3:$K$17,2)))</f>
        <v/>
      </c>
      <c r="AR796" s="34" t="str">
        <f t="shared" si="303"/>
        <v/>
      </c>
      <c r="AS796" s="34" t="str">
        <f t="shared" si="304"/>
        <v/>
      </c>
      <c r="AT796" s="34" t="str">
        <f t="shared" si="305"/>
        <v/>
      </c>
      <c r="AU796" s="34" t="str">
        <f t="shared" si="306"/>
        <v/>
      </c>
      <c r="AV796" s="34" t="str">
        <f t="shared" si="307"/>
        <v/>
      </c>
      <c r="AW796" s="34" t="str">
        <f t="shared" si="308"/>
        <v/>
      </c>
      <c r="AX796" s="34" t="str">
        <f t="shared" si="309"/>
        <v/>
      </c>
      <c r="AY796" s="34" t="str">
        <f>IF(SUMIF('7-市场业绩'!F:F,AC796,'7-市场业绩'!I:I)&gt;0,"学习卡","老结算")</f>
        <v>老结算</v>
      </c>
      <c r="AZ796" s="34" t="str">
        <f t="shared" si="310"/>
        <v/>
      </c>
      <c r="BA796" s="34" t="str">
        <f t="shared" si="311"/>
        <v>无</v>
      </c>
      <c r="BB796" s="34" t="str">
        <f t="shared" si="312"/>
        <v/>
      </c>
      <c r="BC796" s="34" t="str">
        <f t="shared" si="313"/>
        <v/>
      </c>
      <c r="BD796" s="34" t="str">
        <f t="shared" si="314"/>
        <v>无</v>
      </c>
      <c r="BE796" s="34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7.25" hidden="1" customHeight="1">
      <c r="A797" s="30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7"/>
      <c r="M797" s="20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4" t="str">
        <f t="shared" si="291"/>
        <v/>
      </c>
      <c r="AD797" s="35">
        <f t="shared" si="292"/>
        <v>0</v>
      </c>
      <c r="AE797" s="34" t="str">
        <f t="shared" si="293"/>
        <v/>
      </c>
      <c r="AF797" s="24"/>
      <c r="AG797" s="39">
        <f t="shared" si="294"/>
        <v>0</v>
      </c>
      <c r="AH797" s="35">
        <f t="shared" si="295"/>
        <v>0</v>
      </c>
      <c r="AI797" s="35">
        <f t="shared" si="296"/>
        <v>0</v>
      </c>
      <c r="AJ797" s="34" t="str">
        <f t="shared" si="297"/>
        <v/>
      </c>
      <c r="AK797" s="34" t="str">
        <f t="shared" si="298"/>
        <v/>
      </c>
      <c r="AL797" s="34" t="str">
        <f t="shared" si="299"/>
        <v/>
      </c>
      <c r="AM797" s="34" t="str">
        <f t="shared" si="300"/>
        <v/>
      </c>
      <c r="AN797" s="34" t="str">
        <f t="shared" si="301"/>
        <v/>
      </c>
      <c r="AO797" s="34" t="str">
        <f t="shared" si="302"/>
        <v/>
      </c>
      <c r="AP797" s="34" t="str">
        <f>IF(AJ797="","",VLOOKUP(AN797,[1]Sheet11!E:F,2,0))</f>
        <v/>
      </c>
      <c r="AQ797" s="34" t="str">
        <f>IF(AO797="拼单会员","5年",IF(AJ797="","",VLOOKUP(AM797&amp;AP797,[1]Sheet11!$J$3:$K$17,2)))</f>
        <v/>
      </c>
      <c r="AR797" s="34" t="str">
        <f t="shared" si="303"/>
        <v/>
      </c>
      <c r="AS797" s="34" t="str">
        <f t="shared" si="304"/>
        <v/>
      </c>
      <c r="AT797" s="34" t="str">
        <f t="shared" si="305"/>
        <v/>
      </c>
      <c r="AU797" s="34" t="str">
        <f t="shared" si="306"/>
        <v/>
      </c>
      <c r="AV797" s="34" t="str">
        <f t="shared" si="307"/>
        <v/>
      </c>
      <c r="AW797" s="34" t="str">
        <f t="shared" si="308"/>
        <v/>
      </c>
      <c r="AX797" s="34" t="str">
        <f t="shared" si="309"/>
        <v/>
      </c>
      <c r="AY797" s="34" t="str">
        <f>IF(SUMIF('7-市场业绩'!F:F,AC797,'7-市场业绩'!I:I)&gt;0,"学习卡","老结算")</f>
        <v>老结算</v>
      </c>
      <c r="AZ797" s="34" t="str">
        <f t="shared" si="310"/>
        <v/>
      </c>
      <c r="BA797" s="34" t="str">
        <f t="shared" si="311"/>
        <v>无</v>
      </c>
      <c r="BB797" s="34" t="str">
        <f t="shared" si="312"/>
        <v/>
      </c>
      <c r="BC797" s="34" t="str">
        <f t="shared" si="313"/>
        <v/>
      </c>
      <c r="BD797" s="34" t="str">
        <f t="shared" si="314"/>
        <v>无</v>
      </c>
      <c r="BE797" s="34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7.25" hidden="1" customHeight="1">
      <c r="A798" s="30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7"/>
      <c r="M798" s="20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4" t="str">
        <f t="shared" si="291"/>
        <v/>
      </c>
      <c r="AD798" s="35">
        <f t="shared" si="292"/>
        <v>0</v>
      </c>
      <c r="AE798" s="34" t="str">
        <f t="shared" si="293"/>
        <v/>
      </c>
      <c r="AF798" s="24"/>
      <c r="AG798" s="39">
        <f t="shared" si="294"/>
        <v>0</v>
      </c>
      <c r="AH798" s="35">
        <f t="shared" si="295"/>
        <v>0</v>
      </c>
      <c r="AI798" s="35">
        <f t="shared" si="296"/>
        <v>0</v>
      </c>
      <c r="AJ798" s="34" t="str">
        <f t="shared" si="297"/>
        <v/>
      </c>
      <c r="AK798" s="34" t="str">
        <f t="shared" si="298"/>
        <v/>
      </c>
      <c r="AL798" s="34" t="str">
        <f t="shared" si="299"/>
        <v/>
      </c>
      <c r="AM798" s="34" t="str">
        <f t="shared" si="300"/>
        <v/>
      </c>
      <c r="AN798" s="34" t="str">
        <f t="shared" si="301"/>
        <v/>
      </c>
      <c r="AO798" s="34" t="str">
        <f t="shared" si="302"/>
        <v/>
      </c>
      <c r="AP798" s="34" t="str">
        <f>IF(AJ798="","",VLOOKUP(AN798,[1]Sheet11!E:F,2,0))</f>
        <v/>
      </c>
      <c r="AQ798" s="34" t="str">
        <f>IF(AO798="拼单会员","5年",IF(AJ798="","",VLOOKUP(AM798&amp;AP798,[1]Sheet11!$J$3:$K$17,2)))</f>
        <v/>
      </c>
      <c r="AR798" s="34" t="str">
        <f t="shared" si="303"/>
        <v/>
      </c>
      <c r="AS798" s="34" t="str">
        <f t="shared" si="304"/>
        <v/>
      </c>
      <c r="AT798" s="34" t="str">
        <f t="shared" si="305"/>
        <v/>
      </c>
      <c r="AU798" s="34" t="str">
        <f t="shared" si="306"/>
        <v/>
      </c>
      <c r="AV798" s="34" t="str">
        <f t="shared" si="307"/>
        <v/>
      </c>
      <c r="AW798" s="34" t="str">
        <f t="shared" si="308"/>
        <v/>
      </c>
      <c r="AX798" s="34" t="str">
        <f t="shared" si="309"/>
        <v/>
      </c>
      <c r="AY798" s="34" t="str">
        <f>IF(SUMIF('7-市场业绩'!F:F,AC798,'7-市场业绩'!I:I)&gt;0,"学习卡","老结算")</f>
        <v>老结算</v>
      </c>
      <c r="AZ798" s="34" t="str">
        <f t="shared" si="310"/>
        <v/>
      </c>
      <c r="BA798" s="34" t="str">
        <f t="shared" si="311"/>
        <v>无</v>
      </c>
      <c r="BB798" s="34" t="str">
        <f t="shared" si="312"/>
        <v/>
      </c>
      <c r="BC798" s="34" t="str">
        <f t="shared" si="313"/>
        <v/>
      </c>
      <c r="BD798" s="34" t="str">
        <f t="shared" si="314"/>
        <v>无</v>
      </c>
      <c r="BE798" s="34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7.25" hidden="1" customHeight="1">
      <c r="A799" s="30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7"/>
      <c r="M799" s="20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4" t="str">
        <f t="shared" si="291"/>
        <v/>
      </c>
      <c r="AD799" s="35">
        <f t="shared" si="292"/>
        <v>0</v>
      </c>
      <c r="AE799" s="34" t="str">
        <f t="shared" si="293"/>
        <v/>
      </c>
      <c r="AF799" s="24"/>
      <c r="AG799" s="39">
        <f t="shared" si="294"/>
        <v>0</v>
      </c>
      <c r="AH799" s="35">
        <f t="shared" si="295"/>
        <v>0</v>
      </c>
      <c r="AI799" s="35">
        <f t="shared" si="296"/>
        <v>0</v>
      </c>
      <c r="AJ799" s="34" t="str">
        <f t="shared" si="297"/>
        <v/>
      </c>
      <c r="AK799" s="34" t="str">
        <f t="shared" si="298"/>
        <v/>
      </c>
      <c r="AL799" s="34" t="str">
        <f t="shared" si="299"/>
        <v/>
      </c>
      <c r="AM799" s="34" t="str">
        <f t="shared" si="300"/>
        <v/>
      </c>
      <c r="AN799" s="34" t="str">
        <f t="shared" si="301"/>
        <v/>
      </c>
      <c r="AO799" s="34" t="str">
        <f t="shared" si="302"/>
        <v/>
      </c>
      <c r="AP799" s="34" t="str">
        <f>IF(AJ799="","",VLOOKUP(AN799,[1]Sheet11!E:F,2,0))</f>
        <v/>
      </c>
      <c r="AQ799" s="34" t="str">
        <f>IF(AO799="拼单会员","5年",IF(AJ799="","",VLOOKUP(AM799&amp;AP799,[1]Sheet11!$J$3:$K$17,2)))</f>
        <v/>
      </c>
      <c r="AR799" s="34" t="str">
        <f t="shared" si="303"/>
        <v/>
      </c>
      <c r="AS799" s="34" t="str">
        <f t="shared" si="304"/>
        <v/>
      </c>
      <c r="AT799" s="34" t="str">
        <f t="shared" si="305"/>
        <v/>
      </c>
      <c r="AU799" s="34" t="str">
        <f t="shared" si="306"/>
        <v/>
      </c>
      <c r="AV799" s="34" t="str">
        <f t="shared" si="307"/>
        <v/>
      </c>
      <c r="AW799" s="34" t="str">
        <f t="shared" si="308"/>
        <v/>
      </c>
      <c r="AX799" s="34" t="str">
        <f t="shared" si="309"/>
        <v/>
      </c>
      <c r="AY799" s="34" t="str">
        <f>IF(SUMIF('7-市场业绩'!F:F,AC799,'7-市场业绩'!I:I)&gt;0,"学习卡","老结算")</f>
        <v>老结算</v>
      </c>
      <c r="AZ799" s="34" t="str">
        <f t="shared" si="310"/>
        <v/>
      </c>
      <c r="BA799" s="34" t="str">
        <f t="shared" si="311"/>
        <v>无</v>
      </c>
      <c r="BB799" s="34" t="str">
        <f t="shared" si="312"/>
        <v/>
      </c>
      <c r="BC799" s="34" t="str">
        <f t="shared" si="313"/>
        <v/>
      </c>
      <c r="BD799" s="34" t="str">
        <f t="shared" si="314"/>
        <v>无</v>
      </c>
      <c r="BE799" s="34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7.25" hidden="1" customHeight="1">
      <c r="A800" s="30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7"/>
      <c r="M800" s="20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4" t="str">
        <f t="shared" si="291"/>
        <v/>
      </c>
      <c r="AD800" s="35">
        <f t="shared" si="292"/>
        <v>0</v>
      </c>
      <c r="AE800" s="34" t="str">
        <f t="shared" si="293"/>
        <v/>
      </c>
      <c r="AF800" s="24"/>
      <c r="AG800" s="39">
        <f t="shared" si="294"/>
        <v>0</v>
      </c>
      <c r="AH800" s="35">
        <f t="shared" si="295"/>
        <v>0</v>
      </c>
      <c r="AI800" s="35">
        <f t="shared" si="296"/>
        <v>0</v>
      </c>
      <c r="AJ800" s="34" t="str">
        <f t="shared" si="297"/>
        <v/>
      </c>
      <c r="AK800" s="34" t="str">
        <f t="shared" si="298"/>
        <v/>
      </c>
      <c r="AL800" s="34" t="str">
        <f t="shared" si="299"/>
        <v/>
      </c>
      <c r="AM800" s="34" t="str">
        <f t="shared" si="300"/>
        <v/>
      </c>
      <c r="AN800" s="34" t="str">
        <f t="shared" si="301"/>
        <v/>
      </c>
      <c r="AO800" s="34" t="str">
        <f t="shared" si="302"/>
        <v/>
      </c>
      <c r="AP800" s="34" t="str">
        <f>IF(AJ800="","",VLOOKUP(AN800,[1]Sheet11!E:F,2,0))</f>
        <v/>
      </c>
      <c r="AQ800" s="34" t="str">
        <f>IF(AO800="拼单会员","5年",IF(AJ800="","",VLOOKUP(AM800&amp;AP800,[1]Sheet11!$J$3:$K$17,2)))</f>
        <v/>
      </c>
      <c r="AR800" s="34" t="str">
        <f t="shared" si="303"/>
        <v/>
      </c>
      <c r="AS800" s="34" t="str">
        <f t="shared" si="304"/>
        <v/>
      </c>
      <c r="AT800" s="34" t="str">
        <f t="shared" si="305"/>
        <v/>
      </c>
      <c r="AU800" s="34" t="str">
        <f t="shared" si="306"/>
        <v/>
      </c>
      <c r="AV800" s="34" t="str">
        <f t="shared" si="307"/>
        <v/>
      </c>
      <c r="AW800" s="34" t="str">
        <f t="shared" si="308"/>
        <v/>
      </c>
      <c r="AX800" s="34" t="str">
        <f t="shared" si="309"/>
        <v/>
      </c>
      <c r="AY800" s="34" t="str">
        <f>IF(SUMIF('7-市场业绩'!F:F,AC800,'7-市场业绩'!I:I)&gt;0,"学习卡","老结算")</f>
        <v>老结算</v>
      </c>
      <c r="AZ800" s="34" t="str">
        <f t="shared" si="310"/>
        <v/>
      </c>
      <c r="BA800" s="34" t="str">
        <f t="shared" si="311"/>
        <v>无</v>
      </c>
      <c r="BB800" s="34" t="str">
        <f t="shared" si="312"/>
        <v/>
      </c>
      <c r="BC800" s="34" t="str">
        <f t="shared" si="313"/>
        <v/>
      </c>
      <c r="BD800" s="34" t="str">
        <f t="shared" si="314"/>
        <v>无</v>
      </c>
      <c r="BE800" s="34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7.25" hidden="1" customHeight="1">
      <c r="A801" s="30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7"/>
      <c r="M801" s="20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4" t="str">
        <f t="shared" si="291"/>
        <v/>
      </c>
      <c r="AD801" s="35">
        <f t="shared" si="292"/>
        <v>0</v>
      </c>
      <c r="AE801" s="34" t="str">
        <f t="shared" si="293"/>
        <v/>
      </c>
      <c r="AF801" s="24"/>
      <c r="AG801" s="39">
        <f t="shared" si="294"/>
        <v>0</v>
      </c>
      <c r="AH801" s="35">
        <f t="shared" si="295"/>
        <v>0</v>
      </c>
      <c r="AI801" s="35">
        <f t="shared" si="296"/>
        <v>0</v>
      </c>
      <c r="AJ801" s="34" t="str">
        <f t="shared" si="297"/>
        <v/>
      </c>
      <c r="AK801" s="34" t="str">
        <f t="shared" si="298"/>
        <v/>
      </c>
      <c r="AL801" s="34" t="str">
        <f t="shared" si="299"/>
        <v/>
      </c>
      <c r="AM801" s="34" t="str">
        <f t="shared" si="300"/>
        <v/>
      </c>
      <c r="AN801" s="34" t="str">
        <f t="shared" si="301"/>
        <v/>
      </c>
      <c r="AO801" s="34" t="str">
        <f t="shared" si="302"/>
        <v/>
      </c>
      <c r="AP801" s="34" t="str">
        <f>IF(AJ801="","",VLOOKUP(AN801,[1]Sheet11!E:F,2,0))</f>
        <v/>
      </c>
      <c r="AQ801" s="34" t="str">
        <f>IF(AO801="拼单会员","5年",IF(AJ801="","",VLOOKUP(AM801&amp;AP801,[1]Sheet11!$J$3:$K$17,2)))</f>
        <v/>
      </c>
      <c r="AR801" s="34" t="str">
        <f t="shared" si="303"/>
        <v/>
      </c>
      <c r="AS801" s="34" t="str">
        <f t="shared" si="304"/>
        <v/>
      </c>
      <c r="AT801" s="34" t="str">
        <f t="shared" si="305"/>
        <v/>
      </c>
      <c r="AU801" s="34" t="str">
        <f t="shared" si="306"/>
        <v/>
      </c>
      <c r="AV801" s="34" t="str">
        <f t="shared" si="307"/>
        <v/>
      </c>
      <c r="AW801" s="34" t="str">
        <f t="shared" si="308"/>
        <v/>
      </c>
      <c r="AX801" s="34" t="str">
        <f t="shared" si="309"/>
        <v/>
      </c>
      <c r="AY801" s="34" t="str">
        <f>IF(SUMIF('7-市场业绩'!F:F,AC801,'7-市场业绩'!I:I)&gt;0,"学习卡","老结算")</f>
        <v>老结算</v>
      </c>
      <c r="AZ801" s="34" t="str">
        <f t="shared" si="310"/>
        <v/>
      </c>
      <c r="BA801" s="34" t="str">
        <f t="shared" si="311"/>
        <v>无</v>
      </c>
      <c r="BB801" s="34" t="str">
        <f t="shared" si="312"/>
        <v/>
      </c>
      <c r="BC801" s="34" t="str">
        <f t="shared" si="313"/>
        <v/>
      </c>
      <c r="BD801" s="34" t="str">
        <f t="shared" si="314"/>
        <v>无</v>
      </c>
      <c r="BE801" s="34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7.25" hidden="1" customHeight="1">
      <c r="A802" s="30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7"/>
      <c r="M802" s="20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4" t="str">
        <f t="shared" si="291"/>
        <v/>
      </c>
      <c r="AD802" s="35">
        <f t="shared" si="292"/>
        <v>0</v>
      </c>
      <c r="AE802" s="34" t="str">
        <f t="shared" si="293"/>
        <v/>
      </c>
      <c r="AF802" s="24"/>
      <c r="AG802" s="39">
        <f t="shared" si="294"/>
        <v>0</v>
      </c>
      <c r="AH802" s="35">
        <f t="shared" si="295"/>
        <v>0</v>
      </c>
      <c r="AI802" s="35">
        <f t="shared" si="296"/>
        <v>0</v>
      </c>
      <c r="AJ802" s="34" t="str">
        <f t="shared" si="297"/>
        <v/>
      </c>
      <c r="AK802" s="34" t="str">
        <f t="shared" si="298"/>
        <v/>
      </c>
      <c r="AL802" s="34" t="str">
        <f t="shared" si="299"/>
        <v/>
      </c>
      <c r="AM802" s="34" t="str">
        <f t="shared" si="300"/>
        <v/>
      </c>
      <c r="AN802" s="34" t="str">
        <f t="shared" si="301"/>
        <v/>
      </c>
      <c r="AO802" s="34" t="str">
        <f t="shared" si="302"/>
        <v/>
      </c>
      <c r="AP802" s="34" t="str">
        <f>IF(AJ802="","",VLOOKUP(AN802,[1]Sheet11!E:F,2,0))</f>
        <v/>
      </c>
      <c r="AQ802" s="34" t="str">
        <f>IF(AO802="拼单会员","5年",IF(AJ802="","",VLOOKUP(AM802&amp;AP802,[1]Sheet11!$J$3:$K$17,2)))</f>
        <v/>
      </c>
      <c r="AR802" s="34" t="str">
        <f t="shared" si="303"/>
        <v/>
      </c>
      <c r="AS802" s="34" t="str">
        <f t="shared" si="304"/>
        <v/>
      </c>
      <c r="AT802" s="34" t="str">
        <f t="shared" si="305"/>
        <v/>
      </c>
      <c r="AU802" s="34" t="str">
        <f t="shared" si="306"/>
        <v/>
      </c>
      <c r="AV802" s="34" t="str">
        <f t="shared" si="307"/>
        <v/>
      </c>
      <c r="AW802" s="34" t="str">
        <f t="shared" si="308"/>
        <v/>
      </c>
      <c r="AX802" s="34" t="str">
        <f t="shared" si="309"/>
        <v/>
      </c>
      <c r="AY802" s="34" t="str">
        <f>IF(SUMIF('7-市场业绩'!F:F,AC802,'7-市场业绩'!I:I)&gt;0,"学习卡","老结算")</f>
        <v>老结算</v>
      </c>
      <c r="AZ802" s="34" t="str">
        <f t="shared" si="310"/>
        <v/>
      </c>
      <c r="BA802" s="34" t="str">
        <f t="shared" si="311"/>
        <v>无</v>
      </c>
      <c r="BB802" s="34" t="str">
        <f t="shared" si="312"/>
        <v/>
      </c>
      <c r="BC802" s="34" t="str">
        <f t="shared" si="313"/>
        <v/>
      </c>
      <c r="BD802" s="34" t="str">
        <f t="shared" si="314"/>
        <v>无</v>
      </c>
      <c r="BE802" s="34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7.25" hidden="1" customHeight="1">
      <c r="A803" s="30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7"/>
      <c r="M803" s="20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4" t="str">
        <f t="shared" si="291"/>
        <v/>
      </c>
      <c r="AD803" s="35">
        <f t="shared" si="292"/>
        <v>0</v>
      </c>
      <c r="AE803" s="34" t="str">
        <f t="shared" si="293"/>
        <v/>
      </c>
      <c r="AF803" s="24"/>
      <c r="AG803" s="39">
        <f t="shared" si="294"/>
        <v>0</v>
      </c>
      <c r="AH803" s="35">
        <f t="shared" si="295"/>
        <v>0</v>
      </c>
      <c r="AI803" s="35">
        <f t="shared" si="296"/>
        <v>0</v>
      </c>
      <c r="AJ803" s="34" t="str">
        <f t="shared" si="297"/>
        <v/>
      </c>
      <c r="AK803" s="34" t="str">
        <f t="shared" si="298"/>
        <v/>
      </c>
      <c r="AL803" s="34" t="str">
        <f t="shared" si="299"/>
        <v/>
      </c>
      <c r="AM803" s="34" t="str">
        <f t="shared" si="300"/>
        <v/>
      </c>
      <c r="AN803" s="34" t="str">
        <f t="shared" si="301"/>
        <v/>
      </c>
      <c r="AO803" s="34" t="str">
        <f t="shared" si="302"/>
        <v/>
      </c>
      <c r="AP803" s="34" t="str">
        <f>IF(AJ803="","",VLOOKUP(AN803,[1]Sheet11!E:F,2,0))</f>
        <v/>
      </c>
      <c r="AQ803" s="34" t="str">
        <f>IF(AO803="拼单会员","5年",IF(AJ803="","",VLOOKUP(AM803&amp;AP803,[1]Sheet11!$J$3:$K$17,2)))</f>
        <v/>
      </c>
      <c r="AR803" s="34" t="str">
        <f t="shared" si="303"/>
        <v/>
      </c>
      <c r="AS803" s="34" t="str">
        <f t="shared" si="304"/>
        <v/>
      </c>
      <c r="AT803" s="34" t="str">
        <f t="shared" si="305"/>
        <v/>
      </c>
      <c r="AU803" s="34" t="str">
        <f t="shared" si="306"/>
        <v/>
      </c>
      <c r="AV803" s="34" t="str">
        <f t="shared" si="307"/>
        <v/>
      </c>
      <c r="AW803" s="34" t="str">
        <f t="shared" si="308"/>
        <v/>
      </c>
      <c r="AX803" s="34" t="str">
        <f t="shared" si="309"/>
        <v/>
      </c>
      <c r="AY803" s="34" t="str">
        <f>IF(SUMIF('7-市场业绩'!F:F,AC803,'7-市场业绩'!I:I)&gt;0,"学习卡","老结算")</f>
        <v>老结算</v>
      </c>
      <c r="AZ803" s="34" t="str">
        <f t="shared" si="310"/>
        <v/>
      </c>
      <c r="BA803" s="34" t="str">
        <f t="shared" si="311"/>
        <v>无</v>
      </c>
      <c r="BB803" s="34" t="str">
        <f t="shared" si="312"/>
        <v/>
      </c>
      <c r="BC803" s="34" t="str">
        <f t="shared" si="313"/>
        <v/>
      </c>
      <c r="BD803" s="34" t="str">
        <f t="shared" si="314"/>
        <v>无</v>
      </c>
      <c r="BE803" s="34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7.25" hidden="1" customHeight="1">
      <c r="A804" s="30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7"/>
      <c r="M804" s="20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4" t="str">
        <f t="shared" si="291"/>
        <v/>
      </c>
      <c r="AD804" s="35">
        <f t="shared" si="292"/>
        <v>0</v>
      </c>
      <c r="AE804" s="34" t="str">
        <f t="shared" si="293"/>
        <v/>
      </c>
      <c r="AF804" s="24"/>
      <c r="AG804" s="39">
        <f t="shared" si="294"/>
        <v>0</v>
      </c>
      <c r="AH804" s="35">
        <f t="shared" si="295"/>
        <v>0</v>
      </c>
      <c r="AI804" s="35">
        <f t="shared" si="296"/>
        <v>0</v>
      </c>
      <c r="AJ804" s="34" t="str">
        <f t="shared" si="297"/>
        <v/>
      </c>
      <c r="AK804" s="34" t="str">
        <f t="shared" si="298"/>
        <v/>
      </c>
      <c r="AL804" s="34" t="str">
        <f t="shared" si="299"/>
        <v/>
      </c>
      <c r="AM804" s="34" t="str">
        <f t="shared" si="300"/>
        <v/>
      </c>
      <c r="AN804" s="34" t="str">
        <f t="shared" si="301"/>
        <v/>
      </c>
      <c r="AO804" s="34" t="str">
        <f t="shared" si="302"/>
        <v/>
      </c>
      <c r="AP804" s="34" t="str">
        <f>IF(AJ804="","",VLOOKUP(AN804,[1]Sheet11!E:F,2,0))</f>
        <v/>
      </c>
      <c r="AQ804" s="34" t="str">
        <f>IF(AO804="拼单会员","5年",IF(AJ804="","",VLOOKUP(AM804&amp;AP804,[1]Sheet11!$J$3:$K$17,2)))</f>
        <v/>
      </c>
      <c r="AR804" s="34" t="str">
        <f t="shared" si="303"/>
        <v/>
      </c>
      <c r="AS804" s="34" t="str">
        <f t="shared" si="304"/>
        <v/>
      </c>
      <c r="AT804" s="34" t="str">
        <f t="shared" si="305"/>
        <v/>
      </c>
      <c r="AU804" s="34" t="str">
        <f t="shared" si="306"/>
        <v/>
      </c>
      <c r="AV804" s="34" t="str">
        <f t="shared" si="307"/>
        <v/>
      </c>
      <c r="AW804" s="34" t="str">
        <f t="shared" si="308"/>
        <v/>
      </c>
      <c r="AX804" s="34" t="str">
        <f t="shared" si="309"/>
        <v/>
      </c>
      <c r="AY804" s="34" t="str">
        <f>IF(SUMIF('7-市场业绩'!F:F,AC804,'7-市场业绩'!I:I)&gt;0,"学习卡","老结算")</f>
        <v>老结算</v>
      </c>
      <c r="AZ804" s="34" t="str">
        <f t="shared" si="310"/>
        <v/>
      </c>
      <c r="BA804" s="34" t="str">
        <f t="shared" si="311"/>
        <v>无</v>
      </c>
      <c r="BB804" s="34" t="str">
        <f t="shared" si="312"/>
        <v/>
      </c>
      <c r="BC804" s="34" t="str">
        <f t="shared" si="313"/>
        <v/>
      </c>
      <c r="BD804" s="34" t="str">
        <f t="shared" si="314"/>
        <v>无</v>
      </c>
      <c r="BE804" s="34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7.25" hidden="1" customHeight="1">
      <c r="A805" s="30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7"/>
      <c r="M805" s="20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4" t="str">
        <f t="shared" si="291"/>
        <v/>
      </c>
      <c r="AD805" s="35">
        <f t="shared" si="292"/>
        <v>0</v>
      </c>
      <c r="AE805" s="34" t="str">
        <f t="shared" si="293"/>
        <v/>
      </c>
      <c r="AF805" s="24"/>
      <c r="AG805" s="39">
        <f t="shared" si="294"/>
        <v>0</v>
      </c>
      <c r="AH805" s="35">
        <f t="shared" si="295"/>
        <v>0</v>
      </c>
      <c r="AI805" s="35">
        <f t="shared" si="296"/>
        <v>0</v>
      </c>
      <c r="AJ805" s="34" t="str">
        <f t="shared" si="297"/>
        <v/>
      </c>
      <c r="AK805" s="34" t="str">
        <f t="shared" si="298"/>
        <v/>
      </c>
      <c r="AL805" s="34" t="str">
        <f t="shared" si="299"/>
        <v/>
      </c>
      <c r="AM805" s="34" t="str">
        <f t="shared" si="300"/>
        <v/>
      </c>
      <c r="AN805" s="34" t="str">
        <f t="shared" si="301"/>
        <v/>
      </c>
      <c r="AO805" s="34" t="str">
        <f t="shared" si="302"/>
        <v/>
      </c>
      <c r="AP805" s="34" t="str">
        <f>IF(AJ805="","",VLOOKUP(AN805,[1]Sheet11!E:F,2,0))</f>
        <v/>
      </c>
      <c r="AQ805" s="34" t="str">
        <f>IF(AO805="拼单会员","5年",IF(AJ805="","",VLOOKUP(AM805&amp;AP805,[1]Sheet11!$J$3:$K$17,2)))</f>
        <v/>
      </c>
      <c r="AR805" s="34" t="str">
        <f t="shared" si="303"/>
        <v/>
      </c>
      <c r="AS805" s="34" t="str">
        <f t="shared" si="304"/>
        <v/>
      </c>
      <c r="AT805" s="34" t="str">
        <f t="shared" si="305"/>
        <v/>
      </c>
      <c r="AU805" s="34" t="str">
        <f t="shared" si="306"/>
        <v/>
      </c>
      <c r="AV805" s="34" t="str">
        <f t="shared" si="307"/>
        <v/>
      </c>
      <c r="AW805" s="34" t="str">
        <f t="shared" si="308"/>
        <v/>
      </c>
      <c r="AX805" s="34" t="str">
        <f t="shared" si="309"/>
        <v/>
      </c>
      <c r="AY805" s="34" t="str">
        <f>IF(SUMIF('7-市场业绩'!F:F,AC805,'7-市场业绩'!I:I)&gt;0,"学习卡","老结算")</f>
        <v>老结算</v>
      </c>
      <c r="AZ805" s="34" t="str">
        <f t="shared" si="310"/>
        <v/>
      </c>
      <c r="BA805" s="34" t="str">
        <f t="shared" si="311"/>
        <v>无</v>
      </c>
      <c r="BB805" s="34" t="str">
        <f t="shared" si="312"/>
        <v/>
      </c>
      <c r="BC805" s="34" t="str">
        <f t="shared" si="313"/>
        <v/>
      </c>
      <c r="BD805" s="34" t="str">
        <f t="shared" si="314"/>
        <v>无</v>
      </c>
      <c r="BE805" s="34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7.25" hidden="1" customHeight="1">
      <c r="A806" s="30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7"/>
      <c r="M806" s="20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4" t="str">
        <f t="shared" si="291"/>
        <v/>
      </c>
      <c r="AD806" s="35">
        <f t="shared" si="292"/>
        <v>0</v>
      </c>
      <c r="AE806" s="34" t="str">
        <f t="shared" si="293"/>
        <v/>
      </c>
      <c r="AF806" s="24"/>
      <c r="AG806" s="39">
        <f t="shared" si="294"/>
        <v>0</v>
      </c>
      <c r="AH806" s="35">
        <f t="shared" si="295"/>
        <v>0</v>
      </c>
      <c r="AI806" s="35">
        <f t="shared" si="296"/>
        <v>0</v>
      </c>
      <c r="AJ806" s="34" t="str">
        <f t="shared" si="297"/>
        <v/>
      </c>
      <c r="AK806" s="34" t="str">
        <f t="shared" si="298"/>
        <v/>
      </c>
      <c r="AL806" s="34" t="str">
        <f t="shared" si="299"/>
        <v/>
      </c>
      <c r="AM806" s="34" t="str">
        <f t="shared" si="300"/>
        <v/>
      </c>
      <c r="AN806" s="34" t="str">
        <f t="shared" si="301"/>
        <v/>
      </c>
      <c r="AO806" s="34" t="str">
        <f t="shared" si="302"/>
        <v/>
      </c>
      <c r="AP806" s="34" t="str">
        <f>IF(AJ806="","",VLOOKUP(AN806,[1]Sheet11!E:F,2,0))</f>
        <v/>
      </c>
      <c r="AQ806" s="34" t="str">
        <f>IF(AO806="拼单会员","5年",IF(AJ806="","",VLOOKUP(AM806&amp;AP806,[1]Sheet11!$J$3:$K$17,2)))</f>
        <v/>
      </c>
      <c r="AR806" s="34" t="str">
        <f t="shared" si="303"/>
        <v/>
      </c>
      <c r="AS806" s="34" t="str">
        <f t="shared" si="304"/>
        <v/>
      </c>
      <c r="AT806" s="34" t="str">
        <f t="shared" si="305"/>
        <v/>
      </c>
      <c r="AU806" s="34" t="str">
        <f t="shared" si="306"/>
        <v/>
      </c>
      <c r="AV806" s="34" t="str">
        <f t="shared" si="307"/>
        <v/>
      </c>
      <c r="AW806" s="34" t="str">
        <f t="shared" si="308"/>
        <v/>
      </c>
      <c r="AX806" s="34" t="str">
        <f t="shared" si="309"/>
        <v/>
      </c>
      <c r="AY806" s="34" t="str">
        <f>IF(SUMIF('7-市场业绩'!F:F,AC806,'7-市场业绩'!I:I)&gt;0,"学习卡","老结算")</f>
        <v>老结算</v>
      </c>
      <c r="AZ806" s="34" t="str">
        <f t="shared" si="310"/>
        <v/>
      </c>
      <c r="BA806" s="34" t="str">
        <f t="shared" si="311"/>
        <v>无</v>
      </c>
      <c r="BB806" s="34" t="str">
        <f t="shared" si="312"/>
        <v/>
      </c>
      <c r="BC806" s="34" t="str">
        <f t="shared" si="313"/>
        <v/>
      </c>
      <c r="BD806" s="34" t="str">
        <f t="shared" si="314"/>
        <v>无</v>
      </c>
      <c r="BE806" s="34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7.25" hidden="1" customHeight="1">
      <c r="A807" s="30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7"/>
      <c r="M807" s="20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4" t="str">
        <f t="shared" si="291"/>
        <v/>
      </c>
      <c r="AD807" s="35">
        <f t="shared" si="292"/>
        <v>0</v>
      </c>
      <c r="AE807" s="34" t="str">
        <f t="shared" si="293"/>
        <v/>
      </c>
      <c r="AF807" s="24"/>
      <c r="AG807" s="39">
        <f t="shared" si="294"/>
        <v>0</v>
      </c>
      <c r="AH807" s="35">
        <f t="shared" si="295"/>
        <v>0</v>
      </c>
      <c r="AI807" s="35">
        <f t="shared" si="296"/>
        <v>0</v>
      </c>
      <c r="AJ807" s="34" t="str">
        <f t="shared" si="297"/>
        <v/>
      </c>
      <c r="AK807" s="34" t="str">
        <f t="shared" si="298"/>
        <v/>
      </c>
      <c r="AL807" s="34" t="str">
        <f t="shared" si="299"/>
        <v/>
      </c>
      <c r="AM807" s="34" t="str">
        <f t="shared" si="300"/>
        <v/>
      </c>
      <c r="AN807" s="34" t="str">
        <f t="shared" si="301"/>
        <v/>
      </c>
      <c r="AO807" s="34" t="str">
        <f t="shared" si="302"/>
        <v/>
      </c>
      <c r="AP807" s="34" t="str">
        <f>IF(AJ807="","",VLOOKUP(AN807,[1]Sheet11!E:F,2,0))</f>
        <v/>
      </c>
      <c r="AQ807" s="34" t="str">
        <f>IF(AO807="拼单会员","5年",IF(AJ807="","",VLOOKUP(AM807&amp;AP807,[1]Sheet11!$J$3:$K$17,2)))</f>
        <v/>
      </c>
      <c r="AR807" s="34" t="str">
        <f t="shared" si="303"/>
        <v/>
      </c>
      <c r="AS807" s="34" t="str">
        <f t="shared" si="304"/>
        <v/>
      </c>
      <c r="AT807" s="34" t="str">
        <f t="shared" si="305"/>
        <v/>
      </c>
      <c r="AU807" s="34" t="str">
        <f t="shared" si="306"/>
        <v/>
      </c>
      <c r="AV807" s="34" t="str">
        <f t="shared" si="307"/>
        <v/>
      </c>
      <c r="AW807" s="34" t="str">
        <f t="shared" si="308"/>
        <v/>
      </c>
      <c r="AX807" s="34" t="str">
        <f t="shared" si="309"/>
        <v/>
      </c>
      <c r="AY807" s="34" t="str">
        <f>IF(SUMIF('7-市场业绩'!F:F,AC807,'7-市场业绩'!I:I)&gt;0,"学习卡","老结算")</f>
        <v>老结算</v>
      </c>
      <c r="AZ807" s="34" t="str">
        <f t="shared" si="310"/>
        <v/>
      </c>
      <c r="BA807" s="34" t="str">
        <f t="shared" si="311"/>
        <v>无</v>
      </c>
      <c r="BB807" s="34" t="str">
        <f t="shared" si="312"/>
        <v/>
      </c>
      <c r="BC807" s="34" t="str">
        <f t="shared" si="313"/>
        <v/>
      </c>
      <c r="BD807" s="34" t="str">
        <f t="shared" si="314"/>
        <v>无</v>
      </c>
      <c r="BE807" s="34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7.25" hidden="1" customHeight="1">
      <c r="A808" s="30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7"/>
      <c r="M808" s="20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4" t="str">
        <f t="shared" si="291"/>
        <v/>
      </c>
      <c r="AD808" s="35">
        <f t="shared" si="292"/>
        <v>0</v>
      </c>
      <c r="AE808" s="34" t="str">
        <f t="shared" si="293"/>
        <v/>
      </c>
      <c r="AF808" s="24"/>
      <c r="AG808" s="39">
        <f t="shared" si="294"/>
        <v>0</v>
      </c>
      <c r="AH808" s="35">
        <f t="shared" si="295"/>
        <v>0</v>
      </c>
      <c r="AI808" s="35">
        <f t="shared" si="296"/>
        <v>0</v>
      </c>
      <c r="AJ808" s="34" t="str">
        <f t="shared" si="297"/>
        <v/>
      </c>
      <c r="AK808" s="34" t="str">
        <f t="shared" si="298"/>
        <v/>
      </c>
      <c r="AL808" s="34" t="str">
        <f t="shared" si="299"/>
        <v/>
      </c>
      <c r="AM808" s="34" t="str">
        <f t="shared" si="300"/>
        <v/>
      </c>
      <c r="AN808" s="34" t="str">
        <f t="shared" si="301"/>
        <v/>
      </c>
      <c r="AO808" s="34" t="str">
        <f t="shared" si="302"/>
        <v/>
      </c>
      <c r="AP808" s="34" t="str">
        <f>IF(AJ808="","",VLOOKUP(AN808,[1]Sheet11!E:F,2,0))</f>
        <v/>
      </c>
      <c r="AQ808" s="34" t="str">
        <f>IF(AO808="拼单会员","5年",IF(AJ808="","",VLOOKUP(AM808&amp;AP808,[1]Sheet11!$J$3:$K$17,2)))</f>
        <v/>
      </c>
      <c r="AR808" s="34" t="str">
        <f t="shared" si="303"/>
        <v/>
      </c>
      <c r="AS808" s="34" t="str">
        <f t="shared" si="304"/>
        <v/>
      </c>
      <c r="AT808" s="34" t="str">
        <f t="shared" si="305"/>
        <v/>
      </c>
      <c r="AU808" s="34" t="str">
        <f t="shared" si="306"/>
        <v/>
      </c>
      <c r="AV808" s="34" t="str">
        <f t="shared" si="307"/>
        <v/>
      </c>
      <c r="AW808" s="34" t="str">
        <f t="shared" si="308"/>
        <v/>
      </c>
      <c r="AX808" s="34" t="str">
        <f t="shared" si="309"/>
        <v/>
      </c>
      <c r="AY808" s="34" t="str">
        <f>IF(SUMIF('7-市场业绩'!F:F,AC808,'7-市场业绩'!I:I)&gt;0,"学习卡","老结算")</f>
        <v>老结算</v>
      </c>
      <c r="AZ808" s="34" t="str">
        <f t="shared" si="310"/>
        <v/>
      </c>
      <c r="BA808" s="34" t="str">
        <f t="shared" si="311"/>
        <v>无</v>
      </c>
      <c r="BB808" s="34" t="str">
        <f t="shared" si="312"/>
        <v/>
      </c>
      <c r="BC808" s="34" t="str">
        <f t="shared" si="313"/>
        <v/>
      </c>
      <c r="BD808" s="34" t="str">
        <f t="shared" si="314"/>
        <v>无</v>
      </c>
      <c r="BE808" s="34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7.25" hidden="1" customHeight="1">
      <c r="A809" s="30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7"/>
      <c r="M809" s="20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4" t="str">
        <f t="shared" si="291"/>
        <v/>
      </c>
      <c r="AD809" s="35">
        <f t="shared" si="292"/>
        <v>0</v>
      </c>
      <c r="AE809" s="34" t="str">
        <f t="shared" si="293"/>
        <v/>
      </c>
      <c r="AF809" s="24"/>
      <c r="AG809" s="39">
        <f t="shared" si="294"/>
        <v>0</v>
      </c>
      <c r="AH809" s="35">
        <f t="shared" si="295"/>
        <v>0</v>
      </c>
      <c r="AI809" s="35">
        <f t="shared" si="296"/>
        <v>0</v>
      </c>
      <c r="AJ809" s="34" t="str">
        <f t="shared" si="297"/>
        <v/>
      </c>
      <c r="AK809" s="34" t="str">
        <f t="shared" si="298"/>
        <v/>
      </c>
      <c r="AL809" s="34" t="str">
        <f t="shared" si="299"/>
        <v/>
      </c>
      <c r="AM809" s="34" t="str">
        <f t="shared" si="300"/>
        <v/>
      </c>
      <c r="AN809" s="34" t="str">
        <f t="shared" si="301"/>
        <v/>
      </c>
      <c r="AO809" s="34" t="str">
        <f t="shared" si="302"/>
        <v/>
      </c>
      <c r="AP809" s="34" t="str">
        <f>IF(AJ809="","",VLOOKUP(AN809,[1]Sheet11!E:F,2,0))</f>
        <v/>
      </c>
      <c r="AQ809" s="34" t="str">
        <f>IF(AO809="拼单会员","5年",IF(AJ809="","",VLOOKUP(AM809&amp;AP809,[1]Sheet11!$J$3:$K$17,2)))</f>
        <v/>
      </c>
      <c r="AR809" s="34" t="str">
        <f t="shared" si="303"/>
        <v/>
      </c>
      <c r="AS809" s="34" t="str">
        <f t="shared" si="304"/>
        <v/>
      </c>
      <c r="AT809" s="34" t="str">
        <f t="shared" si="305"/>
        <v/>
      </c>
      <c r="AU809" s="34" t="str">
        <f t="shared" si="306"/>
        <v/>
      </c>
      <c r="AV809" s="34" t="str">
        <f t="shared" si="307"/>
        <v/>
      </c>
      <c r="AW809" s="34" t="str">
        <f t="shared" si="308"/>
        <v/>
      </c>
      <c r="AX809" s="34" t="str">
        <f t="shared" si="309"/>
        <v/>
      </c>
      <c r="AY809" s="34" t="str">
        <f>IF(SUMIF('7-市场业绩'!F:F,AC809,'7-市场业绩'!I:I)&gt;0,"学习卡","老结算")</f>
        <v>老结算</v>
      </c>
      <c r="AZ809" s="34" t="str">
        <f t="shared" si="310"/>
        <v/>
      </c>
      <c r="BA809" s="34" t="str">
        <f t="shared" si="311"/>
        <v>无</v>
      </c>
      <c r="BB809" s="34" t="str">
        <f t="shared" si="312"/>
        <v/>
      </c>
      <c r="BC809" s="34" t="str">
        <f t="shared" si="313"/>
        <v/>
      </c>
      <c r="BD809" s="34" t="str">
        <f t="shared" si="314"/>
        <v>无</v>
      </c>
      <c r="BE809" s="34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7.25" hidden="1" customHeight="1">
      <c r="A810" s="30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7"/>
      <c r="M810" s="20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4" t="str">
        <f t="shared" si="291"/>
        <v/>
      </c>
      <c r="AD810" s="35">
        <f t="shared" si="292"/>
        <v>0</v>
      </c>
      <c r="AE810" s="34" t="str">
        <f t="shared" si="293"/>
        <v/>
      </c>
      <c r="AF810" s="24"/>
      <c r="AG810" s="39">
        <f t="shared" si="294"/>
        <v>0</v>
      </c>
      <c r="AH810" s="35">
        <f t="shared" si="295"/>
        <v>0</v>
      </c>
      <c r="AI810" s="35">
        <f t="shared" si="296"/>
        <v>0</v>
      </c>
      <c r="AJ810" s="34" t="str">
        <f t="shared" si="297"/>
        <v/>
      </c>
      <c r="AK810" s="34" t="str">
        <f t="shared" si="298"/>
        <v/>
      </c>
      <c r="AL810" s="34" t="str">
        <f t="shared" si="299"/>
        <v/>
      </c>
      <c r="AM810" s="34" t="str">
        <f t="shared" si="300"/>
        <v/>
      </c>
      <c r="AN810" s="34" t="str">
        <f t="shared" si="301"/>
        <v/>
      </c>
      <c r="AO810" s="34" t="str">
        <f t="shared" si="302"/>
        <v/>
      </c>
      <c r="AP810" s="34" t="str">
        <f>IF(AJ810="","",VLOOKUP(AN810,[1]Sheet11!E:F,2,0))</f>
        <v/>
      </c>
      <c r="AQ810" s="34" t="str">
        <f>IF(AO810="拼单会员","5年",IF(AJ810="","",VLOOKUP(AM810&amp;AP810,[1]Sheet11!$J$3:$K$17,2)))</f>
        <v/>
      </c>
      <c r="AR810" s="34" t="str">
        <f t="shared" si="303"/>
        <v/>
      </c>
      <c r="AS810" s="34" t="str">
        <f t="shared" si="304"/>
        <v/>
      </c>
      <c r="AT810" s="34" t="str">
        <f t="shared" si="305"/>
        <v/>
      </c>
      <c r="AU810" s="34" t="str">
        <f t="shared" si="306"/>
        <v/>
      </c>
      <c r="AV810" s="34" t="str">
        <f t="shared" si="307"/>
        <v/>
      </c>
      <c r="AW810" s="34" t="str">
        <f t="shared" si="308"/>
        <v/>
      </c>
      <c r="AX810" s="34" t="str">
        <f t="shared" si="309"/>
        <v/>
      </c>
      <c r="AY810" s="34" t="str">
        <f>IF(SUMIF('7-市场业绩'!F:F,AC810,'7-市场业绩'!I:I)&gt;0,"学习卡","老结算")</f>
        <v>老结算</v>
      </c>
      <c r="AZ810" s="34" t="str">
        <f t="shared" si="310"/>
        <v/>
      </c>
      <c r="BA810" s="34" t="str">
        <f t="shared" si="311"/>
        <v>无</v>
      </c>
      <c r="BB810" s="34" t="str">
        <f t="shared" si="312"/>
        <v/>
      </c>
      <c r="BC810" s="34" t="str">
        <f t="shared" si="313"/>
        <v/>
      </c>
      <c r="BD810" s="34" t="str">
        <f t="shared" si="314"/>
        <v>无</v>
      </c>
      <c r="BE810" s="34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7.25" hidden="1" customHeight="1">
      <c r="A811" s="30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7"/>
      <c r="M811" s="20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4" t="str">
        <f t="shared" si="291"/>
        <v/>
      </c>
      <c r="AD811" s="35">
        <f t="shared" si="292"/>
        <v>0</v>
      </c>
      <c r="AE811" s="34" t="str">
        <f t="shared" si="293"/>
        <v/>
      </c>
      <c r="AF811" s="24"/>
      <c r="AG811" s="39">
        <f t="shared" si="294"/>
        <v>0</v>
      </c>
      <c r="AH811" s="35">
        <f t="shared" si="295"/>
        <v>0</v>
      </c>
      <c r="AI811" s="35">
        <f t="shared" si="296"/>
        <v>0</v>
      </c>
      <c r="AJ811" s="34" t="str">
        <f t="shared" si="297"/>
        <v/>
      </c>
      <c r="AK811" s="34" t="str">
        <f t="shared" si="298"/>
        <v/>
      </c>
      <c r="AL811" s="34" t="str">
        <f t="shared" si="299"/>
        <v/>
      </c>
      <c r="AM811" s="34" t="str">
        <f t="shared" si="300"/>
        <v/>
      </c>
      <c r="AN811" s="34" t="str">
        <f t="shared" si="301"/>
        <v/>
      </c>
      <c r="AO811" s="34" t="str">
        <f t="shared" si="302"/>
        <v/>
      </c>
      <c r="AP811" s="34" t="str">
        <f>IF(AJ811="","",VLOOKUP(AN811,[1]Sheet11!E:F,2,0))</f>
        <v/>
      </c>
      <c r="AQ811" s="34" t="str">
        <f>IF(AO811="拼单会员","5年",IF(AJ811="","",VLOOKUP(AM811&amp;AP811,[1]Sheet11!$J$3:$K$17,2)))</f>
        <v/>
      </c>
      <c r="AR811" s="34" t="str">
        <f t="shared" si="303"/>
        <v/>
      </c>
      <c r="AS811" s="34" t="str">
        <f t="shared" si="304"/>
        <v/>
      </c>
      <c r="AT811" s="34" t="str">
        <f t="shared" si="305"/>
        <v/>
      </c>
      <c r="AU811" s="34" t="str">
        <f t="shared" si="306"/>
        <v/>
      </c>
      <c r="AV811" s="34" t="str">
        <f t="shared" si="307"/>
        <v/>
      </c>
      <c r="AW811" s="34" t="str">
        <f t="shared" si="308"/>
        <v/>
      </c>
      <c r="AX811" s="34" t="str">
        <f t="shared" si="309"/>
        <v/>
      </c>
      <c r="AY811" s="34" t="str">
        <f>IF(SUMIF('7-市场业绩'!F:F,AC811,'7-市场业绩'!I:I)&gt;0,"学习卡","老结算")</f>
        <v>老结算</v>
      </c>
      <c r="AZ811" s="34" t="str">
        <f t="shared" si="310"/>
        <v/>
      </c>
      <c r="BA811" s="34" t="str">
        <f t="shared" si="311"/>
        <v>无</v>
      </c>
      <c r="BB811" s="34" t="str">
        <f t="shared" si="312"/>
        <v/>
      </c>
      <c r="BC811" s="34" t="str">
        <f t="shared" si="313"/>
        <v/>
      </c>
      <c r="BD811" s="34" t="str">
        <f t="shared" si="314"/>
        <v>无</v>
      </c>
      <c r="BE811" s="34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7.25" hidden="1" customHeight="1">
      <c r="A812" s="30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7"/>
      <c r="M812" s="20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4" t="str">
        <f t="shared" si="291"/>
        <v/>
      </c>
      <c r="AD812" s="35">
        <f t="shared" si="292"/>
        <v>0</v>
      </c>
      <c r="AE812" s="34" t="str">
        <f t="shared" si="293"/>
        <v/>
      </c>
      <c r="AF812" s="24"/>
      <c r="AG812" s="39">
        <f t="shared" si="294"/>
        <v>0</v>
      </c>
      <c r="AH812" s="35">
        <f t="shared" si="295"/>
        <v>0</v>
      </c>
      <c r="AI812" s="35">
        <f t="shared" si="296"/>
        <v>0</v>
      </c>
      <c r="AJ812" s="34" t="str">
        <f t="shared" si="297"/>
        <v/>
      </c>
      <c r="AK812" s="34" t="str">
        <f t="shared" si="298"/>
        <v/>
      </c>
      <c r="AL812" s="34" t="str">
        <f t="shared" si="299"/>
        <v/>
      </c>
      <c r="AM812" s="34" t="str">
        <f t="shared" si="300"/>
        <v/>
      </c>
      <c r="AN812" s="34" t="str">
        <f t="shared" si="301"/>
        <v/>
      </c>
      <c r="AO812" s="34" t="str">
        <f t="shared" si="302"/>
        <v/>
      </c>
      <c r="AP812" s="34" t="str">
        <f>IF(AJ812="","",VLOOKUP(AN812,[1]Sheet11!E:F,2,0))</f>
        <v/>
      </c>
      <c r="AQ812" s="34" t="str">
        <f>IF(AO812="拼单会员","5年",IF(AJ812="","",VLOOKUP(AM812&amp;AP812,[1]Sheet11!$J$3:$K$17,2)))</f>
        <v/>
      </c>
      <c r="AR812" s="34" t="str">
        <f t="shared" si="303"/>
        <v/>
      </c>
      <c r="AS812" s="34" t="str">
        <f t="shared" si="304"/>
        <v/>
      </c>
      <c r="AT812" s="34" t="str">
        <f t="shared" si="305"/>
        <v/>
      </c>
      <c r="AU812" s="34" t="str">
        <f t="shared" si="306"/>
        <v/>
      </c>
      <c r="AV812" s="34" t="str">
        <f t="shared" si="307"/>
        <v/>
      </c>
      <c r="AW812" s="34" t="str">
        <f t="shared" si="308"/>
        <v/>
      </c>
      <c r="AX812" s="34" t="str">
        <f t="shared" si="309"/>
        <v/>
      </c>
      <c r="AY812" s="34" t="str">
        <f>IF(SUMIF('7-市场业绩'!F:F,AC812,'7-市场业绩'!I:I)&gt;0,"学习卡","老结算")</f>
        <v>老结算</v>
      </c>
      <c r="AZ812" s="34" t="str">
        <f t="shared" si="310"/>
        <v/>
      </c>
      <c r="BA812" s="34" t="str">
        <f t="shared" si="311"/>
        <v>无</v>
      </c>
      <c r="BB812" s="34" t="str">
        <f t="shared" si="312"/>
        <v/>
      </c>
      <c r="BC812" s="34" t="str">
        <f t="shared" si="313"/>
        <v/>
      </c>
      <c r="BD812" s="34" t="str">
        <f t="shared" si="314"/>
        <v>无</v>
      </c>
      <c r="BE812" s="34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7.25" hidden="1" customHeight="1">
      <c r="A813" s="30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7"/>
      <c r="M813" s="20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4" t="str">
        <f t="shared" si="291"/>
        <v/>
      </c>
      <c r="AD813" s="35">
        <f t="shared" si="292"/>
        <v>0</v>
      </c>
      <c r="AE813" s="34" t="str">
        <f t="shared" si="293"/>
        <v/>
      </c>
      <c r="AF813" s="24"/>
      <c r="AG813" s="39">
        <f t="shared" si="294"/>
        <v>0</v>
      </c>
      <c r="AH813" s="35">
        <f t="shared" si="295"/>
        <v>0</v>
      </c>
      <c r="AI813" s="35">
        <f t="shared" si="296"/>
        <v>0</v>
      </c>
      <c r="AJ813" s="34" t="str">
        <f t="shared" si="297"/>
        <v/>
      </c>
      <c r="AK813" s="34" t="str">
        <f t="shared" si="298"/>
        <v/>
      </c>
      <c r="AL813" s="34" t="str">
        <f t="shared" si="299"/>
        <v/>
      </c>
      <c r="AM813" s="34" t="str">
        <f t="shared" si="300"/>
        <v/>
      </c>
      <c r="AN813" s="34" t="str">
        <f t="shared" si="301"/>
        <v/>
      </c>
      <c r="AO813" s="34" t="str">
        <f t="shared" si="302"/>
        <v/>
      </c>
      <c r="AP813" s="34" t="str">
        <f>IF(AJ813="","",VLOOKUP(AN813,[1]Sheet11!E:F,2,0))</f>
        <v/>
      </c>
      <c r="AQ813" s="34" t="str">
        <f>IF(AO813="拼单会员","5年",IF(AJ813="","",VLOOKUP(AM813&amp;AP813,[1]Sheet11!$J$3:$K$17,2)))</f>
        <v/>
      </c>
      <c r="AR813" s="34" t="str">
        <f t="shared" si="303"/>
        <v/>
      </c>
      <c r="AS813" s="34" t="str">
        <f t="shared" si="304"/>
        <v/>
      </c>
      <c r="AT813" s="34" t="str">
        <f t="shared" si="305"/>
        <v/>
      </c>
      <c r="AU813" s="34" t="str">
        <f t="shared" si="306"/>
        <v/>
      </c>
      <c r="AV813" s="34" t="str">
        <f t="shared" si="307"/>
        <v/>
      </c>
      <c r="AW813" s="34" t="str">
        <f t="shared" si="308"/>
        <v/>
      </c>
      <c r="AX813" s="34" t="str">
        <f t="shared" si="309"/>
        <v/>
      </c>
      <c r="AY813" s="34" t="str">
        <f>IF(SUMIF('7-市场业绩'!F:F,AC813,'7-市场业绩'!I:I)&gt;0,"学习卡","老结算")</f>
        <v>老结算</v>
      </c>
      <c r="AZ813" s="34" t="str">
        <f t="shared" si="310"/>
        <v/>
      </c>
      <c r="BA813" s="34" t="str">
        <f t="shared" si="311"/>
        <v>无</v>
      </c>
      <c r="BB813" s="34" t="str">
        <f t="shared" si="312"/>
        <v/>
      </c>
      <c r="BC813" s="34" t="str">
        <f t="shared" si="313"/>
        <v/>
      </c>
      <c r="BD813" s="34" t="str">
        <f t="shared" si="314"/>
        <v>无</v>
      </c>
      <c r="BE813" s="34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7.25" hidden="1" customHeight="1">
      <c r="A814" s="30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7"/>
      <c r="M814" s="20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4" t="str">
        <f t="shared" si="291"/>
        <v/>
      </c>
      <c r="AD814" s="35">
        <f t="shared" si="292"/>
        <v>0</v>
      </c>
      <c r="AE814" s="34" t="str">
        <f t="shared" si="293"/>
        <v/>
      </c>
      <c r="AF814" s="24"/>
      <c r="AG814" s="39">
        <f t="shared" si="294"/>
        <v>0</v>
      </c>
      <c r="AH814" s="35">
        <f t="shared" si="295"/>
        <v>0</v>
      </c>
      <c r="AI814" s="35">
        <f t="shared" si="296"/>
        <v>0</v>
      </c>
      <c r="AJ814" s="34" t="str">
        <f t="shared" si="297"/>
        <v/>
      </c>
      <c r="AK814" s="34" t="str">
        <f t="shared" si="298"/>
        <v/>
      </c>
      <c r="AL814" s="34" t="str">
        <f t="shared" si="299"/>
        <v/>
      </c>
      <c r="AM814" s="34" t="str">
        <f t="shared" si="300"/>
        <v/>
      </c>
      <c r="AN814" s="34" t="str">
        <f t="shared" si="301"/>
        <v/>
      </c>
      <c r="AO814" s="34" t="str">
        <f t="shared" si="302"/>
        <v/>
      </c>
      <c r="AP814" s="34" t="str">
        <f>IF(AJ814="","",VLOOKUP(AN814,[1]Sheet11!E:F,2,0))</f>
        <v/>
      </c>
      <c r="AQ814" s="34" t="str">
        <f>IF(AO814="拼单会员","5年",IF(AJ814="","",VLOOKUP(AM814&amp;AP814,[1]Sheet11!$J$3:$K$17,2)))</f>
        <v/>
      </c>
      <c r="AR814" s="34" t="str">
        <f t="shared" si="303"/>
        <v/>
      </c>
      <c r="AS814" s="34" t="str">
        <f t="shared" si="304"/>
        <v/>
      </c>
      <c r="AT814" s="34" t="str">
        <f t="shared" si="305"/>
        <v/>
      </c>
      <c r="AU814" s="34" t="str">
        <f t="shared" si="306"/>
        <v/>
      </c>
      <c r="AV814" s="34" t="str">
        <f t="shared" si="307"/>
        <v/>
      </c>
      <c r="AW814" s="34" t="str">
        <f t="shared" si="308"/>
        <v/>
      </c>
      <c r="AX814" s="34" t="str">
        <f t="shared" si="309"/>
        <v/>
      </c>
      <c r="AY814" s="34" t="str">
        <f>IF(SUMIF('7-市场业绩'!F:F,AC814,'7-市场业绩'!I:I)&gt;0,"学习卡","老结算")</f>
        <v>老结算</v>
      </c>
      <c r="AZ814" s="34" t="str">
        <f t="shared" si="310"/>
        <v/>
      </c>
      <c r="BA814" s="34" t="str">
        <f t="shared" si="311"/>
        <v>无</v>
      </c>
      <c r="BB814" s="34" t="str">
        <f t="shared" si="312"/>
        <v/>
      </c>
      <c r="BC814" s="34" t="str">
        <f t="shared" si="313"/>
        <v/>
      </c>
      <c r="BD814" s="34" t="str">
        <f t="shared" si="314"/>
        <v>无</v>
      </c>
      <c r="BE814" s="34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7.25" hidden="1" customHeight="1">
      <c r="A815" s="30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7"/>
      <c r="M815" s="20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4" t="str">
        <f t="shared" si="291"/>
        <v/>
      </c>
      <c r="AD815" s="35">
        <f t="shared" si="292"/>
        <v>0</v>
      </c>
      <c r="AE815" s="34" t="str">
        <f t="shared" si="293"/>
        <v/>
      </c>
      <c r="AF815" s="24"/>
      <c r="AG815" s="39">
        <f t="shared" si="294"/>
        <v>0</v>
      </c>
      <c r="AH815" s="35">
        <f t="shared" si="295"/>
        <v>0</v>
      </c>
      <c r="AI815" s="35">
        <f t="shared" si="296"/>
        <v>0</v>
      </c>
      <c r="AJ815" s="34" t="str">
        <f t="shared" si="297"/>
        <v/>
      </c>
      <c r="AK815" s="34" t="str">
        <f t="shared" si="298"/>
        <v/>
      </c>
      <c r="AL815" s="34" t="str">
        <f t="shared" si="299"/>
        <v/>
      </c>
      <c r="AM815" s="34" t="str">
        <f t="shared" si="300"/>
        <v/>
      </c>
      <c r="AN815" s="34" t="str">
        <f t="shared" si="301"/>
        <v/>
      </c>
      <c r="AO815" s="34" t="str">
        <f t="shared" si="302"/>
        <v/>
      </c>
      <c r="AP815" s="34" t="str">
        <f>IF(AJ815="","",VLOOKUP(AN815,[1]Sheet11!E:F,2,0))</f>
        <v/>
      </c>
      <c r="AQ815" s="34" t="str">
        <f>IF(AO815="拼单会员","5年",IF(AJ815="","",VLOOKUP(AM815&amp;AP815,[1]Sheet11!$J$3:$K$17,2)))</f>
        <v/>
      </c>
      <c r="AR815" s="34" t="str">
        <f t="shared" si="303"/>
        <v/>
      </c>
      <c r="AS815" s="34" t="str">
        <f t="shared" si="304"/>
        <v/>
      </c>
      <c r="AT815" s="34" t="str">
        <f t="shared" si="305"/>
        <v/>
      </c>
      <c r="AU815" s="34" t="str">
        <f t="shared" si="306"/>
        <v/>
      </c>
      <c r="AV815" s="34" t="str">
        <f t="shared" si="307"/>
        <v/>
      </c>
      <c r="AW815" s="34" t="str">
        <f t="shared" si="308"/>
        <v/>
      </c>
      <c r="AX815" s="34" t="str">
        <f t="shared" si="309"/>
        <v/>
      </c>
      <c r="AY815" s="34" t="str">
        <f>IF(SUMIF('7-市场业绩'!F:F,AC815,'7-市场业绩'!I:I)&gt;0,"学习卡","老结算")</f>
        <v>老结算</v>
      </c>
      <c r="AZ815" s="34" t="str">
        <f t="shared" si="310"/>
        <v/>
      </c>
      <c r="BA815" s="34" t="str">
        <f t="shared" si="311"/>
        <v>无</v>
      </c>
      <c r="BB815" s="34" t="str">
        <f t="shared" si="312"/>
        <v/>
      </c>
      <c r="BC815" s="34" t="str">
        <f t="shared" si="313"/>
        <v/>
      </c>
      <c r="BD815" s="34" t="str">
        <f t="shared" si="314"/>
        <v>无</v>
      </c>
      <c r="BE815" s="34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7.25" hidden="1" customHeight="1">
      <c r="A816" s="30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7"/>
      <c r="M816" s="20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4" t="str">
        <f t="shared" si="291"/>
        <v/>
      </c>
      <c r="AD816" s="35">
        <f t="shared" si="292"/>
        <v>0</v>
      </c>
      <c r="AE816" s="34" t="str">
        <f t="shared" si="293"/>
        <v/>
      </c>
      <c r="AF816" s="24"/>
      <c r="AG816" s="39">
        <f t="shared" si="294"/>
        <v>0</v>
      </c>
      <c r="AH816" s="35">
        <f t="shared" si="295"/>
        <v>0</v>
      </c>
      <c r="AI816" s="35">
        <f t="shared" si="296"/>
        <v>0</v>
      </c>
      <c r="AJ816" s="34" t="str">
        <f t="shared" si="297"/>
        <v/>
      </c>
      <c r="AK816" s="34" t="str">
        <f t="shared" si="298"/>
        <v/>
      </c>
      <c r="AL816" s="34" t="str">
        <f t="shared" si="299"/>
        <v/>
      </c>
      <c r="AM816" s="34" t="str">
        <f t="shared" si="300"/>
        <v/>
      </c>
      <c r="AN816" s="34" t="str">
        <f t="shared" si="301"/>
        <v/>
      </c>
      <c r="AO816" s="34" t="str">
        <f t="shared" si="302"/>
        <v/>
      </c>
      <c r="AP816" s="34" t="str">
        <f>IF(AJ816="","",VLOOKUP(AN816,[1]Sheet11!E:F,2,0))</f>
        <v/>
      </c>
      <c r="AQ816" s="34" t="str">
        <f>IF(AO816="拼单会员","5年",IF(AJ816="","",VLOOKUP(AM816&amp;AP816,[1]Sheet11!$J$3:$K$17,2)))</f>
        <v/>
      </c>
      <c r="AR816" s="34" t="str">
        <f t="shared" si="303"/>
        <v/>
      </c>
      <c r="AS816" s="34" t="str">
        <f t="shared" si="304"/>
        <v/>
      </c>
      <c r="AT816" s="34" t="str">
        <f t="shared" si="305"/>
        <v/>
      </c>
      <c r="AU816" s="34" t="str">
        <f t="shared" si="306"/>
        <v/>
      </c>
      <c r="AV816" s="34" t="str">
        <f t="shared" si="307"/>
        <v/>
      </c>
      <c r="AW816" s="34" t="str">
        <f t="shared" si="308"/>
        <v/>
      </c>
      <c r="AX816" s="34" t="str">
        <f t="shared" si="309"/>
        <v/>
      </c>
      <c r="AY816" s="34" t="str">
        <f>IF(SUMIF('7-市场业绩'!F:F,AC816,'7-市场业绩'!I:I)&gt;0,"学习卡","老结算")</f>
        <v>老结算</v>
      </c>
      <c r="AZ816" s="34" t="str">
        <f t="shared" si="310"/>
        <v/>
      </c>
      <c r="BA816" s="34" t="str">
        <f t="shared" si="311"/>
        <v>无</v>
      </c>
      <c r="BB816" s="34" t="str">
        <f t="shared" si="312"/>
        <v/>
      </c>
      <c r="BC816" s="34" t="str">
        <f t="shared" si="313"/>
        <v/>
      </c>
      <c r="BD816" s="34" t="str">
        <f t="shared" si="314"/>
        <v>无</v>
      </c>
      <c r="BE816" s="34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7.25" hidden="1" customHeight="1">
      <c r="A817" s="30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7"/>
      <c r="M817" s="20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4" t="str">
        <f t="shared" si="291"/>
        <v/>
      </c>
      <c r="AD817" s="35">
        <f t="shared" si="292"/>
        <v>0</v>
      </c>
      <c r="AE817" s="34" t="str">
        <f t="shared" si="293"/>
        <v/>
      </c>
      <c r="AF817" s="24"/>
      <c r="AG817" s="39">
        <f t="shared" si="294"/>
        <v>0</v>
      </c>
      <c r="AH817" s="35">
        <f t="shared" si="295"/>
        <v>0</v>
      </c>
      <c r="AI817" s="35">
        <f t="shared" si="296"/>
        <v>0</v>
      </c>
      <c r="AJ817" s="34" t="str">
        <f t="shared" si="297"/>
        <v/>
      </c>
      <c r="AK817" s="34" t="str">
        <f t="shared" si="298"/>
        <v/>
      </c>
      <c r="AL817" s="34" t="str">
        <f t="shared" si="299"/>
        <v/>
      </c>
      <c r="AM817" s="34" t="str">
        <f t="shared" si="300"/>
        <v/>
      </c>
      <c r="AN817" s="34" t="str">
        <f t="shared" si="301"/>
        <v/>
      </c>
      <c r="AO817" s="34" t="str">
        <f t="shared" si="302"/>
        <v/>
      </c>
      <c r="AP817" s="34" t="str">
        <f>IF(AJ817="","",VLOOKUP(AN817,[1]Sheet11!E:F,2,0))</f>
        <v/>
      </c>
      <c r="AQ817" s="34" t="str">
        <f>IF(AO817="拼单会员","5年",IF(AJ817="","",VLOOKUP(AM817&amp;AP817,[1]Sheet11!$J$3:$K$17,2)))</f>
        <v/>
      </c>
      <c r="AR817" s="34" t="str">
        <f t="shared" si="303"/>
        <v/>
      </c>
      <c r="AS817" s="34" t="str">
        <f t="shared" si="304"/>
        <v/>
      </c>
      <c r="AT817" s="34" t="str">
        <f t="shared" si="305"/>
        <v/>
      </c>
      <c r="AU817" s="34" t="str">
        <f t="shared" si="306"/>
        <v/>
      </c>
      <c r="AV817" s="34" t="str">
        <f t="shared" si="307"/>
        <v/>
      </c>
      <c r="AW817" s="34" t="str">
        <f t="shared" si="308"/>
        <v/>
      </c>
      <c r="AX817" s="34" t="str">
        <f t="shared" si="309"/>
        <v/>
      </c>
      <c r="AY817" s="34" t="str">
        <f>IF(SUMIF('7-市场业绩'!F:F,AC817,'7-市场业绩'!I:I)&gt;0,"学习卡","老结算")</f>
        <v>老结算</v>
      </c>
      <c r="AZ817" s="34" t="str">
        <f t="shared" si="310"/>
        <v/>
      </c>
      <c r="BA817" s="34" t="str">
        <f t="shared" si="311"/>
        <v>无</v>
      </c>
      <c r="BB817" s="34" t="str">
        <f t="shared" si="312"/>
        <v/>
      </c>
      <c r="BC817" s="34" t="str">
        <f t="shared" si="313"/>
        <v/>
      </c>
      <c r="BD817" s="34" t="str">
        <f t="shared" si="314"/>
        <v>无</v>
      </c>
      <c r="BE817" s="34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7.25" hidden="1" customHeight="1">
      <c r="A818" s="30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7"/>
      <c r="M818" s="20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4" t="str">
        <f t="shared" si="291"/>
        <v/>
      </c>
      <c r="AD818" s="35">
        <f t="shared" si="292"/>
        <v>0</v>
      </c>
      <c r="AE818" s="34" t="str">
        <f t="shared" si="293"/>
        <v/>
      </c>
      <c r="AF818" s="24"/>
      <c r="AG818" s="39">
        <f t="shared" si="294"/>
        <v>0</v>
      </c>
      <c r="AH818" s="35">
        <f t="shared" si="295"/>
        <v>0</v>
      </c>
      <c r="AI818" s="35">
        <f t="shared" si="296"/>
        <v>0</v>
      </c>
      <c r="AJ818" s="34" t="str">
        <f t="shared" si="297"/>
        <v/>
      </c>
      <c r="AK818" s="34" t="str">
        <f t="shared" si="298"/>
        <v/>
      </c>
      <c r="AL818" s="34" t="str">
        <f t="shared" si="299"/>
        <v/>
      </c>
      <c r="AM818" s="34" t="str">
        <f t="shared" si="300"/>
        <v/>
      </c>
      <c r="AN818" s="34" t="str">
        <f t="shared" si="301"/>
        <v/>
      </c>
      <c r="AO818" s="34" t="str">
        <f t="shared" si="302"/>
        <v/>
      </c>
      <c r="AP818" s="34" t="str">
        <f>IF(AJ818="","",VLOOKUP(AN818,[1]Sheet11!E:F,2,0))</f>
        <v/>
      </c>
      <c r="AQ818" s="34" t="str">
        <f>IF(AO818="拼单会员","5年",IF(AJ818="","",VLOOKUP(AM818&amp;AP818,[1]Sheet11!$J$3:$K$17,2)))</f>
        <v/>
      </c>
      <c r="AR818" s="34" t="str">
        <f t="shared" si="303"/>
        <v/>
      </c>
      <c r="AS818" s="34" t="str">
        <f t="shared" si="304"/>
        <v/>
      </c>
      <c r="AT818" s="34" t="str">
        <f t="shared" si="305"/>
        <v/>
      </c>
      <c r="AU818" s="34" t="str">
        <f t="shared" si="306"/>
        <v/>
      </c>
      <c r="AV818" s="34" t="str">
        <f t="shared" si="307"/>
        <v/>
      </c>
      <c r="AW818" s="34" t="str">
        <f t="shared" si="308"/>
        <v/>
      </c>
      <c r="AX818" s="34" t="str">
        <f t="shared" si="309"/>
        <v/>
      </c>
      <c r="AY818" s="34" t="str">
        <f>IF(SUMIF('7-市场业绩'!F:F,AC818,'7-市场业绩'!I:I)&gt;0,"学习卡","老结算")</f>
        <v>老结算</v>
      </c>
      <c r="AZ818" s="34" t="str">
        <f t="shared" si="310"/>
        <v/>
      </c>
      <c r="BA818" s="34" t="str">
        <f t="shared" si="311"/>
        <v>无</v>
      </c>
      <c r="BB818" s="34" t="str">
        <f t="shared" si="312"/>
        <v/>
      </c>
      <c r="BC818" s="34" t="str">
        <f t="shared" si="313"/>
        <v/>
      </c>
      <c r="BD818" s="34" t="str">
        <f t="shared" si="314"/>
        <v>无</v>
      </c>
      <c r="BE818" s="34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7.25" hidden="1" customHeight="1">
      <c r="A819" s="30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7"/>
      <c r="M819" s="20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4" t="str">
        <f t="shared" si="291"/>
        <v/>
      </c>
      <c r="AD819" s="35">
        <f t="shared" si="292"/>
        <v>0</v>
      </c>
      <c r="AE819" s="34" t="str">
        <f t="shared" si="293"/>
        <v/>
      </c>
      <c r="AF819" s="24"/>
      <c r="AG819" s="39">
        <f t="shared" si="294"/>
        <v>0</v>
      </c>
      <c r="AH819" s="35">
        <f t="shared" si="295"/>
        <v>0</v>
      </c>
      <c r="AI819" s="35">
        <f t="shared" si="296"/>
        <v>0</v>
      </c>
      <c r="AJ819" s="34" t="str">
        <f t="shared" si="297"/>
        <v/>
      </c>
      <c r="AK819" s="34" t="str">
        <f t="shared" si="298"/>
        <v/>
      </c>
      <c r="AL819" s="34" t="str">
        <f t="shared" si="299"/>
        <v/>
      </c>
      <c r="AM819" s="34" t="str">
        <f t="shared" si="300"/>
        <v/>
      </c>
      <c r="AN819" s="34" t="str">
        <f t="shared" si="301"/>
        <v/>
      </c>
      <c r="AO819" s="34" t="str">
        <f t="shared" si="302"/>
        <v/>
      </c>
      <c r="AP819" s="34" t="str">
        <f>IF(AJ819="","",VLOOKUP(AN819,[1]Sheet11!E:F,2,0))</f>
        <v/>
      </c>
      <c r="AQ819" s="34" t="str">
        <f>IF(AO819="拼单会员","5年",IF(AJ819="","",VLOOKUP(AM819&amp;AP819,[1]Sheet11!$J$3:$K$17,2)))</f>
        <v/>
      </c>
      <c r="AR819" s="34" t="str">
        <f t="shared" si="303"/>
        <v/>
      </c>
      <c r="AS819" s="34" t="str">
        <f t="shared" si="304"/>
        <v/>
      </c>
      <c r="AT819" s="34" t="str">
        <f t="shared" si="305"/>
        <v/>
      </c>
      <c r="AU819" s="34" t="str">
        <f t="shared" si="306"/>
        <v/>
      </c>
      <c r="AV819" s="34" t="str">
        <f t="shared" si="307"/>
        <v/>
      </c>
      <c r="AW819" s="34" t="str">
        <f t="shared" si="308"/>
        <v/>
      </c>
      <c r="AX819" s="34" t="str">
        <f t="shared" si="309"/>
        <v/>
      </c>
      <c r="AY819" s="34" t="str">
        <f>IF(SUMIF('7-市场业绩'!F:F,AC819,'7-市场业绩'!I:I)&gt;0,"学习卡","老结算")</f>
        <v>老结算</v>
      </c>
      <c r="AZ819" s="34" t="str">
        <f t="shared" si="310"/>
        <v/>
      </c>
      <c r="BA819" s="34" t="str">
        <f t="shared" si="311"/>
        <v>无</v>
      </c>
      <c r="BB819" s="34" t="str">
        <f t="shared" si="312"/>
        <v/>
      </c>
      <c r="BC819" s="34" t="str">
        <f t="shared" si="313"/>
        <v/>
      </c>
      <c r="BD819" s="34" t="str">
        <f t="shared" si="314"/>
        <v>无</v>
      </c>
      <c r="BE819" s="34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7.25" hidden="1" customHeight="1">
      <c r="A820" s="30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7"/>
      <c r="M820" s="20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4" t="str">
        <f t="shared" si="291"/>
        <v/>
      </c>
      <c r="AD820" s="35">
        <f t="shared" si="292"/>
        <v>0</v>
      </c>
      <c r="AE820" s="34" t="str">
        <f t="shared" si="293"/>
        <v/>
      </c>
      <c r="AF820" s="24"/>
      <c r="AG820" s="39">
        <f t="shared" si="294"/>
        <v>0</v>
      </c>
      <c r="AH820" s="35">
        <f t="shared" si="295"/>
        <v>0</v>
      </c>
      <c r="AI820" s="35">
        <f t="shared" si="296"/>
        <v>0</v>
      </c>
      <c r="AJ820" s="34" t="str">
        <f t="shared" si="297"/>
        <v/>
      </c>
      <c r="AK820" s="34" t="str">
        <f t="shared" si="298"/>
        <v/>
      </c>
      <c r="AL820" s="34" t="str">
        <f t="shared" si="299"/>
        <v/>
      </c>
      <c r="AM820" s="34" t="str">
        <f t="shared" si="300"/>
        <v/>
      </c>
      <c r="AN820" s="34" t="str">
        <f t="shared" si="301"/>
        <v/>
      </c>
      <c r="AO820" s="34" t="str">
        <f t="shared" si="302"/>
        <v/>
      </c>
      <c r="AP820" s="34" t="str">
        <f>IF(AJ820="","",VLOOKUP(AN820,[1]Sheet11!E:F,2,0))</f>
        <v/>
      </c>
      <c r="AQ820" s="34" t="str">
        <f>IF(AO820="拼单会员","5年",IF(AJ820="","",VLOOKUP(AM820&amp;AP820,[1]Sheet11!$J$3:$K$17,2)))</f>
        <v/>
      </c>
      <c r="AR820" s="34" t="str">
        <f t="shared" si="303"/>
        <v/>
      </c>
      <c r="AS820" s="34" t="str">
        <f t="shared" si="304"/>
        <v/>
      </c>
      <c r="AT820" s="34" t="str">
        <f t="shared" si="305"/>
        <v/>
      </c>
      <c r="AU820" s="34" t="str">
        <f t="shared" si="306"/>
        <v/>
      </c>
      <c r="AV820" s="34" t="str">
        <f t="shared" si="307"/>
        <v/>
      </c>
      <c r="AW820" s="34" t="str">
        <f t="shared" si="308"/>
        <v/>
      </c>
      <c r="AX820" s="34" t="str">
        <f t="shared" si="309"/>
        <v/>
      </c>
      <c r="AY820" s="34" t="str">
        <f>IF(SUMIF('7-市场业绩'!F:F,AC820,'7-市场业绩'!I:I)&gt;0,"学习卡","老结算")</f>
        <v>老结算</v>
      </c>
      <c r="AZ820" s="34" t="str">
        <f t="shared" si="310"/>
        <v/>
      </c>
      <c r="BA820" s="34" t="str">
        <f t="shared" si="311"/>
        <v>无</v>
      </c>
      <c r="BB820" s="34" t="str">
        <f t="shared" si="312"/>
        <v/>
      </c>
      <c r="BC820" s="34" t="str">
        <f t="shared" si="313"/>
        <v/>
      </c>
      <c r="BD820" s="34" t="str">
        <f t="shared" si="314"/>
        <v>无</v>
      </c>
      <c r="BE820" s="34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7.25" hidden="1" customHeight="1">
      <c r="A821" s="30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7"/>
      <c r="M821" s="20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4" t="str">
        <f t="shared" si="291"/>
        <v/>
      </c>
      <c r="AD821" s="35">
        <f t="shared" si="292"/>
        <v>0</v>
      </c>
      <c r="AE821" s="34" t="str">
        <f t="shared" si="293"/>
        <v/>
      </c>
      <c r="AF821" s="24"/>
      <c r="AG821" s="39">
        <f t="shared" si="294"/>
        <v>0</v>
      </c>
      <c r="AH821" s="35">
        <f t="shared" si="295"/>
        <v>0</v>
      </c>
      <c r="AI821" s="35">
        <f t="shared" si="296"/>
        <v>0</v>
      </c>
      <c r="AJ821" s="34" t="str">
        <f t="shared" si="297"/>
        <v/>
      </c>
      <c r="AK821" s="34" t="str">
        <f t="shared" si="298"/>
        <v/>
      </c>
      <c r="AL821" s="34" t="str">
        <f t="shared" si="299"/>
        <v/>
      </c>
      <c r="AM821" s="34" t="str">
        <f t="shared" si="300"/>
        <v/>
      </c>
      <c r="AN821" s="34" t="str">
        <f t="shared" si="301"/>
        <v/>
      </c>
      <c r="AO821" s="34" t="str">
        <f t="shared" si="302"/>
        <v/>
      </c>
      <c r="AP821" s="34" t="str">
        <f>IF(AJ821="","",VLOOKUP(AN821,[1]Sheet11!E:F,2,0))</f>
        <v/>
      </c>
      <c r="AQ821" s="34" t="str">
        <f>IF(AO821="拼单会员","5年",IF(AJ821="","",VLOOKUP(AM821&amp;AP821,[1]Sheet11!$J$3:$K$17,2)))</f>
        <v/>
      </c>
      <c r="AR821" s="34" t="str">
        <f t="shared" si="303"/>
        <v/>
      </c>
      <c r="AS821" s="34" t="str">
        <f t="shared" si="304"/>
        <v/>
      </c>
      <c r="AT821" s="34" t="str">
        <f t="shared" si="305"/>
        <v/>
      </c>
      <c r="AU821" s="34" t="str">
        <f t="shared" si="306"/>
        <v/>
      </c>
      <c r="AV821" s="34" t="str">
        <f t="shared" si="307"/>
        <v/>
      </c>
      <c r="AW821" s="34" t="str">
        <f t="shared" si="308"/>
        <v/>
      </c>
      <c r="AX821" s="34" t="str">
        <f t="shared" si="309"/>
        <v/>
      </c>
      <c r="AY821" s="34" t="str">
        <f>IF(SUMIF('7-市场业绩'!F:F,AC821,'7-市场业绩'!I:I)&gt;0,"学习卡","老结算")</f>
        <v>老结算</v>
      </c>
      <c r="AZ821" s="34" t="str">
        <f t="shared" si="310"/>
        <v/>
      </c>
      <c r="BA821" s="34" t="str">
        <f t="shared" si="311"/>
        <v>无</v>
      </c>
      <c r="BB821" s="34" t="str">
        <f t="shared" si="312"/>
        <v/>
      </c>
      <c r="BC821" s="34" t="str">
        <f t="shared" si="313"/>
        <v/>
      </c>
      <c r="BD821" s="34" t="str">
        <f t="shared" si="314"/>
        <v>无</v>
      </c>
      <c r="BE821" s="34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7.25" hidden="1" customHeight="1">
      <c r="A822" s="30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7"/>
      <c r="M822" s="20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4" t="str">
        <f t="shared" si="291"/>
        <v/>
      </c>
      <c r="AD822" s="35">
        <f t="shared" si="292"/>
        <v>0</v>
      </c>
      <c r="AE822" s="34" t="str">
        <f t="shared" si="293"/>
        <v/>
      </c>
      <c r="AF822" s="24"/>
      <c r="AG822" s="39">
        <f t="shared" si="294"/>
        <v>0</v>
      </c>
      <c r="AH822" s="35">
        <f t="shared" si="295"/>
        <v>0</v>
      </c>
      <c r="AI822" s="35">
        <f t="shared" si="296"/>
        <v>0</v>
      </c>
      <c r="AJ822" s="34" t="str">
        <f t="shared" si="297"/>
        <v/>
      </c>
      <c r="AK822" s="34" t="str">
        <f t="shared" si="298"/>
        <v/>
      </c>
      <c r="AL822" s="34" t="str">
        <f t="shared" si="299"/>
        <v/>
      </c>
      <c r="AM822" s="34" t="str">
        <f t="shared" si="300"/>
        <v/>
      </c>
      <c r="AN822" s="34" t="str">
        <f t="shared" si="301"/>
        <v/>
      </c>
      <c r="AO822" s="34" t="str">
        <f t="shared" si="302"/>
        <v/>
      </c>
      <c r="AP822" s="34" t="str">
        <f>IF(AJ822="","",VLOOKUP(AN822,[1]Sheet11!E:F,2,0))</f>
        <v/>
      </c>
      <c r="AQ822" s="34" t="str">
        <f>IF(AO822="拼单会员","5年",IF(AJ822="","",VLOOKUP(AM822&amp;AP822,[1]Sheet11!$J$3:$K$17,2)))</f>
        <v/>
      </c>
      <c r="AR822" s="34" t="str">
        <f t="shared" si="303"/>
        <v/>
      </c>
      <c r="AS822" s="34" t="str">
        <f t="shared" si="304"/>
        <v/>
      </c>
      <c r="AT822" s="34" t="str">
        <f t="shared" si="305"/>
        <v/>
      </c>
      <c r="AU822" s="34" t="str">
        <f t="shared" si="306"/>
        <v/>
      </c>
      <c r="AV822" s="34" t="str">
        <f t="shared" si="307"/>
        <v/>
      </c>
      <c r="AW822" s="34" t="str">
        <f t="shared" si="308"/>
        <v/>
      </c>
      <c r="AX822" s="34" t="str">
        <f t="shared" si="309"/>
        <v/>
      </c>
      <c r="AY822" s="34" t="str">
        <f>IF(SUMIF('7-市场业绩'!F:F,AC822,'7-市场业绩'!I:I)&gt;0,"学习卡","老结算")</f>
        <v>老结算</v>
      </c>
      <c r="AZ822" s="34" t="str">
        <f t="shared" si="310"/>
        <v/>
      </c>
      <c r="BA822" s="34" t="str">
        <f t="shared" si="311"/>
        <v>无</v>
      </c>
      <c r="BB822" s="34" t="str">
        <f t="shared" si="312"/>
        <v/>
      </c>
      <c r="BC822" s="34" t="str">
        <f t="shared" si="313"/>
        <v/>
      </c>
      <c r="BD822" s="34" t="str">
        <f t="shared" si="314"/>
        <v>无</v>
      </c>
      <c r="BE822" s="34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7.25" hidden="1" customHeight="1">
      <c r="A823" s="30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7"/>
      <c r="M823" s="20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4" t="str">
        <f t="shared" si="291"/>
        <v/>
      </c>
      <c r="AD823" s="35">
        <f t="shared" si="292"/>
        <v>0</v>
      </c>
      <c r="AE823" s="34" t="str">
        <f t="shared" si="293"/>
        <v/>
      </c>
      <c r="AF823" s="24"/>
      <c r="AG823" s="39">
        <f t="shared" si="294"/>
        <v>0</v>
      </c>
      <c r="AH823" s="35">
        <f t="shared" si="295"/>
        <v>0</v>
      </c>
      <c r="AI823" s="35">
        <f t="shared" si="296"/>
        <v>0</v>
      </c>
      <c r="AJ823" s="34" t="str">
        <f t="shared" si="297"/>
        <v/>
      </c>
      <c r="AK823" s="34" t="str">
        <f t="shared" si="298"/>
        <v/>
      </c>
      <c r="AL823" s="34" t="str">
        <f t="shared" si="299"/>
        <v/>
      </c>
      <c r="AM823" s="34" t="str">
        <f t="shared" si="300"/>
        <v/>
      </c>
      <c r="AN823" s="34" t="str">
        <f t="shared" si="301"/>
        <v/>
      </c>
      <c r="AO823" s="34" t="str">
        <f t="shared" si="302"/>
        <v/>
      </c>
      <c r="AP823" s="34" t="str">
        <f>IF(AJ823="","",VLOOKUP(AN823,[1]Sheet11!E:F,2,0))</f>
        <v/>
      </c>
      <c r="AQ823" s="34" t="str">
        <f>IF(AO823="拼单会员","5年",IF(AJ823="","",VLOOKUP(AM823&amp;AP823,[1]Sheet11!$J$3:$K$17,2)))</f>
        <v/>
      </c>
      <c r="AR823" s="34" t="str">
        <f t="shared" si="303"/>
        <v/>
      </c>
      <c r="AS823" s="34" t="str">
        <f t="shared" si="304"/>
        <v/>
      </c>
      <c r="AT823" s="34" t="str">
        <f t="shared" si="305"/>
        <v/>
      </c>
      <c r="AU823" s="34" t="str">
        <f t="shared" si="306"/>
        <v/>
      </c>
      <c r="AV823" s="34" t="str">
        <f t="shared" si="307"/>
        <v/>
      </c>
      <c r="AW823" s="34" t="str">
        <f t="shared" si="308"/>
        <v/>
      </c>
      <c r="AX823" s="34" t="str">
        <f t="shared" si="309"/>
        <v/>
      </c>
      <c r="AY823" s="34" t="str">
        <f>IF(SUMIF('7-市场业绩'!F:F,AC823,'7-市场业绩'!I:I)&gt;0,"学习卡","老结算")</f>
        <v>老结算</v>
      </c>
      <c r="AZ823" s="34" t="str">
        <f t="shared" si="310"/>
        <v/>
      </c>
      <c r="BA823" s="34" t="str">
        <f t="shared" si="311"/>
        <v>无</v>
      </c>
      <c r="BB823" s="34" t="str">
        <f t="shared" si="312"/>
        <v/>
      </c>
      <c r="BC823" s="34" t="str">
        <f t="shared" si="313"/>
        <v/>
      </c>
      <c r="BD823" s="34" t="str">
        <f t="shared" si="314"/>
        <v>无</v>
      </c>
      <c r="BE823" s="34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7.25" hidden="1" customHeight="1">
      <c r="A824" s="30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7"/>
      <c r="M824" s="20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4" t="str">
        <f t="shared" si="291"/>
        <v/>
      </c>
      <c r="AD824" s="35">
        <f t="shared" si="292"/>
        <v>0</v>
      </c>
      <c r="AE824" s="34" t="str">
        <f t="shared" si="293"/>
        <v/>
      </c>
      <c r="AF824" s="24"/>
      <c r="AG824" s="39">
        <f t="shared" si="294"/>
        <v>0</v>
      </c>
      <c r="AH824" s="35">
        <f t="shared" si="295"/>
        <v>0</v>
      </c>
      <c r="AI824" s="35">
        <f t="shared" si="296"/>
        <v>0</v>
      </c>
      <c r="AJ824" s="34" t="str">
        <f t="shared" si="297"/>
        <v/>
      </c>
      <c r="AK824" s="34" t="str">
        <f t="shared" si="298"/>
        <v/>
      </c>
      <c r="AL824" s="34" t="str">
        <f t="shared" si="299"/>
        <v/>
      </c>
      <c r="AM824" s="34" t="str">
        <f t="shared" si="300"/>
        <v/>
      </c>
      <c r="AN824" s="34" t="str">
        <f t="shared" si="301"/>
        <v/>
      </c>
      <c r="AO824" s="34" t="str">
        <f t="shared" si="302"/>
        <v/>
      </c>
      <c r="AP824" s="34" t="str">
        <f>IF(AJ824="","",VLOOKUP(AN824,[1]Sheet11!E:F,2,0))</f>
        <v/>
      </c>
      <c r="AQ824" s="34" t="str">
        <f>IF(AO824="拼单会员","5年",IF(AJ824="","",VLOOKUP(AM824&amp;AP824,[1]Sheet11!$J$3:$K$17,2)))</f>
        <v/>
      </c>
      <c r="AR824" s="34" t="str">
        <f t="shared" si="303"/>
        <v/>
      </c>
      <c r="AS824" s="34" t="str">
        <f t="shared" si="304"/>
        <v/>
      </c>
      <c r="AT824" s="34" t="str">
        <f t="shared" si="305"/>
        <v/>
      </c>
      <c r="AU824" s="34" t="str">
        <f t="shared" si="306"/>
        <v/>
      </c>
      <c r="AV824" s="34" t="str">
        <f t="shared" si="307"/>
        <v/>
      </c>
      <c r="AW824" s="34" t="str">
        <f t="shared" si="308"/>
        <v/>
      </c>
      <c r="AX824" s="34" t="str">
        <f t="shared" si="309"/>
        <v/>
      </c>
      <c r="AY824" s="34" t="str">
        <f>IF(SUMIF('7-市场业绩'!F:F,AC824,'7-市场业绩'!I:I)&gt;0,"学习卡","老结算")</f>
        <v>老结算</v>
      </c>
      <c r="AZ824" s="34" t="str">
        <f t="shared" si="310"/>
        <v/>
      </c>
      <c r="BA824" s="34" t="str">
        <f t="shared" si="311"/>
        <v>无</v>
      </c>
      <c r="BB824" s="34" t="str">
        <f t="shared" si="312"/>
        <v/>
      </c>
      <c r="BC824" s="34" t="str">
        <f t="shared" si="313"/>
        <v/>
      </c>
      <c r="BD824" s="34" t="str">
        <f t="shared" si="314"/>
        <v>无</v>
      </c>
      <c r="BE824" s="34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7.25" hidden="1" customHeight="1">
      <c r="A825" s="30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7"/>
      <c r="M825" s="20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4" t="str">
        <f t="shared" si="291"/>
        <v/>
      </c>
      <c r="AD825" s="35">
        <f t="shared" si="292"/>
        <v>0</v>
      </c>
      <c r="AE825" s="34" t="str">
        <f t="shared" si="293"/>
        <v/>
      </c>
      <c r="AF825" s="24"/>
      <c r="AG825" s="39">
        <f t="shared" si="294"/>
        <v>0</v>
      </c>
      <c r="AH825" s="35">
        <f t="shared" si="295"/>
        <v>0</v>
      </c>
      <c r="AI825" s="35">
        <f t="shared" si="296"/>
        <v>0</v>
      </c>
      <c r="AJ825" s="34" t="str">
        <f t="shared" si="297"/>
        <v/>
      </c>
      <c r="AK825" s="34" t="str">
        <f t="shared" si="298"/>
        <v/>
      </c>
      <c r="AL825" s="34" t="str">
        <f t="shared" si="299"/>
        <v/>
      </c>
      <c r="AM825" s="34" t="str">
        <f t="shared" si="300"/>
        <v/>
      </c>
      <c r="AN825" s="34" t="str">
        <f t="shared" si="301"/>
        <v/>
      </c>
      <c r="AO825" s="34" t="str">
        <f t="shared" si="302"/>
        <v/>
      </c>
      <c r="AP825" s="34" t="str">
        <f>IF(AJ825="","",VLOOKUP(AN825,[1]Sheet11!E:F,2,0))</f>
        <v/>
      </c>
      <c r="AQ825" s="34" t="str">
        <f>IF(AO825="拼单会员","5年",IF(AJ825="","",VLOOKUP(AM825&amp;AP825,[1]Sheet11!$J$3:$K$17,2)))</f>
        <v/>
      </c>
      <c r="AR825" s="34" t="str">
        <f t="shared" si="303"/>
        <v/>
      </c>
      <c r="AS825" s="34" t="str">
        <f t="shared" si="304"/>
        <v/>
      </c>
      <c r="AT825" s="34" t="str">
        <f t="shared" si="305"/>
        <v/>
      </c>
      <c r="AU825" s="34" t="str">
        <f t="shared" si="306"/>
        <v/>
      </c>
      <c r="AV825" s="34" t="str">
        <f t="shared" si="307"/>
        <v/>
      </c>
      <c r="AW825" s="34" t="str">
        <f t="shared" si="308"/>
        <v/>
      </c>
      <c r="AX825" s="34" t="str">
        <f t="shared" si="309"/>
        <v/>
      </c>
      <c r="AY825" s="34" t="str">
        <f>IF(SUMIF('7-市场业绩'!F:F,AC825,'7-市场业绩'!I:I)&gt;0,"学习卡","老结算")</f>
        <v>老结算</v>
      </c>
      <c r="AZ825" s="34" t="str">
        <f t="shared" si="310"/>
        <v/>
      </c>
      <c r="BA825" s="34" t="str">
        <f t="shared" si="311"/>
        <v>无</v>
      </c>
      <c r="BB825" s="34" t="str">
        <f t="shared" si="312"/>
        <v/>
      </c>
      <c r="BC825" s="34" t="str">
        <f t="shared" si="313"/>
        <v/>
      </c>
      <c r="BD825" s="34" t="str">
        <f t="shared" si="314"/>
        <v>无</v>
      </c>
      <c r="BE825" s="34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7.25" hidden="1" customHeight="1">
      <c r="A826" s="30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7"/>
      <c r="M826" s="20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4" t="str">
        <f t="shared" si="291"/>
        <v/>
      </c>
      <c r="AD826" s="35">
        <f t="shared" si="292"/>
        <v>0</v>
      </c>
      <c r="AE826" s="34" t="str">
        <f t="shared" si="293"/>
        <v/>
      </c>
      <c r="AF826" s="24"/>
      <c r="AG826" s="39">
        <f t="shared" si="294"/>
        <v>0</v>
      </c>
      <c r="AH826" s="35">
        <f t="shared" si="295"/>
        <v>0</v>
      </c>
      <c r="AI826" s="35">
        <f t="shared" si="296"/>
        <v>0</v>
      </c>
      <c r="AJ826" s="34" t="str">
        <f t="shared" si="297"/>
        <v/>
      </c>
      <c r="AK826" s="34" t="str">
        <f t="shared" si="298"/>
        <v/>
      </c>
      <c r="AL826" s="34" t="str">
        <f t="shared" si="299"/>
        <v/>
      </c>
      <c r="AM826" s="34" t="str">
        <f t="shared" si="300"/>
        <v/>
      </c>
      <c r="AN826" s="34" t="str">
        <f t="shared" si="301"/>
        <v/>
      </c>
      <c r="AO826" s="34" t="str">
        <f t="shared" si="302"/>
        <v/>
      </c>
      <c r="AP826" s="34" t="str">
        <f>IF(AJ826="","",VLOOKUP(AN826,[1]Sheet11!E:F,2,0))</f>
        <v/>
      </c>
      <c r="AQ826" s="34" t="str">
        <f>IF(AO826="拼单会员","5年",IF(AJ826="","",VLOOKUP(AM826&amp;AP826,[1]Sheet11!$J$3:$K$17,2)))</f>
        <v/>
      </c>
      <c r="AR826" s="34" t="str">
        <f t="shared" si="303"/>
        <v/>
      </c>
      <c r="AS826" s="34" t="str">
        <f t="shared" si="304"/>
        <v/>
      </c>
      <c r="AT826" s="34" t="str">
        <f t="shared" si="305"/>
        <v/>
      </c>
      <c r="AU826" s="34" t="str">
        <f t="shared" si="306"/>
        <v/>
      </c>
      <c r="AV826" s="34" t="str">
        <f t="shared" si="307"/>
        <v/>
      </c>
      <c r="AW826" s="34" t="str">
        <f t="shared" si="308"/>
        <v/>
      </c>
      <c r="AX826" s="34" t="str">
        <f t="shared" si="309"/>
        <v/>
      </c>
      <c r="AY826" s="34" t="str">
        <f>IF(SUMIF('7-市场业绩'!F:F,AC826,'7-市场业绩'!I:I)&gt;0,"学习卡","老结算")</f>
        <v>老结算</v>
      </c>
      <c r="AZ826" s="34" t="str">
        <f t="shared" si="310"/>
        <v/>
      </c>
      <c r="BA826" s="34" t="str">
        <f t="shared" si="311"/>
        <v>无</v>
      </c>
      <c r="BB826" s="34" t="str">
        <f t="shared" si="312"/>
        <v/>
      </c>
      <c r="BC826" s="34" t="str">
        <f t="shared" si="313"/>
        <v/>
      </c>
      <c r="BD826" s="34" t="str">
        <f t="shared" si="314"/>
        <v>无</v>
      </c>
      <c r="BE826" s="34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7.25" hidden="1" customHeight="1">
      <c r="A827" s="30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7"/>
      <c r="M827" s="20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4" t="str">
        <f t="shared" si="291"/>
        <v/>
      </c>
      <c r="AD827" s="35">
        <f t="shared" si="292"/>
        <v>0</v>
      </c>
      <c r="AE827" s="34" t="str">
        <f t="shared" si="293"/>
        <v/>
      </c>
      <c r="AF827" s="24"/>
      <c r="AG827" s="39">
        <f t="shared" si="294"/>
        <v>0</v>
      </c>
      <c r="AH827" s="35">
        <f t="shared" si="295"/>
        <v>0</v>
      </c>
      <c r="AI827" s="35">
        <f t="shared" si="296"/>
        <v>0</v>
      </c>
      <c r="AJ827" s="34" t="str">
        <f t="shared" si="297"/>
        <v/>
      </c>
      <c r="AK827" s="34" t="str">
        <f t="shared" si="298"/>
        <v/>
      </c>
      <c r="AL827" s="34" t="str">
        <f t="shared" si="299"/>
        <v/>
      </c>
      <c r="AM827" s="34" t="str">
        <f t="shared" si="300"/>
        <v/>
      </c>
      <c r="AN827" s="34" t="str">
        <f t="shared" si="301"/>
        <v/>
      </c>
      <c r="AO827" s="34" t="str">
        <f t="shared" si="302"/>
        <v/>
      </c>
      <c r="AP827" s="34" t="str">
        <f>IF(AJ827="","",VLOOKUP(AN827,[1]Sheet11!E:F,2,0))</f>
        <v/>
      </c>
      <c r="AQ827" s="34" t="str">
        <f>IF(AO827="拼单会员","5年",IF(AJ827="","",VLOOKUP(AM827&amp;AP827,[1]Sheet11!$J$3:$K$17,2)))</f>
        <v/>
      </c>
      <c r="AR827" s="34" t="str">
        <f t="shared" si="303"/>
        <v/>
      </c>
      <c r="AS827" s="34" t="str">
        <f t="shared" si="304"/>
        <v/>
      </c>
      <c r="AT827" s="34" t="str">
        <f t="shared" si="305"/>
        <v/>
      </c>
      <c r="AU827" s="34" t="str">
        <f t="shared" si="306"/>
        <v/>
      </c>
      <c r="AV827" s="34" t="str">
        <f t="shared" si="307"/>
        <v/>
      </c>
      <c r="AW827" s="34" t="str">
        <f t="shared" si="308"/>
        <v/>
      </c>
      <c r="AX827" s="34" t="str">
        <f t="shared" si="309"/>
        <v/>
      </c>
      <c r="AY827" s="34" t="str">
        <f>IF(SUMIF('7-市场业绩'!F:F,AC827,'7-市场业绩'!I:I)&gt;0,"学习卡","老结算")</f>
        <v>老结算</v>
      </c>
      <c r="AZ827" s="34" t="str">
        <f t="shared" si="310"/>
        <v/>
      </c>
      <c r="BA827" s="34" t="str">
        <f t="shared" si="311"/>
        <v>无</v>
      </c>
      <c r="BB827" s="34" t="str">
        <f t="shared" si="312"/>
        <v/>
      </c>
      <c r="BC827" s="34" t="str">
        <f t="shared" si="313"/>
        <v/>
      </c>
      <c r="BD827" s="34" t="str">
        <f t="shared" si="314"/>
        <v>无</v>
      </c>
      <c r="BE827" s="34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7.25" hidden="1" customHeight="1">
      <c r="A828" s="30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7"/>
      <c r="M828" s="20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4" t="str">
        <f t="shared" si="291"/>
        <v/>
      </c>
      <c r="AD828" s="35">
        <f t="shared" si="292"/>
        <v>0</v>
      </c>
      <c r="AE828" s="34" t="str">
        <f t="shared" si="293"/>
        <v/>
      </c>
      <c r="AF828" s="24"/>
      <c r="AG828" s="39">
        <f t="shared" si="294"/>
        <v>0</v>
      </c>
      <c r="AH828" s="35">
        <f t="shared" si="295"/>
        <v>0</v>
      </c>
      <c r="AI828" s="35">
        <f t="shared" si="296"/>
        <v>0</v>
      </c>
      <c r="AJ828" s="34" t="str">
        <f t="shared" si="297"/>
        <v/>
      </c>
      <c r="AK828" s="34" t="str">
        <f t="shared" si="298"/>
        <v/>
      </c>
      <c r="AL828" s="34" t="str">
        <f t="shared" si="299"/>
        <v/>
      </c>
      <c r="AM828" s="34" t="str">
        <f t="shared" si="300"/>
        <v/>
      </c>
      <c r="AN828" s="34" t="str">
        <f t="shared" si="301"/>
        <v/>
      </c>
      <c r="AO828" s="34" t="str">
        <f t="shared" si="302"/>
        <v/>
      </c>
      <c r="AP828" s="34" t="str">
        <f>IF(AJ828="","",VLOOKUP(AN828,[1]Sheet11!E:F,2,0))</f>
        <v/>
      </c>
      <c r="AQ828" s="34" t="str">
        <f>IF(AO828="拼单会员","5年",IF(AJ828="","",VLOOKUP(AM828&amp;AP828,[1]Sheet11!$J$3:$K$17,2)))</f>
        <v/>
      </c>
      <c r="AR828" s="34" t="str">
        <f t="shared" si="303"/>
        <v/>
      </c>
      <c r="AS828" s="34" t="str">
        <f t="shared" si="304"/>
        <v/>
      </c>
      <c r="AT828" s="34" t="str">
        <f t="shared" si="305"/>
        <v/>
      </c>
      <c r="AU828" s="34" t="str">
        <f t="shared" si="306"/>
        <v/>
      </c>
      <c r="AV828" s="34" t="str">
        <f t="shared" si="307"/>
        <v/>
      </c>
      <c r="AW828" s="34" t="str">
        <f t="shared" si="308"/>
        <v/>
      </c>
      <c r="AX828" s="34" t="str">
        <f t="shared" si="309"/>
        <v/>
      </c>
      <c r="AY828" s="34" t="str">
        <f>IF(SUMIF('7-市场业绩'!F:F,AC828,'7-市场业绩'!I:I)&gt;0,"学习卡","老结算")</f>
        <v>老结算</v>
      </c>
      <c r="AZ828" s="34" t="str">
        <f t="shared" si="310"/>
        <v/>
      </c>
      <c r="BA828" s="34" t="str">
        <f t="shared" si="311"/>
        <v>无</v>
      </c>
      <c r="BB828" s="34" t="str">
        <f t="shared" si="312"/>
        <v/>
      </c>
      <c r="BC828" s="34" t="str">
        <f t="shared" si="313"/>
        <v/>
      </c>
      <c r="BD828" s="34" t="str">
        <f t="shared" si="314"/>
        <v>无</v>
      </c>
      <c r="BE828" s="34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7.25" hidden="1" customHeight="1">
      <c r="A829" s="30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7"/>
      <c r="M829" s="20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4" t="str">
        <f t="shared" si="291"/>
        <v/>
      </c>
      <c r="AD829" s="35">
        <f t="shared" si="292"/>
        <v>0</v>
      </c>
      <c r="AE829" s="34" t="str">
        <f t="shared" si="293"/>
        <v/>
      </c>
      <c r="AF829" s="24"/>
      <c r="AG829" s="39">
        <f t="shared" si="294"/>
        <v>0</v>
      </c>
      <c r="AH829" s="35">
        <f t="shared" si="295"/>
        <v>0</v>
      </c>
      <c r="AI829" s="35">
        <f t="shared" si="296"/>
        <v>0</v>
      </c>
      <c r="AJ829" s="34" t="str">
        <f t="shared" si="297"/>
        <v/>
      </c>
      <c r="AK829" s="34" t="str">
        <f t="shared" si="298"/>
        <v/>
      </c>
      <c r="AL829" s="34" t="str">
        <f t="shared" si="299"/>
        <v/>
      </c>
      <c r="AM829" s="34" t="str">
        <f t="shared" si="300"/>
        <v/>
      </c>
      <c r="AN829" s="34" t="str">
        <f t="shared" si="301"/>
        <v/>
      </c>
      <c r="AO829" s="34" t="str">
        <f t="shared" si="302"/>
        <v/>
      </c>
      <c r="AP829" s="34" t="str">
        <f>IF(AJ829="","",VLOOKUP(AN829,[1]Sheet11!E:F,2,0))</f>
        <v/>
      </c>
      <c r="AQ829" s="34" t="str">
        <f>IF(AO829="拼单会员","5年",IF(AJ829="","",VLOOKUP(AM829&amp;AP829,[1]Sheet11!$J$3:$K$17,2)))</f>
        <v/>
      </c>
      <c r="AR829" s="34" t="str">
        <f t="shared" si="303"/>
        <v/>
      </c>
      <c r="AS829" s="34" t="str">
        <f t="shared" si="304"/>
        <v/>
      </c>
      <c r="AT829" s="34" t="str">
        <f t="shared" si="305"/>
        <v/>
      </c>
      <c r="AU829" s="34" t="str">
        <f t="shared" si="306"/>
        <v/>
      </c>
      <c r="AV829" s="34" t="str">
        <f t="shared" si="307"/>
        <v/>
      </c>
      <c r="AW829" s="34" t="str">
        <f t="shared" si="308"/>
        <v/>
      </c>
      <c r="AX829" s="34" t="str">
        <f t="shared" si="309"/>
        <v/>
      </c>
      <c r="AY829" s="34" t="str">
        <f>IF(SUMIF('7-市场业绩'!F:F,AC829,'7-市场业绩'!I:I)&gt;0,"学习卡","老结算")</f>
        <v>老结算</v>
      </c>
      <c r="AZ829" s="34" t="str">
        <f t="shared" si="310"/>
        <v/>
      </c>
      <c r="BA829" s="34" t="str">
        <f t="shared" si="311"/>
        <v>无</v>
      </c>
      <c r="BB829" s="34" t="str">
        <f t="shared" si="312"/>
        <v/>
      </c>
      <c r="BC829" s="34" t="str">
        <f t="shared" si="313"/>
        <v/>
      </c>
      <c r="BD829" s="34" t="str">
        <f t="shared" si="314"/>
        <v>无</v>
      </c>
      <c r="BE829" s="34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7.25" hidden="1" customHeight="1">
      <c r="A830" s="30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7"/>
      <c r="M830" s="20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4" t="str">
        <f t="shared" si="291"/>
        <v/>
      </c>
      <c r="AD830" s="35">
        <f t="shared" si="292"/>
        <v>0</v>
      </c>
      <c r="AE830" s="34" t="str">
        <f t="shared" si="293"/>
        <v/>
      </c>
      <c r="AF830" s="24"/>
      <c r="AG830" s="39">
        <f t="shared" si="294"/>
        <v>0</v>
      </c>
      <c r="AH830" s="35">
        <f t="shared" si="295"/>
        <v>0</v>
      </c>
      <c r="AI830" s="35">
        <f t="shared" si="296"/>
        <v>0</v>
      </c>
      <c r="AJ830" s="34" t="str">
        <f t="shared" si="297"/>
        <v/>
      </c>
      <c r="AK830" s="34" t="str">
        <f t="shared" si="298"/>
        <v/>
      </c>
      <c r="AL830" s="34" t="str">
        <f t="shared" si="299"/>
        <v/>
      </c>
      <c r="AM830" s="34" t="str">
        <f t="shared" si="300"/>
        <v/>
      </c>
      <c r="AN830" s="34" t="str">
        <f t="shared" si="301"/>
        <v/>
      </c>
      <c r="AO830" s="34" t="str">
        <f t="shared" si="302"/>
        <v/>
      </c>
      <c r="AP830" s="34" t="str">
        <f>IF(AJ830="","",VLOOKUP(AN830,[1]Sheet11!E:F,2,0))</f>
        <v/>
      </c>
      <c r="AQ830" s="34" t="str">
        <f>IF(AO830="拼单会员","5年",IF(AJ830="","",VLOOKUP(AM830&amp;AP830,[1]Sheet11!$J$3:$K$17,2)))</f>
        <v/>
      </c>
      <c r="AR830" s="34" t="str">
        <f t="shared" si="303"/>
        <v/>
      </c>
      <c r="AS830" s="34" t="str">
        <f t="shared" si="304"/>
        <v/>
      </c>
      <c r="AT830" s="34" t="str">
        <f t="shared" si="305"/>
        <v/>
      </c>
      <c r="AU830" s="34" t="str">
        <f t="shared" si="306"/>
        <v/>
      </c>
      <c r="AV830" s="34" t="str">
        <f t="shared" si="307"/>
        <v/>
      </c>
      <c r="AW830" s="34" t="str">
        <f t="shared" si="308"/>
        <v/>
      </c>
      <c r="AX830" s="34" t="str">
        <f t="shared" si="309"/>
        <v/>
      </c>
      <c r="AY830" s="34" t="str">
        <f>IF(SUMIF('7-市场业绩'!F:F,AC830,'7-市场业绩'!I:I)&gt;0,"学习卡","老结算")</f>
        <v>老结算</v>
      </c>
      <c r="AZ830" s="34" t="str">
        <f t="shared" si="310"/>
        <v/>
      </c>
      <c r="BA830" s="34" t="str">
        <f t="shared" si="311"/>
        <v>无</v>
      </c>
      <c r="BB830" s="34" t="str">
        <f t="shared" si="312"/>
        <v/>
      </c>
      <c r="BC830" s="34" t="str">
        <f t="shared" si="313"/>
        <v/>
      </c>
      <c r="BD830" s="34" t="str">
        <f t="shared" si="314"/>
        <v>无</v>
      </c>
      <c r="BE830" s="34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7.25" hidden="1" customHeight="1">
      <c r="A831" s="30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7"/>
      <c r="M831" s="20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4" t="str">
        <f t="shared" si="291"/>
        <v/>
      </c>
      <c r="AD831" s="35">
        <f t="shared" si="292"/>
        <v>0</v>
      </c>
      <c r="AE831" s="34" t="str">
        <f t="shared" si="293"/>
        <v/>
      </c>
      <c r="AF831" s="24"/>
      <c r="AG831" s="39">
        <f t="shared" si="294"/>
        <v>0</v>
      </c>
      <c r="AH831" s="35">
        <f t="shared" si="295"/>
        <v>0</v>
      </c>
      <c r="AI831" s="35">
        <f t="shared" si="296"/>
        <v>0</v>
      </c>
      <c r="AJ831" s="34" t="str">
        <f t="shared" si="297"/>
        <v/>
      </c>
      <c r="AK831" s="34" t="str">
        <f t="shared" si="298"/>
        <v/>
      </c>
      <c r="AL831" s="34" t="str">
        <f t="shared" si="299"/>
        <v/>
      </c>
      <c r="AM831" s="34" t="str">
        <f t="shared" si="300"/>
        <v/>
      </c>
      <c r="AN831" s="34" t="str">
        <f t="shared" si="301"/>
        <v/>
      </c>
      <c r="AO831" s="34" t="str">
        <f t="shared" si="302"/>
        <v/>
      </c>
      <c r="AP831" s="34" t="str">
        <f>IF(AJ831="","",VLOOKUP(AN831,[1]Sheet11!E:F,2,0))</f>
        <v/>
      </c>
      <c r="AQ831" s="34" t="str">
        <f>IF(AO831="拼单会员","5年",IF(AJ831="","",VLOOKUP(AM831&amp;AP831,[1]Sheet11!$J$3:$K$17,2)))</f>
        <v/>
      </c>
      <c r="AR831" s="34" t="str">
        <f t="shared" si="303"/>
        <v/>
      </c>
      <c r="AS831" s="34" t="str">
        <f t="shared" si="304"/>
        <v/>
      </c>
      <c r="AT831" s="34" t="str">
        <f t="shared" si="305"/>
        <v/>
      </c>
      <c r="AU831" s="34" t="str">
        <f t="shared" si="306"/>
        <v/>
      </c>
      <c r="AV831" s="34" t="str">
        <f t="shared" si="307"/>
        <v/>
      </c>
      <c r="AW831" s="34" t="str">
        <f t="shared" si="308"/>
        <v/>
      </c>
      <c r="AX831" s="34" t="str">
        <f t="shared" si="309"/>
        <v/>
      </c>
      <c r="AY831" s="34" t="str">
        <f>IF(SUMIF('7-市场业绩'!F:F,AC831,'7-市场业绩'!I:I)&gt;0,"学习卡","老结算")</f>
        <v>老结算</v>
      </c>
      <c r="AZ831" s="34" t="str">
        <f t="shared" si="310"/>
        <v/>
      </c>
      <c r="BA831" s="34" t="str">
        <f t="shared" si="311"/>
        <v>无</v>
      </c>
      <c r="BB831" s="34" t="str">
        <f t="shared" si="312"/>
        <v/>
      </c>
      <c r="BC831" s="34" t="str">
        <f t="shared" si="313"/>
        <v/>
      </c>
      <c r="BD831" s="34" t="str">
        <f t="shared" si="314"/>
        <v>无</v>
      </c>
      <c r="BE831" s="34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7.25" hidden="1" customHeight="1">
      <c r="A832" s="30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7"/>
      <c r="M832" s="20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4" t="str">
        <f t="shared" si="291"/>
        <v/>
      </c>
      <c r="AD832" s="35">
        <f t="shared" si="292"/>
        <v>0</v>
      </c>
      <c r="AE832" s="34" t="str">
        <f t="shared" si="293"/>
        <v/>
      </c>
      <c r="AF832" s="24"/>
      <c r="AG832" s="39">
        <f t="shared" si="294"/>
        <v>0</v>
      </c>
      <c r="AH832" s="35">
        <f t="shared" si="295"/>
        <v>0</v>
      </c>
      <c r="AI832" s="35">
        <f t="shared" si="296"/>
        <v>0</v>
      </c>
      <c r="AJ832" s="34" t="str">
        <f t="shared" si="297"/>
        <v/>
      </c>
      <c r="AK832" s="34" t="str">
        <f t="shared" si="298"/>
        <v/>
      </c>
      <c r="AL832" s="34" t="str">
        <f t="shared" si="299"/>
        <v/>
      </c>
      <c r="AM832" s="34" t="str">
        <f t="shared" si="300"/>
        <v/>
      </c>
      <c r="AN832" s="34" t="str">
        <f t="shared" si="301"/>
        <v/>
      </c>
      <c r="AO832" s="34" t="str">
        <f t="shared" si="302"/>
        <v/>
      </c>
      <c r="AP832" s="34" t="str">
        <f>IF(AJ832="","",VLOOKUP(AN832,[1]Sheet11!E:F,2,0))</f>
        <v/>
      </c>
      <c r="AQ832" s="34" t="str">
        <f>IF(AO832="拼单会员","5年",IF(AJ832="","",VLOOKUP(AM832&amp;AP832,[1]Sheet11!$J$3:$K$17,2)))</f>
        <v/>
      </c>
      <c r="AR832" s="34" t="str">
        <f t="shared" si="303"/>
        <v/>
      </c>
      <c r="AS832" s="34" t="str">
        <f t="shared" si="304"/>
        <v/>
      </c>
      <c r="AT832" s="34" t="str">
        <f t="shared" si="305"/>
        <v/>
      </c>
      <c r="AU832" s="34" t="str">
        <f t="shared" si="306"/>
        <v/>
      </c>
      <c r="AV832" s="34" t="str">
        <f t="shared" si="307"/>
        <v/>
      </c>
      <c r="AW832" s="34" t="str">
        <f t="shared" si="308"/>
        <v/>
      </c>
      <c r="AX832" s="34" t="str">
        <f t="shared" si="309"/>
        <v/>
      </c>
      <c r="AY832" s="34" t="str">
        <f>IF(SUMIF('7-市场业绩'!F:F,AC832,'7-市场业绩'!I:I)&gt;0,"学习卡","老结算")</f>
        <v>老结算</v>
      </c>
      <c r="AZ832" s="34" t="str">
        <f t="shared" si="310"/>
        <v/>
      </c>
      <c r="BA832" s="34" t="str">
        <f t="shared" si="311"/>
        <v>无</v>
      </c>
      <c r="BB832" s="34" t="str">
        <f t="shared" si="312"/>
        <v/>
      </c>
      <c r="BC832" s="34" t="str">
        <f t="shared" si="313"/>
        <v/>
      </c>
      <c r="BD832" s="34" t="str">
        <f t="shared" si="314"/>
        <v>无</v>
      </c>
      <c r="BE832" s="34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7.25" hidden="1" customHeight="1">
      <c r="A833" s="30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7"/>
      <c r="M833" s="20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4" t="str">
        <f t="shared" si="291"/>
        <v/>
      </c>
      <c r="AD833" s="35">
        <f t="shared" si="292"/>
        <v>0</v>
      </c>
      <c r="AE833" s="34" t="str">
        <f t="shared" si="293"/>
        <v/>
      </c>
      <c r="AF833" s="24"/>
      <c r="AG833" s="39">
        <f t="shared" si="294"/>
        <v>0</v>
      </c>
      <c r="AH833" s="35">
        <f t="shared" si="295"/>
        <v>0</v>
      </c>
      <c r="AI833" s="35">
        <f t="shared" si="296"/>
        <v>0</v>
      </c>
      <c r="AJ833" s="34" t="str">
        <f t="shared" si="297"/>
        <v/>
      </c>
      <c r="AK833" s="34" t="str">
        <f t="shared" si="298"/>
        <v/>
      </c>
      <c r="AL833" s="34" t="str">
        <f t="shared" si="299"/>
        <v/>
      </c>
      <c r="AM833" s="34" t="str">
        <f t="shared" si="300"/>
        <v/>
      </c>
      <c r="AN833" s="34" t="str">
        <f t="shared" si="301"/>
        <v/>
      </c>
      <c r="AO833" s="34" t="str">
        <f t="shared" si="302"/>
        <v/>
      </c>
      <c r="AP833" s="34" t="str">
        <f>IF(AJ833="","",VLOOKUP(AN833,[1]Sheet11!E:F,2,0))</f>
        <v/>
      </c>
      <c r="AQ833" s="34" t="str">
        <f>IF(AO833="拼单会员","5年",IF(AJ833="","",VLOOKUP(AM833&amp;AP833,[1]Sheet11!$J$3:$K$17,2)))</f>
        <v/>
      </c>
      <c r="AR833" s="34" t="str">
        <f t="shared" si="303"/>
        <v/>
      </c>
      <c r="AS833" s="34" t="str">
        <f t="shared" si="304"/>
        <v/>
      </c>
      <c r="AT833" s="34" t="str">
        <f t="shared" si="305"/>
        <v/>
      </c>
      <c r="AU833" s="34" t="str">
        <f t="shared" si="306"/>
        <v/>
      </c>
      <c r="AV833" s="34" t="str">
        <f t="shared" si="307"/>
        <v/>
      </c>
      <c r="AW833" s="34" t="str">
        <f t="shared" si="308"/>
        <v/>
      </c>
      <c r="AX833" s="34" t="str">
        <f t="shared" si="309"/>
        <v/>
      </c>
      <c r="AY833" s="34" t="str">
        <f>IF(SUMIF('7-市场业绩'!F:F,AC833,'7-市场业绩'!I:I)&gt;0,"学习卡","老结算")</f>
        <v>老结算</v>
      </c>
      <c r="AZ833" s="34" t="str">
        <f t="shared" si="310"/>
        <v/>
      </c>
      <c r="BA833" s="34" t="str">
        <f t="shared" si="311"/>
        <v>无</v>
      </c>
      <c r="BB833" s="34" t="str">
        <f t="shared" si="312"/>
        <v/>
      </c>
      <c r="BC833" s="34" t="str">
        <f t="shared" si="313"/>
        <v/>
      </c>
      <c r="BD833" s="34" t="str">
        <f t="shared" si="314"/>
        <v>无</v>
      </c>
      <c r="BE833" s="34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7.25" hidden="1" customHeight="1">
      <c r="A834" s="30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7"/>
      <c r="M834" s="20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4" t="str">
        <f t="shared" si="291"/>
        <v/>
      </c>
      <c r="AD834" s="35">
        <f t="shared" si="292"/>
        <v>0</v>
      </c>
      <c r="AE834" s="34" t="str">
        <f t="shared" si="293"/>
        <v/>
      </c>
      <c r="AF834" s="24"/>
      <c r="AG834" s="39">
        <f t="shared" si="294"/>
        <v>0</v>
      </c>
      <c r="AH834" s="35">
        <f t="shared" si="295"/>
        <v>0</v>
      </c>
      <c r="AI834" s="35">
        <f t="shared" si="296"/>
        <v>0</v>
      </c>
      <c r="AJ834" s="34" t="str">
        <f t="shared" si="297"/>
        <v/>
      </c>
      <c r="AK834" s="34" t="str">
        <f t="shared" si="298"/>
        <v/>
      </c>
      <c r="AL834" s="34" t="str">
        <f t="shared" si="299"/>
        <v/>
      </c>
      <c r="AM834" s="34" t="str">
        <f t="shared" si="300"/>
        <v/>
      </c>
      <c r="AN834" s="34" t="str">
        <f t="shared" si="301"/>
        <v/>
      </c>
      <c r="AO834" s="34" t="str">
        <f t="shared" si="302"/>
        <v/>
      </c>
      <c r="AP834" s="34" t="str">
        <f>IF(AJ834="","",VLOOKUP(AN834,[1]Sheet11!E:F,2,0))</f>
        <v/>
      </c>
      <c r="AQ834" s="34" t="str">
        <f>IF(AO834="拼单会员","5年",IF(AJ834="","",VLOOKUP(AM834&amp;AP834,[1]Sheet11!$J$3:$K$17,2)))</f>
        <v/>
      </c>
      <c r="AR834" s="34" t="str">
        <f t="shared" si="303"/>
        <v/>
      </c>
      <c r="AS834" s="34" t="str">
        <f t="shared" si="304"/>
        <v/>
      </c>
      <c r="AT834" s="34" t="str">
        <f t="shared" si="305"/>
        <v/>
      </c>
      <c r="AU834" s="34" t="str">
        <f t="shared" si="306"/>
        <v/>
      </c>
      <c r="AV834" s="34" t="str">
        <f t="shared" si="307"/>
        <v/>
      </c>
      <c r="AW834" s="34" t="str">
        <f t="shared" si="308"/>
        <v/>
      </c>
      <c r="AX834" s="34" t="str">
        <f t="shared" si="309"/>
        <v/>
      </c>
      <c r="AY834" s="34" t="str">
        <f>IF(SUMIF('7-市场业绩'!F:F,AC834,'7-市场业绩'!I:I)&gt;0,"学习卡","老结算")</f>
        <v>老结算</v>
      </c>
      <c r="AZ834" s="34" t="str">
        <f t="shared" si="310"/>
        <v/>
      </c>
      <c r="BA834" s="34" t="str">
        <f t="shared" si="311"/>
        <v>无</v>
      </c>
      <c r="BB834" s="34" t="str">
        <f t="shared" si="312"/>
        <v/>
      </c>
      <c r="BC834" s="34" t="str">
        <f t="shared" si="313"/>
        <v/>
      </c>
      <c r="BD834" s="34" t="str">
        <f t="shared" si="314"/>
        <v>无</v>
      </c>
      <c r="BE834" s="34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7.25" hidden="1" customHeight="1">
      <c r="A835" s="30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7"/>
      <c r="M835" s="20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4" t="str">
        <f t="shared" ref="AC835:AC898" si="315">SUBSTITUTE(SUBSTITUTE(SUBSTITUTE(SUBSTITUTE(SUBSTITUTE(SUBSTITUTE(AA835,"(主签单人)",""),"(03-客户接待员)",""),"（金牌）",""),"（会员学员）",""),"金牌",""),"金牌学员","")</f>
        <v/>
      </c>
      <c r="AD835" s="35">
        <f t="shared" ref="AD835:AD898" si="316">IFERROR(VALUE(MID(H835,FIND("(",H835)+1,FIND(")",H835)-FIND("(",H835)-2)),0)</f>
        <v>0</v>
      </c>
      <c r="AE835" s="34" t="str">
        <f t="shared" ref="AE835:AE898" si="317">IF(AJ835="","",MID(AB835,FIND("@",SUBSTITUTE(AB835,"／","@",6))+5,FIND("@",SUBSTITUTE(AB835,"／","@",7))-FIND("@",SUBSTITUTE(AB835,"／","@",6))-5))</f>
        <v/>
      </c>
      <c r="AF835" s="24"/>
      <c r="AG835" s="39">
        <f t="shared" ref="AG835:AG898" si="318">IFERROR(VALUE(MID(AB835,FIND("@",SUBSTITUTE(AB835,"：","@",1))+1,FIND("@",SUBSTITUTE(AB835,"）","@",1))-FIND("@",SUBSTITUTE(AB835,"：","@",1))-1)),0)</f>
        <v>0</v>
      </c>
      <c r="AH835" s="35">
        <f t="shared" ref="AH835:AH898" si="319">IFERROR(IF(AND(IFERROR(FIND("预缴定金",AB835),0)=0,H835=""),M835,VALUE(MID(AB835,FIND("@",SUBSTITUTE(AB835,"：","@",2))+1,FIND("@",SUBSTITUTE(AB835,"）","@",2))-FIND("@",SUBSTITUTE(AB835,"：","@",2))-1))),0)</f>
        <v>0</v>
      </c>
      <c r="AI835" s="35">
        <f t="shared" ref="AI835:AI898" si="320">M835-AH835</f>
        <v>0</v>
      </c>
      <c r="AJ835" s="34" t="str">
        <f t="shared" ref="AJ835:AJ898" si="321">IF(OR(V835="退费",V835="结转",W835="",W835="结转学费",W835="老带新返现"),"",IF(OR(AI835&lt;=0,AND(IFERROR(FIND("预缴定金",AB835),0)=0,H835="")),"",LEFT(AB835,FIND("／",AB835)-1)))</f>
        <v/>
      </c>
      <c r="AK835" s="34" t="str">
        <f t="shared" ref="AK835:AK898" si="322">IF(AJ835="","",LEFT(AB835,2))</f>
        <v/>
      </c>
      <c r="AL835" s="34" t="str">
        <f t="shared" ref="AL835:AL898" si="323">IF(AJ835="","",MID(AB835,3,2))</f>
        <v/>
      </c>
      <c r="AM835" s="34" t="str">
        <f t="shared" ref="AM835:AM898" si="324">IF(AJ835="","",MID(AB835,5,2))</f>
        <v/>
      </c>
      <c r="AN835" s="34" t="str">
        <f t="shared" ref="AN835:AN898" si="325">IF(AJ835="","",MIDB(AJ835,SEARCHB("?",AJ835),2*LEN(AJ835)-LENB(AJ835)+2))</f>
        <v/>
      </c>
      <c r="AO835" s="34" t="str">
        <f t="shared" ref="AO835:AO898" si="326">IF(AJ835="","",RIGHT(MIDB(AJ835,SEARCHB("?",AJ835),20),LENB(MIDB(AJ835,SEARCHB("?",AJ835),20))-LEN(MIDB(AJ835,SEARCHB("?",AJ835),20))-1))</f>
        <v/>
      </c>
      <c r="AP835" s="34" t="str">
        <f>IF(AJ835="","",VLOOKUP(AN835,[1]Sheet11!E:F,2,0))</f>
        <v/>
      </c>
      <c r="AQ835" s="34" t="str">
        <f>IF(AO835="拼单会员","5年",IF(AJ835="","",VLOOKUP(AM835&amp;AP835,[1]Sheet11!$J$3:$K$17,2)))</f>
        <v/>
      </c>
      <c r="AR835" s="34" t="str">
        <f t="shared" ref="AR835:AR898" si="327">IF(AJ835="","",VLOOKUP(AO835,BP:BQ,2,0))</f>
        <v/>
      </c>
      <c r="AS835" s="34" t="str">
        <f t="shared" ref="AS835:AS898" si="328">IF(AJ835="","",MID(AB835,FIND("@",SUBSTITUTE(AB835,"／","@",5))+8,10))</f>
        <v/>
      </c>
      <c r="AT835" s="34" t="str">
        <f t="shared" ref="AT835:AT898" si="329">IF(AJ835="","",IF(AK835="新生","新生",IF((AS835-$BH$2)&gt;0,"1年追补","老生")))</f>
        <v/>
      </c>
      <c r="AU835" s="34" t="str">
        <f t="shared" ref="AU835:AU898" si="330">IF(AJ835="","",IF(OR(AT835="新生",AT835="1年追补"),"新生","老生"))</f>
        <v/>
      </c>
      <c r="AV835" s="34" t="str">
        <f t="shared" ref="AV835:AV898" si="331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4" t="str">
        <f t="shared" ref="AW835:AW898" si="332">IF(AJ835="","",VLOOKUP(AO835,BP:BR,3,0))</f>
        <v/>
      </c>
      <c r="AX835" s="34" t="str">
        <f t="shared" ref="AX835:AX898" si="333">AT835&amp;AW835</f>
        <v/>
      </c>
      <c r="AY835" s="34" t="str">
        <f>IF(SUMIF('7-市场业绩'!F:F,AC835,'7-市场业绩'!I:I)&gt;0,"学习卡","老结算")</f>
        <v>老结算</v>
      </c>
      <c r="AZ835" s="34" t="str">
        <f t="shared" ref="AZ835:AZ898" si="334">IF(AY835="学习卡",AV835,AX835)</f>
        <v/>
      </c>
      <c r="BA835" s="34" t="str">
        <f t="shared" ref="BA835:BA898" si="335">IFERROR(MID(AB835,FIND("@",SUBSTITUTE(AB835,"／","@",3))+6,FIND("@",SUBSTITUTE(AB835,"／","@",4))-FIND("@",SUBSTITUTE(AB835,"／","@",3))-6),"无")</f>
        <v>无</v>
      </c>
      <c r="BB835" s="34" t="str">
        <f t="shared" ref="BB835:BB898" si="336">IFERROR(MID(AB835,FIND("@",SUBSTITUTE(AB835,"：","@",6))+1,FIND("@",SUBSTITUTE(AB835,"-","@",8))-FIND("@",SUBSTITUTE(AB835,"：","@",6))-1),"")</f>
        <v/>
      </c>
      <c r="BC835" s="34" t="str">
        <f t="shared" ref="BC835:BC898" si="337">IFERROR(MID(AB835,FIND("@",SUBSTITUTE(AB835,"：","@",6))+1,FIND("@",SUBSTITUTE(AB835,"-","@",8))-FIND("@",SUBSTITUTE(AB835,"：","@",6))-1),"")</f>
        <v/>
      </c>
      <c r="BD835" s="34" t="str">
        <f t="shared" ref="BD835:BD898" si="338">IFERROR(MID(AB835,FIND("@",SUBSTITUTE(AB835,"：","@",4))+1,FIND("@",SUBSTITUTE(AB835,"）","@",6))-FIND("@",SUBSTITUTE(AB835,"：","@",4))-1),"无")</f>
        <v>无</v>
      </c>
      <c r="BE835" s="34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7.25" hidden="1" customHeight="1">
      <c r="A836" s="30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7"/>
      <c r="M836" s="20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4" t="str">
        <f t="shared" si="315"/>
        <v/>
      </c>
      <c r="AD836" s="35">
        <f t="shared" si="316"/>
        <v>0</v>
      </c>
      <c r="AE836" s="34" t="str">
        <f t="shared" si="317"/>
        <v/>
      </c>
      <c r="AF836" s="24"/>
      <c r="AG836" s="39">
        <f t="shared" si="318"/>
        <v>0</v>
      </c>
      <c r="AH836" s="35">
        <f t="shared" si="319"/>
        <v>0</v>
      </c>
      <c r="AI836" s="35">
        <f t="shared" si="320"/>
        <v>0</v>
      </c>
      <c r="AJ836" s="34" t="str">
        <f t="shared" si="321"/>
        <v/>
      </c>
      <c r="AK836" s="34" t="str">
        <f t="shared" si="322"/>
        <v/>
      </c>
      <c r="AL836" s="34" t="str">
        <f t="shared" si="323"/>
        <v/>
      </c>
      <c r="AM836" s="34" t="str">
        <f t="shared" si="324"/>
        <v/>
      </c>
      <c r="AN836" s="34" t="str">
        <f t="shared" si="325"/>
        <v/>
      </c>
      <c r="AO836" s="34" t="str">
        <f t="shared" si="326"/>
        <v/>
      </c>
      <c r="AP836" s="34" t="str">
        <f>IF(AJ836="","",VLOOKUP(AN836,[1]Sheet11!E:F,2,0))</f>
        <v/>
      </c>
      <c r="AQ836" s="34" t="str">
        <f>IF(AO836="拼单会员","5年",IF(AJ836="","",VLOOKUP(AM836&amp;AP836,[1]Sheet11!$J$3:$K$17,2)))</f>
        <v/>
      </c>
      <c r="AR836" s="34" t="str">
        <f t="shared" si="327"/>
        <v/>
      </c>
      <c r="AS836" s="34" t="str">
        <f t="shared" si="328"/>
        <v/>
      </c>
      <c r="AT836" s="34" t="str">
        <f t="shared" si="329"/>
        <v/>
      </c>
      <c r="AU836" s="34" t="str">
        <f t="shared" si="330"/>
        <v/>
      </c>
      <c r="AV836" s="34" t="str">
        <f t="shared" si="331"/>
        <v/>
      </c>
      <c r="AW836" s="34" t="str">
        <f t="shared" si="332"/>
        <v/>
      </c>
      <c r="AX836" s="34" t="str">
        <f t="shared" si="333"/>
        <v/>
      </c>
      <c r="AY836" s="34" t="str">
        <f>IF(SUMIF('7-市场业绩'!F:F,AC836,'7-市场业绩'!I:I)&gt;0,"学习卡","老结算")</f>
        <v>老结算</v>
      </c>
      <c r="AZ836" s="34" t="str">
        <f t="shared" si="334"/>
        <v/>
      </c>
      <c r="BA836" s="34" t="str">
        <f t="shared" si="335"/>
        <v>无</v>
      </c>
      <c r="BB836" s="34" t="str">
        <f t="shared" si="336"/>
        <v/>
      </c>
      <c r="BC836" s="34" t="str">
        <f t="shared" si="337"/>
        <v/>
      </c>
      <c r="BD836" s="34" t="str">
        <f t="shared" si="338"/>
        <v>无</v>
      </c>
      <c r="BE836" s="34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7.25" hidden="1" customHeight="1">
      <c r="A837" s="30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7"/>
      <c r="M837" s="20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4" t="str">
        <f t="shared" si="315"/>
        <v/>
      </c>
      <c r="AD837" s="35">
        <f t="shared" si="316"/>
        <v>0</v>
      </c>
      <c r="AE837" s="34" t="str">
        <f t="shared" si="317"/>
        <v/>
      </c>
      <c r="AF837" s="24"/>
      <c r="AG837" s="39">
        <f t="shared" si="318"/>
        <v>0</v>
      </c>
      <c r="AH837" s="35">
        <f t="shared" si="319"/>
        <v>0</v>
      </c>
      <c r="AI837" s="35">
        <f t="shared" si="320"/>
        <v>0</v>
      </c>
      <c r="AJ837" s="34" t="str">
        <f t="shared" si="321"/>
        <v/>
      </c>
      <c r="AK837" s="34" t="str">
        <f t="shared" si="322"/>
        <v/>
      </c>
      <c r="AL837" s="34" t="str">
        <f t="shared" si="323"/>
        <v/>
      </c>
      <c r="AM837" s="34" t="str">
        <f t="shared" si="324"/>
        <v/>
      </c>
      <c r="AN837" s="34" t="str">
        <f t="shared" si="325"/>
        <v/>
      </c>
      <c r="AO837" s="34" t="str">
        <f t="shared" si="326"/>
        <v/>
      </c>
      <c r="AP837" s="34" t="str">
        <f>IF(AJ837="","",VLOOKUP(AN837,[1]Sheet11!E:F,2,0))</f>
        <v/>
      </c>
      <c r="AQ837" s="34" t="str">
        <f>IF(AO837="拼单会员","5年",IF(AJ837="","",VLOOKUP(AM837&amp;AP837,[1]Sheet11!$J$3:$K$17,2)))</f>
        <v/>
      </c>
      <c r="AR837" s="34" t="str">
        <f t="shared" si="327"/>
        <v/>
      </c>
      <c r="AS837" s="34" t="str">
        <f t="shared" si="328"/>
        <v/>
      </c>
      <c r="AT837" s="34" t="str">
        <f t="shared" si="329"/>
        <v/>
      </c>
      <c r="AU837" s="34" t="str">
        <f t="shared" si="330"/>
        <v/>
      </c>
      <c r="AV837" s="34" t="str">
        <f t="shared" si="331"/>
        <v/>
      </c>
      <c r="AW837" s="34" t="str">
        <f t="shared" si="332"/>
        <v/>
      </c>
      <c r="AX837" s="34" t="str">
        <f t="shared" si="333"/>
        <v/>
      </c>
      <c r="AY837" s="34" t="str">
        <f>IF(SUMIF('7-市场业绩'!F:F,AC837,'7-市场业绩'!I:I)&gt;0,"学习卡","老结算")</f>
        <v>老结算</v>
      </c>
      <c r="AZ837" s="34" t="str">
        <f t="shared" si="334"/>
        <v/>
      </c>
      <c r="BA837" s="34" t="str">
        <f t="shared" si="335"/>
        <v>无</v>
      </c>
      <c r="BB837" s="34" t="str">
        <f t="shared" si="336"/>
        <v/>
      </c>
      <c r="BC837" s="34" t="str">
        <f t="shared" si="337"/>
        <v/>
      </c>
      <c r="BD837" s="34" t="str">
        <f t="shared" si="338"/>
        <v>无</v>
      </c>
      <c r="BE837" s="34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7.25" hidden="1" customHeight="1">
      <c r="A838" s="30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7"/>
      <c r="M838" s="20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4" t="str">
        <f t="shared" si="315"/>
        <v/>
      </c>
      <c r="AD838" s="35">
        <f t="shared" si="316"/>
        <v>0</v>
      </c>
      <c r="AE838" s="34" t="str">
        <f t="shared" si="317"/>
        <v/>
      </c>
      <c r="AF838" s="24"/>
      <c r="AG838" s="39">
        <f t="shared" si="318"/>
        <v>0</v>
      </c>
      <c r="AH838" s="35">
        <f t="shared" si="319"/>
        <v>0</v>
      </c>
      <c r="AI838" s="35">
        <f t="shared" si="320"/>
        <v>0</v>
      </c>
      <c r="AJ838" s="34" t="str">
        <f t="shared" si="321"/>
        <v/>
      </c>
      <c r="AK838" s="34" t="str">
        <f t="shared" si="322"/>
        <v/>
      </c>
      <c r="AL838" s="34" t="str">
        <f t="shared" si="323"/>
        <v/>
      </c>
      <c r="AM838" s="34" t="str">
        <f t="shared" si="324"/>
        <v/>
      </c>
      <c r="AN838" s="34" t="str">
        <f t="shared" si="325"/>
        <v/>
      </c>
      <c r="AO838" s="34" t="str">
        <f t="shared" si="326"/>
        <v/>
      </c>
      <c r="AP838" s="34" t="str">
        <f>IF(AJ838="","",VLOOKUP(AN838,[1]Sheet11!E:F,2,0))</f>
        <v/>
      </c>
      <c r="AQ838" s="34" t="str">
        <f>IF(AO838="拼单会员","5年",IF(AJ838="","",VLOOKUP(AM838&amp;AP838,[1]Sheet11!$J$3:$K$17,2)))</f>
        <v/>
      </c>
      <c r="AR838" s="34" t="str">
        <f t="shared" si="327"/>
        <v/>
      </c>
      <c r="AS838" s="34" t="str">
        <f t="shared" si="328"/>
        <v/>
      </c>
      <c r="AT838" s="34" t="str">
        <f t="shared" si="329"/>
        <v/>
      </c>
      <c r="AU838" s="34" t="str">
        <f t="shared" si="330"/>
        <v/>
      </c>
      <c r="AV838" s="34" t="str">
        <f t="shared" si="331"/>
        <v/>
      </c>
      <c r="AW838" s="34" t="str">
        <f t="shared" si="332"/>
        <v/>
      </c>
      <c r="AX838" s="34" t="str">
        <f t="shared" si="333"/>
        <v/>
      </c>
      <c r="AY838" s="34" t="str">
        <f>IF(SUMIF('7-市场业绩'!F:F,AC838,'7-市场业绩'!I:I)&gt;0,"学习卡","老结算")</f>
        <v>老结算</v>
      </c>
      <c r="AZ838" s="34" t="str">
        <f t="shared" si="334"/>
        <v/>
      </c>
      <c r="BA838" s="34" t="str">
        <f t="shared" si="335"/>
        <v>无</v>
      </c>
      <c r="BB838" s="34" t="str">
        <f t="shared" si="336"/>
        <v/>
      </c>
      <c r="BC838" s="34" t="str">
        <f t="shared" si="337"/>
        <v/>
      </c>
      <c r="BD838" s="34" t="str">
        <f t="shared" si="338"/>
        <v>无</v>
      </c>
      <c r="BE838" s="34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7.25" hidden="1" customHeight="1">
      <c r="A839" s="30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7"/>
      <c r="M839" s="20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4" t="str">
        <f t="shared" si="315"/>
        <v/>
      </c>
      <c r="AD839" s="35">
        <f t="shared" si="316"/>
        <v>0</v>
      </c>
      <c r="AE839" s="34" t="str">
        <f t="shared" si="317"/>
        <v/>
      </c>
      <c r="AF839" s="24"/>
      <c r="AG839" s="39">
        <f t="shared" si="318"/>
        <v>0</v>
      </c>
      <c r="AH839" s="35">
        <f t="shared" si="319"/>
        <v>0</v>
      </c>
      <c r="AI839" s="35">
        <f t="shared" si="320"/>
        <v>0</v>
      </c>
      <c r="AJ839" s="34" t="str">
        <f t="shared" si="321"/>
        <v/>
      </c>
      <c r="AK839" s="34" t="str">
        <f t="shared" si="322"/>
        <v/>
      </c>
      <c r="AL839" s="34" t="str">
        <f t="shared" si="323"/>
        <v/>
      </c>
      <c r="AM839" s="34" t="str">
        <f t="shared" si="324"/>
        <v/>
      </c>
      <c r="AN839" s="34" t="str">
        <f t="shared" si="325"/>
        <v/>
      </c>
      <c r="AO839" s="34" t="str">
        <f t="shared" si="326"/>
        <v/>
      </c>
      <c r="AP839" s="34" t="str">
        <f>IF(AJ839="","",VLOOKUP(AN839,[1]Sheet11!E:F,2,0))</f>
        <v/>
      </c>
      <c r="AQ839" s="34" t="str">
        <f>IF(AO839="拼单会员","5年",IF(AJ839="","",VLOOKUP(AM839&amp;AP839,[1]Sheet11!$J$3:$K$17,2)))</f>
        <v/>
      </c>
      <c r="AR839" s="34" t="str">
        <f t="shared" si="327"/>
        <v/>
      </c>
      <c r="AS839" s="34" t="str">
        <f t="shared" si="328"/>
        <v/>
      </c>
      <c r="AT839" s="34" t="str">
        <f t="shared" si="329"/>
        <v/>
      </c>
      <c r="AU839" s="34" t="str">
        <f t="shared" si="330"/>
        <v/>
      </c>
      <c r="AV839" s="34" t="str">
        <f t="shared" si="331"/>
        <v/>
      </c>
      <c r="AW839" s="34" t="str">
        <f t="shared" si="332"/>
        <v/>
      </c>
      <c r="AX839" s="34" t="str">
        <f t="shared" si="333"/>
        <v/>
      </c>
      <c r="AY839" s="34" t="str">
        <f>IF(SUMIF('7-市场业绩'!F:F,AC839,'7-市场业绩'!I:I)&gt;0,"学习卡","老结算")</f>
        <v>老结算</v>
      </c>
      <c r="AZ839" s="34" t="str">
        <f t="shared" si="334"/>
        <v/>
      </c>
      <c r="BA839" s="34" t="str">
        <f t="shared" si="335"/>
        <v>无</v>
      </c>
      <c r="BB839" s="34" t="str">
        <f t="shared" si="336"/>
        <v/>
      </c>
      <c r="BC839" s="34" t="str">
        <f t="shared" si="337"/>
        <v/>
      </c>
      <c r="BD839" s="34" t="str">
        <f t="shared" si="338"/>
        <v>无</v>
      </c>
      <c r="BE839" s="34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7.25" hidden="1" customHeight="1">
      <c r="A840" s="30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7"/>
      <c r="M840" s="20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4" t="str">
        <f t="shared" si="315"/>
        <v/>
      </c>
      <c r="AD840" s="35">
        <f t="shared" si="316"/>
        <v>0</v>
      </c>
      <c r="AE840" s="34" t="str">
        <f t="shared" si="317"/>
        <v/>
      </c>
      <c r="AF840" s="24"/>
      <c r="AG840" s="39">
        <f t="shared" si="318"/>
        <v>0</v>
      </c>
      <c r="AH840" s="35">
        <f t="shared" si="319"/>
        <v>0</v>
      </c>
      <c r="AI840" s="35">
        <f t="shared" si="320"/>
        <v>0</v>
      </c>
      <c r="AJ840" s="34" t="str">
        <f t="shared" si="321"/>
        <v/>
      </c>
      <c r="AK840" s="34" t="str">
        <f t="shared" si="322"/>
        <v/>
      </c>
      <c r="AL840" s="34" t="str">
        <f t="shared" si="323"/>
        <v/>
      </c>
      <c r="AM840" s="34" t="str">
        <f t="shared" si="324"/>
        <v/>
      </c>
      <c r="AN840" s="34" t="str">
        <f t="shared" si="325"/>
        <v/>
      </c>
      <c r="AO840" s="34" t="str">
        <f t="shared" si="326"/>
        <v/>
      </c>
      <c r="AP840" s="34" t="str">
        <f>IF(AJ840="","",VLOOKUP(AN840,[1]Sheet11!E:F,2,0))</f>
        <v/>
      </c>
      <c r="AQ840" s="34" t="str">
        <f>IF(AO840="拼单会员","5年",IF(AJ840="","",VLOOKUP(AM840&amp;AP840,[1]Sheet11!$J$3:$K$17,2)))</f>
        <v/>
      </c>
      <c r="AR840" s="34" t="str">
        <f t="shared" si="327"/>
        <v/>
      </c>
      <c r="AS840" s="34" t="str">
        <f t="shared" si="328"/>
        <v/>
      </c>
      <c r="AT840" s="34" t="str">
        <f t="shared" si="329"/>
        <v/>
      </c>
      <c r="AU840" s="34" t="str">
        <f t="shared" si="330"/>
        <v/>
      </c>
      <c r="AV840" s="34" t="str">
        <f t="shared" si="331"/>
        <v/>
      </c>
      <c r="AW840" s="34" t="str">
        <f t="shared" si="332"/>
        <v/>
      </c>
      <c r="AX840" s="34" t="str">
        <f t="shared" si="333"/>
        <v/>
      </c>
      <c r="AY840" s="34" t="str">
        <f>IF(SUMIF('7-市场业绩'!F:F,AC840,'7-市场业绩'!I:I)&gt;0,"学习卡","老结算")</f>
        <v>老结算</v>
      </c>
      <c r="AZ840" s="34" t="str">
        <f t="shared" si="334"/>
        <v/>
      </c>
      <c r="BA840" s="34" t="str">
        <f t="shared" si="335"/>
        <v>无</v>
      </c>
      <c r="BB840" s="34" t="str">
        <f t="shared" si="336"/>
        <v/>
      </c>
      <c r="BC840" s="34" t="str">
        <f t="shared" si="337"/>
        <v/>
      </c>
      <c r="BD840" s="34" t="str">
        <f t="shared" si="338"/>
        <v>无</v>
      </c>
      <c r="BE840" s="34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7.25" hidden="1" customHeight="1">
      <c r="A841" s="30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7"/>
      <c r="M841" s="20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4" t="str">
        <f t="shared" si="315"/>
        <v/>
      </c>
      <c r="AD841" s="35">
        <f t="shared" si="316"/>
        <v>0</v>
      </c>
      <c r="AE841" s="34" t="str">
        <f t="shared" si="317"/>
        <v/>
      </c>
      <c r="AF841" s="24"/>
      <c r="AG841" s="39">
        <f t="shared" si="318"/>
        <v>0</v>
      </c>
      <c r="AH841" s="35">
        <f t="shared" si="319"/>
        <v>0</v>
      </c>
      <c r="AI841" s="35">
        <f t="shared" si="320"/>
        <v>0</v>
      </c>
      <c r="AJ841" s="34" t="str">
        <f t="shared" si="321"/>
        <v/>
      </c>
      <c r="AK841" s="34" t="str">
        <f t="shared" si="322"/>
        <v/>
      </c>
      <c r="AL841" s="34" t="str">
        <f t="shared" si="323"/>
        <v/>
      </c>
      <c r="AM841" s="34" t="str">
        <f t="shared" si="324"/>
        <v/>
      </c>
      <c r="AN841" s="34" t="str">
        <f t="shared" si="325"/>
        <v/>
      </c>
      <c r="AO841" s="34" t="str">
        <f t="shared" si="326"/>
        <v/>
      </c>
      <c r="AP841" s="34" t="str">
        <f>IF(AJ841="","",VLOOKUP(AN841,[1]Sheet11!E:F,2,0))</f>
        <v/>
      </c>
      <c r="AQ841" s="34" t="str">
        <f>IF(AO841="拼单会员","5年",IF(AJ841="","",VLOOKUP(AM841&amp;AP841,[1]Sheet11!$J$3:$K$17,2)))</f>
        <v/>
      </c>
      <c r="AR841" s="34" t="str">
        <f t="shared" si="327"/>
        <v/>
      </c>
      <c r="AS841" s="34" t="str">
        <f t="shared" si="328"/>
        <v/>
      </c>
      <c r="AT841" s="34" t="str">
        <f t="shared" si="329"/>
        <v/>
      </c>
      <c r="AU841" s="34" t="str">
        <f t="shared" si="330"/>
        <v/>
      </c>
      <c r="AV841" s="34" t="str">
        <f t="shared" si="331"/>
        <v/>
      </c>
      <c r="AW841" s="34" t="str">
        <f t="shared" si="332"/>
        <v/>
      </c>
      <c r="AX841" s="34" t="str">
        <f t="shared" si="333"/>
        <v/>
      </c>
      <c r="AY841" s="34" t="str">
        <f>IF(SUMIF('7-市场业绩'!F:F,AC841,'7-市场业绩'!I:I)&gt;0,"学习卡","老结算")</f>
        <v>老结算</v>
      </c>
      <c r="AZ841" s="34" t="str">
        <f t="shared" si="334"/>
        <v/>
      </c>
      <c r="BA841" s="34" t="str">
        <f t="shared" si="335"/>
        <v>无</v>
      </c>
      <c r="BB841" s="34" t="str">
        <f t="shared" si="336"/>
        <v/>
      </c>
      <c r="BC841" s="34" t="str">
        <f t="shared" si="337"/>
        <v/>
      </c>
      <c r="BD841" s="34" t="str">
        <f t="shared" si="338"/>
        <v>无</v>
      </c>
      <c r="BE841" s="34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7.25" hidden="1" customHeight="1">
      <c r="A842" s="30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7"/>
      <c r="M842" s="20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4" t="str">
        <f t="shared" si="315"/>
        <v/>
      </c>
      <c r="AD842" s="35">
        <f t="shared" si="316"/>
        <v>0</v>
      </c>
      <c r="AE842" s="34" t="str">
        <f t="shared" si="317"/>
        <v/>
      </c>
      <c r="AF842" s="24"/>
      <c r="AG842" s="39">
        <f t="shared" si="318"/>
        <v>0</v>
      </c>
      <c r="AH842" s="35">
        <f t="shared" si="319"/>
        <v>0</v>
      </c>
      <c r="AI842" s="35">
        <f t="shared" si="320"/>
        <v>0</v>
      </c>
      <c r="AJ842" s="34" t="str">
        <f t="shared" si="321"/>
        <v/>
      </c>
      <c r="AK842" s="34" t="str">
        <f t="shared" si="322"/>
        <v/>
      </c>
      <c r="AL842" s="34" t="str">
        <f t="shared" si="323"/>
        <v/>
      </c>
      <c r="AM842" s="34" t="str">
        <f t="shared" si="324"/>
        <v/>
      </c>
      <c r="AN842" s="34" t="str">
        <f t="shared" si="325"/>
        <v/>
      </c>
      <c r="AO842" s="34" t="str">
        <f t="shared" si="326"/>
        <v/>
      </c>
      <c r="AP842" s="34" t="str">
        <f>IF(AJ842="","",VLOOKUP(AN842,[1]Sheet11!E:F,2,0))</f>
        <v/>
      </c>
      <c r="AQ842" s="34" t="str">
        <f>IF(AO842="拼单会员","5年",IF(AJ842="","",VLOOKUP(AM842&amp;AP842,[1]Sheet11!$J$3:$K$17,2)))</f>
        <v/>
      </c>
      <c r="AR842" s="34" t="str">
        <f t="shared" si="327"/>
        <v/>
      </c>
      <c r="AS842" s="34" t="str">
        <f t="shared" si="328"/>
        <v/>
      </c>
      <c r="AT842" s="34" t="str">
        <f t="shared" si="329"/>
        <v/>
      </c>
      <c r="AU842" s="34" t="str">
        <f t="shared" si="330"/>
        <v/>
      </c>
      <c r="AV842" s="34" t="str">
        <f t="shared" si="331"/>
        <v/>
      </c>
      <c r="AW842" s="34" t="str">
        <f t="shared" si="332"/>
        <v/>
      </c>
      <c r="AX842" s="34" t="str">
        <f t="shared" si="333"/>
        <v/>
      </c>
      <c r="AY842" s="34" t="str">
        <f>IF(SUMIF('7-市场业绩'!F:F,AC842,'7-市场业绩'!I:I)&gt;0,"学习卡","老结算")</f>
        <v>老结算</v>
      </c>
      <c r="AZ842" s="34" t="str">
        <f t="shared" si="334"/>
        <v/>
      </c>
      <c r="BA842" s="34" t="str">
        <f t="shared" si="335"/>
        <v>无</v>
      </c>
      <c r="BB842" s="34" t="str">
        <f t="shared" si="336"/>
        <v/>
      </c>
      <c r="BC842" s="34" t="str">
        <f t="shared" si="337"/>
        <v/>
      </c>
      <c r="BD842" s="34" t="str">
        <f t="shared" si="338"/>
        <v>无</v>
      </c>
      <c r="BE842" s="34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7.25" hidden="1" customHeight="1">
      <c r="A843" s="30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7"/>
      <c r="M843" s="20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4" t="str">
        <f t="shared" si="315"/>
        <v/>
      </c>
      <c r="AD843" s="35">
        <f t="shared" si="316"/>
        <v>0</v>
      </c>
      <c r="AE843" s="34" t="str">
        <f t="shared" si="317"/>
        <v/>
      </c>
      <c r="AF843" s="24"/>
      <c r="AG843" s="39">
        <f t="shared" si="318"/>
        <v>0</v>
      </c>
      <c r="AH843" s="35">
        <f t="shared" si="319"/>
        <v>0</v>
      </c>
      <c r="AI843" s="35">
        <f t="shared" si="320"/>
        <v>0</v>
      </c>
      <c r="AJ843" s="34" t="str">
        <f t="shared" si="321"/>
        <v/>
      </c>
      <c r="AK843" s="34" t="str">
        <f t="shared" si="322"/>
        <v/>
      </c>
      <c r="AL843" s="34" t="str">
        <f t="shared" si="323"/>
        <v/>
      </c>
      <c r="AM843" s="34" t="str">
        <f t="shared" si="324"/>
        <v/>
      </c>
      <c r="AN843" s="34" t="str">
        <f t="shared" si="325"/>
        <v/>
      </c>
      <c r="AO843" s="34" t="str">
        <f t="shared" si="326"/>
        <v/>
      </c>
      <c r="AP843" s="34" t="str">
        <f>IF(AJ843="","",VLOOKUP(AN843,[1]Sheet11!E:F,2,0))</f>
        <v/>
      </c>
      <c r="AQ843" s="34" t="str">
        <f>IF(AO843="拼单会员","5年",IF(AJ843="","",VLOOKUP(AM843&amp;AP843,[1]Sheet11!$J$3:$K$17,2)))</f>
        <v/>
      </c>
      <c r="AR843" s="34" t="str">
        <f t="shared" si="327"/>
        <v/>
      </c>
      <c r="AS843" s="34" t="str">
        <f t="shared" si="328"/>
        <v/>
      </c>
      <c r="AT843" s="34" t="str">
        <f t="shared" si="329"/>
        <v/>
      </c>
      <c r="AU843" s="34" t="str">
        <f t="shared" si="330"/>
        <v/>
      </c>
      <c r="AV843" s="34" t="str">
        <f t="shared" si="331"/>
        <v/>
      </c>
      <c r="AW843" s="34" t="str">
        <f t="shared" si="332"/>
        <v/>
      </c>
      <c r="AX843" s="34" t="str">
        <f t="shared" si="333"/>
        <v/>
      </c>
      <c r="AY843" s="34" t="str">
        <f>IF(SUMIF('7-市场业绩'!F:F,AC843,'7-市场业绩'!I:I)&gt;0,"学习卡","老结算")</f>
        <v>老结算</v>
      </c>
      <c r="AZ843" s="34" t="str">
        <f t="shared" si="334"/>
        <v/>
      </c>
      <c r="BA843" s="34" t="str">
        <f t="shared" si="335"/>
        <v>无</v>
      </c>
      <c r="BB843" s="34" t="str">
        <f t="shared" si="336"/>
        <v/>
      </c>
      <c r="BC843" s="34" t="str">
        <f t="shared" si="337"/>
        <v/>
      </c>
      <c r="BD843" s="34" t="str">
        <f t="shared" si="338"/>
        <v>无</v>
      </c>
      <c r="BE843" s="34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7.25" hidden="1" customHeight="1">
      <c r="A844" s="30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7"/>
      <c r="M844" s="20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4" t="str">
        <f t="shared" si="315"/>
        <v/>
      </c>
      <c r="AD844" s="35">
        <f t="shared" si="316"/>
        <v>0</v>
      </c>
      <c r="AE844" s="34" t="str">
        <f t="shared" si="317"/>
        <v/>
      </c>
      <c r="AF844" s="24"/>
      <c r="AG844" s="39">
        <f t="shared" si="318"/>
        <v>0</v>
      </c>
      <c r="AH844" s="35">
        <f t="shared" si="319"/>
        <v>0</v>
      </c>
      <c r="AI844" s="35">
        <f t="shared" si="320"/>
        <v>0</v>
      </c>
      <c r="AJ844" s="34" t="str">
        <f t="shared" si="321"/>
        <v/>
      </c>
      <c r="AK844" s="34" t="str">
        <f t="shared" si="322"/>
        <v/>
      </c>
      <c r="AL844" s="34" t="str">
        <f t="shared" si="323"/>
        <v/>
      </c>
      <c r="AM844" s="34" t="str">
        <f t="shared" si="324"/>
        <v/>
      </c>
      <c r="AN844" s="34" t="str">
        <f t="shared" si="325"/>
        <v/>
      </c>
      <c r="AO844" s="34" t="str">
        <f t="shared" si="326"/>
        <v/>
      </c>
      <c r="AP844" s="34" t="str">
        <f>IF(AJ844="","",VLOOKUP(AN844,[1]Sheet11!E:F,2,0))</f>
        <v/>
      </c>
      <c r="AQ844" s="34" t="str">
        <f>IF(AO844="拼单会员","5年",IF(AJ844="","",VLOOKUP(AM844&amp;AP844,[1]Sheet11!$J$3:$K$17,2)))</f>
        <v/>
      </c>
      <c r="AR844" s="34" t="str">
        <f t="shared" si="327"/>
        <v/>
      </c>
      <c r="AS844" s="34" t="str">
        <f t="shared" si="328"/>
        <v/>
      </c>
      <c r="AT844" s="34" t="str">
        <f t="shared" si="329"/>
        <v/>
      </c>
      <c r="AU844" s="34" t="str">
        <f t="shared" si="330"/>
        <v/>
      </c>
      <c r="AV844" s="34" t="str">
        <f t="shared" si="331"/>
        <v/>
      </c>
      <c r="AW844" s="34" t="str">
        <f t="shared" si="332"/>
        <v/>
      </c>
      <c r="AX844" s="34" t="str">
        <f t="shared" si="333"/>
        <v/>
      </c>
      <c r="AY844" s="34" t="str">
        <f>IF(SUMIF('7-市场业绩'!F:F,AC844,'7-市场业绩'!I:I)&gt;0,"学习卡","老结算")</f>
        <v>老结算</v>
      </c>
      <c r="AZ844" s="34" t="str">
        <f t="shared" si="334"/>
        <v/>
      </c>
      <c r="BA844" s="34" t="str">
        <f t="shared" si="335"/>
        <v>无</v>
      </c>
      <c r="BB844" s="34" t="str">
        <f t="shared" si="336"/>
        <v/>
      </c>
      <c r="BC844" s="34" t="str">
        <f t="shared" si="337"/>
        <v/>
      </c>
      <c r="BD844" s="34" t="str">
        <f t="shared" si="338"/>
        <v>无</v>
      </c>
      <c r="BE844" s="34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7.25" hidden="1" customHeight="1">
      <c r="A845" s="30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7"/>
      <c r="M845" s="20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4" t="str">
        <f t="shared" si="315"/>
        <v/>
      </c>
      <c r="AD845" s="35">
        <f t="shared" si="316"/>
        <v>0</v>
      </c>
      <c r="AE845" s="34" t="str">
        <f t="shared" si="317"/>
        <v/>
      </c>
      <c r="AF845" s="24"/>
      <c r="AG845" s="39">
        <f t="shared" si="318"/>
        <v>0</v>
      </c>
      <c r="AH845" s="35">
        <f t="shared" si="319"/>
        <v>0</v>
      </c>
      <c r="AI845" s="35">
        <f t="shared" si="320"/>
        <v>0</v>
      </c>
      <c r="AJ845" s="34" t="str">
        <f t="shared" si="321"/>
        <v/>
      </c>
      <c r="AK845" s="34" t="str">
        <f t="shared" si="322"/>
        <v/>
      </c>
      <c r="AL845" s="34" t="str">
        <f t="shared" si="323"/>
        <v/>
      </c>
      <c r="AM845" s="34" t="str">
        <f t="shared" si="324"/>
        <v/>
      </c>
      <c r="AN845" s="34" t="str">
        <f t="shared" si="325"/>
        <v/>
      </c>
      <c r="AO845" s="34" t="str">
        <f t="shared" si="326"/>
        <v/>
      </c>
      <c r="AP845" s="34" t="str">
        <f>IF(AJ845="","",VLOOKUP(AN845,[1]Sheet11!E:F,2,0))</f>
        <v/>
      </c>
      <c r="AQ845" s="34" t="str">
        <f>IF(AO845="拼单会员","5年",IF(AJ845="","",VLOOKUP(AM845&amp;AP845,[1]Sheet11!$J$3:$K$17,2)))</f>
        <v/>
      </c>
      <c r="AR845" s="34" t="str">
        <f t="shared" si="327"/>
        <v/>
      </c>
      <c r="AS845" s="34" t="str">
        <f t="shared" si="328"/>
        <v/>
      </c>
      <c r="AT845" s="34" t="str">
        <f t="shared" si="329"/>
        <v/>
      </c>
      <c r="AU845" s="34" t="str">
        <f t="shared" si="330"/>
        <v/>
      </c>
      <c r="AV845" s="34" t="str">
        <f t="shared" si="331"/>
        <v/>
      </c>
      <c r="AW845" s="34" t="str">
        <f t="shared" si="332"/>
        <v/>
      </c>
      <c r="AX845" s="34" t="str">
        <f t="shared" si="333"/>
        <v/>
      </c>
      <c r="AY845" s="34" t="str">
        <f>IF(SUMIF('7-市场业绩'!F:F,AC845,'7-市场业绩'!I:I)&gt;0,"学习卡","老结算")</f>
        <v>老结算</v>
      </c>
      <c r="AZ845" s="34" t="str">
        <f t="shared" si="334"/>
        <v/>
      </c>
      <c r="BA845" s="34" t="str">
        <f t="shared" si="335"/>
        <v>无</v>
      </c>
      <c r="BB845" s="34" t="str">
        <f t="shared" si="336"/>
        <v/>
      </c>
      <c r="BC845" s="34" t="str">
        <f t="shared" si="337"/>
        <v/>
      </c>
      <c r="BD845" s="34" t="str">
        <f t="shared" si="338"/>
        <v>无</v>
      </c>
      <c r="BE845" s="34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7.25" hidden="1" customHeight="1">
      <c r="A846" s="30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7"/>
      <c r="M846" s="20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4" t="str">
        <f t="shared" si="315"/>
        <v/>
      </c>
      <c r="AD846" s="35">
        <f t="shared" si="316"/>
        <v>0</v>
      </c>
      <c r="AE846" s="34" t="str">
        <f t="shared" si="317"/>
        <v/>
      </c>
      <c r="AF846" s="24"/>
      <c r="AG846" s="39">
        <f t="shared" si="318"/>
        <v>0</v>
      </c>
      <c r="AH846" s="35">
        <f t="shared" si="319"/>
        <v>0</v>
      </c>
      <c r="AI846" s="35">
        <f t="shared" si="320"/>
        <v>0</v>
      </c>
      <c r="AJ846" s="34" t="str">
        <f t="shared" si="321"/>
        <v/>
      </c>
      <c r="AK846" s="34" t="str">
        <f t="shared" si="322"/>
        <v/>
      </c>
      <c r="AL846" s="34" t="str">
        <f t="shared" si="323"/>
        <v/>
      </c>
      <c r="AM846" s="34" t="str">
        <f t="shared" si="324"/>
        <v/>
      </c>
      <c r="AN846" s="34" t="str">
        <f t="shared" si="325"/>
        <v/>
      </c>
      <c r="AO846" s="34" t="str">
        <f t="shared" si="326"/>
        <v/>
      </c>
      <c r="AP846" s="34" t="str">
        <f>IF(AJ846="","",VLOOKUP(AN846,[1]Sheet11!E:F,2,0))</f>
        <v/>
      </c>
      <c r="AQ846" s="34" t="str">
        <f>IF(AO846="拼单会员","5年",IF(AJ846="","",VLOOKUP(AM846&amp;AP846,[1]Sheet11!$J$3:$K$17,2)))</f>
        <v/>
      </c>
      <c r="AR846" s="34" t="str">
        <f t="shared" si="327"/>
        <v/>
      </c>
      <c r="AS846" s="34" t="str">
        <f t="shared" si="328"/>
        <v/>
      </c>
      <c r="AT846" s="34" t="str">
        <f t="shared" si="329"/>
        <v/>
      </c>
      <c r="AU846" s="34" t="str">
        <f t="shared" si="330"/>
        <v/>
      </c>
      <c r="AV846" s="34" t="str">
        <f t="shared" si="331"/>
        <v/>
      </c>
      <c r="AW846" s="34" t="str">
        <f t="shared" si="332"/>
        <v/>
      </c>
      <c r="AX846" s="34" t="str">
        <f t="shared" si="333"/>
        <v/>
      </c>
      <c r="AY846" s="34" t="str">
        <f>IF(SUMIF('7-市场业绩'!F:F,AC846,'7-市场业绩'!I:I)&gt;0,"学习卡","老结算")</f>
        <v>老结算</v>
      </c>
      <c r="AZ846" s="34" t="str">
        <f t="shared" si="334"/>
        <v/>
      </c>
      <c r="BA846" s="34" t="str">
        <f t="shared" si="335"/>
        <v>无</v>
      </c>
      <c r="BB846" s="34" t="str">
        <f t="shared" si="336"/>
        <v/>
      </c>
      <c r="BC846" s="34" t="str">
        <f t="shared" si="337"/>
        <v/>
      </c>
      <c r="BD846" s="34" t="str">
        <f t="shared" si="338"/>
        <v>无</v>
      </c>
      <c r="BE846" s="34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7.25" hidden="1" customHeight="1">
      <c r="A847" s="30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7"/>
      <c r="M847" s="20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4" t="str">
        <f t="shared" si="315"/>
        <v/>
      </c>
      <c r="AD847" s="35">
        <f t="shared" si="316"/>
        <v>0</v>
      </c>
      <c r="AE847" s="34" t="str">
        <f t="shared" si="317"/>
        <v/>
      </c>
      <c r="AF847" s="24"/>
      <c r="AG847" s="39">
        <f t="shared" si="318"/>
        <v>0</v>
      </c>
      <c r="AH847" s="35">
        <f t="shared" si="319"/>
        <v>0</v>
      </c>
      <c r="AI847" s="35">
        <f t="shared" si="320"/>
        <v>0</v>
      </c>
      <c r="AJ847" s="34" t="str">
        <f t="shared" si="321"/>
        <v/>
      </c>
      <c r="AK847" s="34" t="str">
        <f t="shared" si="322"/>
        <v/>
      </c>
      <c r="AL847" s="34" t="str">
        <f t="shared" si="323"/>
        <v/>
      </c>
      <c r="AM847" s="34" t="str">
        <f t="shared" si="324"/>
        <v/>
      </c>
      <c r="AN847" s="34" t="str">
        <f t="shared" si="325"/>
        <v/>
      </c>
      <c r="AO847" s="34" t="str">
        <f t="shared" si="326"/>
        <v/>
      </c>
      <c r="AP847" s="34" t="str">
        <f>IF(AJ847="","",VLOOKUP(AN847,[1]Sheet11!E:F,2,0))</f>
        <v/>
      </c>
      <c r="AQ847" s="34" t="str">
        <f>IF(AO847="拼单会员","5年",IF(AJ847="","",VLOOKUP(AM847&amp;AP847,[1]Sheet11!$J$3:$K$17,2)))</f>
        <v/>
      </c>
      <c r="AR847" s="34" t="str">
        <f t="shared" si="327"/>
        <v/>
      </c>
      <c r="AS847" s="34" t="str">
        <f t="shared" si="328"/>
        <v/>
      </c>
      <c r="AT847" s="34" t="str">
        <f t="shared" si="329"/>
        <v/>
      </c>
      <c r="AU847" s="34" t="str">
        <f t="shared" si="330"/>
        <v/>
      </c>
      <c r="AV847" s="34" t="str">
        <f t="shared" si="331"/>
        <v/>
      </c>
      <c r="AW847" s="34" t="str">
        <f t="shared" si="332"/>
        <v/>
      </c>
      <c r="AX847" s="34" t="str">
        <f t="shared" si="333"/>
        <v/>
      </c>
      <c r="AY847" s="34" t="str">
        <f>IF(SUMIF('7-市场业绩'!F:F,AC847,'7-市场业绩'!I:I)&gt;0,"学习卡","老结算")</f>
        <v>老结算</v>
      </c>
      <c r="AZ847" s="34" t="str">
        <f t="shared" si="334"/>
        <v/>
      </c>
      <c r="BA847" s="34" t="str">
        <f t="shared" si="335"/>
        <v>无</v>
      </c>
      <c r="BB847" s="34" t="str">
        <f t="shared" si="336"/>
        <v/>
      </c>
      <c r="BC847" s="34" t="str">
        <f t="shared" si="337"/>
        <v/>
      </c>
      <c r="BD847" s="34" t="str">
        <f t="shared" si="338"/>
        <v>无</v>
      </c>
      <c r="BE847" s="34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7.25" hidden="1" customHeight="1">
      <c r="A848" s="30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7"/>
      <c r="M848" s="20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4" t="str">
        <f t="shared" si="315"/>
        <v/>
      </c>
      <c r="AD848" s="35">
        <f t="shared" si="316"/>
        <v>0</v>
      </c>
      <c r="AE848" s="34" t="str">
        <f t="shared" si="317"/>
        <v/>
      </c>
      <c r="AF848" s="24"/>
      <c r="AG848" s="39">
        <f t="shared" si="318"/>
        <v>0</v>
      </c>
      <c r="AH848" s="35">
        <f t="shared" si="319"/>
        <v>0</v>
      </c>
      <c r="AI848" s="35">
        <f t="shared" si="320"/>
        <v>0</v>
      </c>
      <c r="AJ848" s="34" t="str">
        <f t="shared" si="321"/>
        <v/>
      </c>
      <c r="AK848" s="34" t="str">
        <f t="shared" si="322"/>
        <v/>
      </c>
      <c r="AL848" s="34" t="str">
        <f t="shared" si="323"/>
        <v/>
      </c>
      <c r="AM848" s="34" t="str">
        <f t="shared" si="324"/>
        <v/>
      </c>
      <c r="AN848" s="34" t="str">
        <f t="shared" si="325"/>
        <v/>
      </c>
      <c r="AO848" s="34" t="str">
        <f t="shared" si="326"/>
        <v/>
      </c>
      <c r="AP848" s="34" t="str">
        <f>IF(AJ848="","",VLOOKUP(AN848,[1]Sheet11!E:F,2,0))</f>
        <v/>
      </c>
      <c r="AQ848" s="34" t="str">
        <f>IF(AO848="拼单会员","5年",IF(AJ848="","",VLOOKUP(AM848&amp;AP848,[1]Sheet11!$J$3:$K$17,2)))</f>
        <v/>
      </c>
      <c r="AR848" s="34" t="str">
        <f t="shared" si="327"/>
        <v/>
      </c>
      <c r="AS848" s="34" t="str">
        <f t="shared" si="328"/>
        <v/>
      </c>
      <c r="AT848" s="34" t="str">
        <f t="shared" si="329"/>
        <v/>
      </c>
      <c r="AU848" s="34" t="str">
        <f t="shared" si="330"/>
        <v/>
      </c>
      <c r="AV848" s="34" t="str">
        <f t="shared" si="331"/>
        <v/>
      </c>
      <c r="AW848" s="34" t="str">
        <f t="shared" si="332"/>
        <v/>
      </c>
      <c r="AX848" s="34" t="str">
        <f t="shared" si="333"/>
        <v/>
      </c>
      <c r="AY848" s="34" t="str">
        <f>IF(SUMIF('7-市场业绩'!F:F,AC848,'7-市场业绩'!I:I)&gt;0,"学习卡","老结算")</f>
        <v>老结算</v>
      </c>
      <c r="AZ848" s="34" t="str">
        <f t="shared" si="334"/>
        <v/>
      </c>
      <c r="BA848" s="34" t="str">
        <f t="shared" si="335"/>
        <v>无</v>
      </c>
      <c r="BB848" s="34" t="str">
        <f t="shared" si="336"/>
        <v/>
      </c>
      <c r="BC848" s="34" t="str">
        <f t="shared" si="337"/>
        <v/>
      </c>
      <c r="BD848" s="34" t="str">
        <f t="shared" si="338"/>
        <v>无</v>
      </c>
      <c r="BE848" s="34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7.25" hidden="1" customHeight="1">
      <c r="A849" s="30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7"/>
      <c r="M849" s="20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4" t="str">
        <f t="shared" si="315"/>
        <v/>
      </c>
      <c r="AD849" s="35">
        <f t="shared" si="316"/>
        <v>0</v>
      </c>
      <c r="AE849" s="34" t="str">
        <f t="shared" si="317"/>
        <v/>
      </c>
      <c r="AF849" s="24"/>
      <c r="AG849" s="39">
        <f t="shared" si="318"/>
        <v>0</v>
      </c>
      <c r="AH849" s="35">
        <f t="shared" si="319"/>
        <v>0</v>
      </c>
      <c r="AI849" s="35">
        <f t="shared" si="320"/>
        <v>0</v>
      </c>
      <c r="AJ849" s="34" t="str">
        <f t="shared" si="321"/>
        <v/>
      </c>
      <c r="AK849" s="34" t="str">
        <f t="shared" si="322"/>
        <v/>
      </c>
      <c r="AL849" s="34" t="str">
        <f t="shared" si="323"/>
        <v/>
      </c>
      <c r="AM849" s="34" t="str">
        <f t="shared" si="324"/>
        <v/>
      </c>
      <c r="AN849" s="34" t="str">
        <f t="shared" si="325"/>
        <v/>
      </c>
      <c r="AO849" s="34" t="str">
        <f t="shared" si="326"/>
        <v/>
      </c>
      <c r="AP849" s="34" t="str">
        <f>IF(AJ849="","",VLOOKUP(AN849,[1]Sheet11!E:F,2,0))</f>
        <v/>
      </c>
      <c r="AQ849" s="34" t="str">
        <f>IF(AO849="拼单会员","5年",IF(AJ849="","",VLOOKUP(AM849&amp;AP849,[1]Sheet11!$J$3:$K$17,2)))</f>
        <v/>
      </c>
      <c r="AR849" s="34" t="str">
        <f t="shared" si="327"/>
        <v/>
      </c>
      <c r="AS849" s="34" t="str">
        <f t="shared" si="328"/>
        <v/>
      </c>
      <c r="AT849" s="34" t="str">
        <f t="shared" si="329"/>
        <v/>
      </c>
      <c r="AU849" s="34" t="str">
        <f t="shared" si="330"/>
        <v/>
      </c>
      <c r="AV849" s="34" t="str">
        <f t="shared" si="331"/>
        <v/>
      </c>
      <c r="AW849" s="34" t="str">
        <f t="shared" si="332"/>
        <v/>
      </c>
      <c r="AX849" s="34" t="str">
        <f t="shared" si="333"/>
        <v/>
      </c>
      <c r="AY849" s="34" t="str">
        <f>IF(SUMIF('7-市场业绩'!F:F,AC849,'7-市场业绩'!I:I)&gt;0,"学习卡","老结算")</f>
        <v>老结算</v>
      </c>
      <c r="AZ849" s="34" t="str">
        <f t="shared" si="334"/>
        <v/>
      </c>
      <c r="BA849" s="34" t="str">
        <f t="shared" si="335"/>
        <v>无</v>
      </c>
      <c r="BB849" s="34" t="str">
        <f t="shared" si="336"/>
        <v/>
      </c>
      <c r="BC849" s="34" t="str">
        <f t="shared" si="337"/>
        <v/>
      </c>
      <c r="BD849" s="34" t="str">
        <f t="shared" si="338"/>
        <v>无</v>
      </c>
      <c r="BE849" s="34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7.25" hidden="1" customHeight="1">
      <c r="A850" s="30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7"/>
      <c r="M850" s="20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4" t="str">
        <f t="shared" si="315"/>
        <v/>
      </c>
      <c r="AD850" s="35">
        <f t="shared" si="316"/>
        <v>0</v>
      </c>
      <c r="AE850" s="34" t="str">
        <f t="shared" si="317"/>
        <v/>
      </c>
      <c r="AF850" s="24"/>
      <c r="AG850" s="39">
        <f t="shared" si="318"/>
        <v>0</v>
      </c>
      <c r="AH850" s="35">
        <f t="shared" si="319"/>
        <v>0</v>
      </c>
      <c r="AI850" s="35">
        <f t="shared" si="320"/>
        <v>0</v>
      </c>
      <c r="AJ850" s="34" t="str">
        <f t="shared" si="321"/>
        <v/>
      </c>
      <c r="AK850" s="34" t="str">
        <f t="shared" si="322"/>
        <v/>
      </c>
      <c r="AL850" s="34" t="str">
        <f t="shared" si="323"/>
        <v/>
      </c>
      <c r="AM850" s="34" t="str">
        <f t="shared" si="324"/>
        <v/>
      </c>
      <c r="AN850" s="34" t="str">
        <f t="shared" si="325"/>
        <v/>
      </c>
      <c r="AO850" s="34" t="str">
        <f t="shared" si="326"/>
        <v/>
      </c>
      <c r="AP850" s="34" t="str">
        <f>IF(AJ850="","",VLOOKUP(AN850,[1]Sheet11!E:F,2,0))</f>
        <v/>
      </c>
      <c r="AQ850" s="34" t="str">
        <f>IF(AO850="拼单会员","5年",IF(AJ850="","",VLOOKUP(AM850&amp;AP850,[1]Sheet11!$J$3:$K$17,2)))</f>
        <v/>
      </c>
      <c r="AR850" s="34" t="str">
        <f t="shared" si="327"/>
        <v/>
      </c>
      <c r="AS850" s="34" t="str">
        <f t="shared" si="328"/>
        <v/>
      </c>
      <c r="AT850" s="34" t="str">
        <f t="shared" si="329"/>
        <v/>
      </c>
      <c r="AU850" s="34" t="str">
        <f t="shared" si="330"/>
        <v/>
      </c>
      <c r="AV850" s="34" t="str">
        <f t="shared" si="331"/>
        <v/>
      </c>
      <c r="AW850" s="34" t="str">
        <f t="shared" si="332"/>
        <v/>
      </c>
      <c r="AX850" s="34" t="str">
        <f t="shared" si="333"/>
        <v/>
      </c>
      <c r="AY850" s="34" t="str">
        <f>IF(SUMIF('7-市场业绩'!F:F,AC850,'7-市场业绩'!I:I)&gt;0,"学习卡","老结算")</f>
        <v>老结算</v>
      </c>
      <c r="AZ850" s="34" t="str">
        <f t="shared" si="334"/>
        <v/>
      </c>
      <c r="BA850" s="34" t="str">
        <f t="shared" si="335"/>
        <v>无</v>
      </c>
      <c r="BB850" s="34" t="str">
        <f t="shared" si="336"/>
        <v/>
      </c>
      <c r="BC850" s="34" t="str">
        <f t="shared" si="337"/>
        <v/>
      </c>
      <c r="BD850" s="34" t="str">
        <f t="shared" si="338"/>
        <v>无</v>
      </c>
      <c r="BE850" s="34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7.25" hidden="1" customHeight="1">
      <c r="A851" s="30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7"/>
      <c r="M851" s="20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4" t="str">
        <f t="shared" si="315"/>
        <v/>
      </c>
      <c r="AD851" s="35">
        <f t="shared" si="316"/>
        <v>0</v>
      </c>
      <c r="AE851" s="34" t="str">
        <f t="shared" si="317"/>
        <v/>
      </c>
      <c r="AF851" s="24"/>
      <c r="AG851" s="39">
        <f t="shared" si="318"/>
        <v>0</v>
      </c>
      <c r="AH851" s="35">
        <f t="shared" si="319"/>
        <v>0</v>
      </c>
      <c r="AI851" s="35">
        <f t="shared" si="320"/>
        <v>0</v>
      </c>
      <c r="AJ851" s="34" t="str">
        <f t="shared" si="321"/>
        <v/>
      </c>
      <c r="AK851" s="34" t="str">
        <f t="shared" si="322"/>
        <v/>
      </c>
      <c r="AL851" s="34" t="str">
        <f t="shared" si="323"/>
        <v/>
      </c>
      <c r="AM851" s="34" t="str">
        <f t="shared" si="324"/>
        <v/>
      </c>
      <c r="AN851" s="34" t="str">
        <f t="shared" si="325"/>
        <v/>
      </c>
      <c r="AO851" s="34" t="str">
        <f t="shared" si="326"/>
        <v/>
      </c>
      <c r="AP851" s="34" t="str">
        <f>IF(AJ851="","",VLOOKUP(AN851,[1]Sheet11!E:F,2,0))</f>
        <v/>
      </c>
      <c r="AQ851" s="34" t="str">
        <f>IF(AO851="拼单会员","5年",IF(AJ851="","",VLOOKUP(AM851&amp;AP851,[1]Sheet11!$J$3:$K$17,2)))</f>
        <v/>
      </c>
      <c r="AR851" s="34" t="str">
        <f t="shared" si="327"/>
        <v/>
      </c>
      <c r="AS851" s="34" t="str">
        <f t="shared" si="328"/>
        <v/>
      </c>
      <c r="AT851" s="34" t="str">
        <f t="shared" si="329"/>
        <v/>
      </c>
      <c r="AU851" s="34" t="str">
        <f t="shared" si="330"/>
        <v/>
      </c>
      <c r="AV851" s="34" t="str">
        <f t="shared" si="331"/>
        <v/>
      </c>
      <c r="AW851" s="34" t="str">
        <f t="shared" si="332"/>
        <v/>
      </c>
      <c r="AX851" s="34" t="str">
        <f t="shared" si="333"/>
        <v/>
      </c>
      <c r="AY851" s="34" t="str">
        <f>IF(SUMIF('7-市场业绩'!F:F,AC851,'7-市场业绩'!I:I)&gt;0,"学习卡","老结算")</f>
        <v>老结算</v>
      </c>
      <c r="AZ851" s="34" t="str">
        <f t="shared" si="334"/>
        <v/>
      </c>
      <c r="BA851" s="34" t="str">
        <f t="shared" si="335"/>
        <v>无</v>
      </c>
      <c r="BB851" s="34" t="str">
        <f t="shared" si="336"/>
        <v/>
      </c>
      <c r="BC851" s="34" t="str">
        <f t="shared" si="337"/>
        <v/>
      </c>
      <c r="BD851" s="34" t="str">
        <f t="shared" si="338"/>
        <v>无</v>
      </c>
      <c r="BE851" s="34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7.25" hidden="1" customHeight="1">
      <c r="A852" s="30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7"/>
      <c r="M852" s="20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4" t="str">
        <f t="shared" si="315"/>
        <v/>
      </c>
      <c r="AD852" s="35">
        <f t="shared" si="316"/>
        <v>0</v>
      </c>
      <c r="AE852" s="34" t="str">
        <f t="shared" si="317"/>
        <v/>
      </c>
      <c r="AF852" s="24"/>
      <c r="AG852" s="39">
        <f t="shared" si="318"/>
        <v>0</v>
      </c>
      <c r="AH852" s="35">
        <f t="shared" si="319"/>
        <v>0</v>
      </c>
      <c r="AI852" s="35">
        <f t="shared" si="320"/>
        <v>0</v>
      </c>
      <c r="AJ852" s="34" t="str">
        <f t="shared" si="321"/>
        <v/>
      </c>
      <c r="AK852" s="34" t="str">
        <f t="shared" si="322"/>
        <v/>
      </c>
      <c r="AL852" s="34" t="str">
        <f t="shared" si="323"/>
        <v/>
      </c>
      <c r="AM852" s="34" t="str">
        <f t="shared" si="324"/>
        <v/>
      </c>
      <c r="AN852" s="34" t="str">
        <f t="shared" si="325"/>
        <v/>
      </c>
      <c r="AO852" s="34" t="str">
        <f t="shared" si="326"/>
        <v/>
      </c>
      <c r="AP852" s="34" t="str">
        <f>IF(AJ852="","",VLOOKUP(AN852,[1]Sheet11!E:F,2,0))</f>
        <v/>
      </c>
      <c r="AQ852" s="34" t="str">
        <f>IF(AO852="拼单会员","5年",IF(AJ852="","",VLOOKUP(AM852&amp;AP852,[1]Sheet11!$J$3:$K$17,2)))</f>
        <v/>
      </c>
      <c r="AR852" s="34" t="str">
        <f t="shared" si="327"/>
        <v/>
      </c>
      <c r="AS852" s="34" t="str">
        <f t="shared" si="328"/>
        <v/>
      </c>
      <c r="AT852" s="34" t="str">
        <f t="shared" si="329"/>
        <v/>
      </c>
      <c r="AU852" s="34" t="str">
        <f t="shared" si="330"/>
        <v/>
      </c>
      <c r="AV852" s="34" t="str">
        <f t="shared" si="331"/>
        <v/>
      </c>
      <c r="AW852" s="34" t="str">
        <f t="shared" si="332"/>
        <v/>
      </c>
      <c r="AX852" s="34" t="str">
        <f t="shared" si="333"/>
        <v/>
      </c>
      <c r="AY852" s="34" t="str">
        <f>IF(SUMIF('7-市场业绩'!F:F,AC852,'7-市场业绩'!I:I)&gt;0,"学习卡","老结算")</f>
        <v>老结算</v>
      </c>
      <c r="AZ852" s="34" t="str">
        <f t="shared" si="334"/>
        <v/>
      </c>
      <c r="BA852" s="34" t="str">
        <f t="shared" si="335"/>
        <v>无</v>
      </c>
      <c r="BB852" s="34" t="str">
        <f t="shared" si="336"/>
        <v/>
      </c>
      <c r="BC852" s="34" t="str">
        <f t="shared" si="337"/>
        <v/>
      </c>
      <c r="BD852" s="34" t="str">
        <f t="shared" si="338"/>
        <v>无</v>
      </c>
      <c r="BE852" s="34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7.25" hidden="1" customHeight="1">
      <c r="A853" s="30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7"/>
      <c r="M853" s="20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4" t="str">
        <f t="shared" si="315"/>
        <v/>
      </c>
      <c r="AD853" s="35">
        <f t="shared" si="316"/>
        <v>0</v>
      </c>
      <c r="AE853" s="34" t="str">
        <f t="shared" si="317"/>
        <v/>
      </c>
      <c r="AF853" s="24"/>
      <c r="AG853" s="39">
        <f t="shared" si="318"/>
        <v>0</v>
      </c>
      <c r="AH853" s="35">
        <f t="shared" si="319"/>
        <v>0</v>
      </c>
      <c r="AI853" s="35">
        <f t="shared" si="320"/>
        <v>0</v>
      </c>
      <c r="AJ853" s="34" t="str">
        <f t="shared" si="321"/>
        <v/>
      </c>
      <c r="AK853" s="34" t="str">
        <f t="shared" si="322"/>
        <v/>
      </c>
      <c r="AL853" s="34" t="str">
        <f t="shared" si="323"/>
        <v/>
      </c>
      <c r="AM853" s="34" t="str">
        <f t="shared" si="324"/>
        <v/>
      </c>
      <c r="AN853" s="34" t="str">
        <f t="shared" si="325"/>
        <v/>
      </c>
      <c r="AO853" s="34" t="str">
        <f t="shared" si="326"/>
        <v/>
      </c>
      <c r="AP853" s="34" t="str">
        <f>IF(AJ853="","",VLOOKUP(AN853,[1]Sheet11!E:F,2,0))</f>
        <v/>
      </c>
      <c r="AQ853" s="34" t="str">
        <f>IF(AO853="拼单会员","5年",IF(AJ853="","",VLOOKUP(AM853&amp;AP853,[1]Sheet11!$J$3:$K$17,2)))</f>
        <v/>
      </c>
      <c r="AR853" s="34" t="str">
        <f t="shared" si="327"/>
        <v/>
      </c>
      <c r="AS853" s="34" t="str">
        <f t="shared" si="328"/>
        <v/>
      </c>
      <c r="AT853" s="34" t="str">
        <f t="shared" si="329"/>
        <v/>
      </c>
      <c r="AU853" s="34" t="str">
        <f t="shared" si="330"/>
        <v/>
      </c>
      <c r="AV853" s="34" t="str">
        <f t="shared" si="331"/>
        <v/>
      </c>
      <c r="AW853" s="34" t="str">
        <f t="shared" si="332"/>
        <v/>
      </c>
      <c r="AX853" s="34" t="str">
        <f t="shared" si="333"/>
        <v/>
      </c>
      <c r="AY853" s="34" t="str">
        <f>IF(SUMIF('7-市场业绩'!F:F,AC853,'7-市场业绩'!I:I)&gt;0,"学习卡","老结算")</f>
        <v>老结算</v>
      </c>
      <c r="AZ853" s="34" t="str">
        <f t="shared" si="334"/>
        <v/>
      </c>
      <c r="BA853" s="34" t="str">
        <f t="shared" si="335"/>
        <v>无</v>
      </c>
      <c r="BB853" s="34" t="str">
        <f t="shared" si="336"/>
        <v/>
      </c>
      <c r="BC853" s="34" t="str">
        <f t="shared" si="337"/>
        <v/>
      </c>
      <c r="BD853" s="34" t="str">
        <f t="shared" si="338"/>
        <v>无</v>
      </c>
      <c r="BE853" s="34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7.25" hidden="1" customHeight="1">
      <c r="A854" s="30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7"/>
      <c r="M854" s="20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4" t="str">
        <f t="shared" si="315"/>
        <v/>
      </c>
      <c r="AD854" s="35">
        <f t="shared" si="316"/>
        <v>0</v>
      </c>
      <c r="AE854" s="34" t="str">
        <f t="shared" si="317"/>
        <v/>
      </c>
      <c r="AF854" s="24"/>
      <c r="AG854" s="39">
        <f t="shared" si="318"/>
        <v>0</v>
      </c>
      <c r="AH854" s="35">
        <f t="shared" si="319"/>
        <v>0</v>
      </c>
      <c r="AI854" s="35">
        <f t="shared" si="320"/>
        <v>0</v>
      </c>
      <c r="AJ854" s="34" t="str">
        <f t="shared" si="321"/>
        <v/>
      </c>
      <c r="AK854" s="34" t="str">
        <f t="shared" si="322"/>
        <v/>
      </c>
      <c r="AL854" s="34" t="str">
        <f t="shared" si="323"/>
        <v/>
      </c>
      <c r="AM854" s="34" t="str">
        <f t="shared" si="324"/>
        <v/>
      </c>
      <c r="AN854" s="34" t="str">
        <f t="shared" si="325"/>
        <v/>
      </c>
      <c r="AO854" s="34" t="str">
        <f t="shared" si="326"/>
        <v/>
      </c>
      <c r="AP854" s="34" t="str">
        <f>IF(AJ854="","",VLOOKUP(AN854,[1]Sheet11!E:F,2,0))</f>
        <v/>
      </c>
      <c r="AQ854" s="34" t="str">
        <f>IF(AO854="拼单会员","5年",IF(AJ854="","",VLOOKUP(AM854&amp;AP854,[1]Sheet11!$J$3:$K$17,2)))</f>
        <v/>
      </c>
      <c r="AR854" s="34" t="str">
        <f t="shared" si="327"/>
        <v/>
      </c>
      <c r="AS854" s="34" t="str">
        <f t="shared" si="328"/>
        <v/>
      </c>
      <c r="AT854" s="34" t="str">
        <f t="shared" si="329"/>
        <v/>
      </c>
      <c r="AU854" s="34" t="str">
        <f t="shared" si="330"/>
        <v/>
      </c>
      <c r="AV854" s="34" t="str">
        <f t="shared" si="331"/>
        <v/>
      </c>
      <c r="AW854" s="34" t="str">
        <f t="shared" si="332"/>
        <v/>
      </c>
      <c r="AX854" s="34" t="str">
        <f t="shared" si="333"/>
        <v/>
      </c>
      <c r="AY854" s="34" t="str">
        <f>IF(SUMIF('7-市场业绩'!F:F,AC854,'7-市场业绩'!I:I)&gt;0,"学习卡","老结算")</f>
        <v>老结算</v>
      </c>
      <c r="AZ854" s="34" t="str">
        <f t="shared" si="334"/>
        <v/>
      </c>
      <c r="BA854" s="34" t="str">
        <f t="shared" si="335"/>
        <v>无</v>
      </c>
      <c r="BB854" s="34" t="str">
        <f t="shared" si="336"/>
        <v/>
      </c>
      <c r="BC854" s="34" t="str">
        <f t="shared" si="337"/>
        <v/>
      </c>
      <c r="BD854" s="34" t="str">
        <f t="shared" si="338"/>
        <v>无</v>
      </c>
      <c r="BE854" s="34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7.25" hidden="1" customHeight="1">
      <c r="A855" s="30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7"/>
      <c r="M855" s="20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4" t="str">
        <f t="shared" si="315"/>
        <v/>
      </c>
      <c r="AD855" s="35">
        <f t="shared" si="316"/>
        <v>0</v>
      </c>
      <c r="AE855" s="34" t="str">
        <f t="shared" si="317"/>
        <v/>
      </c>
      <c r="AF855" s="24"/>
      <c r="AG855" s="39">
        <f t="shared" si="318"/>
        <v>0</v>
      </c>
      <c r="AH855" s="35">
        <f t="shared" si="319"/>
        <v>0</v>
      </c>
      <c r="AI855" s="35">
        <f t="shared" si="320"/>
        <v>0</v>
      </c>
      <c r="AJ855" s="34" t="str">
        <f t="shared" si="321"/>
        <v/>
      </c>
      <c r="AK855" s="34" t="str">
        <f t="shared" si="322"/>
        <v/>
      </c>
      <c r="AL855" s="34" t="str">
        <f t="shared" si="323"/>
        <v/>
      </c>
      <c r="AM855" s="34" t="str">
        <f t="shared" si="324"/>
        <v/>
      </c>
      <c r="AN855" s="34" t="str">
        <f t="shared" si="325"/>
        <v/>
      </c>
      <c r="AO855" s="34" t="str">
        <f t="shared" si="326"/>
        <v/>
      </c>
      <c r="AP855" s="34" t="str">
        <f>IF(AJ855="","",VLOOKUP(AN855,[1]Sheet11!E:F,2,0))</f>
        <v/>
      </c>
      <c r="AQ855" s="34" t="str">
        <f>IF(AO855="拼单会员","5年",IF(AJ855="","",VLOOKUP(AM855&amp;AP855,[1]Sheet11!$J$3:$K$17,2)))</f>
        <v/>
      </c>
      <c r="AR855" s="34" t="str">
        <f t="shared" si="327"/>
        <v/>
      </c>
      <c r="AS855" s="34" t="str">
        <f t="shared" si="328"/>
        <v/>
      </c>
      <c r="AT855" s="34" t="str">
        <f t="shared" si="329"/>
        <v/>
      </c>
      <c r="AU855" s="34" t="str">
        <f t="shared" si="330"/>
        <v/>
      </c>
      <c r="AV855" s="34" t="str">
        <f t="shared" si="331"/>
        <v/>
      </c>
      <c r="AW855" s="34" t="str">
        <f t="shared" si="332"/>
        <v/>
      </c>
      <c r="AX855" s="34" t="str">
        <f t="shared" si="333"/>
        <v/>
      </c>
      <c r="AY855" s="34" t="str">
        <f>IF(SUMIF('7-市场业绩'!F:F,AC855,'7-市场业绩'!I:I)&gt;0,"学习卡","老结算")</f>
        <v>老结算</v>
      </c>
      <c r="AZ855" s="34" t="str">
        <f t="shared" si="334"/>
        <v/>
      </c>
      <c r="BA855" s="34" t="str">
        <f t="shared" si="335"/>
        <v>无</v>
      </c>
      <c r="BB855" s="34" t="str">
        <f t="shared" si="336"/>
        <v/>
      </c>
      <c r="BC855" s="34" t="str">
        <f t="shared" si="337"/>
        <v/>
      </c>
      <c r="BD855" s="34" t="str">
        <f t="shared" si="338"/>
        <v>无</v>
      </c>
      <c r="BE855" s="34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7.25" hidden="1" customHeight="1">
      <c r="A856" s="30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7"/>
      <c r="M856" s="20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4" t="str">
        <f t="shared" si="315"/>
        <v/>
      </c>
      <c r="AD856" s="35">
        <f t="shared" si="316"/>
        <v>0</v>
      </c>
      <c r="AE856" s="34" t="str">
        <f t="shared" si="317"/>
        <v/>
      </c>
      <c r="AF856" s="24"/>
      <c r="AG856" s="39">
        <f t="shared" si="318"/>
        <v>0</v>
      </c>
      <c r="AH856" s="35">
        <f t="shared" si="319"/>
        <v>0</v>
      </c>
      <c r="AI856" s="35">
        <f t="shared" si="320"/>
        <v>0</v>
      </c>
      <c r="AJ856" s="34" t="str">
        <f t="shared" si="321"/>
        <v/>
      </c>
      <c r="AK856" s="34" t="str">
        <f t="shared" si="322"/>
        <v/>
      </c>
      <c r="AL856" s="34" t="str">
        <f t="shared" si="323"/>
        <v/>
      </c>
      <c r="AM856" s="34" t="str">
        <f t="shared" si="324"/>
        <v/>
      </c>
      <c r="AN856" s="34" t="str">
        <f t="shared" si="325"/>
        <v/>
      </c>
      <c r="AO856" s="34" t="str">
        <f t="shared" si="326"/>
        <v/>
      </c>
      <c r="AP856" s="34" t="str">
        <f>IF(AJ856="","",VLOOKUP(AN856,[1]Sheet11!E:F,2,0))</f>
        <v/>
      </c>
      <c r="AQ856" s="34" t="str">
        <f>IF(AO856="拼单会员","5年",IF(AJ856="","",VLOOKUP(AM856&amp;AP856,[1]Sheet11!$J$3:$K$17,2)))</f>
        <v/>
      </c>
      <c r="AR856" s="34" t="str">
        <f t="shared" si="327"/>
        <v/>
      </c>
      <c r="AS856" s="34" t="str">
        <f t="shared" si="328"/>
        <v/>
      </c>
      <c r="AT856" s="34" t="str">
        <f t="shared" si="329"/>
        <v/>
      </c>
      <c r="AU856" s="34" t="str">
        <f t="shared" si="330"/>
        <v/>
      </c>
      <c r="AV856" s="34" t="str">
        <f t="shared" si="331"/>
        <v/>
      </c>
      <c r="AW856" s="34" t="str">
        <f t="shared" si="332"/>
        <v/>
      </c>
      <c r="AX856" s="34" t="str">
        <f t="shared" si="333"/>
        <v/>
      </c>
      <c r="AY856" s="34" t="str">
        <f>IF(SUMIF('7-市场业绩'!F:F,AC856,'7-市场业绩'!I:I)&gt;0,"学习卡","老结算")</f>
        <v>老结算</v>
      </c>
      <c r="AZ856" s="34" t="str">
        <f t="shared" si="334"/>
        <v/>
      </c>
      <c r="BA856" s="34" t="str">
        <f t="shared" si="335"/>
        <v>无</v>
      </c>
      <c r="BB856" s="34" t="str">
        <f t="shared" si="336"/>
        <v/>
      </c>
      <c r="BC856" s="34" t="str">
        <f t="shared" si="337"/>
        <v/>
      </c>
      <c r="BD856" s="34" t="str">
        <f t="shared" si="338"/>
        <v>无</v>
      </c>
      <c r="BE856" s="34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7.25" hidden="1" customHeight="1">
      <c r="A857" s="30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7"/>
      <c r="M857" s="20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4" t="str">
        <f t="shared" si="315"/>
        <v/>
      </c>
      <c r="AD857" s="35">
        <f t="shared" si="316"/>
        <v>0</v>
      </c>
      <c r="AE857" s="34" t="str">
        <f t="shared" si="317"/>
        <v/>
      </c>
      <c r="AF857" s="24"/>
      <c r="AG857" s="39">
        <f t="shared" si="318"/>
        <v>0</v>
      </c>
      <c r="AH857" s="35">
        <f t="shared" si="319"/>
        <v>0</v>
      </c>
      <c r="AI857" s="35">
        <f t="shared" si="320"/>
        <v>0</v>
      </c>
      <c r="AJ857" s="34" t="str">
        <f t="shared" si="321"/>
        <v/>
      </c>
      <c r="AK857" s="34" t="str">
        <f t="shared" si="322"/>
        <v/>
      </c>
      <c r="AL857" s="34" t="str">
        <f t="shared" si="323"/>
        <v/>
      </c>
      <c r="AM857" s="34" t="str">
        <f t="shared" si="324"/>
        <v/>
      </c>
      <c r="AN857" s="34" t="str">
        <f t="shared" si="325"/>
        <v/>
      </c>
      <c r="AO857" s="34" t="str">
        <f t="shared" si="326"/>
        <v/>
      </c>
      <c r="AP857" s="34" t="str">
        <f>IF(AJ857="","",VLOOKUP(AN857,[1]Sheet11!E:F,2,0))</f>
        <v/>
      </c>
      <c r="AQ857" s="34" t="str">
        <f>IF(AO857="拼单会员","5年",IF(AJ857="","",VLOOKUP(AM857&amp;AP857,[1]Sheet11!$J$3:$K$17,2)))</f>
        <v/>
      </c>
      <c r="AR857" s="34" t="str">
        <f t="shared" si="327"/>
        <v/>
      </c>
      <c r="AS857" s="34" t="str">
        <f t="shared" si="328"/>
        <v/>
      </c>
      <c r="AT857" s="34" t="str">
        <f t="shared" si="329"/>
        <v/>
      </c>
      <c r="AU857" s="34" t="str">
        <f t="shared" si="330"/>
        <v/>
      </c>
      <c r="AV857" s="34" t="str">
        <f t="shared" si="331"/>
        <v/>
      </c>
      <c r="AW857" s="34" t="str">
        <f t="shared" si="332"/>
        <v/>
      </c>
      <c r="AX857" s="34" t="str">
        <f t="shared" si="333"/>
        <v/>
      </c>
      <c r="AY857" s="34" t="str">
        <f>IF(SUMIF('7-市场业绩'!F:F,AC857,'7-市场业绩'!I:I)&gt;0,"学习卡","老结算")</f>
        <v>老结算</v>
      </c>
      <c r="AZ857" s="34" t="str">
        <f t="shared" si="334"/>
        <v/>
      </c>
      <c r="BA857" s="34" t="str">
        <f t="shared" si="335"/>
        <v>无</v>
      </c>
      <c r="BB857" s="34" t="str">
        <f t="shared" si="336"/>
        <v/>
      </c>
      <c r="BC857" s="34" t="str">
        <f t="shared" si="337"/>
        <v/>
      </c>
      <c r="BD857" s="34" t="str">
        <f t="shared" si="338"/>
        <v>无</v>
      </c>
      <c r="BE857" s="34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7.25" hidden="1" customHeight="1">
      <c r="A858" s="30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7"/>
      <c r="M858" s="20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4" t="str">
        <f t="shared" si="315"/>
        <v/>
      </c>
      <c r="AD858" s="35">
        <f t="shared" si="316"/>
        <v>0</v>
      </c>
      <c r="AE858" s="34" t="str">
        <f t="shared" si="317"/>
        <v/>
      </c>
      <c r="AF858" s="24"/>
      <c r="AG858" s="39">
        <f t="shared" si="318"/>
        <v>0</v>
      </c>
      <c r="AH858" s="35">
        <f t="shared" si="319"/>
        <v>0</v>
      </c>
      <c r="AI858" s="35">
        <f t="shared" si="320"/>
        <v>0</v>
      </c>
      <c r="AJ858" s="34" t="str">
        <f t="shared" si="321"/>
        <v/>
      </c>
      <c r="AK858" s="34" t="str">
        <f t="shared" si="322"/>
        <v/>
      </c>
      <c r="AL858" s="34" t="str">
        <f t="shared" si="323"/>
        <v/>
      </c>
      <c r="AM858" s="34" t="str">
        <f t="shared" si="324"/>
        <v/>
      </c>
      <c r="AN858" s="34" t="str">
        <f t="shared" si="325"/>
        <v/>
      </c>
      <c r="AO858" s="34" t="str">
        <f t="shared" si="326"/>
        <v/>
      </c>
      <c r="AP858" s="34" t="str">
        <f>IF(AJ858="","",VLOOKUP(AN858,[1]Sheet11!E:F,2,0))</f>
        <v/>
      </c>
      <c r="AQ858" s="34" t="str">
        <f>IF(AO858="拼单会员","5年",IF(AJ858="","",VLOOKUP(AM858&amp;AP858,[1]Sheet11!$J$3:$K$17,2)))</f>
        <v/>
      </c>
      <c r="AR858" s="34" t="str">
        <f t="shared" si="327"/>
        <v/>
      </c>
      <c r="AS858" s="34" t="str">
        <f t="shared" si="328"/>
        <v/>
      </c>
      <c r="AT858" s="34" t="str">
        <f t="shared" si="329"/>
        <v/>
      </c>
      <c r="AU858" s="34" t="str">
        <f t="shared" si="330"/>
        <v/>
      </c>
      <c r="AV858" s="34" t="str">
        <f t="shared" si="331"/>
        <v/>
      </c>
      <c r="AW858" s="34" t="str">
        <f t="shared" si="332"/>
        <v/>
      </c>
      <c r="AX858" s="34" t="str">
        <f t="shared" si="333"/>
        <v/>
      </c>
      <c r="AY858" s="34" t="str">
        <f>IF(SUMIF('7-市场业绩'!F:F,AC858,'7-市场业绩'!I:I)&gt;0,"学习卡","老结算")</f>
        <v>老结算</v>
      </c>
      <c r="AZ858" s="34" t="str">
        <f t="shared" si="334"/>
        <v/>
      </c>
      <c r="BA858" s="34" t="str">
        <f t="shared" si="335"/>
        <v>无</v>
      </c>
      <c r="BB858" s="34" t="str">
        <f t="shared" si="336"/>
        <v/>
      </c>
      <c r="BC858" s="34" t="str">
        <f t="shared" si="337"/>
        <v/>
      </c>
      <c r="BD858" s="34" t="str">
        <f t="shared" si="338"/>
        <v>无</v>
      </c>
      <c r="BE858" s="34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7.25" hidden="1" customHeight="1">
      <c r="A859" s="30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7"/>
      <c r="M859" s="20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4" t="str">
        <f t="shared" si="315"/>
        <v/>
      </c>
      <c r="AD859" s="35">
        <f t="shared" si="316"/>
        <v>0</v>
      </c>
      <c r="AE859" s="34" t="str">
        <f t="shared" si="317"/>
        <v/>
      </c>
      <c r="AF859" s="24"/>
      <c r="AG859" s="39">
        <f t="shared" si="318"/>
        <v>0</v>
      </c>
      <c r="AH859" s="35">
        <f t="shared" si="319"/>
        <v>0</v>
      </c>
      <c r="AI859" s="35">
        <f t="shared" si="320"/>
        <v>0</v>
      </c>
      <c r="AJ859" s="34" t="str">
        <f t="shared" si="321"/>
        <v/>
      </c>
      <c r="AK859" s="34" t="str">
        <f t="shared" si="322"/>
        <v/>
      </c>
      <c r="AL859" s="34" t="str">
        <f t="shared" si="323"/>
        <v/>
      </c>
      <c r="AM859" s="34" t="str">
        <f t="shared" si="324"/>
        <v/>
      </c>
      <c r="AN859" s="34" t="str">
        <f t="shared" si="325"/>
        <v/>
      </c>
      <c r="AO859" s="34" t="str">
        <f t="shared" si="326"/>
        <v/>
      </c>
      <c r="AP859" s="34" t="str">
        <f>IF(AJ859="","",VLOOKUP(AN859,[1]Sheet11!E:F,2,0))</f>
        <v/>
      </c>
      <c r="AQ859" s="34" t="str">
        <f>IF(AO859="拼单会员","5年",IF(AJ859="","",VLOOKUP(AM859&amp;AP859,[1]Sheet11!$J$3:$K$17,2)))</f>
        <v/>
      </c>
      <c r="AR859" s="34" t="str">
        <f t="shared" si="327"/>
        <v/>
      </c>
      <c r="AS859" s="34" t="str">
        <f t="shared" si="328"/>
        <v/>
      </c>
      <c r="AT859" s="34" t="str">
        <f t="shared" si="329"/>
        <v/>
      </c>
      <c r="AU859" s="34" t="str">
        <f t="shared" si="330"/>
        <v/>
      </c>
      <c r="AV859" s="34" t="str">
        <f t="shared" si="331"/>
        <v/>
      </c>
      <c r="AW859" s="34" t="str">
        <f t="shared" si="332"/>
        <v/>
      </c>
      <c r="AX859" s="34" t="str">
        <f t="shared" si="333"/>
        <v/>
      </c>
      <c r="AY859" s="34" t="str">
        <f>IF(SUMIF('7-市场业绩'!F:F,AC859,'7-市场业绩'!I:I)&gt;0,"学习卡","老结算")</f>
        <v>老结算</v>
      </c>
      <c r="AZ859" s="34" t="str">
        <f t="shared" si="334"/>
        <v/>
      </c>
      <c r="BA859" s="34" t="str">
        <f t="shared" si="335"/>
        <v>无</v>
      </c>
      <c r="BB859" s="34" t="str">
        <f t="shared" si="336"/>
        <v/>
      </c>
      <c r="BC859" s="34" t="str">
        <f t="shared" si="337"/>
        <v/>
      </c>
      <c r="BD859" s="34" t="str">
        <f t="shared" si="338"/>
        <v>无</v>
      </c>
      <c r="BE859" s="34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7.25" hidden="1" customHeight="1">
      <c r="A860" s="30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7"/>
      <c r="M860" s="20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4" t="str">
        <f t="shared" si="315"/>
        <v/>
      </c>
      <c r="AD860" s="35">
        <f t="shared" si="316"/>
        <v>0</v>
      </c>
      <c r="AE860" s="34" t="str">
        <f t="shared" si="317"/>
        <v/>
      </c>
      <c r="AF860" s="24"/>
      <c r="AG860" s="39">
        <f t="shared" si="318"/>
        <v>0</v>
      </c>
      <c r="AH860" s="35">
        <f t="shared" si="319"/>
        <v>0</v>
      </c>
      <c r="AI860" s="35">
        <f t="shared" si="320"/>
        <v>0</v>
      </c>
      <c r="AJ860" s="34" t="str">
        <f t="shared" si="321"/>
        <v/>
      </c>
      <c r="AK860" s="34" t="str">
        <f t="shared" si="322"/>
        <v/>
      </c>
      <c r="AL860" s="34" t="str">
        <f t="shared" si="323"/>
        <v/>
      </c>
      <c r="AM860" s="34" t="str">
        <f t="shared" si="324"/>
        <v/>
      </c>
      <c r="AN860" s="34" t="str">
        <f t="shared" si="325"/>
        <v/>
      </c>
      <c r="AO860" s="34" t="str">
        <f t="shared" si="326"/>
        <v/>
      </c>
      <c r="AP860" s="34" t="str">
        <f>IF(AJ860="","",VLOOKUP(AN860,[1]Sheet11!E:F,2,0))</f>
        <v/>
      </c>
      <c r="AQ860" s="34" t="str">
        <f>IF(AO860="拼单会员","5年",IF(AJ860="","",VLOOKUP(AM860&amp;AP860,[1]Sheet11!$J$3:$K$17,2)))</f>
        <v/>
      </c>
      <c r="AR860" s="34" t="str">
        <f t="shared" si="327"/>
        <v/>
      </c>
      <c r="AS860" s="34" t="str">
        <f t="shared" si="328"/>
        <v/>
      </c>
      <c r="AT860" s="34" t="str">
        <f t="shared" si="329"/>
        <v/>
      </c>
      <c r="AU860" s="34" t="str">
        <f t="shared" si="330"/>
        <v/>
      </c>
      <c r="AV860" s="34" t="str">
        <f t="shared" si="331"/>
        <v/>
      </c>
      <c r="AW860" s="34" t="str">
        <f t="shared" si="332"/>
        <v/>
      </c>
      <c r="AX860" s="34" t="str">
        <f t="shared" si="333"/>
        <v/>
      </c>
      <c r="AY860" s="34" t="str">
        <f>IF(SUMIF('7-市场业绩'!F:F,AC860,'7-市场业绩'!I:I)&gt;0,"学习卡","老结算")</f>
        <v>老结算</v>
      </c>
      <c r="AZ860" s="34" t="str">
        <f t="shared" si="334"/>
        <v/>
      </c>
      <c r="BA860" s="34" t="str">
        <f t="shared" si="335"/>
        <v>无</v>
      </c>
      <c r="BB860" s="34" t="str">
        <f t="shared" si="336"/>
        <v/>
      </c>
      <c r="BC860" s="34" t="str">
        <f t="shared" si="337"/>
        <v/>
      </c>
      <c r="BD860" s="34" t="str">
        <f t="shared" si="338"/>
        <v>无</v>
      </c>
      <c r="BE860" s="34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7.25" hidden="1" customHeight="1">
      <c r="A861" s="30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7"/>
      <c r="M861" s="20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4" t="str">
        <f t="shared" si="315"/>
        <v/>
      </c>
      <c r="AD861" s="35">
        <f t="shared" si="316"/>
        <v>0</v>
      </c>
      <c r="AE861" s="34" t="str">
        <f t="shared" si="317"/>
        <v/>
      </c>
      <c r="AF861" s="24"/>
      <c r="AG861" s="39">
        <f t="shared" si="318"/>
        <v>0</v>
      </c>
      <c r="AH861" s="35">
        <f t="shared" si="319"/>
        <v>0</v>
      </c>
      <c r="AI861" s="35">
        <f t="shared" si="320"/>
        <v>0</v>
      </c>
      <c r="AJ861" s="34" t="str">
        <f t="shared" si="321"/>
        <v/>
      </c>
      <c r="AK861" s="34" t="str">
        <f t="shared" si="322"/>
        <v/>
      </c>
      <c r="AL861" s="34" t="str">
        <f t="shared" si="323"/>
        <v/>
      </c>
      <c r="AM861" s="34" t="str">
        <f t="shared" si="324"/>
        <v/>
      </c>
      <c r="AN861" s="34" t="str">
        <f t="shared" si="325"/>
        <v/>
      </c>
      <c r="AO861" s="34" t="str">
        <f t="shared" si="326"/>
        <v/>
      </c>
      <c r="AP861" s="34" t="str">
        <f>IF(AJ861="","",VLOOKUP(AN861,[1]Sheet11!E:F,2,0))</f>
        <v/>
      </c>
      <c r="AQ861" s="34" t="str">
        <f>IF(AO861="拼单会员","5年",IF(AJ861="","",VLOOKUP(AM861&amp;AP861,[1]Sheet11!$J$3:$K$17,2)))</f>
        <v/>
      </c>
      <c r="AR861" s="34" t="str">
        <f t="shared" si="327"/>
        <v/>
      </c>
      <c r="AS861" s="34" t="str">
        <f t="shared" si="328"/>
        <v/>
      </c>
      <c r="AT861" s="34" t="str">
        <f t="shared" si="329"/>
        <v/>
      </c>
      <c r="AU861" s="34" t="str">
        <f t="shared" si="330"/>
        <v/>
      </c>
      <c r="AV861" s="34" t="str">
        <f t="shared" si="331"/>
        <v/>
      </c>
      <c r="AW861" s="34" t="str">
        <f t="shared" si="332"/>
        <v/>
      </c>
      <c r="AX861" s="34" t="str">
        <f t="shared" si="333"/>
        <v/>
      </c>
      <c r="AY861" s="34" t="str">
        <f>IF(SUMIF('7-市场业绩'!F:F,AC861,'7-市场业绩'!I:I)&gt;0,"学习卡","老结算")</f>
        <v>老结算</v>
      </c>
      <c r="AZ861" s="34" t="str">
        <f t="shared" si="334"/>
        <v/>
      </c>
      <c r="BA861" s="34" t="str">
        <f t="shared" si="335"/>
        <v>无</v>
      </c>
      <c r="BB861" s="34" t="str">
        <f t="shared" si="336"/>
        <v/>
      </c>
      <c r="BC861" s="34" t="str">
        <f t="shared" si="337"/>
        <v/>
      </c>
      <c r="BD861" s="34" t="str">
        <f t="shared" si="338"/>
        <v>无</v>
      </c>
      <c r="BE861" s="34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7.25" hidden="1" customHeight="1">
      <c r="A862" s="30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7"/>
      <c r="M862" s="20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4" t="str">
        <f t="shared" si="315"/>
        <v/>
      </c>
      <c r="AD862" s="35">
        <f t="shared" si="316"/>
        <v>0</v>
      </c>
      <c r="AE862" s="34" t="str">
        <f t="shared" si="317"/>
        <v/>
      </c>
      <c r="AF862" s="24"/>
      <c r="AG862" s="39">
        <f t="shared" si="318"/>
        <v>0</v>
      </c>
      <c r="AH862" s="35">
        <f t="shared" si="319"/>
        <v>0</v>
      </c>
      <c r="AI862" s="35">
        <f t="shared" si="320"/>
        <v>0</v>
      </c>
      <c r="AJ862" s="34" t="str">
        <f t="shared" si="321"/>
        <v/>
      </c>
      <c r="AK862" s="34" t="str">
        <f t="shared" si="322"/>
        <v/>
      </c>
      <c r="AL862" s="34" t="str">
        <f t="shared" si="323"/>
        <v/>
      </c>
      <c r="AM862" s="34" t="str">
        <f t="shared" si="324"/>
        <v/>
      </c>
      <c r="AN862" s="34" t="str">
        <f t="shared" si="325"/>
        <v/>
      </c>
      <c r="AO862" s="34" t="str">
        <f t="shared" si="326"/>
        <v/>
      </c>
      <c r="AP862" s="34" t="str">
        <f>IF(AJ862="","",VLOOKUP(AN862,[1]Sheet11!E:F,2,0))</f>
        <v/>
      </c>
      <c r="AQ862" s="34" t="str">
        <f>IF(AO862="拼单会员","5年",IF(AJ862="","",VLOOKUP(AM862&amp;AP862,[1]Sheet11!$J$3:$K$17,2)))</f>
        <v/>
      </c>
      <c r="AR862" s="34" t="str">
        <f t="shared" si="327"/>
        <v/>
      </c>
      <c r="AS862" s="34" t="str">
        <f t="shared" si="328"/>
        <v/>
      </c>
      <c r="AT862" s="34" t="str">
        <f t="shared" si="329"/>
        <v/>
      </c>
      <c r="AU862" s="34" t="str">
        <f t="shared" si="330"/>
        <v/>
      </c>
      <c r="AV862" s="34" t="str">
        <f t="shared" si="331"/>
        <v/>
      </c>
      <c r="AW862" s="34" t="str">
        <f t="shared" si="332"/>
        <v/>
      </c>
      <c r="AX862" s="34" t="str">
        <f t="shared" si="333"/>
        <v/>
      </c>
      <c r="AY862" s="34" t="str">
        <f>IF(SUMIF('7-市场业绩'!F:F,AC862,'7-市场业绩'!I:I)&gt;0,"学习卡","老结算")</f>
        <v>老结算</v>
      </c>
      <c r="AZ862" s="34" t="str">
        <f t="shared" si="334"/>
        <v/>
      </c>
      <c r="BA862" s="34" t="str">
        <f t="shared" si="335"/>
        <v>无</v>
      </c>
      <c r="BB862" s="34" t="str">
        <f t="shared" si="336"/>
        <v/>
      </c>
      <c r="BC862" s="34" t="str">
        <f t="shared" si="337"/>
        <v/>
      </c>
      <c r="BD862" s="34" t="str">
        <f t="shared" si="338"/>
        <v>无</v>
      </c>
      <c r="BE862" s="34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7.25" hidden="1" customHeight="1">
      <c r="A863" s="30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7"/>
      <c r="M863" s="20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4" t="str">
        <f t="shared" si="315"/>
        <v/>
      </c>
      <c r="AD863" s="35">
        <f t="shared" si="316"/>
        <v>0</v>
      </c>
      <c r="AE863" s="34" t="str">
        <f t="shared" si="317"/>
        <v/>
      </c>
      <c r="AF863" s="24"/>
      <c r="AG863" s="39">
        <f t="shared" si="318"/>
        <v>0</v>
      </c>
      <c r="AH863" s="35">
        <f t="shared" si="319"/>
        <v>0</v>
      </c>
      <c r="AI863" s="35">
        <f t="shared" si="320"/>
        <v>0</v>
      </c>
      <c r="AJ863" s="34" t="str">
        <f t="shared" si="321"/>
        <v/>
      </c>
      <c r="AK863" s="34" t="str">
        <f t="shared" si="322"/>
        <v/>
      </c>
      <c r="AL863" s="34" t="str">
        <f t="shared" si="323"/>
        <v/>
      </c>
      <c r="AM863" s="34" t="str">
        <f t="shared" si="324"/>
        <v/>
      </c>
      <c r="AN863" s="34" t="str">
        <f t="shared" si="325"/>
        <v/>
      </c>
      <c r="AO863" s="34" t="str">
        <f t="shared" si="326"/>
        <v/>
      </c>
      <c r="AP863" s="34" t="str">
        <f>IF(AJ863="","",VLOOKUP(AN863,[1]Sheet11!E:F,2,0))</f>
        <v/>
      </c>
      <c r="AQ863" s="34" t="str">
        <f>IF(AO863="拼单会员","5年",IF(AJ863="","",VLOOKUP(AM863&amp;AP863,[1]Sheet11!$J$3:$K$17,2)))</f>
        <v/>
      </c>
      <c r="AR863" s="34" t="str">
        <f t="shared" si="327"/>
        <v/>
      </c>
      <c r="AS863" s="34" t="str">
        <f t="shared" si="328"/>
        <v/>
      </c>
      <c r="AT863" s="34" t="str">
        <f t="shared" si="329"/>
        <v/>
      </c>
      <c r="AU863" s="34" t="str">
        <f t="shared" si="330"/>
        <v/>
      </c>
      <c r="AV863" s="34" t="str">
        <f t="shared" si="331"/>
        <v/>
      </c>
      <c r="AW863" s="34" t="str">
        <f t="shared" si="332"/>
        <v/>
      </c>
      <c r="AX863" s="34" t="str">
        <f t="shared" si="333"/>
        <v/>
      </c>
      <c r="AY863" s="34" t="str">
        <f>IF(SUMIF('7-市场业绩'!F:F,AC863,'7-市场业绩'!I:I)&gt;0,"学习卡","老结算")</f>
        <v>老结算</v>
      </c>
      <c r="AZ863" s="34" t="str">
        <f t="shared" si="334"/>
        <v/>
      </c>
      <c r="BA863" s="34" t="str">
        <f t="shared" si="335"/>
        <v>无</v>
      </c>
      <c r="BB863" s="34" t="str">
        <f t="shared" si="336"/>
        <v/>
      </c>
      <c r="BC863" s="34" t="str">
        <f t="shared" si="337"/>
        <v/>
      </c>
      <c r="BD863" s="34" t="str">
        <f t="shared" si="338"/>
        <v>无</v>
      </c>
      <c r="BE863" s="34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7.25" hidden="1" customHeight="1">
      <c r="A864" s="30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7"/>
      <c r="M864" s="20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4" t="str">
        <f t="shared" si="315"/>
        <v/>
      </c>
      <c r="AD864" s="35">
        <f t="shared" si="316"/>
        <v>0</v>
      </c>
      <c r="AE864" s="34" t="str">
        <f t="shared" si="317"/>
        <v/>
      </c>
      <c r="AF864" s="24"/>
      <c r="AG864" s="39">
        <f t="shared" si="318"/>
        <v>0</v>
      </c>
      <c r="AH864" s="35">
        <f t="shared" si="319"/>
        <v>0</v>
      </c>
      <c r="AI864" s="35">
        <f t="shared" si="320"/>
        <v>0</v>
      </c>
      <c r="AJ864" s="34" t="str">
        <f t="shared" si="321"/>
        <v/>
      </c>
      <c r="AK864" s="34" t="str">
        <f t="shared" si="322"/>
        <v/>
      </c>
      <c r="AL864" s="34" t="str">
        <f t="shared" si="323"/>
        <v/>
      </c>
      <c r="AM864" s="34" t="str">
        <f t="shared" si="324"/>
        <v/>
      </c>
      <c r="AN864" s="34" t="str">
        <f t="shared" si="325"/>
        <v/>
      </c>
      <c r="AO864" s="34" t="str">
        <f t="shared" si="326"/>
        <v/>
      </c>
      <c r="AP864" s="34" t="str">
        <f>IF(AJ864="","",VLOOKUP(AN864,[1]Sheet11!E:F,2,0))</f>
        <v/>
      </c>
      <c r="AQ864" s="34" t="str">
        <f>IF(AO864="拼单会员","5年",IF(AJ864="","",VLOOKUP(AM864&amp;AP864,[1]Sheet11!$J$3:$K$17,2)))</f>
        <v/>
      </c>
      <c r="AR864" s="34" t="str">
        <f t="shared" si="327"/>
        <v/>
      </c>
      <c r="AS864" s="34" t="str">
        <f t="shared" si="328"/>
        <v/>
      </c>
      <c r="AT864" s="34" t="str">
        <f t="shared" si="329"/>
        <v/>
      </c>
      <c r="AU864" s="34" t="str">
        <f t="shared" si="330"/>
        <v/>
      </c>
      <c r="AV864" s="34" t="str">
        <f t="shared" si="331"/>
        <v/>
      </c>
      <c r="AW864" s="34" t="str">
        <f t="shared" si="332"/>
        <v/>
      </c>
      <c r="AX864" s="34" t="str">
        <f t="shared" si="333"/>
        <v/>
      </c>
      <c r="AY864" s="34" t="str">
        <f>IF(SUMIF('7-市场业绩'!F:F,AC864,'7-市场业绩'!I:I)&gt;0,"学习卡","老结算")</f>
        <v>老结算</v>
      </c>
      <c r="AZ864" s="34" t="str">
        <f t="shared" si="334"/>
        <v/>
      </c>
      <c r="BA864" s="34" t="str">
        <f t="shared" si="335"/>
        <v>无</v>
      </c>
      <c r="BB864" s="34" t="str">
        <f t="shared" si="336"/>
        <v/>
      </c>
      <c r="BC864" s="34" t="str">
        <f t="shared" si="337"/>
        <v/>
      </c>
      <c r="BD864" s="34" t="str">
        <f t="shared" si="338"/>
        <v>无</v>
      </c>
      <c r="BE864" s="34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7.25" hidden="1" customHeight="1">
      <c r="A865" s="30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7"/>
      <c r="M865" s="20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4" t="str">
        <f t="shared" si="315"/>
        <v/>
      </c>
      <c r="AD865" s="35">
        <f t="shared" si="316"/>
        <v>0</v>
      </c>
      <c r="AE865" s="34" t="str">
        <f t="shared" si="317"/>
        <v/>
      </c>
      <c r="AF865" s="24"/>
      <c r="AG865" s="39">
        <f t="shared" si="318"/>
        <v>0</v>
      </c>
      <c r="AH865" s="35">
        <f t="shared" si="319"/>
        <v>0</v>
      </c>
      <c r="AI865" s="35">
        <f t="shared" si="320"/>
        <v>0</v>
      </c>
      <c r="AJ865" s="34" t="str">
        <f t="shared" si="321"/>
        <v/>
      </c>
      <c r="AK865" s="34" t="str">
        <f t="shared" si="322"/>
        <v/>
      </c>
      <c r="AL865" s="34" t="str">
        <f t="shared" si="323"/>
        <v/>
      </c>
      <c r="AM865" s="34" t="str">
        <f t="shared" si="324"/>
        <v/>
      </c>
      <c r="AN865" s="34" t="str">
        <f t="shared" si="325"/>
        <v/>
      </c>
      <c r="AO865" s="34" t="str">
        <f t="shared" si="326"/>
        <v/>
      </c>
      <c r="AP865" s="34" t="str">
        <f>IF(AJ865="","",VLOOKUP(AN865,[1]Sheet11!E:F,2,0))</f>
        <v/>
      </c>
      <c r="AQ865" s="34" t="str">
        <f>IF(AO865="拼单会员","5年",IF(AJ865="","",VLOOKUP(AM865&amp;AP865,[1]Sheet11!$J$3:$K$17,2)))</f>
        <v/>
      </c>
      <c r="AR865" s="34" t="str">
        <f t="shared" si="327"/>
        <v/>
      </c>
      <c r="AS865" s="34" t="str">
        <f t="shared" si="328"/>
        <v/>
      </c>
      <c r="AT865" s="34" t="str">
        <f t="shared" si="329"/>
        <v/>
      </c>
      <c r="AU865" s="34" t="str">
        <f t="shared" si="330"/>
        <v/>
      </c>
      <c r="AV865" s="34" t="str">
        <f t="shared" si="331"/>
        <v/>
      </c>
      <c r="AW865" s="34" t="str">
        <f t="shared" si="332"/>
        <v/>
      </c>
      <c r="AX865" s="34" t="str">
        <f t="shared" si="333"/>
        <v/>
      </c>
      <c r="AY865" s="34" t="str">
        <f>IF(SUMIF('7-市场业绩'!F:F,AC865,'7-市场业绩'!I:I)&gt;0,"学习卡","老结算")</f>
        <v>老结算</v>
      </c>
      <c r="AZ865" s="34" t="str">
        <f t="shared" si="334"/>
        <v/>
      </c>
      <c r="BA865" s="34" t="str">
        <f t="shared" si="335"/>
        <v>无</v>
      </c>
      <c r="BB865" s="34" t="str">
        <f t="shared" si="336"/>
        <v/>
      </c>
      <c r="BC865" s="34" t="str">
        <f t="shared" si="337"/>
        <v/>
      </c>
      <c r="BD865" s="34" t="str">
        <f t="shared" si="338"/>
        <v>无</v>
      </c>
      <c r="BE865" s="34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7.25" hidden="1" customHeight="1">
      <c r="A866" s="30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7"/>
      <c r="M866" s="20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4" t="str">
        <f t="shared" si="315"/>
        <v/>
      </c>
      <c r="AD866" s="35">
        <f t="shared" si="316"/>
        <v>0</v>
      </c>
      <c r="AE866" s="34" t="str">
        <f t="shared" si="317"/>
        <v/>
      </c>
      <c r="AF866" s="24"/>
      <c r="AG866" s="39">
        <f t="shared" si="318"/>
        <v>0</v>
      </c>
      <c r="AH866" s="35">
        <f t="shared" si="319"/>
        <v>0</v>
      </c>
      <c r="AI866" s="35">
        <f t="shared" si="320"/>
        <v>0</v>
      </c>
      <c r="AJ866" s="34" t="str">
        <f t="shared" si="321"/>
        <v/>
      </c>
      <c r="AK866" s="34" t="str">
        <f t="shared" si="322"/>
        <v/>
      </c>
      <c r="AL866" s="34" t="str">
        <f t="shared" si="323"/>
        <v/>
      </c>
      <c r="AM866" s="34" t="str">
        <f t="shared" si="324"/>
        <v/>
      </c>
      <c r="AN866" s="34" t="str">
        <f t="shared" si="325"/>
        <v/>
      </c>
      <c r="AO866" s="34" t="str">
        <f t="shared" si="326"/>
        <v/>
      </c>
      <c r="AP866" s="34" t="str">
        <f>IF(AJ866="","",VLOOKUP(AN866,[1]Sheet11!E:F,2,0))</f>
        <v/>
      </c>
      <c r="AQ866" s="34" t="str">
        <f>IF(AO866="拼单会员","5年",IF(AJ866="","",VLOOKUP(AM866&amp;AP866,[1]Sheet11!$J$3:$K$17,2)))</f>
        <v/>
      </c>
      <c r="AR866" s="34" t="str">
        <f t="shared" si="327"/>
        <v/>
      </c>
      <c r="AS866" s="34" t="str">
        <f t="shared" si="328"/>
        <v/>
      </c>
      <c r="AT866" s="34" t="str">
        <f t="shared" si="329"/>
        <v/>
      </c>
      <c r="AU866" s="34" t="str">
        <f t="shared" si="330"/>
        <v/>
      </c>
      <c r="AV866" s="34" t="str">
        <f t="shared" si="331"/>
        <v/>
      </c>
      <c r="AW866" s="34" t="str">
        <f t="shared" si="332"/>
        <v/>
      </c>
      <c r="AX866" s="34" t="str">
        <f t="shared" si="333"/>
        <v/>
      </c>
      <c r="AY866" s="34" t="str">
        <f>IF(SUMIF('7-市场业绩'!F:F,AC866,'7-市场业绩'!I:I)&gt;0,"学习卡","老结算")</f>
        <v>老结算</v>
      </c>
      <c r="AZ866" s="34" t="str">
        <f t="shared" si="334"/>
        <v/>
      </c>
      <c r="BA866" s="34" t="str">
        <f t="shared" si="335"/>
        <v>无</v>
      </c>
      <c r="BB866" s="34" t="str">
        <f t="shared" si="336"/>
        <v/>
      </c>
      <c r="BC866" s="34" t="str">
        <f t="shared" si="337"/>
        <v/>
      </c>
      <c r="BD866" s="34" t="str">
        <f t="shared" si="338"/>
        <v>无</v>
      </c>
      <c r="BE866" s="34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7.25" hidden="1" customHeight="1">
      <c r="A867" s="30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7"/>
      <c r="M867" s="20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4" t="str">
        <f t="shared" si="315"/>
        <v/>
      </c>
      <c r="AD867" s="35">
        <f t="shared" si="316"/>
        <v>0</v>
      </c>
      <c r="AE867" s="34" t="str">
        <f t="shared" si="317"/>
        <v/>
      </c>
      <c r="AF867" s="24"/>
      <c r="AG867" s="39">
        <f t="shared" si="318"/>
        <v>0</v>
      </c>
      <c r="AH867" s="35">
        <f t="shared" si="319"/>
        <v>0</v>
      </c>
      <c r="AI867" s="35">
        <f t="shared" si="320"/>
        <v>0</v>
      </c>
      <c r="AJ867" s="34" t="str">
        <f t="shared" si="321"/>
        <v/>
      </c>
      <c r="AK867" s="34" t="str">
        <f t="shared" si="322"/>
        <v/>
      </c>
      <c r="AL867" s="34" t="str">
        <f t="shared" si="323"/>
        <v/>
      </c>
      <c r="AM867" s="34" t="str">
        <f t="shared" si="324"/>
        <v/>
      </c>
      <c r="AN867" s="34" t="str">
        <f t="shared" si="325"/>
        <v/>
      </c>
      <c r="AO867" s="34" t="str">
        <f t="shared" si="326"/>
        <v/>
      </c>
      <c r="AP867" s="34" t="str">
        <f>IF(AJ867="","",VLOOKUP(AN867,[1]Sheet11!E:F,2,0))</f>
        <v/>
      </c>
      <c r="AQ867" s="34" t="str">
        <f>IF(AO867="拼单会员","5年",IF(AJ867="","",VLOOKUP(AM867&amp;AP867,[1]Sheet11!$J$3:$K$17,2)))</f>
        <v/>
      </c>
      <c r="AR867" s="34" t="str">
        <f t="shared" si="327"/>
        <v/>
      </c>
      <c r="AS867" s="34" t="str">
        <f t="shared" si="328"/>
        <v/>
      </c>
      <c r="AT867" s="34" t="str">
        <f t="shared" si="329"/>
        <v/>
      </c>
      <c r="AU867" s="34" t="str">
        <f t="shared" si="330"/>
        <v/>
      </c>
      <c r="AV867" s="34" t="str">
        <f t="shared" si="331"/>
        <v/>
      </c>
      <c r="AW867" s="34" t="str">
        <f t="shared" si="332"/>
        <v/>
      </c>
      <c r="AX867" s="34" t="str">
        <f t="shared" si="333"/>
        <v/>
      </c>
      <c r="AY867" s="34" t="str">
        <f>IF(SUMIF('7-市场业绩'!F:F,AC867,'7-市场业绩'!I:I)&gt;0,"学习卡","老结算")</f>
        <v>老结算</v>
      </c>
      <c r="AZ867" s="34" t="str">
        <f t="shared" si="334"/>
        <v/>
      </c>
      <c r="BA867" s="34" t="str">
        <f t="shared" si="335"/>
        <v>无</v>
      </c>
      <c r="BB867" s="34" t="str">
        <f t="shared" si="336"/>
        <v/>
      </c>
      <c r="BC867" s="34" t="str">
        <f t="shared" si="337"/>
        <v/>
      </c>
      <c r="BD867" s="34" t="str">
        <f t="shared" si="338"/>
        <v>无</v>
      </c>
      <c r="BE867" s="34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7.25" hidden="1" customHeight="1">
      <c r="A868" s="30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7"/>
      <c r="M868" s="20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4" t="str">
        <f t="shared" si="315"/>
        <v/>
      </c>
      <c r="AD868" s="35">
        <f t="shared" si="316"/>
        <v>0</v>
      </c>
      <c r="AE868" s="34" t="str">
        <f t="shared" si="317"/>
        <v/>
      </c>
      <c r="AF868" s="24"/>
      <c r="AG868" s="39">
        <f t="shared" si="318"/>
        <v>0</v>
      </c>
      <c r="AH868" s="35">
        <f t="shared" si="319"/>
        <v>0</v>
      </c>
      <c r="AI868" s="35">
        <f t="shared" si="320"/>
        <v>0</v>
      </c>
      <c r="AJ868" s="34" t="str">
        <f t="shared" si="321"/>
        <v/>
      </c>
      <c r="AK868" s="34" t="str">
        <f t="shared" si="322"/>
        <v/>
      </c>
      <c r="AL868" s="34" t="str">
        <f t="shared" si="323"/>
        <v/>
      </c>
      <c r="AM868" s="34" t="str">
        <f t="shared" si="324"/>
        <v/>
      </c>
      <c r="AN868" s="34" t="str">
        <f t="shared" si="325"/>
        <v/>
      </c>
      <c r="AO868" s="34" t="str">
        <f t="shared" si="326"/>
        <v/>
      </c>
      <c r="AP868" s="34" t="str">
        <f>IF(AJ868="","",VLOOKUP(AN868,[1]Sheet11!E:F,2,0))</f>
        <v/>
      </c>
      <c r="AQ868" s="34" t="str">
        <f>IF(AO868="拼单会员","5年",IF(AJ868="","",VLOOKUP(AM868&amp;AP868,[1]Sheet11!$J$3:$K$17,2)))</f>
        <v/>
      </c>
      <c r="AR868" s="34" t="str">
        <f t="shared" si="327"/>
        <v/>
      </c>
      <c r="AS868" s="34" t="str">
        <f t="shared" si="328"/>
        <v/>
      </c>
      <c r="AT868" s="34" t="str">
        <f t="shared" si="329"/>
        <v/>
      </c>
      <c r="AU868" s="34" t="str">
        <f t="shared" si="330"/>
        <v/>
      </c>
      <c r="AV868" s="34" t="str">
        <f t="shared" si="331"/>
        <v/>
      </c>
      <c r="AW868" s="34" t="str">
        <f t="shared" si="332"/>
        <v/>
      </c>
      <c r="AX868" s="34" t="str">
        <f t="shared" si="333"/>
        <v/>
      </c>
      <c r="AY868" s="34" t="str">
        <f>IF(SUMIF('7-市场业绩'!F:F,AC868,'7-市场业绩'!I:I)&gt;0,"学习卡","老结算")</f>
        <v>老结算</v>
      </c>
      <c r="AZ868" s="34" t="str">
        <f t="shared" si="334"/>
        <v/>
      </c>
      <c r="BA868" s="34" t="str">
        <f t="shared" si="335"/>
        <v>无</v>
      </c>
      <c r="BB868" s="34" t="str">
        <f t="shared" si="336"/>
        <v/>
      </c>
      <c r="BC868" s="34" t="str">
        <f t="shared" si="337"/>
        <v/>
      </c>
      <c r="BD868" s="34" t="str">
        <f t="shared" si="338"/>
        <v>无</v>
      </c>
      <c r="BE868" s="34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7.25" hidden="1" customHeight="1">
      <c r="A869" s="30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7"/>
      <c r="M869" s="20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4" t="str">
        <f t="shared" si="315"/>
        <v/>
      </c>
      <c r="AD869" s="35">
        <f t="shared" si="316"/>
        <v>0</v>
      </c>
      <c r="AE869" s="34" t="str">
        <f t="shared" si="317"/>
        <v/>
      </c>
      <c r="AF869" s="24"/>
      <c r="AG869" s="39">
        <f t="shared" si="318"/>
        <v>0</v>
      </c>
      <c r="AH869" s="35">
        <f t="shared" si="319"/>
        <v>0</v>
      </c>
      <c r="AI869" s="35">
        <f t="shared" si="320"/>
        <v>0</v>
      </c>
      <c r="AJ869" s="34" t="str">
        <f t="shared" si="321"/>
        <v/>
      </c>
      <c r="AK869" s="34" t="str">
        <f t="shared" si="322"/>
        <v/>
      </c>
      <c r="AL869" s="34" t="str">
        <f t="shared" si="323"/>
        <v/>
      </c>
      <c r="AM869" s="34" t="str">
        <f t="shared" si="324"/>
        <v/>
      </c>
      <c r="AN869" s="34" t="str">
        <f t="shared" si="325"/>
        <v/>
      </c>
      <c r="AO869" s="34" t="str">
        <f t="shared" si="326"/>
        <v/>
      </c>
      <c r="AP869" s="34" t="str">
        <f>IF(AJ869="","",VLOOKUP(AN869,[1]Sheet11!E:F,2,0))</f>
        <v/>
      </c>
      <c r="AQ869" s="34" t="str">
        <f>IF(AO869="拼单会员","5年",IF(AJ869="","",VLOOKUP(AM869&amp;AP869,[1]Sheet11!$J$3:$K$17,2)))</f>
        <v/>
      </c>
      <c r="AR869" s="34" t="str">
        <f t="shared" si="327"/>
        <v/>
      </c>
      <c r="AS869" s="34" t="str">
        <f t="shared" si="328"/>
        <v/>
      </c>
      <c r="AT869" s="34" t="str">
        <f t="shared" si="329"/>
        <v/>
      </c>
      <c r="AU869" s="34" t="str">
        <f t="shared" si="330"/>
        <v/>
      </c>
      <c r="AV869" s="34" t="str">
        <f t="shared" si="331"/>
        <v/>
      </c>
      <c r="AW869" s="34" t="str">
        <f t="shared" si="332"/>
        <v/>
      </c>
      <c r="AX869" s="34" t="str">
        <f t="shared" si="333"/>
        <v/>
      </c>
      <c r="AY869" s="34" t="str">
        <f>IF(SUMIF('7-市场业绩'!F:F,AC869,'7-市场业绩'!I:I)&gt;0,"学习卡","老结算")</f>
        <v>老结算</v>
      </c>
      <c r="AZ869" s="34" t="str">
        <f t="shared" si="334"/>
        <v/>
      </c>
      <c r="BA869" s="34" t="str">
        <f t="shared" si="335"/>
        <v>无</v>
      </c>
      <c r="BB869" s="34" t="str">
        <f t="shared" si="336"/>
        <v/>
      </c>
      <c r="BC869" s="34" t="str">
        <f t="shared" si="337"/>
        <v/>
      </c>
      <c r="BD869" s="34" t="str">
        <f t="shared" si="338"/>
        <v>无</v>
      </c>
      <c r="BE869" s="34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7.25" hidden="1" customHeight="1">
      <c r="A870" s="30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7"/>
      <c r="M870" s="20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4" t="str">
        <f t="shared" si="315"/>
        <v/>
      </c>
      <c r="AD870" s="35">
        <f t="shared" si="316"/>
        <v>0</v>
      </c>
      <c r="AE870" s="34" t="str">
        <f t="shared" si="317"/>
        <v/>
      </c>
      <c r="AF870" s="24"/>
      <c r="AG870" s="39">
        <f t="shared" si="318"/>
        <v>0</v>
      </c>
      <c r="AH870" s="35">
        <f t="shared" si="319"/>
        <v>0</v>
      </c>
      <c r="AI870" s="35">
        <f t="shared" si="320"/>
        <v>0</v>
      </c>
      <c r="AJ870" s="34" t="str">
        <f t="shared" si="321"/>
        <v/>
      </c>
      <c r="AK870" s="34" t="str">
        <f t="shared" si="322"/>
        <v/>
      </c>
      <c r="AL870" s="34" t="str">
        <f t="shared" si="323"/>
        <v/>
      </c>
      <c r="AM870" s="34" t="str">
        <f t="shared" si="324"/>
        <v/>
      </c>
      <c r="AN870" s="34" t="str">
        <f t="shared" si="325"/>
        <v/>
      </c>
      <c r="AO870" s="34" t="str">
        <f t="shared" si="326"/>
        <v/>
      </c>
      <c r="AP870" s="34" t="str">
        <f>IF(AJ870="","",VLOOKUP(AN870,[1]Sheet11!E:F,2,0))</f>
        <v/>
      </c>
      <c r="AQ870" s="34" t="str">
        <f>IF(AO870="拼单会员","5年",IF(AJ870="","",VLOOKUP(AM870&amp;AP870,[1]Sheet11!$J$3:$K$17,2)))</f>
        <v/>
      </c>
      <c r="AR870" s="34" t="str">
        <f t="shared" si="327"/>
        <v/>
      </c>
      <c r="AS870" s="34" t="str">
        <f t="shared" si="328"/>
        <v/>
      </c>
      <c r="AT870" s="34" t="str">
        <f t="shared" si="329"/>
        <v/>
      </c>
      <c r="AU870" s="34" t="str">
        <f t="shared" si="330"/>
        <v/>
      </c>
      <c r="AV870" s="34" t="str">
        <f t="shared" si="331"/>
        <v/>
      </c>
      <c r="AW870" s="34" t="str">
        <f t="shared" si="332"/>
        <v/>
      </c>
      <c r="AX870" s="34" t="str">
        <f t="shared" si="333"/>
        <v/>
      </c>
      <c r="AY870" s="34" t="str">
        <f>IF(SUMIF('7-市场业绩'!F:F,AC870,'7-市场业绩'!I:I)&gt;0,"学习卡","老结算")</f>
        <v>老结算</v>
      </c>
      <c r="AZ870" s="34" t="str">
        <f t="shared" si="334"/>
        <v/>
      </c>
      <c r="BA870" s="34" t="str">
        <f t="shared" si="335"/>
        <v>无</v>
      </c>
      <c r="BB870" s="34" t="str">
        <f t="shared" si="336"/>
        <v/>
      </c>
      <c r="BC870" s="34" t="str">
        <f t="shared" si="337"/>
        <v/>
      </c>
      <c r="BD870" s="34" t="str">
        <f t="shared" si="338"/>
        <v>无</v>
      </c>
      <c r="BE870" s="34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7.25" hidden="1" customHeight="1">
      <c r="A871" s="30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7"/>
      <c r="M871" s="20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4" t="str">
        <f t="shared" si="315"/>
        <v/>
      </c>
      <c r="AD871" s="35">
        <f t="shared" si="316"/>
        <v>0</v>
      </c>
      <c r="AE871" s="34" t="str">
        <f t="shared" si="317"/>
        <v/>
      </c>
      <c r="AF871" s="24"/>
      <c r="AG871" s="39">
        <f t="shared" si="318"/>
        <v>0</v>
      </c>
      <c r="AH871" s="35">
        <f t="shared" si="319"/>
        <v>0</v>
      </c>
      <c r="AI871" s="35">
        <f t="shared" si="320"/>
        <v>0</v>
      </c>
      <c r="AJ871" s="34" t="str">
        <f t="shared" si="321"/>
        <v/>
      </c>
      <c r="AK871" s="34" t="str">
        <f t="shared" si="322"/>
        <v/>
      </c>
      <c r="AL871" s="34" t="str">
        <f t="shared" si="323"/>
        <v/>
      </c>
      <c r="AM871" s="34" t="str">
        <f t="shared" si="324"/>
        <v/>
      </c>
      <c r="AN871" s="34" t="str">
        <f t="shared" si="325"/>
        <v/>
      </c>
      <c r="AO871" s="34" t="str">
        <f t="shared" si="326"/>
        <v/>
      </c>
      <c r="AP871" s="34" t="str">
        <f>IF(AJ871="","",VLOOKUP(AN871,[1]Sheet11!E:F,2,0))</f>
        <v/>
      </c>
      <c r="AQ871" s="34" t="str">
        <f>IF(AO871="拼单会员","5年",IF(AJ871="","",VLOOKUP(AM871&amp;AP871,[1]Sheet11!$J$3:$K$17,2)))</f>
        <v/>
      </c>
      <c r="AR871" s="34" t="str">
        <f t="shared" si="327"/>
        <v/>
      </c>
      <c r="AS871" s="34" t="str">
        <f t="shared" si="328"/>
        <v/>
      </c>
      <c r="AT871" s="34" t="str">
        <f t="shared" si="329"/>
        <v/>
      </c>
      <c r="AU871" s="34" t="str">
        <f t="shared" si="330"/>
        <v/>
      </c>
      <c r="AV871" s="34" t="str">
        <f t="shared" si="331"/>
        <v/>
      </c>
      <c r="AW871" s="34" t="str">
        <f t="shared" si="332"/>
        <v/>
      </c>
      <c r="AX871" s="34" t="str">
        <f t="shared" si="333"/>
        <v/>
      </c>
      <c r="AY871" s="34" t="str">
        <f>IF(SUMIF('7-市场业绩'!F:F,AC871,'7-市场业绩'!I:I)&gt;0,"学习卡","老结算")</f>
        <v>老结算</v>
      </c>
      <c r="AZ871" s="34" t="str">
        <f t="shared" si="334"/>
        <v/>
      </c>
      <c r="BA871" s="34" t="str">
        <f t="shared" si="335"/>
        <v>无</v>
      </c>
      <c r="BB871" s="34" t="str">
        <f t="shared" si="336"/>
        <v/>
      </c>
      <c r="BC871" s="34" t="str">
        <f t="shared" si="337"/>
        <v/>
      </c>
      <c r="BD871" s="34" t="str">
        <f t="shared" si="338"/>
        <v>无</v>
      </c>
      <c r="BE871" s="34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7.25" hidden="1" customHeight="1">
      <c r="A872" s="30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7"/>
      <c r="M872" s="20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4" t="str">
        <f t="shared" si="315"/>
        <v/>
      </c>
      <c r="AD872" s="35">
        <f t="shared" si="316"/>
        <v>0</v>
      </c>
      <c r="AE872" s="34" t="str">
        <f t="shared" si="317"/>
        <v/>
      </c>
      <c r="AF872" s="24"/>
      <c r="AG872" s="39">
        <f t="shared" si="318"/>
        <v>0</v>
      </c>
      <c r="AH872" s="35">
        <f t="shared" si="319"/>
        <v>0</v>
      </c>
      <c r="AI872" s="35">
        <f t="shared" si="320"/>
        <v>0</v>
      </c>
      <c r="AJ872" s="34" t="str">
        <f t="shared" si="321"/>
        <v/>
      </c>
      <c r="AK872" s="34" t="str">
        <f t="shared" si="322"/>
        <v/>
      </c>
      <c r="AL872" s="34" t="str">
        <f t="shared" si="323"/>
        <v/>
      </c>
      <c r="AM872" s="34" t="str">
        <f t="shared" si="324"/>
        <v/>
      </c>
      <c r="AN872" s="34" t="str">
        <f t="shared" si="325"/>
        <v/>
      </c>
      <c r="AO872" s="34" t="str">
        <f t="shared" si="326"/>
        <v/>
      </c>
      <c r="AP872" s="34" t="str">
        <f>IF(AJ872="","",VLOOKUP(AN872,[1]Sheet11!E:F,2,0))</f>
        <v/>
      </c>
      <c r="AQ872" s="34" t="str">
        <f>IF(AO872="拼单会员","5年",IF(AJ872="","",VLOOKUP(AM872&amp;AP872,[1]Sheet11!$J$3:$K$17,2)))</f>
        <v/>
      </c>
      <c r="AR872" s="34" t="str">
        <f t="shared" si="327"/>
        <v/>
      </c>
      <c r="AS872" s="34" t="str">
        <f t="shared" si="328"/>
        <v/>
      </c>
      <c r="AT872" s="34" t="str">
        <f t="shared" si="329"/>
        <v/>
      </c>
      <c r="AU872" s="34" t="str">
        <f t="shared" si="330"/>
        <v/>
      </c>
      <c r="AV872" s="34" t="str">
        <f t="shared" si="331"/>
        <v/>
      </c>
      <c r="AW872" s="34" t="str">
        <f t="shared" si="332"/>
        <v/>
      </c>
      <c r="AX872" s="34" t="str">
        <f t="shared" si="333"/>
        <v/>
      </c>
      <c r="AY872" s="34" t="str">
        <f>IF(SUMIF('7-市场业绩'!F:F,AC872,'7-市场业绩'!I:I)&gt;0,"学习卡","老结算")</f>
        <v>老结算</v>
      </c>
      <c r="AZ872" s="34" t="str">
        <f t="shared" si="334"/>
        <v/>
      </c>
      <c r="BA872" s="34" t="str">
        <f t="shared" si="335"/>
        <v>无</v>
      </c>
      <c r="BB872" s="34" t="str">
        <f t="shared" si="336"/>
        <v/>
      </c>
      <c r="BC872" s="34" t="str">
        <f t="shared" si="337"/>
        <v/>
      </c>
      <c r="BD872" s="34" t="str">
        <f t="shared" si="338"/>
        <v>无</v>
      </c>
      <c r="BE872" s="34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7.25" hidden="1" customHeight="1">
      <c r="A873" s="30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7"/>
      <c r="M873" s="20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4" t="str">
        <f t="shared" si="315"/>
        <v/>
      </c>
      <c r="AD873" s="35">
        <f t="shared" si="316"/>
        <v>0</v>
      </c>
      <c r="AE873" s="34" t="str">
        <f t="shared" si="317"/>
        <v/>
      </c>
      <c r="AF873" s="24"/>
      <c r="AG873" s="39">
        <f t="shared" si="318"/>
        <v>0</v>
      </c>
      <c r="AH873" s="35">
        <f t="shared" si="319"/>
        <v>0</v>
      </c>
      <c r="AI873" s="35">
        <f t="shared" si="320"/>
        <v>0</v>
      </c>
      <c r="AJ873" s="34" t="str">
        <f t="shared" si="321"/>
        <v/>
      </c>
      <c r="AK873" s="34" t="str">
        <f t="shared" si="322"/>
        <v/>
      </c>
      <c r="AL873" s="34" t="str">
        <f t="shared" si="323"/>
        <v/>
      </c>
      <c r="AM873" s="34" t="str">
        <f t="shared" si="324"/>
        <v/>
      </c>
      <c r="AN873" s="34" t="str">
        <f t="shared" si="325"/>
        <v/>
      </c>
      <c r="AO873" s="34" t="str">
        <f t="shared" si="326"/>
        <v/>
      </c>
      <c r="AP873" s="34" t="str">
        <f>IF(AJ873="","",VLOOKUP(AN873,[1]Sheet11!E:F,2,0))</f>
        <v/>
      </c>
      <c r="AQ873" s="34" t="str">
        <f>IF(AO873="拼单会员","5年",IF(AJ873="","",VLOOKUP(AM873&amp;AP873,[1]Sheet11!$J$3:$K$17,2)))</f>
        <v/>
      </c>
      <c r="AR873" s="34" t="str">
        <f t="shared" si="327"/>
        <v/>
      </c>
      <c r="AS873" s="34" t="str">
        <f t="shared" si="328"/>
        <v/>
      </c>
      <c r="AT873" s="34" t="str">
        <f t="shared" si="329"/>
        <v/>
      </c>
      <c r="AU873" s="34" t="str">
        <f t="shared" si="330"/>
        <v/>
      </c>
      <c r="AV873" s="34" t="str">
        <f t="shared" si="331"/>
        <v/>
      </c>
      <c r="AW873" s="34" t="str">
        <f t="shared" si="332"/>
        <v/>
      </c>
      <c r="AX873" s="34" t="str">
        <f t="shared" si="333"/>
        <v/>
      </c>
      <c r="AY873" s="34" t="str">
        <f>IF(SUMIF('7-市场业绩'!F:F,AC873,'7-市场业绩'!I:I)&gt;0,"学习卡","老结算")</f>
        <v>老结算</v>
      </c>
      <c r="AZ873" s="34" t="str">
        <f t="shared" si="334"/>
        <v/>
      </c>
      <c r="BA873" s="34" t="str">
        <f t="shared" si="335"/>
        <v>无</v>
      </c>
      <c r="BB873" s="34" t="str">
        <f t="shared" si="336"/>
        <v/>
      </c>
      <c r="BC873" s="34" t="str">
        <f t="shared" si="337"/>
        <v/>
      </c>
      <c r="BD873" s="34" t="str">
        <f t="shared" si="338"/>
        <v>无</v>
      </c>
      <c r="BE873" s="34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7.25" hidden="1" customHeight="1">
      <c r="A874" s="30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7"/>
      <c r="M874" s="20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4" t="str">
        <f t="shared" si="315"/>
        <v/>
      </c>
      <c r="AD874" s="35">
        <f t="shared" si="316"/>
        <v>0</v>
      </c>
      <c r="AE874" s="34" t="str">
        <f t="shared" si="317"/>
        <v/>
      </c>
      <c r="AF874" s="24"/>
      <c r="AG874" s="39">
        <f t="shared" si="318"/>
        <v>0</v>
      </c>
      <c r="AH874" s="35">
        <f t="shared" si="319"/>
        <v>0</v>
      </c>
      <c r="AI874" s="35">
        <f t="shared" si="320"/>
        <v>0</v>
      </c>
      <c r="AJ874" s="34" t="str">
        <f t="shared" si="321"/>
        <v/>
      </c>
      <c r="AK874" s="34" t="str">
        <f t="shared" si="322"/>
        <v/>
      </c>
      <c r="AL874" s="34" t="str">
        <f t="shared" si="323"/>
        <v/>
      </c>
      <c r="AM874" s="34" t="str">
        <f t="shared" si="324"/>
        <v/>
      </c>
      <c r="AN874" s="34" t="str">
        <f t="shared" si="325"/>
        <v/>
      </c>
      <c r="AO874" s="34" t="str">
        <f t="shared" si="326"/>
        <v/>
      </c>
      <c r="AP874" s="34" t="str">
        <f>IF(AJ874="","",VLOOKUP(AN874,[1]Sheet11!E:F,2,0))</f>
        <v/>
      </c>
      <c r="AQ874" s="34" t="str">
        <f>IF(AO874="拼单会员","5年",IF(AJ874="","",VLOOKUP(AM874&amp;AP874,[1]Sheet11!$J$3:$K$17,2)))</f>
        <v/>
      </c>
      <c r="AR874" s="34" t="str">
        <f t="shared" si="327"/>
        <v/>
      </c>
      <c r="AS874" s="34" t="str">
        <f t="shared" si="328"/>
        <v/>
      </c>
      <c r="AT874" s="34" t="str">
        <f t="shared" si="329"/>
        <v/>
      </c>
      <c r="AU874" s="34" t="str">
        <f t="shared" si="330"/>
        <v/>
      </c>
      <c r="AV874" s="34" t="str">
        <f t="shared" si="331"/>
        <v/>
      </c>
      <c r="AW874" s="34" t="str">
        <f t="shared" si="332"/>
        <v/>
      </c>
      <c r="AX874" s="34" t="str">
        <f t="shared" si="333"/>
        <v/>
      </c>
      <c r="AY874" s="34" t="str">
        <f>IF(SUMIF('7-市场业绩'!F:F,AC874,'7-市场业绩'!I:I)&gt;0,"学习卡","老结算")</f>
        <v>老结算</v>
      </c>
      <c r="AZ874" s="34" t="str">
        <f t="shared" si="334"/>
        <v/>
      </c>
      <c r="BA874" s="34" t="str">
        <f t="shared" si="335"/>
        <v>无</v>
      </c>
      <c r="BB874" s="34" t="str">
        <f t="shared" si="336"/>
        <v/>
      </c>
      <c r="BC874" s="34" t="str">
        <f t="shared" si="337"/>
        <v/>
      </c>
      <c r="BD874" s="34" t="str">
        <f t="shared" si="338"/>
        <v>无</v>
      </c>
      <c r="BE874" s="34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7.25" hidden="1" customHeight="1">
      <c r="A875" s="30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7"/>
      <c r="M875" s="20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4" t="str">
        <f t="shared" si="315"/>
        <v/>
      </c>
      <c r="AD875" s="35">
        <f t="shared" si="316"/>
        <v>0</v>
      </c>
      <c r="AE875" s="34" t="str">
        <f t="shared" si="317"/>
        <v/>
      </c>
      <c r="AF875" s="24"/>
      <c r="AG875" s="39">
        <f t="shared" si="318"/>
        <v>0</v>
      </c>
      <c r="AH875" s="35">
        <f t="shared" si="319"/>
        <v>0</v>
      </c>
      <c r="AI875" s="35">
        <f t="shared" si="320"/>
        <v>0</v>
      </c>
      <c r="AJ875" s="34" t="str">
        <f t="shared" si="321"/>
        <v/>
      </c>
      <c r="AK875" s="34" t="str">
        <f t="shared" si="322"/>
        <v/>
      </c>
      <c r="AL875" s="34" t="str">
        <f t="shared" si="323"/>
        <v/>
      </c>
      <c r="AM875" s="34" t="str">
        <f t="shared" si="324"/>
        <v/>
      </c>
      <c r="AN875" s="34" t="str">
        <f t="shared" si="325"/>
        <v/>
      </c>
      <c r="AO875" s="34" t="str">
        <f t="shared" si="326"/>
        <v/>
      </c>
      <c r="AP875" s="34" t="str">
        <f>IF(AJ875="","",VLOOKUP(AN875,[1]Sheet11!E:F,2,0))</f>
        <v/>
      </c>
      <c r="AQ875" s="34" t="str">
        <f>IF(AO875="拼单会员","5年",IF(AJ875="","",VLOOKUP(AM875&amp;AP875,[1]Sheet11!$J$3:$K$17,2)))</f>
        <v/>
      </c>
      <c r="AR875" s="34" t="str">
        <f t="shared" si="327"/>
        <v/>
      </c>
      <c r="AS875" s="34" t="str">
        <f t="shared" si="328"/>
        <v/>
      </c>
      <c r="AT875" s="34" t="str">
        <f t="shared" si="329"/>
        <v/>
      </c>
      <c r="AU875" s="34" t="str">
        <f t="shared" si="330"/>
        <v/>
      </c>
      <c r="AV875" s="34" t="str">
        <f t="shared" si="331"/>
        <v/>
      </c>
      <c r="AW875" s="34" t="str">
        <f t="shared" si="332"/>
        <v/>
      </c>
      <c r="AX875" s="34" t="str">
        <f t="shared" si="333"/>
        <v/>
      </c>
      <c r="AY875" s="34" t="str">
        <f>IF(SUMIF('7-市场业绩'!F:F,AC875,'7-市场业绩'!I:I)&gt;0,"学习卡","老结算")</f>
        <v>老结算</v>
      </c>
      <c r="AZ875" s="34" t="str">
        <f t="shared" si="334"/>
        <v/>
      </c>
      <c r="BA875" s="34" t="str">
        <f t="shared" si="335"/>
        <v>无</v>
      </c>
      <c r="BB875" s="34" t="str">
        <f t="shared" si="336"/>
        <v/>
      </c>
      <c r="BC875" s="34" t="str">
        <f t="shared" si="337"/>
        <v/>
      </c>
      <c r="BD875" s="34" t="str">
        <f t="shared" si="338"/>
        <v>无</v>
      </c>
      <c r="BE875" s="34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7.25" hidden="1" customHeight="1">
      <c r="A876" s="30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7"/>
      <c r="M876" s="20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4" t="str">
        <f t="shared" si="315"/>
        <v/>
      </c>
      <c r="AD876" s="35">
        <f t="shared" si="316"/>
        <v>0</v>
      </c>
      <c r="AE876" s="34" t="str">
        <f t="shared" si="317"/>
        <v/>
      </c>
      <c r="AF876" s="24"/>
      <c r="AG876" s="39">
        <f t="shared" si="318"/>
        <v>0</v>
      </c>
      <c r="AH876" s="35">
        <f t="shared" si="319"/>
        <v>0</v>
      </c>
      <c r="AI876" s="35">
        <f t="shared" si="320"/>
        <v>0</v>
      </c>
      <c r="AJ876" s="34" t="str">
        <f t="shared" si="321"/>
        <v/>
      </c>
      <c r="AK876" s="34" t="str">
        <f t="shared" si="322"/>
        <v/>
      </c>
      <c r="AL876" s="34" t="str">
        <f t="shared" si="323"/>
        <v/>
      </c>
      <c r="AM876" s="34" t="str">
        <f t="shared" si="324"/>
        <v/>
      </c>
      <c r="AN876" s="34" t="str">
        <f t="shared" si="325"/>
        <v/>
      </c>
      <c r="AO876" s="34" t="str">
        <f t="shared" si="326"/>
        <v/>
      </c>
      <c r="AP876" s="34" t="str">
        <f>IF(AJ876="","",VLOOKUP(AN876,[1]Sheet11!E:F,2,0))</f>
        <v/>
      </c>
      <c r="AQ876" s="34" t="str">
        <f>IF(AO876="拼单会员","5年",IF(AJ876="","",VLOOKUP(AM876&amp;AP876,[1]Sheet11!$J$3:$K$17,2)))</f>
        <v/>
      </c>
      <c r="AR876" s="34" t="str">
        <f t="shared" si="327"/>
        <v/>
      </c>
      <c r="AS876" s="34" t="str">
        <f t="shared" si="328"/>
        <v/>
      </c>
      <c r="AT876" s="34" t="str">
        <f t="shared" si="329"/>
        <v/>
      </c>
      <c r="AU876" s="34" t="str">
        <f t="shared" si="330"/>
        <v/>
      </c>
      <c r="AV876" s="34" t="str">
        <f t="shared" si="331"/>
        <v/>
      </c>
      <c r="AW876" s="34" t="str">
        <f t="shared" si="332"/>
        <v/>
      </c>
      <c r="AX876" s="34" t="str">
        <f t="shared" si="333"/>
        <v/>
      </c>
      <c r="AY876" s="34" t="str">
        <f>IF(SUMIF('7-市场业绩'!F:F,AC876,'7-市场业绩'!I:I)&gt;0,"学习卡","老结算")</f>
        <v>老结算</v>
      </c>
      <c r="AZ876" s="34" t="str">
        <f t="shared" si="334"/>
        <v/>
      </c>
      <c r="BA876" s="34" t="str">
        <f t="shared" si="335"/>
        <v>无</v>
      </c>
      <c r="BB876" s="34" t="str">
        <f t="shared" si="336"/>
        <v/>
      </c>
      <c r="BC876" s="34" t="str">
        <f t="shared" si="337"/>
        <v/>
      </c>
      <c r="BD876" s="34" t="str">
        <f t="shared" si="338"/>
        <v>无</v>
      </c>
      <c r="BE876" s="34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7.25" hidden="1" customHeight="1">
      <c r="A877" s="30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7"/>
      <c r="M877" s="20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4" t="str">
        <f t="shared" si="315"/>
        <v/>
      </c>
      <c r="AD877" s="35">
        <f t="shared" si="316"/>
        <v>0</v>
      </c>
      <c r="AE877" s="34" t="str">
        <f t="shared" si="317"/>
        <v/>
      </c>
      <c r="AF877" s="24"/>
      <c r="AG877" s="39">
        <f t="shared" si="318"/>
        <v>0</v>
      </c>
      <c r="AH877" s="35">
        <f t="shared" si="319"/>
        <v>0</v>
      </c>
      <c r="AI877" s="35">
        <f t="shared" si="320"/>
        <v>0</v>
      </c>
      <c r="AJ877" s="34" t="str">
        <f t="shared" si="321"/>
        <v/>
      </c>
      <c r="AK877" s="34" t="str">
        <f t="shared" si="322"/>
        <v/>
      </c>
      <c r="AL877" s="34" t="str">
        <f t="shared" si="323"/>
        <v/>
      </c>
      <c r="AM877" s="34" t="str">
        <f t="shared" si="324"/>
        <v/>
      </c>
      <c r="AN877" s="34" t="str">
        <f t="shared" si="325"/>
        <v/>
      </c>
      <c r="AO877" s="34" t="str">
        <f t="shared" si="326"/>
        <v/>
      </c>
      <c r="AP877" s="34" t="str">
        <f>IF(AJ877="","",VLOOKUP(AN877,[1]Sheet11!E:F,2,0))</f>
        <v/>
      </c>
      <c r="AQ877" s="34" t="str">
        <f>IF(AO877="拼单会员","5年",IF(AJ877="","",VLOOKUP(AM877&amp;AP877,[1]Sheet11!$J$3:$K$17,2)))</f>
        <v/>
      </c>
      <c r="AR877" s="34" t="str">
        <f t="shared" si="327"/>
        <v/>
      </c>
      <c r="AS877" s="34" t="str">
        <f t="shared" si="328"/>
        <v/>
      </c>
      <c r="AT877" s="34" t="str">
        <f t="shared" si="329"/>
        <v/>
      </c>
      <c r="AU877" s="34" t="str">
        <f t="shared" si="330"/>
        <v/>
      </c>
      <c r="AV877" s="34" t="str">
        <f t="shared" si="331"/>
        <v/>
      </c>
      <c r="AW877" s="34" t="str">
        <f t="shared" si="332"/>
        <v/>
      </c>
      <c r="AX877" s="34" t="str">
        <f t="shared" si="333"/>
        <v/>
      </c>
      <c r="AY877" s="34" t="str">
        <f>IF(SUMIF('7-市场业绩'!F:F,AC877,'7-市场业绩'!I:I)&gt;0,"学习卡","老结算")</f>
        <v>老结算</v>
      </c>
      <c r="AZ877" s="34" t="str">
        <f t="shared" si="334"/>
        <v/>
      </c>
      <c r="BA877" s="34" t="str">
        <f t="shared" si="335"/>
        <v>无</v>
      </c>
      <c r="BB877" s="34" t="str">
        <f t="shared" si="336"/>
        <v/>
      </c>
      <c r="BC877" s="34" t="str">
        <f t="shared" si="337"/>
        <v/>
      </c>
      <c r="BD877" s="34" t="str">
        <f t="shared" si="338"/>
        <v>无</v>
      </c>
      <c r="BE877" s="34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7.25" hidden="1" customHeight="1">
      <c r="A878" s="30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7"/>
      <c r="M878" s="20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4" t="str">
        <f t="shared" si="315"/>
        <v/>
      </c>
      <c r="AD878" s="35">
        <f t="shared" si="316"/>
        <v>0</v>
      </c>
      <c r="AE878" s="34" t="str">
        <f t="shared" si="317"/>
        <v/>
      </c>
      <c r="AF878" s="24"/>
      <c r="AG878" s="39">
        <f t="shared" si="318"/>
        <v>0</v>
      </c>
      <c r="AH878" s="35">
        <f t="shared" si="319"/>
        <v>0</v>
      </c>
      <c r="AI878" s="35">
        <f t="shared" si="320"/>
        <v>0</v>
      </c>
      <c r="AJ878" s="34" t="str">
        <f t="shared" si="321"/>
        <v/>
      </c>
      <c r="AK878" s="34" t="str">
        <f t="shared" si="322"/>
        <v/>
      </c>
      <c r="AL878" s="34" t="str">
        <f t="shared" si="323"/>
        <v/>
      </c>
      <c r="AM878" s="34" t="str">
        <f t="shared" si="324"/>
        <v/>
      </c>
      <c r="AN878" s="34" t="str">
        <f t="shared" si="325"/>
        <v/>
      </c>
      <c r="AO878" s="34" t="str">
        <f t="shared" si="326"/>
        <v/>
      </c>
      <c r="AP878" s="34" t="str">
        <f>IF(AJ878="","",VLOOKUP(AN878,[1]Sheet11!E:F,2,0))</f>
        <v/>
      </c>
      <c r="AQ878" s="34" t="str">
        <f>IF(AO878="拼单会员","5年",IF(AJ878="","",VLOOKUP(AM878&amp;AP878,[1]Sheet11!$J$3:$K$17,2)))</f>
        <v/>
      </c>
      <c r="AR878" s="34" t="str">
        <f t="shared" si="327"/>
        <v/>
      </c>
      <c r="AS878" s="34" t="str">
        <f t="shared" si="328"/>
        <v/>
      </c>
      <c r="AT878" s="34" t="str">
        <f t="shared" si="329"/>
        <v/>
      </c>
      <c r="AU878" s="34" t="str">
        <f t="shared" si="330"/>
        <v/>
      </c>
      <c r="AV878" s="34" t="str">
        <f t="shared" si="331"/>
        <v/>
      </c>
      <c r="AW878" s="34" t="str">
        <f t="shared" si="332"/>
        <v/>
      </c>
      <c r="AX878" s="34" t="str">
        <f t="shared" si="333"/>
        <v/>
      </c>
      <c r="AY878" s="34" t="str">
        <f>IF(SUMIF('7-市场业绩'!F:F,AC878,'7-市场业绩'!I:I)&gt;0,"学习卡","老结算")</f>
        <v>老结算</v>
      </c>
      <c r="AZ878" s="34" t="str">
        <f t="shared" si="334"/>
        <v/>
      </c>
      <c r="BA878" s="34" t="str">
        <f t="shared" si="335"/>
        <v>无</v>
      </c>
      <c r="BB878" s="34" t="str">
        <f t="shared" si="336"/>
        <v/>
      </c>
      <c r="BC878" s="34" t="str">
        <f t="shared" si="337"/>
        <v/>
      </c>
      <c r="BD878" s="34" t="str">
        <f t="shared" si="338"/>
        <v>无</v>
      </c>
      <c r="BE878" s="34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7.25" hidden="1" customHeight="1">
      <c r="A879" s="30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7"/>
      <c r="M879" s="20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4" t="str">
        <f t="shared" si="315"/>
        <v/>
      </c>
      <c r="AD879" s="35">
        <f t="shared" si="316"/>
        <v>0</v>
      </c>
      <c r="AE879" s="34" t="str">
        <f t="shared" si="317"/>
        <v/>
      </c>
      <c r="AF879" s="24"/>
      <c r="AG879" s="39">
        <f t="shared" si="318"/>
        <v>0</v>
      </c>
      <c r="AH879" s="35">
        <f t="shared" si="319"/>
        <v>0</v>
      </c>
      <c r="AI879" s="35">
        <f t="shared" si="320"/>
        <v>0</v>
      </c>
      <c r="AJ879" s="34" t="str">
        <f t="shared" si="321"/>
        <v/>
      </c>
      <c r="AK879" s="34" t="str">
        <f t="shared" si="322"/>
        <v/>
      </c>
      <c r="AL879" s="34" t="str">
        <f t="shared" si="323"/>
        <v/>
      </c>
      <c r="AM879" s="34" t="str">
        <f t="shared" si="324"/>
        <v/>
      </c>
      <c r="AN879" s="34" t="str">
        <f t="shared" si="325"/>
        <v/>
      </c>
      <c r="AO879" s="34" t="str">
        <f t="shared" si="326"/>
        <v/>
      </c>
      <c r="AP879" s="34" t="str">
        <f>IF(AJ879="","",VLOOKUP(AN879,[1]Sheet11!E:F,2,0))</f>
        <v/>
      </c>
      <c r="AQ879" s="34" t="str">
        <f>IF(AO879="拼单会员","5年",IF(AJ879="","",VLOOKUP(AM879&amp;AP879,[1]Sheet11!$J$3:$K$17,2)))</f>
        <v/>
      </c>
      <c r="AR879" s="34" t="str">
        <f t="shared" si="327"/>
        <v/>
      </c>
      <c r="AS879" s="34" t="str">
        <f t="shared" si="328"/>
        <v/>
      </c>
      <c r="AT879" s="34" t="str">
        <f t="shared" si="329"/>
        <v/>
      </c>
      <c r="AU879" s="34" t="str">
        <f t="shared" si="330"/>
        <v/>
      </c>
      <c r="AV879" s="34" t="str">
        <f t="shared" si="331"/>
        <v/>
      </c>
      <c r="AW879" s="34" t="str">
        <f t="shared" si="332"/>
        <v/>
      </c>
      <c r="AX879" s="34" t="str">
        <f t="shared" si="333"/>
        <v/>
      </c>
      <c r="AY879" s="34" t="str">
        <f>IF(SUMIF('7-市场业绩'!F:F,AC879,'7-市场业绩'!I:I)&gt;0,"学习卡","老结算")</f>
        <v>老结算</v>
      </c>
      <c r="AZ879" s="34" t="str">
        <f t="shared" si="334"/>
        <v/>
      </c>
      <c r="BA879" s="34" t="str">
        <f t="shared" si="335"/>
        <v>无</v>
      </c>
      <c r="BB879" s="34" t="str">
        <f t="shared" si="336"/>
        <v/>
      </c>
      <c r="BC879" s="34" t="str">
        <f t="shared" si="337"/>
        <v/>
      </c>
      <c r="BD879" s="34" t="str">
        <f t="shared" si="338"/>
        <v>无</v>
      </c>
      <c r="BE879" s="34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7.25" hidden="1" customHeight="1">
      <c r="A880" s="30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7"/>
      <c r="M880" s="20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4" t="str">
        <f t="shared" si="315"/>
        <v/>
      </c>
      <c r="AD880" s="35">
        <f t="shared" si="316"/>
        <v>0</v>
      </c>
      <c r="AE880" s="34" t="str">
        <f t="shared" si="317"/>
        <v/>
      </c>
      <c r="AF880" s="24"/>
      <c r="AG880" s="39">
        <f t="shared" si="318"/>
        <v>0</v>
      </c>
      <c r="AH880" s="35">
        <f t="shared" si="319"/>
        <v>0</v>
      </c>
      <c r="AI880" s="35">
        <f t="shared" si="320"/>
        <v>0</v>
      </c>
      <c r="AJ880" s="34" t="str">
        <f t="shared" si="321"/>
        <v/>
      </c>
      <c r="AK880" s="34" t="str">
        <f t="shared" si="322"/>
        <v/>
      </c>
      <c r="AL880" s="34" t="str">
        <f t="shared" si="323"/>
        <v/>
      </c>
      <c r="AM880" s="34" t="str">
        <f t="shared" si="324"/>
        <v/>
      </c>
      <c r="AN880" s="34" t="str">
        <f t="shared" si="325"/>
        <v/>
      </c>
      <c r="AO880" s="34" t="str">
        <f t="shared" si="326"/>
        <v/>
      </c>
      <c r="AP880" s="34" t="str">
        <f>IF(AJ880="","",VLOOKUP(AN880,[1]Sheet11!E:F,2,0))</f>
        <v/>
      </c>
      <c r="AQ880" s="34" t="str">
        <f>IF(AO880="拼单会员","5年",IF(AJ880="","",VLOOKUP(AM880&amp;AP880,[1]Sheet11!$J$3:$K$17,2)))</f>
        <v/>
      </c>
      <c r="AR880" s="34" t="str">
        <f t="shared" si="327"/>
        <v/>
      </c>
      <c r="AS880" s="34" t="str">
        <f t="shared" si="328"/>
        <v/>
      </c>
      <c r="AT880" s="34" t="str">
        <f t="shared" si="329"/>
        <v/>
      </c>
      <c r="AU880" s="34" t="str">
        <f t="shared" si="330"/>
        <v/>
      </c>
      <c r="AV880" s="34" t="str">
        <f t="shared" si="331"/>
        <v/>
      </c>
      <c r="AW880" s="34" t="str">
        <f t="shared" si="332"/>
        <v/>
      </c>
      <c r="AX880" s="34" t="str">
        <f t="shared" si="333"/>
        <v/>
      </c>
      <c r="AY880" s="34" t="str">
        <f>IF(SUMIF('7-市场业绩'!F:F,AC880,'7-市场业绩'!I:I)&gt;0,"学习卡","老结算")</f>
        <v>老结算</v>
      </c>
      <c r="AZ880" s="34" t="str">
        <f t="shared" si="334"/>
        <v/>
      </c>
      <c r="BA880" s="34" t="str">
        <f t="shared" si="335"/>
        <v>无</v>
      </c>
      <c r="BB880" s="34" t="str">
        <f t="shared" si="336"/>
        <v/>
      </c>
      <c r="BC880" s="34" t="str">
        <f t="shared" si="337"/>
        <v/>
      </c>
      <c r="BD880" s="34" t="str">
        <f t="shared" si="338"/>
        <v>无</v>
      </c>
      <c r="BE880" s="34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7.25" hidden="1" customHeight="1">
      <c r="A881" s="30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7"/>
      <c r="M881" s="20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4" t="str">
        <f t="shared" si="315"/>
        <v/>
      </c>
      <c r="AD881" s="35">
        <f t="shared" si="316"/>
        <v>0</v>
      </c>
      <c r="AE881" s="34" t="str">
        <f t="shared" si="317"/>
        <v/>
      </c>
      <c r="AF881" s="24"/>
      <c r="AG881" s="39">
        <f t="shared" si="318"/>
        <v>0</v>
      </c>
      <c r="AH881" s="35">
        <f t="shared" si="319"/>
        <v>0</v>
      </c>
      <c r="AI881" s="35">
        <f t="shared" si="320"/>
        <v>0</v>
      </c>
      <c r="AJ881" s="34" t="str">
        <f t="shared" si="321"/>
        <v/>
      </c>
      <c r="AK881" s="34" t="str">
        <f t="shared" si="322"/>
        <v/>
      </c>
      <c r="AL881" s="34" t="str">
        <f t="shared" si="323"/>
        <v/>
      </c>
      <c r="AM881" s="34" t="str">
        <f t="shared" si="324"/>
        <v/>
      </c>
      <c r="AN881" s="34" t="str">
        <f t="shared" si="325"/>
        <v/>
      </c>
      <c r="AO881" s="34" t="str">
        <f t="shared" si="326"/>
        <v/>
      </c>
      <c r="AP881" s="34" t="str">
        <f>IF(AJ881="","",VLOOKUP(AN881,[1]Sheet11!E:F,2,0))</f>
        <v/>
      </c>
      <c r="AQ881" s="34" t="str">
        <f>IF(AO881="拼单会员","5年",IF(AJ881="","",VLOOKUP(AM881&amp;AP881,[1]Sheet11!$J$3:$K$17,2)))</f>
        <v/>
      </c>
      <c r="AR881" s="34" t="str">
        <f t="shared" si="327"/>
        <v/>
      </c>
      <c r="AS881" s="34" t="str">
        <f t="shared" si="328"/>
        <v/>
      </c>
      <c r="AT881" s="34" t="str">
        <f t="shared" si="329"/>
        <v/>
      </c>
      <c r="AU881" s="34" t="str">
        <f t="shared" si="330"/>
        <v/>
      </c>
      <c r="AV881" s="34" t="str">
        <f t="shared" si="331"/>
        <v/>
      </c>
      <c r="AW881" s="34" t="str">
        <f t="shared" si="332"/>
        <v/>
      </c>
      <c r="AX881" s="34" t="str">
        <f t="shared" si="333"/>
        <v/>
      </c>
      <c r="AY881" s="34" t="str">
        <f>IF(SUMIF('7-市场业绩'!F:F,AC881,'7-市场业绩'!I:I)&gt;0,"学习卡","老结算")</f>
        <v>老结算</v>
      </c>
      <c r="AZ881" s="34" t="str">
        <f t="shared" si="334"/>
        <v/>
      </c>
      <c r="BA881" s="34" t="str">
        <f t="shared" si="335"/>
        <v>无</v>
      </c>
      <c r="BB881" s="34" t="str">
        <f t="shared" si="336"/>
        <v/>
      </c>
      <c r="BC881" s="34" t="str">
        <f t="shared" si="337"/>
        <v/>
      </c>
      <c r="BD881" s="34" t="str">
        <f t="shared" si="338"/>
        <v>无</v>
      </c>
      <c r="BE881" s="34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7.25" hidden="1" customHeight="1">
      <c r="A882" s="30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7"/>
      <c r="M882" s="20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4" t="str">
        <f t="shared" si="315"/>
        <v/>
      </c>
      <c r="AD882" s="35">
        <f t="shared" si="316"/>
        <v>0</v>
      </c>
      <c r="AE882" s="34" t="str">
        <f t="shared" si="317"/>
        <v/>
      </c>
      <c r="AF882" s="24"/>
      <c r="AG882" s="39">
        <f t="shared" si="318"/>
        <v>0</v>
      </c>
      <c r="AH882" s="35">
        <f t="shared" si="319"/>
        <v>0</v>
      </c>
      <c r="AI882" s="35">
        <f t="shared" si="320"/>
        <v>0</v>
      </c>
      <c r="AJ882" s="34" t="str">
        <f t="shared" si="321"/>
        <v/>
      </c>
      <c r="AK882" s="34" t="str">
        <f t="shared" si="322"/>
        <v/>
      </c>
      <c r="AL882" s="34" t="str">
        <f t="shared" si="323"/>
        <v/>
      </c>
      <c r="AM882" s="34" t="str">
        <f t="shared" si="324"/>
        <v/>
      </c>
      <c r="AN882" s="34" t="str">
        <f t="shared" si="325"/>
        <v/>
      </c>
      <c r="AO882" s="34" t="str">
        <f t="shared" si="326"/>
        <v/>
      </c>
      <c r="AP882" s="34" t="str">
        <f>IF(AJ882="","",VLOOKUP(AN882,[1]Sheet11!E:F,2,0))</f>
        <v/>
      </c>
      <c r="AQ882" s="34" t="str">
        <f>IF(AO882="拼单会员","5年",IF(AJ882="","",VLOOKUP(AM882&amp;AP882,[1]Sheet11!$J$3:$K$17,2)))</f>
        <v/>
      </c>
      <c r="AR882" s="34" t="str">
        <f t="shared" si="327"/>
        <v/>
      </c>
      <c r="AS882" s="34" t="str">
        <f t="shared" si="328"/>
        <v/>
      </c>
      <c r="AT882" s="34" t="str">
        <f t="shared" si="329"/>
        <v/>
      </c>
      <c r="AU882" s="34" t="str">
        <f t="shared" si="330"/>
        <v/>
      </c>
      <c r="AV882" s="34" t="str">
        <f t="shared" si="331"/>
        <v/>
      </c>
      <c r="AW882" s="34" t="str">
        <f t="shared" si="332"/>
        <v/>
      </c>
      <c r="AX882" s="34" t="str">
        <f t="shared" si="333"/>
        <v/>
      </c>
      <c r="AY882" s="34" t="str">
        <f>IF(SUMIF('7-市场业绩'!F:F,AC882,'7-市场业绩'!I:I)&gt;0,"学习卡","老结算")</f>
        <v>老结算</v>
      </c>
      <c r="AZ882" s="34" t="str">
        <f t="shared" si="334"/>
        <v/>
      </c>
      <c r="BA882" s="34" t="str">
        <f t="shared" si="335"/>
        <v>无</v>
      </c>
      <c r="BB882" s="34" t="str">
        <f t="shared" si="336"/>
        <v/>
      </c>
      <c r="BC882" s="34" t="str">
        <f t="shared" si="337"/>
        <v/>
      </c>
      <c r="BD882" s="34" t="str">
        <f t="shared" si="338"/>
        <v>无</v>
      </c>
      <c r="BE882" s="34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7.25" hidden="1" customHeight="1">
      <c r="A883" s="30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7"/>
      <c r="M883" s="20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4" t="str">
        <f t="shared" si="315"/>
        <v/>
      </c>
      <c r="AD883" s="35">
        <f t="shared" si="316"/>
        <v>0</v>
      </c>
      <c r="AE883" s="34" t="str">
        <f t="shared" si="317"/>
        <v/>
      </c>
      <c r="AF883" s="24"/>
      <c r="AG883" s="39">
        <f t="shared" si="318"/>
        <v>0</v>
      </c>
      <c r="AH883" s="35">
        <f t="shared" si="319"/>
        <v>0</v>
      </c>
      <c r="AI883" s="35">
        <f t="shared" si="320"/>
        <v>0</v>
      </c>
      <c r="AJ883" s="34" t="str">
        <f t="shared" si="321"/>
        <v/>
      </c>
      <c r="AK883" s="34" t="str">
        <f t="shared" si="322"/>
        <v/>
      </c>
      <c r="AL883" s="34" t="str">
        <f t="shared" si="323"/>
        <v/>
      </c>
      <c r="AM883" s="34" t="str">
        <f t="shared" si="324"/>
        <v/>
      </c>
      <c r="AN883" s="34" t="str">
        <f t="shared" si="325"/>
        <v/>
      </c>
      <c r="AO883" s="34" t="str">
        <f t="shared" si="326"/>
        <v/>
      </c>
      <c r="AP883" s="34" t="str">
        <f>IF(AJ883="","",VLOOKUP(AN883,[1]Sheet11!E:F,2,0))</f>
        <v/>
      </c>
      <c r="AQ883" s="34" t="str">
        <f>IF(AO883="拼单会员","5年",IF(AJ883="","",VLOOKUP(AM883&amp;AP883,[1]Sheet11!$J$3:$K$17,2)))</f>
        <v/>
      </c>
      <c r="AR883" s="34" t="str">
        <f t="shared" si="327"/>
        <v/>
      </c>
      <c r="AS883" s="34" t="str">
        <f t="shared" si="328"/>
        <v/>
      </c>
      <c r="AT883" s="34" t="str">
        <f t="shared" si="329"/>
        <v/>
      </c>
      <c r="AU883" s="34" t="str">
        <f t="shared" si="330"/>
        <v/>
      </c>
      <c r="AV883" s="34" t="str">
        <f t="shared" si="331"/>
        <v/>
      </c>
      <c r="AW883" s="34" t="str">
        <f t="shared" si="332"/>
        <v/>
      </c>
      <c r="AX883" s="34" t="str">
        <f t="shared" si="333"/>
        <v/>
      </c>
      <c r="AY883" s="34" t="str">
        <f>IF(SUMIF('7-市场业绩'!F:F,AC883,'7-市场业绩'!I:I)&gt;0,"学习卡","老结算")</f>
        <v>老结算</v>
      </c>
      <c r="AZ883" s="34" t="str">
        <f t="shared" si="334"/>
        <v/>
      </c>
      <c r="BA883" s="34" t="str">
        <f t="shared" si="335"/>
        <v>无</v>
      </c>
      <c r="BB883" s="34" t="str">
        <f t="shared" si="336"/>
        <v/>
      </c>
      <c r="BC883" s="34" t="str">
        <f t="shared" si="337"/>
        <v/>
      </c>
      <c r="BD883" s="34" t="str">
        <f t="shared" si="338"/>
        <v>无</v>
      </c>
      <c r="BE883" s="34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7.25" hidden="1" customHeight="1">
      <c r="A884" s="30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7"/>
      <c r="M884" s="20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4" t="str">
        <f t="shared" si="315"/>
        <v/>
      </c>
      <c r="AD884" s="35">
        <f t="shared" si="316"/>
        <v>0</v>
      </c>
      <c r="AE884" s="34" t="str">
        <f t="shared" si="317"/>
        <v/>
      </c>
      <c r="AF884" s="24"/>
      <c r="AG884" s="39">
        <f t="shared" si="318"/>
        <v>0</v>
      </c>
      <c r="AH884" s="35">
        <f t="shared" si="319"/>
        <v>0</v>
      </c>
      <c r="AI884" s="35">
        <f t="shared" si="320"/>
        <v>0</v>
      </c>
      <c r="AJ884" s="34" t="str">
        <f t="shared" si="321"/>
        <v/>
      </c>
      <c r="AK884" s="34" t="str">
        <f t="shared" si="322"/>
        <v/>
      </c>
      <c r="AL884" s="34" t="str">
        <f t="shared" si="323"/>
        <v/>
      </c>
      <c r="AM884" s="34" t="str">
        <f t="shared" si="324"/>
        <v/>
      </c>
      <c r="AN884" s="34" t="str">
        <f t="shared" si="325"/>
        <v/>
      </c>
      <c r="AO884" s="34" t="str">
        <f t="shared" si="326"/>
        <v/>
      </c>
      <c r="AP884" s="34" t="str">
        <f>IF(AJ884="","",VLOOKUP(AN884,[1]Sheet11!E:F,2,0))</f>
        <v/>
      </c>
      <c r="AQ884" s="34" t="str">
        <f>IF(AO884="拼单会员","5年",IF(AJ884="","",VLOOKUP(AM884&amp;AP884,[1]Sheet11!$J$3:$K$17,2)))</f>
        <v/>
      </c>
      <c r="AR884" s="34" t="str">
        <f t="shared" si="327"/>
        <v/>
      </c>
      <c r="AS884" s="34" t="str">
        <f t="shared" si="328"/>
        <v/>
      </c>
      <c r="AT884" s="34" t="str">
        <f t="shared" si="329"/>
        <v/>
      </c>
      <c r="AU884" s="34" t="str">
        <f t="shared" si="330"/>
        <v/>
      </c>
      <c r="AV884" s="34" t="str">
        <f t="shared" si="331"/>
        <v/>
      </c>
      <c r="AW884" s="34" t="str">
        <f t="shared" si="332"/>
        <v/>
      </c>
      <c r="AX884" s="34" t="str">
        <f t="shared" si="333"/>
        <v/>
      </c>
      <c r="AY884" s="34" t="str">
        <f>IF(SUMIF('7-市场业绩'!F:F,AC884,'7-市场业绩'!I:I)&gt;0,"学习卡","老结算")</f>
        <v>老结算</v>
      </c>
      <c r="AZ884" s="34" t="str">
        <f t="shared" si="334"/>
        <v/>
      </c>
      <c r="BA884" s="34" t="str">
        <f t="shared" si="335"/>
        <v>无</v>
      </c>
      <c r="BB884" s="34" t="str">
        <f t="shared" si="336"/>
        <v/>
      </c>
      <c r="BC884" s="34" t="str">
        <f t="shared" si="337"/>
        <v/>
      </c>
      <c r="BD884" s="34" t="str">
        <f t="shared" si="338"/>
        <v>无</v>
      </c>
      <c r="BE884" s="34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7.25" hidden="1" customHeight="1">
      <c r="A885" s="30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7"/>
      <c r="M885" s="20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4" t="str">
        <f t="shared" si="315"/>
        <v/>
      </c>
      <c r="AD885" s="35">
        <f t="shared" si="316"/>
        <v>0</v>
      </c>
      <c r="AE885" s="34" t="str">
        <f t="shared" si="317"/>
        <v/>
      </c>
      <c r="AF885" s="24"/>
      <c r="AG885" s="39">
        <f t="shared" si="318"/>
        <v>0</v>
      </c>
      <c r="AH885" s="35">
        <f t="shared" si="319"/>
        <v>0</v>
      </c>
      <c r="AI885" s="35">
        <f t="shared" si="320"/>
        <v>0</v>
      </c>
      <c r="AJ885" s="34" t="str">
        <f t="shared" si="321"/>
        <v/>
      </c>
      <c r="AK885" s="34" t="str">
        <f t="shared" si="322"/>
        <v/>
      </c>
      <c r="AL885" s="34" t="str">
        <f t="shared" si="323"/>
        <v/>
      </c>
      <c r="AM885" s="34" t="str">
        <f t="shared" si="324"/>
        <v/>
      </c>
      <c r="AN885" s="34" t="str">
        <f t="shared" si="325"/>
        <v/>
      </c>
      <c r="AO885" s="34" t="str">
        <f t="shared" si="326"/>
        <v/>
      </c>
      <c r="AP885" s="34" t="str">
        <f>IF(AJ885="","",VLOOKUP(AN885,[1]Sheet11!E:F,2,0))</f>
        <v/>
      </c>
      <c r="AQ885" s="34" t="str">
        <f>IF(AO885="拼单会员","5年",IF(AJ885="","",VLOOKUP(AM885&amp;AP885,[1]Sheet11!$J$3:$K$17,2)))</f>
        <v/>
      </c>
      <c r="AR885" s="34" t="str">
        <f t="shared" si="327"/>
        <v/>
      </c>
      <c r="AS885" s="34" t="str">
        <f t="shared" si="328"/>
        <v/>
      </c>
      <c r="AT885" s="34" t="str">
        <f t="shared" si="329"/>
        <v/>
      </c>
      <c r="AU885" s="34" t="str">
        <f t="shared" si="330"/>
        <v/>
      </c>
      <c r="AV885" s="34" t="str">
        <f t="shared" si="331"/>
        <v/>
      </c>
      <c r="AW885" s="34" t="str">
        <f t="shared" si="332"/>
        <v/>
      </c>
      <c r="AX885" s="34" t="str">
        <f t="shared" si="333"/>
        <v/>
      </c>
      <c r="AY885" s="34" t="str">
        <f>IF(SUMIF('7-市场业绩'!F:F,AC885,'7-市场业绩'!I:I)&gt;0,"学习卡","老结算")</f>
        <v>老结算</v>
      </c>
      <c r="AZ885" s="34" t="str">
        <f t="shared" si="334"/>
        <v/>
      </c>
      <c r="BA885" s="34" t="str">
        <f t="shared" si="335"/>
        <v>无</v>
      </c>
      <c r="BB885" s="34" t="str">
        <f t="shared" si="336"/>
        <v/>
      </c>
      <c r="BC885" s="34" t="str">
        <f t="shared" si="337"/>
        <v/>
      </c>
      <c r="BD885" s="34" t="str">
        <f t="shared" si="338"/>
        <v>无</v>
      </c>
      <c r="BE885" s="34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7.25" hidden="1" customHeight="1">
      <c r="A886" s="30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7"/>
      <c r="M886" s="20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4" t="str">
        <f t="shared" si="315"/>
        <v/>
      </c>
      <c r="AD886" s="35">
        <f t="shared" si="316"/>
        <v>0</v>
      </c>
      <c r="AE886" s="34" t="str">
        <f t="shared" si="317"/>
        <v/>
      </c>
      <c r="AF886" s="24"/>
      <c r="AG886" s="39">
        <f t="shared" si="318"/>
        <v>0</v>
      </c>
      <c r="AH886" s="35">
        <f t="shared" si="319"/>
        <v>0</v>
      </c>
      <c r="AI886" s="35">
        <f t="shared" si="320"/>
        <v>0</v>
      </c>
      <c r="AJ886" s="34" t="str">
        <f t="shared" si="321"/>
        <v/>
      </c>
      <c r="AK886" s="34" t="str">
        <f t="shared" si="322"/>
        <v/>
      </c>
      <c r="AL886" s="34" t="str">
        <f t="shared" si="323"/>
        <v/>
      </c>
      <c r="AM886" s="34" t="str">
        <f t="shared" si="324"/>
        <v/>
      </c>
      <c r="AN886" s="34" t="str">
        <f t="shared" si="325"/>
        <v/>
      </c>
      <c r="AO886" s="34" t="str">
        <f t="shared" si="326"/>
        <v/>
      </c>
      <c r="AP886" s="34" t="str">
        <f>IF(AJ886="","",VLOOKUP(AN886,[1]Sheet11!E:F,2,0))</f>
        <v/>
      </c>
      <c r="AQ886" s="34" t="str">
        <f>IF(AO886="拼单会员","5年",IF(AJ886="","",VLOOKUP(AM886&amp;AP886,[1]Sheet11!$J$3:$K$17,2)))</f>
        <v/>
      </c>
      <c r="AR886" s="34" t="str">
        <f t="shared" si="327"/>
        <v/>
      </c>
      <c r="AS886" s="34" t="str">
        <f t="shared" si="328"/>
        <v/>
      </c>
      <c r="AT886" s="34" t="str">
        <f t="shared" si="329"/>
        <v/>
      </c>
      <c r="AU886" s="34" t="str">
        <f t="shared" si="330"/>
        <v/>
      </c>
      <c r="AV886" s="34" t="str">
        <f t="shared" si="331"/>
        <v/>
      </c>
      <c r="AW886" s="34" t="str">
        <f t="shared" si="332"/>
        <v/>
      </c>
      <c r="AX886" s="34" t="str">
        <f t="shared" si="333"/>
        <v/>
      </c>
      <c r="AY886" s="34" t="str">
        <f>IF(SUMIF('7-市场业绩'!F:F,AC886,'7-市场业绩'!I:I)&gt;0,"学习卡","老结算")</f>
        <v>老结算</v>
      </c>
      <c r="AZ886" s="34" t="str">
        <f t="shared" si="334"/>
        <v/>
      </c>
      <c r="BA886" s="34" t="str">
        <f t="shared" si="335"/>
        <v>无</v>
      </c>
      <c r="BB886" s="34" t="str">
        <f t="shared" si="336"/>
        <v/>
      </c>
      <c r="BC886" s="34" t="str">
        <f t="shared" si="337"/>
        <v/>
      </c>
      <c r="BD886" s="34" t="str">
        <f t="shared" si="338"/>
        <v>无</v>
      </c>
      <c r="BE886" s="34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7.25" hidden="1" customHeight="1">
      <c r="A887" s="30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7"/>
      <c r="M887" s="20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4" t="str">
        <f t="shared" si="315"/>
        <v/>
      </c>
      <c r="AD887" s="35">
        <f t="shared" si="316"/>
        <v>0</v>
      </c>
      <c r="AE887" s="34" t="str">
        <f t="shared" si="317"/>
        <v/>
      </c>
      <c r="AF887" s="24"/>
      <c r="AG887" s="39">
        <f t="shared" si="318"/>
        <v>0</v>
      </c>
      <c r="AH887" s="35">
        <f t="shared" si="319"/>
        <v>0</v>
      </c>
      <c r="AI887" s="35">
        <f t="shared" si="320"/>
        <v>0</v>
      </c>
      <c r="AJ887" s="34" t="str">
        <f t="shared" si="321"/>
        <v/>
      </c>
      <c r="AK887" s="34" t="str">
        <f t="shared" si="322"/>
        <v/>
      </c>
      <c r="AL887" s="34" t="str">
        <f t="shared" si="323"/>
        <v/>
      </c>
      <c r="AM887" s="34" t="str">
        <f t="shared" si="324"/>
        <v/>
      </c>
      <c r="AN887" s="34" t="str">
        <f t="shared" si="325"/>
        <v/>
      </c>
      <c r="AO887" s="34" t="str">
        <f t="shared" si="326"/>
        <v/>
      </c>
      <c r="AP887" s="34" t="str">
        <f>IF(AJ887="","",VLOOKUP(AN887,[1]Sheet11!E:F,2,0))</f>
        <v/>
      </c>
      <c r="AQ887" s="34" t="str">
        <f>IF(AO887="拼单会员","5年",IF(AJ887="","",VLOOKUP(AM887&amp;AP887,[1]Sheet11!$J$3:$K$17,2)))</f>
        <v/>
      </c>
      <c r="AR887" s="34" t="str">
        <f t="shared" si="327"/>
        <v/>
      </c>
      <c r="AS887" s="34" t="str">
        <f t="shared" si="328"/>
        <v/>
      </c>
      <c r="AT887" s="34" t="str">
        <f t="shared" si="329"/>
        <v/>
      </c>
      <c r="AU887" s="34" t="str">
        <f t="shared" si="330"/>
        <v/>
      </c>
      <c r="AV887" s="34" t="str">
        <f t="shared" si="331"/>
        <v/>
      </c>
      <c r="AW887" s="34" t="str">
        <f t="shared" si="332"/>
        <v/>
      </c>
      <c r="AX887" s="34" t="str">
        <f t="shared" si="333"/>
        <v/>
      </c>
      <c r="AY887" s="34" t="str">
        <f>IF(SUMIF('7-市场业绩'!F:F,AC887,'7-市场业绩'!I:I)&gt;0,"学习卡","老结算")</f>
        <v>老结算</v>
      </c>
      <c r="AZ887" s="34" t="str">
        <f t="shared" si="334"/>
        <v/>
      </c>
      <c r="BA887" s="34" t="str">
        <f t="shared" si="335"/>
        <v>无</v>
      </c>
      <c r="BB887" s="34" t="str">
        <f t="shared" si="336"/>
        <v/>
      </c>
      <c r="BC887" s="34" t="str">
        <f t="shared" si="337"/>
        <v/>
      </c>
      <c r="BD887" s="34" t="str">
        <f t="shared" si="338"/>
        <v>无</v>
      </c>
      <c r="BE887" s="34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7.25" hidden="1" customHeight="1">
      <c r="A888" s="30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7"/>
      <c r="M888" s="20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4" t="str">
        <f t="shared" si="315"/>
        <v/>
      </c>
      <c r="AD888" s="35">
        <f t="shared" si="316"/>
        <v>0</v>
      </c>
      <c r="AE888" s="34" t="str">
        <f t="shared" si="317"/>
        <v/>
      </c>
      <c r="AF888" s="24"/>
      <c r="AG888" s="39">
        <f t="shared" si="318"/>
        <v>0</v>
      </c>
      <c r="AH888" s="35">
        <f t="shared" si="319"/>
        <v>0</v>
      </c>
      <c r="AI888" s="35">
        <f t="shared" si="320"/>
        <v>0</v>
      </c>
      <c r="AJ888" s="34" t="str">
        <f t="shared" si="321"/>
        <v/>
      </c>
      <c r="AK888" s="34" t="str">
        <f t="shared" si="322"/>
        <v/>
      </c>
      <c r="AL888" s="34" t="str">
        <f t="shared" si="323"/>
        <v/>
      </c>
      <c r="AM888" s="34" t="str">
        <f t="shared" si="324"/>
        <v/>
      </c>
      <c r="AN888" s="34" t="str">
        <f t="shared" si="325"/>
        <v/>
      </c>
      <c r="AO888" s="34" t="str">
        <f t="shared" si="326"/>
        <v/>
      </c>
      <c r="AP888" s="34" t="str">
        <f>IF(AJ888="","",VLOOKUP(AN888,[1]Sheet11!E:F,2,0))</f>
        <v/>
      </c>
      <c r="AQ888" s="34" t="str">
        <f>IF(AO888="拼单会员","5年",IF(AJ888="","",VLOOKUP(AM888&amp;AP888,[1]Sheet11!$J$3:$K$17,2)))</f>
        <v/>
      </c>
      <c r="AR888" s="34" t="str">
        <f t="shared" si="327"/>
        <v/>
      </c>
      <c r="AS888" s="34" t="str">
        <f t="shared" si="328"/>
        <v/>
      </c>
      <c r="AT888" s="34" t="str">
        <f t="shared" si="329"/>
        <v/>
      </c>
      <c r="AU888" s="34" t="str">
        <f t="shared" si="330"/>
        <v/>
      </c>
      <c r="AV888" s="34" t="str">
        <f t="shared" si="331"/>
        <v/>
      </c>
      <c r="AW888" s="34" t="str">
        <f t="shared" si="332"/>
        <v/>
      </c>
      <c r="AX888" s="34" t="str">
        <f t="shared" si="333"/>
        <v/>
      </c>
      <c r="AY888" s="34" t="str">
        <f>IF(SUMIF('7-市场业绩'!F:F,AC888,'7-市场业绩'!I:I)&gt;0,"学习卡","老结算")</f>
        <v>老结算</v>
      </c>
      <c r="AZ888" s="34" t="str">
        <f t="shared" si="334"/>
        <v/>
      </c>
      <c r="BA888" s="34" t="str">
        <f t="shared" si="335"/>
        <v>无</v>
      </c>
      <c r="BB888" s="34" t="str">
        <f t="shared" si="336"/>
        <v/>
      </c>
      <c r="BC888" s="34" t="str">
        <f t="shared" si="337"/>
        <v/>
      </c>
      <c r="BD888" s="34" t="str">
        <f t="shared" si="338"/>
        <v>无</v>
      </c>
      <c r="BE888" s="34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7.25" hidden="1" customHeight="1">
      <c r="A889" s="30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7"/>
      <c r="M889" s="20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4" t="str">
        <f t="shared" si="315"/>
        <v/>
      </c>
      <c r="AD889" s="35">
        <f t="shared" si="316"/>
        <v>0</v>
      </c>
      <c r="AE889" s="34" t="str">
        <f t="shared" si="317"/>
        <v/>
      </c>
      <c r="AF889" s="24"/>
      <c r="AG889" s="39">
        <f t="shared" si="318"/>
        <v>0</v>
      </c>
      <c r="AH889" s="35">
        <f t="shared" si="319"/>
        <v>0</v>
      </c>
      <c r="AI889" s="35">
        <f t="shared" si="320"/>
        <v>0</v>
      </c>
      <c r="AJ889" s="34" t="str">
        <f t="shared" si="321"/>
        <v/>
      </c>
      <c r="AK889" s="34" t="str">
        <f t="shared" si="322"/>
        <v/>
      </c>
      <c r="AL889" s="34" t="str">
        <f t="shared" si="323"/>
        <v/>
      </c>
      <c r="AM889" s="34" t="str">
        <f t="shared" si="324"/>
        <v/>
      </c>
      <c r="AN889" s="34" t="str">
        <f t="shared" si="325"/>
        <v/>
      </c>
      <c r="AO889" s="34" t="str">
        <f t="shared" si="326"/>
        <v/>
      </c>
      <c r="AP889" s="34" t="str">
        <f>IF(AJ889="","",VLOOKUP(AN889,[1]Sheet11!E:F,2,0))</f>
        <v/>
      </c>
      <c r="AQ889" s="34" t="str">
        <f>IF(AO889="拼单会员","5年",IF(AJ889="","",VLOOKUP(AM889&amp;AP889,[1]Sheet11!$J$3:$K$17,2)))</f>
        <v/>
      </c>
      <c r="AR889" s="34" t="str">
        <f t="shared" si="327"/>
        <v/>
      </c>
      <c r="AS889" s="34" t="str">
        <f t="shared" si="328"/>
        <v/>
      </c>
      <c r="AT889" s="34" t="str">
        <f t="shared" si="329"/>
        <v/>
      </c>
      <c r="AU889" s="34" t="str">
        <f t="shared" si="330"/>
        <v/>
      </c>
      <c r="AV889" s="34" t="str">
        <f t="shared" si="331"/>
        <v/>
      </c>
      <c r="AW889" s="34" t="str">
        <f t="shared" si="332"/>
        <v/>
      </c>
      <c r="AX889" s="34" t="str">
        <f t="shared" si="333"/>
        <v/>
      </c>
      <c r="AY889" s="34" t="str">
        <f>IF(SUMIF('7-市场业绩'!F:F,AC889,'7-市场业绩'!I:I)&gt;0,"学习卡","老结算")</f>
        <v>老结算</v>
      </c>
      <c r="AZ889" s="34" t="str">
        <f t="shared" si="334"/>
        <v/>
      </c>
      <c r="BA889" s="34" t="str">
        <f t="shared" si="335"/>
        <v>无</v>
      </c>
      <c r="BB889" s="34" t="str">
        <f t="shared" si="336"/>
        <v/>
      </c>
      <c r="BC889" s="34" t="str">
        <f t="shared" si="337"/>
        <v/>
      </c>
      <c r="BD889" s="34" t="str">
        <f t="shared" si="338"/>
        <v>无</v>
      </c>
      <c r="BE889" s="34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7.25" hidden="1" customHeight="1">
      <c r="A890" s="30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7"/>
      <c r="M890" s="20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4" t="str">
        <f t="shared" si="315"/>
        <v/>
      </c>
      <c r="AD890" s="35">
        <f t="shared" si="316"/>
        <v>0</v>
      </c>
      <c r="AE890" s="34" t="str">
        <f t="shared" si="317"/>
        <v/>
      </c>
      <c r="AF890" s="24"/>
      <c r="AG890" s="39">
        <f t="shared" si="318"/>
        <v>0</v>
      </c>
      <c r="AH890" s="35">
        <f t="shared" si="319"/>
        <v>0</v>
      </c>
      <c r="AI890" s="35">
        <f t="shared" si="320"/>
        <v>0</v>
      </c>
      <c r="AJ890" s="34" t="str">
        <f t="shared" si="321"/>
        <v/>
      </c>
      <c r="AK890" s="34" t="str">
        <f t="shared" si="322"/>
        <v/>
      </c>
      <c r="AL890" s="34" t="str">
        <f t="shared" si="323"/>
        <v/>
      </c>
      <c r="AM890" s="34" t="str">
        <f t="shared" si="324"/>
        <v/>
      </c>
      <c r="AN890" s="34" t="str">
        <f t="shared" si="325"/>
        <v/>
      </c>
      <c r="AO890" s="34" t="str">
        <f t="shared" si="326"/>
        <v/>
      </c>
      <c r="AP890" s="34" t="str">
        <f>IF(AJ890="","",VLOOKUP(AN890,[1]Sheet11!E:F,2,0))</f>
        <v/>
      </c>
      <c r="AQ890" s="34" t="str">
        <f>IF(AO890="拼单会员","5年",IF(AJ890="","",VLOOKUP(AM890&amp;AP890,[1]Sheet11!$J$3:$K$17,2)))</f>
        <v/>
      </c>
      <c r="AR890" s="34" t="str">
        <f t="shared" si="327"/>
        <v/>
      </c>
      <c r="AS890" s="34" t="str">
        <f t="shared" si="328"/>
        <v/>
      </c>
      <c r="AT890" s="34" t="str">
        <f t="shared" si="329"/>
        <v/>
      </c>
      <c r="AU890" s="34" t="str">
        <f t="shared" si="330"/>
        <v/>
      </c>
      <c r="AV890" s="34" t="str">
        <f t="shared" si="331"/>
        <v/>
      </c>
      <c r="AW890" s="34" t="str">
        <f t="shared" si="332"/>
        <v/>
      </c>
      <c r="AX890" s="34" t="str">
        <f t="shared" si="333"/>
        <v/>
      </c>
      <c r="AY890" s="34" t="str">
        <f>IF(SUMIF('7-市场业绩'!F:F,AC890,'7-市场业绩'!I:I)&gt;0,"学习卡","老结算")</f>
        <v>老结算</v>
      </c>
      <c r="AZ890" s="34" t="str">
        <f t="shared" si="334"/>
        <v/>
      </c>
      <c r="BA890" s="34" t="str">
        <f t="shared" si="335"/>
        <v>无</v>
      </c>
      <c r="BB890" s="34" t="str">
        <f t="shared" si="336"/>
        <v/>
      </c>
      <c r="BC890" s="34" t="str">
        <f t="shared" si="337"/>
        <v/>
      </c>
      <c r="BD890" s="34" t="str">
        <f t="shared" si="338"/>
        <v>无</v>
      </c>
      <c r="BE890" s="34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7.25" hidden="1" customHeight="1">
      <c r="A891" s="30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7"/>
      <c r="M891" s="20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4" t="str">
        <f t="shared" si="315"/>
        <v/>
      </c>
      <c r="AD891" s="35">
        <f t="shared" si="316"/>
        <v>0</v>
      </c>
      <c r="AE891" s="34" t="str">
        <f t="shared" si="317"/>
        <v/>
      </c>
      <c r="AF891" s="24"/>
      <c r="AG891" s="39">
        <f t="shared" si="318"/>
        <v>0</v>
      </c>
      <c r="AH891" s="35">
        <f t="shared" si="319"/>
        <v>0</v>
      </c>
      <c r="AI891" s="35">
        <f t="shared" si="320"/>
        <v>0</v>
      </c>
      <c r="AJ891" s="34" t="str">
        <f t="shared" si="321"/>
        <v/>
      </c>
      <c r="AK891" s="34" t="str">
        <f t="shared" si="322"/>
        <v/>
      </c>
      <c r="AL891" s="34" t="str">
        <f t="shared" si="323"/>
        <v/>
      </c>
      <c r="AM891" s="34" t="str">
        <f t="shared" si="324"/>
        <v/>
      </c>
      <c r="AN891" s="34" t="str">
        <f t="shared" si="325"/>
        <v/>
      </c>
      <c r="AO891" s="34" t="str">
        <f t="shared" si="326"/>
        <v/>
      </c>
      <c r="AP891" s="34" t="str">
        <f>IF(AJ891="","",VLOOKUP(AN891,[1]Sheet11!E:F,2,0))</f>
        <v/>
      </c>
      <c r="AQ891" s="34" t="str">
        <f>IF(AO891="拼单会员","5年",IF(AJ891="","",VLOOKUP(AM891&amp;AP891,[1]Sheet11!$J$3:$K$17,2)))</f>
        <v/>
      </c>
      <c r="AR891" s="34" t="str">
        <f t="shared" si="327"/>
        <v/>
      </c>
      <c r="AS891" s="34" t="str">
        <f t="shared" si="328"/>
        <v/>
      </c>
      <c r="AT891" s="34" t="str">
        <f t="shared" si="329"/>
        <v/>
      </c>
      <c r="AU891" s="34" t="str">
        <f t="shared" si="330"/>
        <v/>
      </c>
      <c r="AV891" s="34" t="str">
        <f t="shared" si="331"/>
        <v/>
      </c>
      <c r="AW891" s="34" t="str">
        <f t="shared" si="332"/>
        <v/>
      </c>
      <c r="AX891" s="34" t="str">
        <f t="shared" si="333"/>
        <v/>
      </c>
      <c r="AY891" s="34" t="str">
        <f>IF(SUMIF('7-市场业绩'!F:F,AC891,'7-市场业绩'!I:I)&gt;0,"学习卡","老结算")</f>
        <v>老结算</v>
      </c>
      <c r="AZ891" s="34" t="str">
        <f t="shared" si="334"/>
        <v/>
      </c>
      <c r="BA891" s="34" t="str">
        <f t="shared" si="335"/>
        <v>无</v>
      </c>
      <c r="BB891" s="34" t="str">
        <f t="shared" si="336"/>
        <v/>
      </c>
      <c r="BC891" s="34" t="str">
        <f t="shared" si="337"/>
        <v/>
      </c>
      <c r="BD891" s="34" t="str">
        <f t="shared" si="338"/>
        <v>无</v>
      </c>
      <c r="BE891" s="34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7.25" hidden="1" customHeight="1">
      <c r="A892" s="30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7"/>
      <c r="M892" s="20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4" t="str">
        <f t="shared" si="315"/>
        <v/>
      </c>
      <c r="AD892" s="35">
        <f t="shared" si="316"/>
        <v>0</v>
      </c>
      <c r="AE892" s="34" t="str">
        <f t="shared" si="317"/>
        <v/>
      </c>
      <c r="AF892" s="24"/>
      <c r="AG892" s="39">
        <f t="shared" si="318"/>
        <v>0</v>
      </c>
      <c r="AH892" s="35">
        <f t="shared" si="319"/>
        <v>0</v>
      </c>
      <c r="AI892" s="35">
        <f t="shared" si="320"/>
        <v>0</v>
      </c>
      <c r="AJ892" s="34" t="str">
        <f t="shared" si="321"/>
        <v/>
      </c>
      <c r="AK892" s="34" t="str">
        <f t="shared" si="322"/>
        <v/>
      </c>
      <c r="AL892" s="34" t="str">
        <f t="shared" si="323"/>
        <v/>
      </c>
      <c r="AM892" s="34" t="str">
        <f t="shared" si="324"/>
        <v/>
      </c>
      <c r="AN892" s="34" t="str">
        <f t="shared" si="325"/>
        <v/>
      </c>
      <c r="AO892" s="34" t="str">
        <f t="shared" si="326"/>
        <v/>
      </c>
      <c r="AP892" s="34" t="str">
        <f>IF(AJ892="","",VLOOKUP(AN892,[1]Sheet11!E:F,2,0))</f>
        <v/>
      </c>
      <c r="AQ892" s="34" t="str">
        <f>IF(AO892="拼单会员","5年",IF(AJ892="","",VLOOKUP(AM892&amp;AP892,[1]Sheet11!$J$3:$K$17,2)))</f>
        <v/>
      </c>
      <c r="AR892" s="34" t="str">
        <f t="shared" si="327"/>
        <v/>
      </c>
      <c r="AS892" s="34" t="str">
        <f t="shared" si="328"/>
        <v/>
      </c>
      <c r="AT892" s="34" t="str">
        <f t="shared" si="329"/>
        <v/>
      </c>
      <c r="AU892" s="34" t="str">
        <f t="shared" si="330"/>
        <v/>
      </c>
      <c r="AV892" s="34" t="str">
        <f t="shared" si="331"/>
        <v/>
      </c>
      <c r="AW892" s="34" t="str">
        <f t="shared" si="332"/>
        <v/>
      </c>
      <c r="AX892" s="34" t="str">
        <f t="shared" si="333"/>
        <v/>
      </c>
      <c r="AY892" s="34" t="str">
        <f>IF(SUMIF('7-市场业绩'!F:F,AC892,'7-市场业绩'!I:I)&gt;0,"学习卡","老结算")</f>
        <v>老结算</v>
      </c>
      <c r="AZ892" s="34" t="str">
        <f t="shared" si="334"/>
        <v/>
      </c>
      <c r="BA892" s="34" t="str">
        <f t="shared" si="335"/>
        <v>无</v>
      </c>
      <c r="BB892" s="34" t="str">
        <f t="shared" si="336"/>
        <v/>
      </c>
      <c r="BC892" s="34" t="str">
        <f t="shared" si="337"/>
        <v/>
      </c>
      <c r="BD892" s="34" t="str">
        <f t="shared" si="338"/>
        <v>无</v>
      </c>
      <c r="BE892" s="34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7.25" hidden="1" customHeight="1">
      <c r="A893" s="30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7"/>
      <c r="M893" s="20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4" t="str">
        <f t="shared" si="315"/>
        <v/>
      </c>
      <c r="AD893" s="35">
        <f t="shared" si="316"/>
        <v>0</v>
      </c>
      <c r="AE893" s="34" t="str">
        <f t="shared" si="317"/>
        <v/>
      </c>
      <c r="AF893" s="24"/>
      <c r="AG893" s="39">
        <f t="shared" si="318"/>
        <v>0</v>
      </c>
      <c r="AH893" s="35">
        <f t="shared" si="319"/>
        <v>0</v>
      </c>
      <c r="AI893" s="35">
        <f t="shared" si="320"/>
        <v>0</v>
      </c>
      <c r="AJ893" s="34" t="str">
        <f t="shared" si="321"/>
        <v/>
      </c>
      <c r="AK893" s="34" t="str">
        <f t="shared" si="322"/>
        <v/>
      </c>
      <c r="AL893" s="34" t="str">
        <f t="shared" si="323"/>
        <v/>
      </c>
      <c r="AM893" s="34" t="str">
        <f t="shared" si="324"/>
        <v/>
      </c>
      <c r="AN893" s="34" t="str">
        <f t="shared" si="325"/>
        <v/>
      </c>
      <c r="AO893" s="34" t="str">
        <f t="shared" si="326"/>
        <v/>
      </c>
      <c r="AP893" s="34" t="str">
        <f>IF(AJ893="","",VLOOKUP(AN893,[1]Sheet11!E:F,2,0))</f>
        <v/>
      </c>
      <c r="AQ893" s="34" t="str">
        <f>IF(AO893="拼单会员","5年",IF(AJ893="","",VLOOKUP(AM893&amp;AP893,[1]Sheet11!$J$3:$K$17,2)))</f>
        <v/>
      </c>
      <c r="AR893" s="34" t="str">
        <f t="shared" si="327"/>
        <v/>
      </c>
      <c r="AS893" s="34" t="str">
        <f t="shared" si="328"/>
        <v/>
      </c>
      <c r="AT893" s="34" t="str">
        <f t="shared" si="329"/>
        <v/>
      </c>
      <c r="AU893" s="34" t="str">
        <f t="shared" si="330"/>
        <v/>
      </c>
      <c r="AV893" s="34" t="str">
        <f t="shared" si="331"/>
        <v/>
      </c>
      <c r="AW893" s="34" t="str">
        <f t="shared" si="332"/>
        <v/>
      </c>
      <c r="AX893" s="34" t="str">
        <f t="shared" si="333"/>
        <v/>
      </c>
      <c r="AY893" s="34" t="str">
        <f>IF(SUMIF('7-市场业绩'!F:F,AC893,'7-市场业绩'!I:I)&gt;0,"学习卡","老结算")</f>
        <v>老结算</v>
      </c>
      <c r="AZ893" s="34" t="str">
        <f t="shared" si="334"/>
        <v/>
      </c>
      <c r="BA893" s="34" t="str">
        <f t="shared" si="335"/>
        <v>无</v>
      </c>
      <c r="BB893" s="34" t="str">
        <f t="shared" si="336"/>
        <v/>
      </c>
      <c r="BC893" s="34" t="str">
        <f t="shared" si="337"/>
        <v/>
      </c>
      <c r="BD893" s="34" t="str">
        <f t="shared" si="338"/>
        <v>无</v>
      </c>
      <c r="BE893" s="34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7.25" hidden="1" customHeight="1">
      <c r="A894" s="30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7"/>
      <c r="M894" s="20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4" t="str">
        <f t="shared" si="315"/>
        <v/>
      </c>
      <c r="AD894" s="35">
        <f t="shared" si="316"/>
        <v>0</v>
      </c>
      <c r="AE894" s="34" t="str">
        <f t="shared" si="317"/>
        <v/>
      </c>
      <c r="AF894" s="24"/>
      <c r="AG894" s="39">
        <f t="shared" si="318"/>
        <v>0</v>
      </c>
      <c r="AH894" s="35">
        <f t="shared" si="319"/>
        <v>0</v>
      </c>
      <c r="AI894" s="35">
        <f t="shared" si="320"/>
        <v>0</v>
      </c>
      <c r="AJ894" s="34" t="str">
        <f t="shared" si="321"/>
        <v/>
      </c>
      <c r="AK894" s="34" t="str">
        <f t="shared" si="322"/>
        <v/>
      </c>
      <c r="AL894" s="34" t="str">
        <f t="shared" si="323"/>
        <v/>
      </c>
      <c r="AM894" s="34" t="str">
        <f t="shared" si="324"/>
        <v/>
      </c>
      <c r="AN894" s="34" t="str">
        <f t="shared" si="325"/>
        <v/>
      </c>
      <c r="AO894" s="34" t="str">
        <f t="shared" si="326"/>
        <v/>
      </c>
      <c r="AP894" s="34" t="str">
        <f>IF(AJ894="","",VLOOKUP(AN894,[1]Sheet11!E:F,2,0))</f>
        <v/>
      </c>
      <c r="AQ894" s="34" t="str">
        <f>IF(AO894="拼单会员","5年",IF(AJ894="","",VLOOKUP(AM894&amp;AP894,[1]Sheet11!$J$3:$K$17,2)))</f>
        <v/>
      </c>
      <c r="AR894" s="34" t="str">
        <f t="shared" si="327"/>
        <v/>
      </c>
      <c r="AS894" s="34" t="str">
        <f t="shared" si="328"/>
        <v/>
      </c>
      <c r="AT894" s="34" t="str">
        <f t="shared" si="329"/>
        <v/>
      </c>
      <c r="AU894" s="34" t="str">
        <f t="shared" si="330"/>
        <v/>
      </c>
      <c r="AV894" s="34" t="str">
        <f t="shared" si="331"/>
        <v/>
      </c>
      <c r="AW894" s="34" t="str">
        <f t="shared" si="332"/>
        <v/>
      </c>
      <c r="AX894" s="34" t="str">
        <f t="shared" si="333"/>
        <v/>
      </c>
      <c r="AY894" s="34" t="str">
        <f>IF(SUMIF('7-市场业绩'!F:F,AC894,'7-市场业绩'!I:I)&gt;0,"学习卡","老结算")</f>
        <v>老结算</v>
      </c>
      <c r="AZ894" s="34" t="str">
        <f t="shared" si="334"/>
        <v/>
      </c>
      <c r="BA894" s="34" t="str">
        <f t="shared" si="335"/>
        <v>无</v>
      </c>
      <c r="BB894" s="34" t="str">
        <f t="shared" si="336"/>
        <v/>
      </c>
      <c r="BC894" s="34" t="str">
        <f t="shared" si="337"/>
        <v/>
      </c>
      <c r="BD894" s="34" t="str">
        <f t="shared" si="338"/>
        <v>无</v>
      </c>
      <c r="BE894" s="34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7.25" hidden="1" customHeight="1">
      <c r="A895" s="30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7"/>
      <c r="M895" s="20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4" t="str">
        <f t="shared" si="315"/>
        <v/>
      </c>
      <c r="AD895" s="35">
        <f t="shared" si="316"/>
        <v>0</v>
      </c>
      <c r="AE895" s="34" t="str">
        <f t="shared" si="317"/>
        <v/>
      </c>
      <c r="AF895" s="24"/>
      <c r="AG895" s="39">
        <f t="shared" si="318"/>
        <v>0</v>
      </c>
      <c r="AH895" s="35">
        <f t="shared" si="319"/>
        <v>0</v>
      </c>
      <c r="AI895" s="35">
        <f t="shared" si="320"/>
        <v>0</v>
      </c>
      <c r="AJ895" s="34" t="str">
        <f t="shared" si="321"/>
        <v/>
      </c>
      <c r="AK895" s="34" t="str">
        <f t="shared" si="322"/>
        <v/>
      </c>
      <c r="AL895" s="34" t="str">
        <f t="shared" si="323"/>
        <v/>
      </c>
      <c r="AM895" s="34" t="str">
        <f t="shared" si="324"/>
        <v/>
      </c>
      <c r="AN895" s="34" t="str">
        <f t="shared" si="325"/>
        <v/>
      </c>
      <c r="AO895" s="34" t="str">
        <f t="shared" si="326"/>
        <v/>
      </c>
      <c r="AP895" s="34" t="str">
        <f>IF(AJ895="","",VLOOKUP(AN895,[1]Sheet11!E:F,2,0))</f>
        <v/>
      </c>
      <c r="AQ895" s="34" t="str">
        <f>IF(AO895="拼单会员","5年",IF(AJ895="","",VLOOKUP(AM895&amp;AP895,[1]Sheet11!$J$3:$K$17,2)))</f>
        <v/>
      </c>
      <c r="AR895" s="34" t="str">
        <f t="shared" si="327"/>
        <v/>
      </c>
      <c r="AS895" s="34" t="str">
        <f t="shared" si="328"/>
        <v/>
      </c>
      <c r="AT895" s="34" t="str">
        <f t="shared" si="329"/>
        <v/>
      </c>
      <c r="AU895" s="34" t="str">
        <f t="shared" si="330"/>
        <v/>
      </c>
      <c r="AV895" s="34" t="str">
        <f t="shared" si="331"/>
        <v/>
      </c>
      <c r="AW895" s="34" t="str">
        <f t="shared" si="332"/>
        <v/>
      </c>
      <c r="AX895" s="34" t="str">
        <f t="shared" si="333"/>
        <v/>
      </c>
      <c r="AY895" s="34" t="str">
        <f>IF(SUMIF('7-市场业绩'!F:F,AC895,'7-市场业绩'!I:I)&gt;0,"学习卡","老结算")</f>
        <v>老结算</v>
      </c>
      <c r="AZ895" s="34" t="str">
        <f t="shared" si="334"/>
        <v/>
      </c>
      <c r="BA895" s="34" t="str">
        <f t="shared" si="335"/>
        <v>无</v>
      </c>
      <c r="BB895" s="34" t="str">
        <f t="shared" si="336"/>
        <v/>
      </c>
      <c r="BC895" s="34" t="str">
        <f t="shared" si="337"/>
        <v/>
      </c>
      <c r="BD895" s="34" t="str">
        <f t="shared" si="338"/>
        <v>无</v>
      </c>
      <c r="BE895" s="34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7.25" hidden="1" customHeight="1">
      <c r="A896" s="30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7"/>
      <c r="M896" s="20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4" t="str">
        <f t="shared" si="315"/>
        <v/>
      </c>
      <c r="AD896" s="35">
        <f t="shared" si="316"/>
        <v>0</v>
      </c>
      <c r="AE896" s="34" t="str">
        <f t="shared" si="317"/>
        <v/>
      </c>
      <c r="AF896" s="24"/>
      <c r="AG896" s="39">
        <f t="shared" si="318"/>
        <v>0</v>
      </c>
      <c r="AH896" s="35">
        <f t="shared" si="319"/>
        <v>0</v>
      </c>
      <c r="AI896" s="35">
        <f t="shared" si="320"/>
        <v>0</v>
      </c>
      <c r="AJ896" s="34" t="str">
        <f t="shared" si="321"/>
        <v/>
      </c>
      <c r="AK896" s="34" t="str">
        <f t="shared" si="322"/>
        <v/>
      </c>
      <c r="AL896" s="34" t="str">
        <f t="shared" si="323"/>
        <v/>
      </c>
      <c r="AM896" s="34" t="str">
        <f t="shared" si="324"/>
        <v/>
      </c>
      <c r="AN896" s="34" t="str">
        <f t="shared" si="325"/>
        <v/>
      </c>
      <c r="AO896" s="34" t="str">
        <f t="shared" si="326"/>
        <v/>
      </c>
      <c r="AP896" s="34" t="str">
        <f>IF(AJ896="","",VLOOKUP(AN896,[1]Sheet11!E:F,2,0))</f>
        <v/>
      </c>
      <c r="AQ896" s="34" t="str">
        <f>IF(AO896="拼单会员","5年",IF(AJ896="","",VLOOKUP(AM896&amp;AP896,[1]Sheet11!$J$3:$K$17,2)))</f>
        <v/>
      </c>
      <c r="AR896" s="34" t="str">
        <f t="shared" si="327"/>
        <v/>
      </c>
      <c r="AS896" s="34" t="str">
        <f t="shared" si="328"/>
        <v/>
      </c>
      <c r="AT896" s="34" t="str">
        <f t="shared" si="329"/>
        <v/>
      </c>
      <c r="AU896" s="34" t="str">
        <f t="shared" si="330"/>
        <v/>
      </c>
      <c r="AV896" s="34" t="str">
        <f t="shared" si="331"/>
        <v/>
      </c>
      <c r="AW896" s="34" t="str">
        <f t="shared" si="332"/>
        <v/>
      </c>
      <c r="AX896" s="34" t="str">
        <f t="shared" si="333"/>
        <v/>
      </c>
      <c r="AY896" s="34" t="str">
        <f>IF(SUMIF('7-市场业绩'!F:F,AC896,'7-市场业绩'!I:I)&gt;0,"学习卡","老结算")</f>
        <v>老结算</v>
      </c>
      <c r="AZ896" s="34" t="str">
        <f t="shared" si="334"/>
        <v/>
      </c>
      <c r="BA896" s="34" t="str">
        <f t="shared" si="335"/>
        <v>无</v>
      </c>
      <c r="BB896" s="34" t="str">
        <f t="shared" si="336"/>
        <v/>
      </c>
      <c r="BC896" s="34" t="str">
        <f t="shared" si="337"/>
        <v/>
      </c>
      <c r="BD896" s="34" t="str">
        <f t="shared" si="338"/>
        <v>无</v>
      </c>
      <c r="BE896" s="34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7.25" hidden="1" customHeight="1">
      <c r="A897" s="30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7"/>
      <c r="M897" s="20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4" t="str">
        <f t="shared" si="315"/>
        <v/>
      </c>
      <c r="AD897" s="35">
        <f t="shared" si="316"/>
        <v>0</v>
      </c>
      <c r="AE897" s="34" t="str">
        <f t="shared" si="317"/>
        <v/>
      </c>
      <c r="AF897" s="24"/>
      <c r="AG897" s="39">
        <f t="shared" si="318"/>
        <v>0</v>
      </c>
      <c r="AH897" s="35">
        <f t="shared" si="319"/>
        <v>0</v>
      </c>
      <c r="AI897" s="35">
        <f t="shared" si="320"/>
        <v>0</v>
      </c>
      <c r="AJ897" s="34" t="str">
        <f t="shared" si="321"/>
        <v/>
      </c>
      <c r="AK897" s="34" t="str">
        <f t="shared" si="322"/>
        <v/>
      </c>
      <c r="AL897" s="34" t="str">
        <f t="shared" si="323"/>
        <v/>
      </c>
      <c r="AM897" s="34" t="str">
        <f t="shared" si="324"/>
        <v/>
      </c>
      <c r="AN897" s="34" t="str">
        <f t="shared" si="325"/>
        <v/>
      </c>
      <c r="AO897" s="34" t="str">
        <f t="shared" si="326"/>
        <v/>
      </c>
      <c r="AP897" s="34" t="str">
        <f>IF(AJ897="","",VLOOKUP(AN897,[1]Sheet11!E:F,2,0))</f>
        <v/>
      </c>
      <c r="AQ897" s="34" t="str">
        <f>IF(AO897="拼单会员","5年",IF(AJ897="","",VLOOKUP(AM897&amp;AP897,[1]Sheet11!$J$3:$K$17,2)))</f>
        <v/>
      </c>
      <c r="AR897" s="34" t="str">
        <f t="shared" si="327"/>
        <v/>
      </c>
      <c r="AS897" s="34" t="str">
        <f t="shared" si="328"/>
        <v/>
      </c>
      <c r="AT897" s="34" t="str">
        <f t="shared" si="329"/>
        <v/>
      </c>
      <c r="AU897" s="34" t="str">
        <f t="shared" si="330"/>
        <v/>
      </c>
      <c r="AV897" s="34" t="str">
        <f t="shared" si="331"/>
        <v/>
      </c>
      <c r="AW897" s="34" t="str">
        <f t="shared" si="332"/>
        <v/>
      </c>
      <c r="AX897" s="34" t="str">
        <f t="shared" si="333"/>
        <v/>
      </c>
      <c r="AY897" s="34" t="str">
        <f>IF(SUMIF('7-市场业绩'!F:F,AC897,'7-市场业绩'!I:I)&gt;0,"学习卡","老结算")</f>
        <v>老结算</v>
      </c>
      <c r="AZ897" s="34" t="str">
        <f t="shared" si="334"/>
        <v/>
      </c>
      <c r="BA897" s="34" t="str">
        <f t="shared" si="335"/>
        <v>无</v>
      </c>
      <c r="BB897" s="34" t="str">
        <f t="shared" si="336"/>
        <v/>
      </c>
      <c r="BC897" s="34" t="str">
        <f t="shared" si="337"/>
        <v/>
      </c>
      <c r="BD897" s="34" t="str">
        <f t="shared" si="338"/>
        <v>无</v>
      </c>
      <c r="BE897" s="34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7.25" hidden="1" customHeight="1">
      <c r="A898" s="30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7"/>
      <c r="M898" s="20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4" t="str">
        <f t="shared" si="315"/>
        <v/>
      </c>
      <c r="AD898" s="35">
        <f t="shared" si="316"/>
        <v>0</v>
      </c>
      <c r="AE898" s="34" t="str">
        <f t="shared" si="317"/>
        <v/>
      </c>
      <c r="AF898" s="24"/>
      <c r="AG898" s="39">
        <f t="shared" si="318"/>
        <v>0</v>
      </c>
      <c r="AH898" s="35">
        <f t="shared" si="319"/>
        <v>0</v>
      </c>
      <c r="AI898" s="35">
        <f t="shared" si="320"/>
        <v>0</v>
      </c>
      <c r="AJ898" s="34" t="str">
        <f t="shared" si="321"/>
        <v/>
      </c>
      <c r="AK898" s="34" t="str">
        <f t="shared" si="322"/>
        <v/>
      </c>
      <c r="AL898" s="34" t="str">
        <f t="shared" si="323"/>
        <v/>
      </c>
      <c r="AM898" s="34" t="str">
        <f t="shared" si="324"/>
        <v/>
      </c>
      <c r="AN898" s="34" t="str">
        <f t="shared" si="325"/>
        <v/>
      </c>
      <c r="AO898" s="34" t="str">
        <f t="shared" si="326"/>
        <v/>
      </c>
      <c r="AP898" s="34" t="str">
        <f>IF(AJ898="","",VLOOKUP(AN898,[1]Sheet11!E:F,2,0))</f>
        <v/>
      </c>
      <c r="AQ898" s="34" t="str">
        <f>IF(AO898="拼单会员","5年",IF(AJ898="","",VLOOKUP(AM898&amp;AP898,[1]Sheet11!$J$3:$K$17,2)))</f>
        <v/>
      </c>
      <c r="AR898" s="34" t="str">
        <f t="shared" si="327"/>
        <v/>
      </c>
      <c r="AS898" s="34" t="str">
        <f t="shared" si="328"/>
        <v/>
      </c>
      <c r="AT898" s="34" t="str">
        <f t="shared" si="329"/>
        <v/>
      </c>
      <c r="AU898" s="34" t="str">
        <f t="shared" si="330"/>
        <v/>
      </c>
      <c r="AV898" s="34" t="str">
        <f t="shared" si="331"/>
        <v/>
      </c>
      <c r="AW898" s="34" t="str">
        <f t="shared" si="332"/>
        <v/>
      </c>
      <c r="AX898" s="34" t="str">
        <f t="shared" si="333"/>
        <v/>
      </c>
      <c r="AY898" s="34" t="str">
        <f>IF(SUMIF('7-市场业绩'!F:F,AC898,'7-市场业绩'!I:I)&gt;0,"学习卡","老结算")</f>
        <v>老结算</v>
      </c>
      <c r="AZ898" s="34" t="str">
        <f t="shared" si="334"/>
        <v/>
      </c>
      <c r="BA898" s="34" t="str">
        <f t="shared" si="335"/>
        <v>无</v>
      </c>
      <c r="BB898" s="34" t="str">
        <f t="shared" si="336"/>
        <v/>
      </c>
      <c r="BC898" s="34" t="str">
        <f t="shared" si="337"/>
        <v/>
      </c>
      <c r="BD898" s="34" t="str">
        <f t="shared" si="338"/>
        <v>无</v>
      </c>
      <c r="BE898" s="34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7.25" hidden="1" customHeight="1">
      <c r="A899" s="30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7"/>
      <c r="M899" s="20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4" t="str">
        <f t="shared" ref="AC899:AC962" si="339">SUBSTITUTE(SUBSTITUTE(SUBSTITUTE(SUBSTITUTE(SUBSTITUTE(SUBSTITUTE(AA899,"(主签单人)",""),"(03-客户接待员)",""),"（金牌）",""),"（会员学员）",""),"金牌",""),"金牌学员","")</f>
        <v/>
      </c>
      <c r="AD899" s="35">
        <f t="shared" ref="AD899:AD962" si="340">IFERROR(VALUE(MID(H899,FIND("(",H899)+1,FIND(")",H899)-FIND("(",H899)-2)),0)</f>
        <v>0</v>
      </c>
      <c r="AE899" s="34" t="str">
        <f t="shared" ref="AE899:AE962" si="341">IF(AJ899="","",MID(AB899,FIND("@",SUBSTITUTE(AB899,"／","@",6))+5,FIND("@",SUBSTITUTE(AB899,"／","@",7))-FIND("@",SUBSTITUTE(AB899,"／","@",6))-5))</f>
        <v/>
      </c>
      <c r="AF899" s="24"/>
      <c r="AG899" s="39">
        <f t="shared" ref="AG899:AG962" si="342">IFERROR(VALUE(MID(AB899,FIND("@",SUBSTITUTE(AB899,"：","@",1))+1,FIND("@",SUBSTITUTE(AB899,"）","@",1))-FIND("@",SUBSTITUTE(AB899,"：","@",1))-1)),0)</f>
        <v>0</v>
      </c>
      <c r="AH899" s="35">
        <f t="shared" ref="AH899:AH962" si="343">IFERROR(IF(AND(IFERROR(FIND("预缴定金",AB899),0)=0,H899=""),M899,VALUE(MID(AB899,FIND("@",SUBSTITUTE(AB899,"：","@",2))+1,FIND("@",SUBSTITUTE(AB899,"）","@",2))-FIND("@",SUBSTITUTE(AB899,"：","@",2))-1))),0)</f>
        <v>0</v>
      </c>
      <c r="AI899" s="35">
        <f t="shared" ref="AI899:AI962" si="344">M899-AH899</f>
        <v>0</v>
      </c>
      <c r="AJ899" s="34" t="str">
        <f t="shared" ref="AJ899:AJ962" si="345">IF(OR(V899="退费",V899="结转",W899="",W899="结转学费",W899="老带新返现"),"",IF(OR(AI899&lt;=0,AND(IFERROR(FIND("预缴定金",AB899),0)=0,H899="")),"",LEFT(AB899,FIND("／",AB899)-1)))</f>
        <v/>
      </c>
      <c r="AK899" s="34" t="str">
        <f t="shared" ref="AK899:AK962" si="346">IF(AJ899="","",LEFT(AB899,2))</f>
        <v/>
      </c>
      <c r="AL899" s="34" t="str">
        <f t="shared" ref="AL899:AL962" si="347">IF(AJ899="","",MID(AB899,3,2))</f>
        <v/>
      </c>
      <c r="AM899" s="34" t="str">
        <f t="shared" ref="AM899:AM962" si="348">IF(AJ899="","",MID(AB899,5,2))</f>
        <v/>
      </c>
      <c r="AN899" s="34" t="str">
        <f t="shared" ref="AN899:AN962" si="349">IF(AJ899="","",MIDB(AJ899,SEARCHB("?",AJ899),2*LEN(AJ899)-LENB(AJ899)+2))</f>
        <v/>
      </c>
      <c r="AO899" s="34" t="str">
        <f t="shared" ref="AO899:AO962" si="350">IF(AJ899="","",RIGHT(MIDB(AJ899,SEARCHB("?",AJ899),20),LENB(MIDB(AJ899,SEARCHB("?",AJ899),20))-LEN(MIDB(AJ899,SEARCHB("?",AJ899),20))-1))</f>
        <v/>
      </c>
      <c r="AP899" s="34" t="str">
        <f>IF(AJ899="","",VLOOKUP(AN899,[1]Sheet11!E:F,2,0))</f>
        <v/>
      </c>
      <c r="AQ899" s="34" t="str">
        <f>IF(AO899="拼单会员","5年",IF(AJ899="","",VLOOKUP(AM899&amp;AP899,[1]Sheet11!$J$3:$K$17,2)))</f>
        <v/>
      </c>
      <c r="AR899" s="34" t="str">
        <f t="shared" ref="AR899:AR962" si="351">IF(AJ899="","",VLOOKUP(AO899,BP:BQ,2,0))</f>
        <v/>
      </c>
      <c r="AS899" s="34" t="str">
        <f t="shared" ref="AS899:AS962" si="352">IF(AJ899="","",MID(AB899,FIND("@",SUBSTITUTE(AB899,"／","@",5))+8,10))</f>
        <v/>
      </c>
      <c r="AT899" s="34" t="str">
        <f t="shared" ref="AT899:AT962" si="353">IF(AJ899="","",IF(AK899="新生","新生",IF((AS899-$BH$2)&gt;0,"1年追补","老生")))</f>
        <v/>
      </c>
      <c r="AU899" s="34" t="str">
        <f t="shared" ref="AU899:AU962" si="354">IF(AJ899="","",IF(OR(AT899="新生",AT899="1年追补"),"新生","老生"))</f>
        <v/>
      </c>
      <c r="AV899" s="34" t="str">
        <f t="shared" ref="AV899:AV962" si="355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4" t="str">
        <f t="shared" ref="AW899:AW962" si="356">IF(AJ899="","",VLOOKUP(AO899,BP:BR,3,0))</f>
        <v/>
      </c>
      <c r="AX899" s="34" t="str">
        <f t="shared" ref="AX899:AX962" si="357">AT899&amp;AW899</f>
        <v/>
      </c>
      <c r="AY899" s="34" t="str">
        <f>IF(SUMIF('7-市场业绩'!F:F,AC899,'7-市场业绩'!I:I)&gt;0,"学习卡","老结算")</f>
        <v>老结算</v>
      </c>
      <c r="AZ899" s="34" t="str">
        <f t="shared" ref="AZ899:AZ962" si="358">IF(AY899="学习卡",AV899,AX899)</f>
        <v/>
      </c>
      <c r="BA899" s="34" t="str">
        <f t="shared" ref="BA899:BA962" si="359">IFERROR(MID(AB899,FIND("@",SUBSTITUTE(AB899,"／","@",3))+6,FIND("@",SUBSTITUTE(AB899,"／","@",4))-FIND("@",SUBSTITUTE(AB899,"／","@",3))-6),"无")</f>
        <v>无</v>
      </c>
      <c r="BB899" s="34" t="str">
        <f t="shared" ref="BB899:BB962" si="360">IFERROR(MID(AB899,FIND("@",SUBSTITUTE(AB899,"：","@",6))+1,FIND("@",SUBSTITUTE(AB899,"-","@",8))-FIND("@",SUBSTITUTE(AB899,"：","@",6))-1),"")</f>
        <v/>
      </c>
      <c r="BC899" s="34" t="str">
        <f t="shared" ref="BC899:BC962" si="361">IFERROR(MID(AB899,FIND("@",SUBSTITUTE(AB899,"：","@",6))+1,FIND("@",SUBSTITUTE(AB899,"-","@",8))-FIND("@",SUBSTITUTE(AB899,"：","@",6))-1),"")</f>
        <v/>
      </c>
      <c r="BD899" s="34" t="str">
        <f t="shared" ref="BD899:BD962" si="362">IFERROR(MID(AB899,FIND("@",SUBSTITUTE(AB899,"：","@",4))+1,FIND("@",SUBSTITUTE(AB899,"）","@",6))-FIND("@",SUBSTITUTE(AB899,"：","@",4))-1),"无")</f>
        <v>无</v>
      </c>
      <c r="BE899" s="34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7.25" hidden="1" customHeight="1">
      <c r="A900" s="30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7"/>
      <c r="M900" s="20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4" t="str">
        <f t="shared" si="339"/>
        <v/>
      </c>
      <c r="AD900" s="35">
        <f t="shared" si="340"/>
        <v>0</v>
      </c>
      <c r="AE900" s="34" t="str">
        <f t="shared" si="341"/>
        <v/>
      </c>
      <c r="AF900" s="24"/>
      <c r="AG900" s="39">
        <f t="shared" si="342"/>
        <v>0</v>
      </c>
      <c r="AH900" s="35">
        <f t="shared" si="343"/>
        <v>0</v>
      </c>
      <c r="AI900" s="35">
        <f t="shared" si="344"/>
        <v>0</v>
      </c>
      <c r="AJ900" s="34" t="str">
        <f t="shared" si="345"/>
        <v/>
      </c>
      <c r="AK900" s="34" t="str">
        <f t="shared" si="346"/>
        <v/>
      </c>
      <c r="AL900" s="34" t="str">
        <f t="shared" si="347"/>
        <v/>
      </c>
      <c r="AM900" s="34" t="str">
        <f t="shared" si="348"/>
        <v/>
      </c>
      <c r="AN900" s="34" t="str">
        <f t="shared" si="349"/>
        <v/>
      </c>
      <c r="AO900" s="34" t="str">
        <f t="shared" si="350"/>
        <v/>
      </c>
      <c r="AP900" s="34" t="str">
        <f>IF(AJ900="","",VLOOKUP(AN900,[1]Sheet11!E:F,2,0))</f>
        <v/>
      </c>
      <c r="AQ900" s="34" t="str">
        <f>IF(AO900="拼单会员","5年",IF(AJ900="","",VLOOKUP(AM900&amp;AP900,[1]Sheet11!$J$3:$K$17,2)))</f>
        <v/>
      </c>
      <c r="AR900" s="34" t="str">
        <f t="shared" si="351"/>
        <v/>
      </c>
      <c r="AS900" s="34" t="str">
        <f t="shared" si="352"/>
        <v/>
      </c>
      <c r="AT900" s="34" t="str">
        <f t="shared" si="353"/>
        <v/>
      </c>
      <c r="AU900" s="34" t="str">
        <f t="shared" si="354"/>
        <v/>
      </c>
      <c r="AV900" s="34" t="str">
        <f t="shared" si="355"/>
        <v/>
      </c>
      <c r="AW900" s="34" t="str">
        <f t="shared" si="356"/>
        <v/>
      </c>
      <c r="AX900" s="34" t="str">
        <f t="shared" si="357"/>
        <v/>
      </c>
      <c r="AY900" s="34" t="str">
        <f>IF(SUMIF('7-市场业绩'!F:F,AC900,'7-市场业绩'!I:I)&gt;0,"学习卡","老结算")</f>
        <v>老结算</v>
      </c>
      <c r="AZ900" s="34" t="str">
        <f t="shared" si="358"/>
        <v/>
      </c>
      <c r="BA900" s="34" t="str">
        <f t="shared" si="359"/>
        <v>无</v>
      </c>
      <c r="BB900" s="34" t="str">
        <f t="shared" si="360"/>
        <v/>
      </c>
      <c r="BC900" s="34" t="str">
        <f t="shared" si="361"/>
        <v/>
      </c>
      <c r="BD900" s="34" t="str">
        <f t="shared" si="362"/>
        <v>无</v>
      </c>
      <c r="BE900" s="34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7.25" hidden="1" customHeight="1">
      <c r="A901" s="30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7"/>
      <c r="M901" s="20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4" t="str">
        <f t="shared" si="339"/>
        <v/>
      </c>
      <c r="AD901" s="35">
        <f t="shared" si="340"/>
        <v>0</v>
      </c>
      <c r="AE901" s="34" t="str">
        <f t="shared" si="341"/>
        <v/>
      </c>
      <c r="AF901" s="24"/>
      <c r="AG901" s="39">
        <f t="shared" si="342"/>
        <v>0</v>
      </c>
      <c r="AH901" s="35">
        <f t="shared" si="343"/>
        <v>0</v>
      </c>
      <c r="AI901" s="35">
        <f t="shared" si="344"/>
        <v>0</v>
      </c>
      <c r="AJ901" s="34" t="str">
        <f t="shared" si="345"/>
        <v/>
      </c>
      <c r="AK901" s="34" t="str">
        <f t="shared" si="346"/>
        <v/>
      </c>
      <c r="AL901" s="34" t="str">
        <f t="shared" si="347"/>
        <v/>
      </c>
      <c r="AM901" s="34" t="str">
        <f t="shared" si="348"/>
        <v/>
      </c>
      <c r="AN901" s="34" t="str">
        <f t="shared" si="349"/>
        <v/>
      </c>
      <c r="AO901" s="34" t="str">
        <f t="shared" si="350"/>
        <v/>
      </c>
      <c r="AP901" s="34" t="str">
        <f>IF(AJ901="","",VLOOKUP(AN901,[1]Sheet11!E:F,2,0))</f>
        <v/>
      </c>
      <c r="AQ901" s="34" t="str">
        <f>IF(AO901="拼单会员","5年",IF(AJ901="","",VLOOKUP(AM901&amp;AP901,[1]Sheet11!$J$3:$K$17,2)))</f>
        <v/>
      </c>
      <c r="AR901" s="34" t="str">
        <f t="shared" si="351"/>
        <v/>
      </c>
      <c r="AS901" s="34" t="str">
        <f t="shared" si="352"/>
        <v/>
      </c>
      <c r="AT901" s="34" t="str">
        <f t="shared" si="353"/>
        <v/>
      </c>
      <c r="AU901" s="34" t="str">
        <f t="shared" si="354"/>
        <v/>
      </c>
      <c r="AV901" s="34" t="str">
        <f t="shared" si="355"/>
        <v/>
      </c>
      <c r="AW901" s="34" t="str">
        <f t="shared" si="356"/>
        <v/>
      </c>
      <c r="AX901" s="34" t="str">
        <f t="shared" si="357"/>
        <v/>
      </c>
      <c r="AY901" s="34" t="str">
        <f>IF(SUMIF('7-市场业绩'!F:F,AC901,'7-市场业绩'!I:I)&gt;0,"学习卡","老结算")</f>
        <v>老结算</v>
      </c>
      <c r="AZ901" s="34" t="str">
        <f t="shared" si="358"/>
        <v/>
      </c>
      <c r="BA901" s="34" t="str">
        <f t="shared" si="359"/>
        <v>无</v>
      </c>
      <c r="BB901" s="34" t="str">
        <f t="shared" si="360"/>
        <v/>
      </c>
      <c r="BC901" s="34" t="str">
        <f t="shared" si="361"/>
        <v/>
      </c>
      <c r="BD901" s="34" t="str">
        <f t="shared" si="362"/>
        <v>无</v>
      </c>
      <c r="BE901" s="34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7.25" hidden="1" customHeight="1">
      <c r="A902" s="30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7"/>
      <c r="M902" s="20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4" t="str">
        <f t="shared" si="339"/>
        <v/>
      </c>
      <c r="AD902" s="35">
        <f t="shared" si="340"/>
        <v>0</v>
      </c>
      <c r="AE902" s="34" t="str">
        <f t="shared" si="341"/>
        <v/>
      </c>
      <c r="AF902" s="24"/>
      <c r="AG902" s="39">
        <f t="shared" si="342"/>
        <v>0</v>
      </c>
      <c r="AH902" s="35">
        <f t="shared" si="343"/>
        <v>0</v>
      </c>
      <c r="AI902" s="35">
        <f t="shared" si="344"/>
        <v>0</v>
      </c>
      <c r="AJ902" s="34" t="str">
        <f t="shared" si="345"/>
        <v/>
      </c>
      <c r="AK902" s="34" t="str">
        <f t="shared" si="346"/>
        <v/>
      </c>
      <c r="AL902" s="34" t="str">
        <f t="shared" si="347"/>
        <v/>
      </c>
      <c r="AM902" s="34" t="str">
        <f t="shared" si="348"/>
        <v/>
      </c>
      <c r="AN902" s="34" t="str">
        <f t="shared" si="349"/>
        <v/>
      </c>
      <c r="AO902" s="34" t="str">
        <f t="shared" si="350"/>
        <v/>
      </c>
      <c r="AP902" s="34" t="str">
        <f>IF(AJ902="","",VLOOKUP(AN902,[1]Sheet11!E:F,2,0))</f>
        <v/>
      </c>
      <c r="AQ902" s="34" t="str">
        <f>IF(AO902="拼单会员","5年",IF(AJ902="","",VLOOKUP(AM902&amp;AP902,[1]Sheet11!$J$3:$K$17,2)))</f>
        <v/>
      </c>
      <c r="AR902" s="34" t="str">
        <f t="shared" si="351"/>
        <v/>
      </c>
      <c r="AS902" s="34" t="str">
        <f t="shared" si="352"/>
        <v/>
      </c>
      <c r="AT902" s="34" t="str">
        <f t="shared" si="353"/>
        <v/>
      </c>
      <c r="AU902" s="34" t="str">
        <f t="shared" si="354"/>
        <v/>
      </c>
      <c r="AV902" s="34" t="str">
        <f t="shared" si="355"/>
        <v/>
      </c>
      <c r="AW902" s="34" t="str">
        <f t="shared" si="356"/>
        <v/>
      </c>
      <c r="AX902" s="34" t="str">
        <f t="shared" si="357"/>
        <v/>
      </c>
      <c r="AY902" s="34" t="str">
        <f>IF(SUMIF('7-市场业绩'!F:F,AC902,'7-市场业绩'!I:I)&gt;0,"学习卡","老结算")</f>
        <v>老结算</v>
      </c>
      <c r="AZ902" s="34" t="str">
        <f t="shared" si="358"/>
        <v/>
      </c>
      <c r="BA902" s="34" t="str">
        <f t="shared" si="359"/>
        <v>无</v>
      </c>
      <c r="BB902" s="34" t="str">
        <f t="shared" si="360"/>
        <v/>
      </c>
      <c r="BC902" s="34" t="str">
        <f t="shared" si="361"/>
        <v/>
      </c>
      <c r="BD902" s="34" t="str">
        <f t="shared" si="362"/>
        <v>无</v>
      </c>
      <c r="BE902" s="34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7.25" hidden="1" customHeight="1">
      <c r="A903" s="30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7"/>
      <c r="M903" s="20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4" t="str">
        <f t="shared" si="339"/>
        <v/>
      </c>
      <c r="AD903" s="35">
        <f t="shared" si="340"/>
        <v>0</v>
      </c>
      <c r="AE903" s="34" t="str">
        <f t="shared" si="341"/>
        <v/>
      </c>
      <c r="AF903" s="24"/>
      <c r="AG903" s="39">
        <f t="shared" si="342"/>
        <v>0</v>
      </c>
      <c r="AH903" s="35">
        <f t="shared" si="343"/>
        <v>0</v>
      </c>
      <c r="AI903" s="35">
        <f t="shared" si="344"/>
        <v>0</v>
      </c>
      <c r="AJ903" s="34" t="str">
        <f t="shared" si="345"/>
        <v/>
      </c>
      <c r="AK903" s="34" t="str">
        <f t="shared" si="346"/>
        <v/>
      </c>
      <c r="AL903" s="34" t="str">
        <f t="shared" si="347"/>
        <v/>
      </c>
      <c r="AM903" s="34" t="str">
        <f t="shared" si="348"/>
        <v/>
      </c>
      <c r="AN903" s="34" t="str">
        <f t="shared" si="349"/>
        <v/>
      </c>
      <c r="AO903" s="34" t="str">
        <f t="shared" si="350"/>
        <v/>
      </c>
      <c r="AP903" s="34" t="str">
        <f>IF(AJ903="","",VLOOKUP(AN903,[1]Sheet11!E:F,2,0))</f>
        <v/>
      </c>
      <c r="AQ903" s="34" t="str">
        <f>IF(AO903="拼单会员","5年",IF(AJ903="","",VLOOKUP(AM903&amp;AP903,[1]Sheet11!$J$3:$K$17,2)))</f>
        <v/>
      </c>
      <c r="AR903" s="34" t="str">
        <f t="shared" si="351"/>
        <v/>
      </c>
      <c r="AS903" s="34" t="str">
        <f t="shared" si="352"/>
        <v/>
      </c>
      <c r="AT903" s="34" t="str">
        <f t="shared" si="353"/>
        <v/>
      </c>
      <c r="AU903" s="34" t="str">
        <f t="shared" si="354"/>
        <v/>
      </c>
      <c r="AV903" s="34" t="str">
        <f t="shared" si="355"/>
        <v/>
      </c>
      <c r="AW903" s="34" t="str">
        <f t="shared" si="356"/>
        <v/>
      </c>
      <c r="AX903" s="34" t="str">
        <f t="shared" si="357"/>
        <v/>
      </c>
      <c r="AY903" s="34" t="str">
        <f>IF(SUMIF('7-市场业绩'!F:F,AC903,'7-市场业绩'!I:I)&gt;0,"学习卡","老结算")</f>
        <v>老结算</v>
      </c>
      <c r="AZ903" s="34" t="str">
        <f t="shared" si="358"/>
        <v/>
      </c>
      <c r="BA903" s="34" t="str">
        <f t="shared" si="359"/>
        <v>无</v>
      </c>
      <c r="BB903" s="34" t="str">
        <f t="shared" si="360"/>
        <v/>
      </c>
      <c r="BC903" s="34" t="str">
        <f t="shared" si="361"/>
        <v/>
      </c>
      <c r="BD903" s="34" t="str">
        <f t="shared" si="362"/>
        <v>无</v>
      </c>
      <c r="BE903" s="34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7.25" hidden="1" customHeight="1">
      <c r="A904" s="30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7"/>
      <c r="M904" s="20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4" t="str">
        <f t="shared" si="339"/>
        <v/>
      </c>
      <c r="AD904" s="35">
        <f t="shared" si="340"/>
        <v>0</v>
      </c>
      <c r="AE904" s="34" t="str">
        <f t="shared" si="341"/>
        <v/>
      </c>
      <c r="AF904" s="24"/>
      <c r="AG904" s="39">
        <f t="shared" si="342"/>
        <v>0</v>
      </c>
      <c r="AH904" s="35">
        <f t="shared" si="343"/>
        <v>0</v>
      </c>
      <c r="AI904" s="35">
        <f t="shared" si="344"/>
        <v>0</v>
      </c>
      <c r="AJ904" s="34" t="str">
        <f t="shared" si="345"/>
        <v/>
      </c>
      <c r="AK904" s="34" t="str">
        <f t="shared" si="346"/>
        <v/>
      </c>
      <c r="AL904" s="34" t="str">
        <f t="shared" si="347"/>
        <v/>
      </c>
      <c r="AM904" s="34" t="str">
        <f t="shared" si="348"/>
        <v/>
      </c>
      <c r="AN904" s="34" t="str">
        <f t="shared" si="349"/>
        <v/>
      </c>
      <c r="AO904" s="34" t="str">
        <f t="shared" si="350"/>
        <v/>
      </c>
      <c r="AP904" s="34" t="str">
        <f>IF(AJ904="","",VLOOKUP(AN904,[1]Sheet11!E:F,2,0))</f>
        <v/>
      </c>
      <c r="AQ904" s="34" t="str">
        <f>IF(AO904="拼单会员","5年",IF(AJ904="","",VLOOKUP(AM904&amp;AP904,[1]Sheet11!$J$3:$K$17,2)))</f>
        <v/>
      </c>
      <c r="AR904" s="34" t="str">
        <f t="shared" si="351"/>
        <v/>
      </c>
      <c r="AS904" s="34" t="str">
        <f t="shared" si="352"/>
        <v/>
      </c>
      <c r="AT904" s="34" t="str">
        <f t="shared" si="353"/>
        <v/>
      </c>
      <c r="AU904" s="34" t="str">
        <f t="shared" si="354"/>
        <v/>
      </c>
      <c r="AV904" s="34" t="str">
        <f t="shared" si="355"/>
        <v/>
      </c>
      <c r="AW904" s="34" t="str">
        <f t="shared" si="356"/>
        <v/>
      </c>
      <c r="AX904" s="34" t="str">
        <f t="shared" si="357"/>
        <v/>
      </c>
      <c r="AY904" s="34" t="str">
        <f>IF(SUMIF('7-市场业绩'!F:F,AC904,'7-市场业绩'!I:I)&gt;0,"学习卡","老结算")</f>
        <v>老结算</v>
      </c>
      <c r="AZ904" s="34" t="str">
        <f t="shared" si="358"/>
        <v/>
      </c>
      <c r="BA904" s="34" t="str">
        <f t="shared" si="359"/>
        <v>无</v>
      </c>
      <c r="BB904" s="34" t="str">
        <f t="shared" si="360"/>
        <v/>
      </c>
      <c r="BC904" s="34" t="str">
        <f t="shared" si="361"/>
        <v/>
      </c>
      <c r="BD904" s="34" t="str">
        <f t="shared" si="362"/>
        <v>无</v>
      </c>
      <c r="BE904" s="34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7.25" hidden="1" customHeight="1">
      <c r="A905" s="30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7"/>
      <c r="M905" s="20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4" t="str">
        <f t="shared" si="339"/>
        <v/>
      </c>
      <c r="AD905" s="35">
        <f t="shared" si="340"/>
        <v>0</v>
      </c>
      <c r="AE905" s="34" t="str">
        <f t="shared" si="341"/>
        <v/>
      </c>
      <c r="AF905" s="24"/>
      <c r="AG905" s="39">
        <f t="shared" si="342"/>
        <v>0</v>
      </c>
      <c r="AH905" s="35">
        <f t="shared" si="343"/>
        <v>0</v>
      </c>
      <c r="AI905" s="35">
        <f t="shared" si="344"/>
        <v>0</v>
      </c>
      <c r="AJ905" s="34" t="str">
        <f t="shared" si="345"/>
        <v/>
      </c>
      <c r="AK905" s="34" t="str">
        <f t="shared" si="346"/>
        <v/>
      </c>
      <c r="AL905" s="34" t="str">
        <f t="shared" si="347"/>
        <v/>
      </c>
      <c r="AM905" s="34" t="str">
        <f t="shared" si="348"/>
        <v/>
      </c>
      <c r="AN905" s="34" t="str">
        <f t="shared" si="349"/>
        <v/>
      </c>
      <c r="AO905" s="34" t="str">
        <f t="shared" si="350"/>
        <v/>
      </c>
      <c r="AP905" s="34" t="str">
        <f>IF(AJ905="","",VLOOKUP(AN905,[1]Sheet11!E:F,2,0))</f>
        <v/>
      </c>
      <c r="AQ905" s="34" t="str">
        <f>IF(AO905="拼单会员","5年",IF(AJ905="","",VLOOKUP(AM905&amp;AP905,[1]Sheet11!$J$3:$K$17,2)))</f>
        <v/>
      </c>
      <c r="AR905" s="34" t="str">
        <f t="shared" si="351"/>
        <v/>
      </c>
      <c r="AS905" s="34" t="str">
        <f t="shared" si="352"/>
        <v/>
      </c>
      <c r="AT905" s="34" t="str">
        <f t="shared" si="353"/>
        <v/>
      </c>
      <c r="AU905" s="34" t="str">
        <f t="shared" si="354"/>
        <v/>
      </c>
      <c r="AV905" s="34" t="str">
        <f t="shared" si="355"/>
        <v/>
      </c>
      <c r="AW905" s="34" t="str">
        <f t="shared" si="356"/>
        <v/>
      </c>
      <c r="AX905" s="34" t="str">
        <f t="shared" si="357"/>
        <v/>
      </c>
      <c r="AY905" s="34" t="str">
        <f>IF(SUMIF('7-市场业绩'!F:F,AC905,'7-市场业绩'!I:I)&gt;0,"学习卡","老结算")</f>
        <v>老结算</v>
      </c>
      <c r="AZ905" s="34" t="str">
        <f t="shared" si="358"/>
        <v/>
      </c>
      <c r="BA905" s="34" t="str">
        <f t="shared" si="359"/>
        <v>无</v>
      </c>
      <c r="BB905" s="34" t="str">
        <f t="shared" si="360"/>
        <v/>
      </c>
      <c r="BC905" s="34" t="str">
        <f t="shared" si="361"/>
        <v/>
      </c>
      <c r="BD905" s="34" t="str">
        <f t="shared" si="362"/>
        <v>无</v>
      </c>
      <c r="BE905" s="34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7.25" hidden="1" customHeight="1">
      <c r="A906" s="30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7"/>
      <c r="M906" s="20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4" t="str">
        <f t="shared" si="339"/>
        <v/>
      </c>
      <c r="AD906" s="35">
        <f t="shared" si="340"/>
        <v>0</v>
      </c>
      <c r="AE906" s="34" t="str">
        <f t="shared" si="341"/>
        <v/>
      </c>
      <c r="AF906" s="24"/>
      <c r="AG906" s="39">
        <f t="shared" si="342"/>
        <v>0</v>
      </c>
      <c r="AH906" s="35">
        <f t="shared" si="343"/>
        <v>0</v>
      </c>
      <c r="AI906" s="35">
        <f t="shared" si="344"/>
        <v>0</v>
      </c>
      <c r="AJ906" s="34" t="str">
        <f t="shared" si="345"/>
        <v/>
      </c>
      <c r="AK906" s="34" t="str">
        <f t="shared" si="346"/>
        <v/>
      </c>
      <c r="AL906" s="34" t="str">
        <f t="shared" si="347"/>
        <v/>
      </c>
      <c r="AM906" s="34" t="str">
        <f t="shared" si="348"/>
        <v/>
      </c>
      <c r="AN906" s="34" t="str">
        <f t="shared" si="349"/>
        <v/>
      </c>
      <c r="AO906" s="34" t="str">
        <f t="shared" si="350"/>
        <v/>
      </c>
      <c r="AP906" s="34" t="str">
        <f>IF(AJ906="","",VLOOKUP(AN906,[1]Sheet11!E:F,2,0))</f>
        <v/>
      </c>
      <c r="AQ906" s="34" t="str">
        <f>IF(AO906="拼单会员","5年",IF(AJ906="","",VLOOKUP(AM906&amp;AP906,[1]Sheet11!$J$3:$K$17,2)))</f>
        <v/>
      </c>
      <c r="AR906" s="34" t="str">
        <f t="shared" si="351"/>
        <v/>
      </c>
      <c r="AS906" s="34" t="str">
        <f t="shared" si="352"/>
        <v/>
      </c>
      <c r="AT906" s="34" t="str">
        <f t="shared" si="353"/>
        <v/>
      </c>
      <c r="AU906" s="34" t="str">
        <f t="shared" si="354"/>
        <v/>
      </c>
      <c r="AV906" s="34" t="str">
        <f t="shared" si="355"/>
        <v/>
      </c>
      <c r="AW906" s="34" t="str">
        <f t="shared" si="356"/>
        <v/>
      </c>
      <c r="AX906" s="34" t="str">
        <f t="shared" si="357"/>
        <v/>
      </c>
      <c r="AY906" s="34" t="str">
        <f>IF(SUMIF('7-市场业绩'!F:F,AC906,'7-市场业绩'!I:I)&gt;0,"学习卡","老结算")</f>
        <v>老结算</v>
      </c>
      <c r="AZ906" s="34" t="str">
        <f t="shared" si="358"/>
        <v/>
      </c>
      <c r="BA906" s="34" t="str">
        <f t="shared" si="359"/>
        <v>无</v>
      </c>
      <c r="BB906" s="34" t="str">
        <f t="shared" si="360"/>
        <v/>
      </c>
      <c r="BC906" s="34" t="str">
        <f t="shared" si="361"/>
        <v/>
      </c>
      <c r="BD906" s="34" t="str">
        <f t="shared" si="362"/>
        <v>无</v>
      </c>
      <c r="BE906" s="34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7.25" hidden="1" customHeight="1">
      <c r="A907" s="30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7"/>
      <c r="M907" s="20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4" t="str">
        <f t="shared" si="339"/>
        <v/>
      </c>
      <c r="AD907" s="35">
        <f t="shared" si="340"/>
        <v>0</v>
      </c>
      <c r="AE907" s="34" t="str">
        <f t="shared" si="341"/>
        <v/>
      </c>
      <c r="AF907" s="24"/>
      <c r="AG907" s="39">
        <f t="shared" si="342"/>
        <v>0</v>
      </c>
      <c r="AH907" s="35">
        <f t="shared" si="343"/>
        <v>0</v>
      </c>
      <c r="AI907" s="35">
        <f t="shared" si="344"/>
        <v>0</v>
      </c>
      <c r="AJ907" s="34" t="str">
        <f t="shared" si="345"/>
        <v/>
      </c>
      <c r="AK907" s="34" t="str">
        <f t="shared" si="346"/>
        <v/>
      </c>
      <c r="AL907" s="34" t="str">
        <f t="shared" si="347"/>
        <v/>
      </c>
      <c r="AM907" s="34" t="str">
        <f t="shared" si="348"/>
        <v/>
      </c>
      <c r="AN907" s="34" t="str">
        <f t="shared" si="349"/>
        <v/>
      </c>
      <c r="AO907" s="34" t="str">
        <f t="shared" si="350"/>
        <v/>
      </c>
      <c r="AP907" s="34" t="str">
        <f>IF(AJ907="","",VLOOKUP(AN907,[1]Sheet11!E:F,2,0))</f>
        <v/>
      </c>
      <c r="AQ907" s="34" t="str">
        <f>IF(AO907="拼单会员","5年",IF(AJ907="","",VLOOKUP(AM907&amp;AP907,[1]Sheet11!$J$3:$K$17,2)))</f>
        <v/>
      </c>
      <c r="AR907" s="34" t="str">
        <f t="shared" si="351"/>
        <v/>
      </c>
      <c r="AS907" s="34" t="str">
        <f t="shared" si="352"/>
        <v/>
      </c>
      <c r="AT907" s="34" t="str">
        <f t="shared" si="353"/>
        <v/>
      </c>
      <c r="AU907" s="34" t="str">
        <f t="shared" si="354"/>
        <v/>
      </c>
      <c r="AV907" s="34" t="str">
        <f t="shared" si="355"/>
        <v/>
      </c>
      <c r="AW907" s="34" t="str">
        <f t="shared" si="356"/>
        <v/>
      </c>
      <c r="AX907" s="34" t="str">
        <f t="shared" si="357"/>
        <v/>
      </c>
      <c r="AY907" s="34" t="str">
        <f>IF(SUMIF('7-市场业绩'!F:F,AC907,'7-市场业绩'!I:I)&gt;0,"学习卡","老结算")</f>
        <v>老结算</v>
      </c>
      <c r="AZ907" s="34" t="str">
        <f t="shared" si="358"/>
        <v/>
      </c>
      <c r="BA907" s="34" t="str">
        <f t="shared" si="359"/>
        <v>无</v>
      </c>
      <c r="BB907" s="34" t="str">
        <f t="shared" si="360"/>
        <v/>
      </c>
      <c r="BC907" s="34" t="str">
        <f t="shared" si="361"/>
        <v/>
      </c>
      <c r="BD907" s="34" t="str">
        <f t="shared" si="362"/>
        <v>无</v>
      </c>
      <c r="BE907" s="34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7.25" hidden="1" customHeight="1">
      <c r="A908" s="30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7"/>
      <c r="M908" s="20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4" t="str">
        <f t="shared" si="339"/>
        <v/>
      </c>
      <c r="AD908" s="35">
        <f t="shared" si="340"/>
        <v>0</v>
      </c>
      <c r="AE908" s="34" t="str">
        <f t="shared" si="341"/>
        <v/>
      </c>
      <c r="AF908" s="24"/>
      <c r="AG908" s="39">
        <f t="shared" si="342"/>
        <v>0</v>
      </c>
      <c r="AH908" s="35">
        <f t="shared" si="343"/>
        <v>0</v>
      </c>
      <c r="AI908" s="35">
        <f t="shared" si="344"/>
        <v>0</v>
      </c>
      <c r="AJ908" s="34" t="str">
        <f t="shared" si="345"/>
        <v/>
      </c>
      <c r="AK908" s="34" t="str">
        <f t="shared" si="346"/>
        <v/>
      </c>
      <c r="AL908" s="34" t="str">
        <f t="shared" si="347"/>
        <v/>
      </c>
      <c r="AM908" s="34" t="str">
        <f t="shared" si="348"/>
        <v/>
      </c>
      <c r="AN908" s="34" t="str">
        <f t="shared" si="349"/>
        <v/>
      </c>
      <c r="AO908" s="34" t="str">
        <f t="shared" si="350"/>
        <v/>
      </c>
      <c r="AP908" s="34" t="str">
        <f>IF(AJ908="","",VLOOKUP(AN908,[1]Sheet11!E:F,2,0))</f>
        <v/>
      </c>
      <c r="AQ908" s="34" t="str">
        <f>IF(AO908="拼单会员","5年",IF(AJ908="","",VLOOKUP(AM908&amp;AP908,[1]Sheet11!$J$3:$K$17,2)))</f>
        <v/>
      </c>
      <c r="AR908" s="34" t="str">
        <f t="shared" si="351"/>
        <v/>
      </c>
      <c r="AS908" s="34" t="str">
        <f t="shared" si="352"/>
        <v/>
      </c>
      <c r="AT908" s="34" t="str">
        <f t="shared" si="353"/>
        <v/>
      </c>
      <c r="AU908" s="34" t="str">
        <f t="shared" si="354"/>
        <v/>
      </c>
      <c r="AV908" s="34" t="str">
        <f t="shared" si="355"/>
        <v/>
      </c>
      <c r="AW908" s="34" t="str">
        <f t="shared" si="356"/>
        <v/>
      </c>
      <c r="AX908" s="34" t="str">
        <f t="shared" si="357"/>
        <v/>
      </c>
      <c r="AY908" s="34" t="str">
        <f>IF(SUMIF('7-市场业绩'!F:F,AC908,'7-市场业绩'!I:I)&gt;0,"学习卡","老结算")</f>
        <v>老结算</v>
      </c>
      <c r="AZ908" s="34" t="str">
        <f t="shared" si="358"/>
        <v/>
      </c>
      <c r="BA908" s="34" t="str">
        <f t="shared" si="359"/>
        <v>无</v>
      </c>
      <c r="BB908" s="34" t="str">
        <f t="shared" si="360"/>
        <v/>
      </c>
      <c r="BC908" s="34" t="str">
        <f t="shared" si="361"/>
        <v/>
      </c>
      <c r="BD908" s="34" t="str">
        <f t="shared" si="362"/>
        <v>无</v>
      </c>
      <c r="BE908" s="34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7.25" hidden="1" customHeight="1">
      <c r="A909" s="30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7"/>
      <c r="M909" s="20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4" t="str">
        <f t="shared" si="339"/>
        <v/>
      </c>
      <c r="AD909" s="35">
        <f t="shared" si="340"/>
        <v>0</v>
      </c>
      <c r="AE909" s="34" t="str">
        <f t="shared" si="341"/>
        <v/>
      </c>
      <c r="AF909" s="24"/>
      <c r="AG909" s="39">
        <f t="shared" si="342"/>
        <v>0</v>
      </c>
      <c r="AH909" s="35">
        <f t="shared" si="343"/>
        <v>0</v>
      </c>
      <c r="AI909" s="35">
        <f t="shared" si="344"/>
        <v>0</v>
      </c>
      <c r="AJ909" s="34" t="str">
        <f t="shared" si="345"/>
        <v/>
      </c>
      <c r="AK909" s="34" t="str">
        <f t="shared" si="346"/>
        <v/>
      </c>
      <c r="AL909" s="34" t="str">
        <f t="shared" si="347"/>
        <v/>
      </c>
      <c r="AM909" s="34" t="str">
        <f t="shared" si="348"/>
        <v/>
      </c>
      <c r="AN909" s="34" t="str">
        <f t="shared" si="349"/>
        <v/>
      </c>
      <c r="AO909" s="34" t="str">
        <f t="shared" si="350"/>
        <v/>
      </c>
      <c r="AP909" s="34" t="str">
        <f>IF(AJ909="","",VLOOKUP(AN909,[1]Sheet11!E:F,2,0))</f>
        <v/>
      </c>
      <c r="AQ909" s="34" t="str">
        <f>IF(AO909="拼单会员","5年",IF(AJ909="","",VLOOKUP(AM909&amp;AP909,[1]Sheet11!$J$3:$K$17,2)))</f>
        <v/>
      </c>
      <c r="AR909" s="34" t="str">
        <f t="shared" si="351"/>
        <v/>
      </c>
      <c r="AS909" s="34" t="str">
        <f t="shared" si="352"/>
        <v/>
      </c>
      <c r="AT909" s="34" t="str">
        <f t="shared" si="353"/>
        <v/>
      </c>
      <c r="AU909" s="34" t="str">
        <f t="shared" si="354"/>
        <v/>
      </c>
      <c r="AV909" s="34" t="str">
        <f t="shared" si="355"/>
        <v/>
      </c>
      <c r="AW909" s="34" t="str">
        <f t="shared" si="356"/>
        <v/>
      </c>
      <c r="AX909" s="34" t="str">
        <f t="shared" si="357"/>
        <v/>
      </c>
      <c r="AY909" s="34" t="str">
        <f>IF(SUMIF('7-市场业绩'!F:F,AC909,'7-市场业绩'!I:I)&gt;0,"学习卡","老结算")</f>
        <v>老结算</v>
      </c>
      <c r="AZ909" s="34" t="str">
        <f t="shared" si="358"/>
        <v/>
      </c>
      <c r="BA909" s="34" t="str">
        <f t="shared" si="359"/>
        <v>无</v>
      </c>
      <c r="BB909" s="34" t="str">
        <f t="shared" si="360"/>
        <v/>
      </c>
      <c r="BC909" s="34" t="str">
        <f t="shared" si="361"/>
        <v/>
      </c>
      <c r="BD909" s="34" t="str">
        <f t="shared" si="362"/>
        <v>无</v>
      </c>
      <c r="BE909" s="34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7.25" hidden="1" customHeight="1">
      <c r="A910" s="30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7"/>
      <c r="M910" s="20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4" t="str">
        <f t="shared" si="339"/>
        <v/>
      </c>
      <c r="AD910" s="35">
        <f t="shared" si="340"/>
        <v>0</v>
      </c>
      <c r="AE910" s="34" t="str">
        <f t="shared" si="341"/>
        <v/>
      </c>
      <c r="AF910" s="24"/>
      <c r="AG910" s="39">
        <f t="shared" si="342"/>
        <v>0</v>
      </c>
      <c r="AH910" s="35">
        <f t="shared" si="343"/>
        <v>0</v>
      </c>
      <c r="AI910" s="35">
        <f t="shared" si="344"/>
        <v>0</v>
      </c>
      <c r="AJ910" s="34" t="str">
        <f t="shared" si="345"/>
        <v/>
      </c>
      <c r="AK910" s="34" t="str">
        <f t="shared" si="346"/>
        <v/>
      </c>
      <c r="AL910" s="34" t="str">
        <f t="shared" si="347"/>
        <v/>
      </c>
      <c r="AM910" s="34" t="str">
        <f t="shared" si="348"/>
        <v/>
      </c>
      <c r="AN910" s="34" t="str">
        <f t="shared" si="349"/>
        <v/>
      </c>
      <c r="AO910" s="34" t="str">
        <f t="shared" si="350"/>
        <v/>
      </c>
      <c r="AP910" s="34" t="str">
        <f>IF(AJ910="","",VLOOKUP(AN910,[1]Sheet11!E:F,2,0))</f>
        <v/>
      </c>
      <c r="AQ910" s="34" t="str">
        <f>IF(AO910="拼单会员","5年",IF(AJ910="","",VLOOKUP(AM910&amp;AP910,[1]Sheet11!$J$3:$K$17,2)))</f>
        <v/>
      </c>
      <c r="AR910" s="34" t="str">
        <f t="shared" si="351"/>
        <v/>
      </c>
      <c r="AS910" s="34" t="str">
        <f t="shared" si="352"/>
        <v/>
      </c>
      <c r="AT910" s="34" t="str">
        <f t="shared" si="353"/>
        <v/>
      </c>
      <c r="AU910" s="34" t="str">
        <f t="shared" si="354"/>
        <v/>
      </c>
      <c r="AV910" s="34" t="str">
        <f t="shared" si="355"/>
        <v/>
      </c>
      <c r="AW910" s="34" t="str">
        <f t="shared" si="356"/>
        <v/>
      </c>
      <c r="AX910" s="34" t="str">
        <f t="shared" si="357"/>
        <v/>
      </c>
      <c r="AY910" s="34" t="str">
        <f>IF(SUMIF('7-市场业绩'!F:F,AC910,'7-市场业绩'!I:I)&gt;0,"学习卡","老结算")</f>
        <v>老结算</v>
      </c>
      <c r="AZ910" s="34" t="str">
        <f t="shared" si="358"/>
        <v/>
      </c>
      <c r="BA910" s="34" t="str">
        <f t="shared" si="359"/>
        <v>无</v>
      </c>
      <c r="BB910" s="34" t="str">
        <f t="shared" si="360"/>
        <v/>
      </c>
      <c r="BC910" s="34" t="str">
        <f t="shared" si="361"/>
        <v/>
      </c>
      <c r="BD910" s="34" t="str">
        <f t="shared" si="362"/>
        <v>无</v>
      </c>
      <c r="BE910" s="34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7.25" hidden="1" customHeight="1">
      <c r="A911" s="30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7"/>
      <c r="M911" s="20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4" t="str">
        <f t="shared" si="339"/>
        <v/>
      </c>
      <c r="AD911" s="35">
        <f t="shared" si="340"/>
        <v>0</v>
      </c>
      <c r="AE911" s="34" t="str">
        <f t="shared" si="341"/>
        <v/>
      </c>
      <c r="AF911" s="24"/>
      <c r="AG911" s="39">
        <f t="shared" si="342"/>
        <v>0</v>
      </c>
      <c r="AH911" s="35">
        <f t="shared" si="343"/>
        <v>0</v>
      </c>
      <c r="AI911" s="35">
        <f t="shared" si="344"/>
        <v>0</v>
      </c>
      <c r="AJ911" s="34" t="str">
        <f t="shared" si="345"/>
        <v/>
      </c>
      <c r="AK911" s="34" t="str">
        <f t="shared" si="346"/>
        <v/>
      </c>
      <c r="AL911" s="34" t="str">
        <f t="shared" si="347"/>
        <v/>
      </c>
      <c r="AM911" s="34" t="str">
        <f t="shared" si="348"/>
        <v/>
      </c>
      <c r="AN911" s="34" t="str">
        <f t="shared" si="349"/>
        <v/>
      </c>
      <c r="AO911" s="34" t="str">
        <f t="shared" si="350"/>
        <v/>
      </c>
      <c r="AP911" s="34" t="str">
        <f>IF(AJ911="","",VLOOKUP(AN911,[1]Sheet11!E:F,2,0))</f>
        <v/>
      </c>
      <c r="AQ911" s="34" t="str">
        <f>IF(AO911="拼单会员","5年",IF(AJ911="","",VLOOKUP(AM911&amp;AP911,[1]Sheet11!$J$3:$K$17,2)))</f>
        <v/>
      </c>
      <c r="AR911" s="34" t="str">
        <f t="shared" si="351"/>
        <v/>
      </c>
      <c r="AS911" s="34" t="str">
        <f t="shared" si="352"/>
        <v/>
      </c>
      <c r="AT911" s="34" t="str">
        <f t="shared" si="353"/>
        <v/>
      </c>
      <c r="AU911" s="34" t="str">
        <f t="shared" si="354"/>
        <v/>
      </c>
      <c r="AV911" s="34" t="str">
        <f t="shared" si="355"/>
        <v/>
      </c>
      <c r="AW911" s="34" t="str">
        <f t="shared" si="356"/>
        <v/>
      </c>
      <c r="AX911" s="34" t="str">
        <f t="shared" si="357"/>
        <v/>
      </c>
      <c r="AY911" s="34" t="str">
        <f>IF(SUMIF('7-市场业绩'!F:F,AC911,'7-市场业绩'!I:I)&gt;0,"学习卡","老结算")</f>
        <v>老结算</v>
      </c>
      <c r="AZ911" s="34" t="str">
        <f t="shared" si="358"/>
        <v/>
      </c>
      <c r="BA911" s="34" t="str">
        <f t="shared" si="359"/>
        <v>无</v>
      </c>
      <c r="BB911" s="34" t="str">
        <f t="shared" si="360"/>
        <v/>
      </c>
      <c r="BC911" s="34" t="str">
        <f t="shared" si="361"/>
        <v/>
      </c>
      <c r="BD911" s="34" t="str">
        <f t="shared" si="362"/>
        <v>无</v>
      </c>
      <c r="BE911" s="34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7.25" hidden="1" customHeight="1">
      <c r="A912" s="30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7"/>
      <c r="M912" s="20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4" t="str">
        <f t="shared" si="339"/>
        <v/>
      </c>
      <c r="AD912" s="35">
        <f t="shared" si="340"/>
        <v>0</v>
      </c>
      <c r="AE912" s="34" t="str">
        <f t="shared" si="341"/>
        <v/>
      </c>
      <c r="AF912" s="24"/>
      <c r="AG912" s="39">
        <f t="shared" si="342"/>
        <v>0</v>
      </c>
      <c r="AH912" s="35">
        <f t="shared" si="343"/>
        <v>0</v>
      </c>
      <c r="AI912" s="35">
        <f t="shared" si="344"/>
        <v>0</v>
      </c>
      <c r="AJ912" s="34" t="str">
        <f t="shared" si="345"/>
        <v/>
      </c>
      <c r="AK912" s="34" t="str">
        <f t="shared" si="346"/>
        <v/>
      </c>
      <c r="AL912" s="34" t="str">
        <f t="shared" si="347"/>
        <v/>
      </c>
      <c r="AM912" s="34" t="str">
        <f t="shared" si="348"/>
        <v/>
      </c>
      <c r="AN912" s="34" t="str">
        <f t="shared" si="349"/>
        <v/>
      </c>
      <c r="AO912" s="34" t="str">
        <f t="shared" si="350"/>
        <v/>
      </c>
      <c r="AP912" s="34" t="str">
        <f>IF(AJ912="","",VLOOKUP(AN912,[1]Sheet11!E:F,2,0))</f>
        <v/>
      </c>
      <c r="AQ912" s="34" t="str">
        <f>IF(AO912="拼单会员","5年",IF(AJ912="","",VLOOKUP(AM912&amp;AP912,[1]Sheet11!$J$3:$K$17,2)))</f>
        <v/>
      </c>
      <c r="AR912" s="34" t="str">
        <f t="shared" si="351"/>
        <v/>
      </c>
      <c r="AS912" s="34" t="str">
        <f t="shared" si="352"/>
        <v/>
      </c>
      <c r="AT912" s="34" t="str">
        <f t="shared" si="353"/>
        <v/>
      </c>
      <c r="AU912" s="34" t="str">
        <f t="shared" si="354"/>
        <v/>
      </c>
      <c r="AV912" s="34" t="str">
        <f t="shared" si="355"/>
        <v/>
      </c>
      <c r="AW912" s="34" t="str">
        <f t="shared" si="356"/>
        <v/>
      </c>
      <c r="AX912" s="34" t="str">
        <f t="shared" si="357"/>
        <v/>
      </c>
      <c r="AY912" s="34" t="str">
        <f>IF(SUMIF('7-市场业绩'!F:F,AC912,'7-市场业绩'!I:I)&gt;0,"学习卡","老结算")</f>
        <v>老结算</v>
      </c>
      <c r="AZ912" s="34" t="str">
        <f t="shared" si="358"/>
        <v/>
      </c>
      <c r="BA912" s="34" t="str">
        <f t="shared" si="359"/>
        <v>无</v>
      </c>
      <c r="BB912" s="34" t="str">
        <f t="shared" si="360"/>
        <v/>
      </c>
      <c r="BC912" s="34" t="str">
        <f t="shared" si="361"/>
        <v/>
      </c>
      <c r="BD912" s="34" t="str">
        <f t="shared" si="362"/>
        <v>无</v>
      </c>
      <c r="BE912" s="34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7.25" hidden="1" customHeight="1">
      <c r="A913" s="30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7"/>
      <c r="M913" s="20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4" t="str">
        <f t="shared" si="339"/>
        <v/>
      </c>
      <c r="AD913" s="35">
        <f t="shared" si="340"/>
        <v>0</v>
      </c>
      <c r="AE913" s="34" t="str">
        <f t="shared" si="341"/>
        <v/>
      </c>
      <c r="AF913" s="24"/>
      <c r="AG913" s="39">
        <f t="shared" si="342"/>
        <v>0</v>
      </c>
      <c r="AH913" s="35">
        <f t="shared" si="343"/>
        <v>0</v>
      </c>
      <c r="AI913" s="35">
        <f t="shared" si="344"/>
        <v>0</v>
      </c>
      <c r="AJ913" s="34" t="str">
        <f t="shared" si="345"/>
        <v/>
      </c>
      <c r="AK913" s="34" t="str">
        <f t="shared" si="346"/>
        <v/>
      </c>
      <c r="AL913" s="34" t="str">
        <f t="shared" si="347"/>
        <v/>
      </c>
      <c r="AM913" s="34" t="str">
        <f t="shared" si="348"/>
        <v/>
      </c>
      <c r="AN913" s="34" t="str">
        <f t="shared" si="349"/>
        <v/>
      </c>
      <c r="AO913" s="34" t="str">
        <f t="shared" si="350"/>
        <v/>
      </c>
      <c r="AP913" s="34" t="str">
        <f>IF(AJ913="","",VLOOKUP(AN913,[1]Sheet11!E:F,2,0))</f>
        <v/>
      </c>
      <c r="AQ913" s="34" t="str">
        <f>IF(AO913="拼单会员","5年",IF(AJ913="","",VLOOKUP(AM913&amp;AP913,[1]Sheet11!$J$3:$K$17,2)))</f>
        <v/>
      </c>
      <c r="AR913" s="34" t="str">
        <f t="shared" si="351"/>
        <v/>
      </c>
      <c r="AS913" s="34" t="str">
        <f t="shared" si="352"/>
        <v/>
      </c>
      <c r="AT913" s="34" t="str">
        <f t="shared" si="353"/>
        <v/>
      </c>
      <c r="AU913" s="34" t="str">
        <f t="shared" si="354"/>
        <v/>
      </c>
      <c r="AV913" s="34" t="str">
        <f t="shared" si="355"/>
        <v/>
      </c>
      <c r="AW913" s="34" t="str">
        <f t="shared" si="356"/>
        <v/>
      </c>
      <c r="AX913" s="34" t="str">
        <f t="shared" si="357"/>
        <v/>
      </c>
      <c r="AY913" s="34" t="str">
        <f>IF(SUMIF('7-市场业绩'!F:F,AC913,'7-市场业绩'!I:I)&gt;0,"学习卡","老结算")</f>
        <v>老结算</v>
      </c>
      <c r="AZ913" s="34" t="str">
        <f t="shared" si="358"/>
        <v/>
      </c>
      <c r="BA913" s="34" t="str">
        <f t="shared" si="359"/>
        <v>无</v>
      </c>
      <c r="BB913" s="34" t="str">
        <f t="shared" si="360"/>
        <v/>
      </c>
      <c r="BC913" s="34" t="str">
        <f t="shared" si="361"/>
        <v/>
      </c>
      <c r="BD913" s="34" t="str">
        <f t="shared" si="362"/>
        <v>无</v>
      </c>
      <c r="BE913" s="34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7.25" hidden="1" customHeight="1">
      <c r="A914" s="30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7"/>
      <c r="M914" s="20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4" t="str">
        <f t="shared" si="339"/>
        <v/>
      </c>
      <c r="AD914" s="35">
        <f t="shared" si="340"/>
        <v>0</v>
      </c>
      <c r="AE914" s="34" t="str">
        <f t="shared" si="341"/>
        <v/>
      </c>
      <c r="AF914" s="24"/>
      <c r="AG914" s="39">
        <f t="shared" si="342"/>
        <v>0</v>
      </c>
      <c r="AH914" s="35">
        <f t="shared" si="343"/>
        <v>0</v>
      </c>
      <c r="AI914" s="35">
        <f t="shared" si="344"/>
        <v>0</v>
      </c>
      <c r="AJ914" s="34" t="str">
        <f t="shared" si="345"/>
        <v/>
      </c>
      <c r="AK914" s="34" t="str">
        <f t="shared" si="346"/>
        <v/>
      </c>
      <c r="AL914" s="34" t="str">
        <f t="shared" si="347"/>
        <v/>
      </c>
      <c r="AM914" s="34" t="str">
        <f t="shared" si="348"/>
        <v/>
      </c>
      <c r="AN914" s="34" t="str">
        <f t="shared" si="349"/>
        <v/>
      </c>
      <c r="AO914" s="34" t="str">
        <f t="shared" si="350"/>
        <v/>
      </c>
      <c r="AP914" s="34" t="str">
        <f>IF(AJ914="","",VLOOKUP(AN914,[1]Sheet11!E:F,2,0))</f>
        <v/>
      </c>
      <c r="AQ914" s="34" t="str">
        <f>IF(AO914="拼单会员","5年",IF(AJ914="","",VLOOKUP(AM914&amp;AP914,[1]Sheet11!$J$3:$K$17,2)))</f>
        <v/>
      </c>
      <c r="AR914" s="34" t="str">
        <f t="shared" si="351"/>
        <v/>
      </c>
      <c r="AS914" s="34" t="str">
        <f t="shared" si="352"/>
        <v/>
      </c>
      <c r="AT914" s="34" t="str">
        <f t="shared" si="353"/>
        <v/>
      </c>
      <c r="AU914" s="34" t="str">
        <f t="shared" si="354"/>
        <v/>
      </c>
      <c r="AV914" s="34" t="str">
        <f t="shared" si="355"/>
        <v/>
      </c>
      <c r="AW914" s="34" t="str">
        <f t="shared" si="356"/>
        <v/>
      </c>
      <c r="AX914" s="34" t="str">
        <f t="shared" si="357"/>
        <v/>
      </c>
      <c r="AY914" s="34" t="str">
        <f>IF(SUMIF('7-市场业绩'!F:F,AC914,'7-市场业绩'!I:I)&gt;0,"学习卡","老结算")</f>
        <v>老结算</v>
      </c>
      <c r="AZ914" s="34" t="str">
        <f t="shared" si="358"/>
        <v/>
      </c>
      <c r="BA914" s="34" t="str">
        <f t="shared" si="359"/>
        <v>无</v>
      </c>
      <c r="BB914" s="34" t="str">
        <f t="shared" si="360"/>
        <v/>
      </c>
      <c r="BC914" s="34" t="str">
        <f t="shared" si="361"/>
        <v/>
      </c>
      <c r="BD914" s="34" t="str">
        <f t="shared" si="362"/>
        <v>无</v>
      </c>
      <c r="BE914" s="34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7.25" hidden="1" customHeight="1">
      <c r="A915" s="30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7"/>
      <c r="M915" s="20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4" t="str">
        <f t="shared" si="339"/>
        <v/>
      </c>
      <c r="AD915" s="35">
        <f t="shared" si="340"/>
        <v>0</v>
      </c>
      <c r="AE915" s="34" t="str">
        <f t="shared" si="341"/>
        <v/>
      </c>
      <c r="AF915" s="24"/>
      <c r="AG915" s="39">
        <f t="shared" si="342"/>
        <v>0</v>
      </c>
      <c r="AH915" s="35">
        <f t="shared" si="343"/>
        <v>0</v>
      </c>
      <c r="AI915" s="35">
        <f t="shared" si="344"/>
        <v>0</v>
      </c>
      <c r="AJ915" s="34" t="str">
        <f t="shared" si="345"/>
        <v/>
      </c>
      <c r="AK915" s="34" t="str">
        <f t="shared" si="346"/>
        <v/>
      </c>
      <c r="AL915" s="34" t="str">
        <f t="shared" si="347"/>
        <v/>
      </c>
      <c r="AM915" s="34" t="str">
        <f t="shared" si="348"/>
        <v/>
      </c>
      <c r="AN915" s="34" t="str">
        <f t="shared" si="349"/>
        <v/>
      </c>
      <c r="AO915" s="34" t="str">
        <f t="shared" si="350"/>
        <v/>
      </c>
      <c r="AP915" s="34" t="str">
        <f>IF(AJ915="","",VLOOKUP(AN915,[1]Sheet11!E:F,2,0))</f>
        <v/>
      </c>
      <c r="AQ915" s="34" t="str">
        <f>IF(AO915="拼单会员","5年",IF(AJ915="","",VLOOKUP(AM915&amp;AP915,[1]Sheet11!$J$3:$K$17,2)))</f>
        <v/>
      </c>
      <c r="AR915" s="34" t="str">
        <f t="shared" si="351"/>
        <v/>
      </c>
      <c r="AS915" s="34" t="str">
        <f t="shared" si="352"/>
        <v/>
      </c>
      <c r="AT915" s="34" t="str">
        <f t="shared" si="353"/>
        <v/>
      </c>
      <c r="AU915" s="34" t="str">
        <f t="shared" si="354"/>
        <v/>
      </c>
      <c r="AV915" s="34" t="str">
        <f t="shared" si="355"/>
        <v/>
      </c>
      <c r="AW915" s="34" t="str">
        <f t="shared" si="356"/>
        <v/>
      </c>
      <c r="AX915" s="34" t="str">
        <f t="shared" si="357"/>
        <v/>
      </c>
      <c r="AY915" s="34" t="str">
        <f>IF(SUMIF('7-市场业绩'!F:F,AC915,'7-市场业绩'!I:I)&gt;0,"学习卡","老结算")</f>
        <v>老结算</v>
      </c>
      <c r="AZ915" s="34" t="str">
        <f t="shared" si="358"/>
        <v/>
      </c>
      <c r="BA915" s="34" t="str">
        <f t="shared" si="359"/>
        <v>无</v>
      </c>
      <c r="BB915" s="34" t="str">
        <f t="shared" si="360"/>
        <v/>
      </c>
      <c r="BC915" s="34" t="str">
        <f t="shared" si="361"/>
        <v/>
      </c>
      <c r="BD915" s="34" t="str">
        <f t="shared" si="362"/>
        <v>无</v>
      </c>
      <c r="BE915" s="34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7.25" hidden="1" customHeight="1">
      <c r="A916" s="30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7"/>
      <c r="M916" s="20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4" t="str">
        <f t="shared" si="339"/>
        <v/>
      </c>
      <c r="AD916" s="35">
        <f t="shared" si="340"/>
        <v>0</v>
      </c>
      <c r="AE916" s="34" t="str">
        <f t="shared" si="341"/>
        <v/>
      </c>
      <c r="AF916" s="24"/>
      <c r="AG916" s="39">
        <f t="shared" si="342"/>
        <v>0</v>
      </c>
      <c r="AH916" s="35">
        <f t="shared" si="343"/>
        <v>0</v>
      </c>
      <c r="AI916" s="35">
        <f t="shared" si="344"/>
        <v>0</v>
      </c>
      <c r="AJ916" s="34" t="str">
        <f t="shared" si="345"/>
        <v/>
      </c>
      <c r="AK916" s="34" t="str">
        <f t="shared" si="346"/>
        <v/>
      </c>
      <c r="AL916" s="34" t="str">
        <f t="shared" si="347"/>
        <v/>
      </c>
      <c r="AM916" s="34" t="str">
        <f t="shared" si="348"/>
        <v/>
      </c>
      <c r="AN916" s="34" t="str">
        <f t="shared" si="349"/>
        <v/>
      </c>
      <c r="AO916" s="34" t="str">
        <f t="shared" si="350"/>
        <v/>
      </c>
      <c r="AP916" s="34" t="str">
        <f>IF(AJ916="","",VLOOKUP(AN916,[1]Sheet11!E:F,2,0))</f>
        <v/>
      </c>
      <c r="AQ916" s="34" t="str">
        <f>IF(AO916="拼单会员","5年",IF(AJ916="","",VLOOKUP(AM916&amp;AP916,[1]Sheet11!$J$3:$K$17,2)))</f>
        <v/>
      </c>
      <c r="AR916" s="34" t="str">
        <f t="shared" si="351"/>
        <v/>
      </c>
      <c r="AS916" s="34" t="str">
        <f t="shared" si="352"/>
        <v/>
      </c>
      <c r="AT916" s="34" t="str">
        <f t="shared" si="353"/>
        <v/>
      </c>
      <c r="AU916" s="34" t="str">
        <f t="shared" si="354"/>
        <v/>
      </c>
      <c r="AV916" s="34" t="str">
        <f t="shared" si="355"/>
        <v/>
      </c>
      <c r="AW916" s="34" t="str">
        <f t="shared" si="356"/>
        <v/>
      </c>
      <c r="AX916" s="34" t="str">
        <f t="shared" si="357"/>
        <v/>
      </c>
      <c r="AY916" s="34" t="str">
        <f>IF(SUMIF('7-市场业绩'!F:F,AC916,'7-市场业绩'!I:I)&gt;0,"学习卡","老结算")</f>
        <v>老结算</v>
      </c>
      <c r="AZ916" s="34" t="str">
        <f t="shared" si="358"/>
        <v/>
      </c>
      <c r="BA916" s="34" t="str">
        <f t="shared" si="359"/>
        <v>无</v>
      </c>
      <c r="BB916" s="34" t="str">
        <f t="shared" si="360"/>
        <v/>
      </c>
      <c r="BC916" s="34" t="str">
        <f t="shared" si="361"/>
        <v/>
      </c>
      <c r="BD916" s="34" t="str">
        <f t="shared" si="362"/>
        <v>无</v>
      </c>
      <c r="BE916" s="34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7.25" hidden="1" customHeight="1">
      <c r="A917" s="30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7"/>
      <c r="M917" s="20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4" t="str">
        <f t="shared" si="339"/>
        <v/>
      </c>
      <c r="AD917" s="35">
        <f t="shared" si="340"/>
        <v>0</v>
      </c>
      <c r="AE917" s="34" t="str">
        <f t="shared" si="341"/>
        <v/>
      </c>
      <c r="AF917" s="24"/>
      <c r="AG917" s="39">
        <f t="shared" si="342"/>
        <v>0</v>
      </c>
      <c r="AH917" s="35">
        <f t="shared" si="343"/>
        <v>0</v>
      </c>
      <c r="AI917" s="35">
        <f t="shared" si="344"/>
        <v>0</v>
      </c>
      <c r="AJ917" s="34" t="str">
        <f t="shared" si="345"/>
        <v/>
      </c>
      <c r="AK917" s="34" t="str">
        <f t="shared" si="346"/>
        <v/>
      </c>
      <c r="AL917" s="34" t="str">
        <f t="shared" si="347"/>
        <v/>
      </c>
      <c r="AM917" s="34" t="str">
        <f t="shared" si="348"/>
        <v/>
      </c>
      <c r="AN917" s="34" t="str">
        <f t="shared" si="349"/>
        <v/>
      </c>
      <c r="AO917" s="34" t="str">
        <f t="shared" si="350"/>
        <v/>
      </c>
      <c r="AP917" s="34" t="str">
        <f>IF(AJ917="","",VLOOKUP(AN917,[1]Sheet11!E:F,2,0))</f>
        <v/>
      </c>
      <c r="AQ917" s="34" t="str">
        <f>IF(AO917="拼单会员","5年",IF(AJ917="","",VLOOKUP(AM917&amp;AP917,[1]Sheet11!$J$3:$K$17,2)))</f>
        <v/>
      </c>
      <c r="AR917" s="34" t="str">
        <f t="shared" si="351"/>
        <v/>
      </c>
      <c r="AS917" s="34" t="str">
        <f t="shared" si="352"/>
        <v/>
      </c>
      <c r="AT917" s="34" t="str">
        <f t="shared" si="353"/>
        <v/>
      </c>
      <c r="AU917" s="34" t="str">
        <f t="shared" si="354"/>
        <v/>
      </c>
      <c r="AV917" s="34" t="str">
        <f t="shared" si="355"/>
        <v/>
      </c>
      <c r="AW917" s="34" t="str">
        <f t="shared" si="356"/>
        <v/>
      </c>
      <c r="AX917" s="34" t="str">
        <f t="shared" si="357"/>
        <v/>
      </c>
      <c r="AY917" s="34" t="str">
        <f>IF(SUMIF('7-市场业绩'!F:F,AC917,'7-市场业绩'!I:I)&gt;0,"学习卡","老结算")</f>
        <v>老结算</v>
      </c>
      <c r="AZ917" s="34" t="str">
        <f t="shared" si="358"/>
        <v/>
      </c>
      <c r="BA917" s="34" t="str">
        <f t="shared" si="359"/>
        <v>无</v>
      </c>
      <c r="BB917" s="34" t="str">
        <f t="shared" si="360"/>
        <v/>
      </c>
      <c r="BC917" s="34" t="str">
        <f t="shared" si="361"/>
        <v/>
      </c>
      <c r="BD917" s="34" t="str">
        <f t="shared" si="362"/>
        <v>无</v>
      </c>
      <c r="BE917" s="34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7.25" hidden="1" customHeight="1">
      <c r="A918" s="30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7"/>
      <c r="M918" s="20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4" t="str">
        <f t="shared" si="339"/>
        <v/>
      </c>
      <c r="AD918" s="35">
        <f t="shared" si="340"/>
        <v>0</v>
      </c>
      <c r="AE918" s="34" t="str">
        <f t="shared" si="341"/>
        <v/>
      </c>
      <c r="AF918" s="24"/>
      <c r="AG918" s="39">
        <f t="shared" si="342"/>
        <v>0</v>
      </c>
      <c r="AH918" s="35">
        <f t="shared" si="343"/>
        <v>0</v>
      </c>
      <c r="AI918" s="35">
        <f t="shared" si="344"/>
        <v>0</v>
      </c>
      <c r="AJ918" s="34" t="str">
        <f t="shared" si="345"/>
        <v/>
      </c>
      <c r="AK918" s="34" t="str">
        <f t="shared" si="346"/>
        <v/>
      </c>
      <c r="AL918" s="34" t="str">
        <f t="shared" si="347"/>
        <v/>
      </c>
      <c r="AM918" s="34" t="str">
        <f t="shared" si="348"/>
        <v/>
      </c>
      <c r="AN918" s="34" t="str">
        <f t="shared" si="349"/>
        <v/>
      </c>
      <c r="AO918" s="34" t="str">
        <f t="shared" si="350"/>
        <v/>
      </c>
      <c r="AP918" s="34" t="str">
        <f>IF(AJ918="","",VLOOKUP(AN918,[1]Sheet11!E:F,2,0))</f>
        <v/>
      </c>
      <c r="AQ918" s="34" t="str">
        <f>IF(AO918="拼单会员","5年",IF(AJ918="","",VLOOKUP(AM918&amp;AP918,[1]Sheet11!$J$3:$K$17,2)))</f>
        <v/>
      </c>
      <c r="AR918" s="34" t="str">
        <f t="shared" si="351"/>
        <v/>
      </c>
      <c r="AS918" s="34" t="str">
        <f t="shared" si="352"/>
        <v/>
      </c>
      <c r="AT918" s="34" t="str">
        <f t="shared" si="353"/>
        <v/>
      </c>
      <c r="AU918" s="34" t="str">
        <f t="shared" si="354"/>
        <v/>
      </c>
      <c r="AV918" s="34" t="str">
        <f t="shared" si="355"/>
        <v/>
      </c>
      <c r="AW918" s="34" t="str">
        <f t="shared" si="356"/>
        <v/>
      </c>
      <c r="AX918" s="34" t="str">
        <f t="shared" si="357"/>
        <v/>
      </c>
      <c r="AY918" s="34" t="str">
        <f>IF(SUMIF('7-市场业绩'!F:F,AC918,'7-市场业绩'!I:I)&gt;0,"学习卡","老结算")</f>
        <v>老结算</v>
      </c>
      <c r="AZ918" s="34" t="str">
        <f t="shared" si="358"/>
        <v/>
      </c>
      <c r="BA918" s="34" t="str">
        <f t="shared" si="359"/>
        <v>无</v>
      </c>
      <c r="BB918" s="34" t="str">
        <f t="shared" si="360"/>
        <v/>
      </c>
      <c r="BC918" s="34" t="str">
        <f t="shared" si="361"/>
        <v/>
      </c>
      <c r="BD918" s="34" t="str">
        <f t="shared" si="362"/>
        <v>无</v>
      </c>
      <c r="BE918" s="34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7.25" hidden="1" customHeight="1">
      <c r="A919" s="30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7"/>
      <c r="M919" s="20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4" t="str">
        <f t="shared" si="339"/>
        <v/>
      </c>
      <c r="AD919" s="35">
        <f t="shared" si="340"/>
        <v>0</v>
      </c>
      <c r="AE919" s="34" t="str">
        <f t="shared" si="341"/>
        <v/>
      </c>
      <c r="AF919" s="24"/>
      <c r="AG919" s="39">
        <f t="shared" si="342"/>
        <v>0</v>
      </c>
      <c r="AH919" s="35">
        <f t="shared" si="343"/>
        <v>0</v>
      </c>
      <c r="AI919" s="35">
        <f t="shared" si="344"/>
        <v>0</v>
      </c>
      <c r="AJ919" s="34" t="str">
        <f t="shared" si="345"/>
        <v/>
      </c>
      <c r="AK919" s="34" t="str">
        <f t="shared" si="346"/>
        <v/>
      </c>
      <c r="AL919" s="34" t="str">
        <f t="shared" si="347"/>
        <v/>
      </c>
      <c r="AM919" s="34" t="str">
        <f t="shared" si="348"/>
        <v/>
      </c>
      <c r="AN919" s="34" t="str">
        <f t="shared" si="349"/>
        <v/>
      </c>
      <c r="AO919" s="34" t="str">
        <f t="shared" si="350"/>
        <v/>
      </c>
      <c r="AP919" s="34" t="str">
        <f>IF(AJ919="","",VLOOKUP(AN919,[1]Sheet11!E:F,2,0))</f>
        <v/>
      </c>
      <c r="AQ919" s="34" t="str">
        <f>IF(AO919="拼单会员","5年",IF(AJ919="","",VLOOKUP(AM919&amp;AP919,[1]Sheet11!$J$3:$K$17,2)))</f>
        <v/>
      </c>
      <c r="AR919" s="34" t="str">
        <f t="shared" si="351"/>
        <v/>
      </c>
      <c r="AS919" s="34" t="str">
        <f t="shared" si="352"/>
        <v/>
      </c>
      <c r="AT919" s="34" t="str">
        <f t="shared" si="353"/>
        <v/>
      </c>
      <c r="AU919" s="34" t="str">
        <f t="shared" si="354"/>
        <v/>
      </c>
      <c r="AV919" s="34" t="str">
        <f t="shared" si="355"/>
        <v/>
      </c>
      <c r="AW919" s="34" t="str">
        <f t="shared" si="356"/>
        <v/>
      </c>
      <c r="AX919" s="34" t="str">
        <f t="shared" si="357"/>
        <v/>
      </c>
      <c r="AY919" s="34" t="str">
        <f>IF(SUMIF('7-市场业绩'!F:F,AC919,'7-市场业绩'!I:I)&gt;0,"学习卡","老结算")</f>
        <v>老结算</v>
      </c>
      <c r="AZ919" s="34" t="str">
        <f t="shared" si="358"/>
        <v/>
      </c>
      <c r="BA919" s="34" t="str">
        <f t="shared" si="359"/>
        <v>无</v>
      </c>
      <c r="BB919" s="34" t="str">
        <f t="shared" si="360"/>
        <v/>
      </c>
      <c r="BC919" s="34" t="str">
        <f t="shared" si="361"/>
        <v/>
      </c>
      <c r="BD919" s="34" t="str">
        <f t="shared" si="362"/>
        <v>无</v>
      </c>
      <c r="BE919" s="34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7.25" hidden="1" customHeight="1">
      <c r="A920" s="30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7"/>
      <c r="M920" s="20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4" t="str">
        <f t="shared" si="339"/>
        <v/>
      </c>
      <c r="AD920" s="35">
        <f t="shared" si="340"/>
        <v>0</v>
      </c>
      <c r="AE920" s="34" t="str">
        <f t="shared" si="341"/>
        <v/>
      </c>
      <c r="AF920" s="24"/>
      <c r="AG920" s="39">
        <f t="shared" si="342"/>
        <v>0</v>
      </c>
      <c r="AH920" s="35">
        <f t="shared" si="343"/>
        <v>0</v>
      </c>
      <c r="AI920" s="35">
        <f t="shared" si="344"/>
        <v>0</v>
      </c>
      <c r="AJ920" s="34" t="str">
        <f t="shared" si="345"/>
        <v/>
      </c>
      <c r="AK920" s="34" t="str">
        <f t="shared" si="346"/>
        <v/>
      </c>
      <c r="AL920" s="34" t="str">
        <f t="shared" si="347"/>
        <v/>
      </c>
      <c r="AM920" s="34" t="str">
        <f t="shared" si="348"/>
        <v/>
      </c>
      <c r="AN920" s="34" t="str">
        <f t="shared" si="349"/>
        <v/>
      </c>
      <c r="AO920" s="34" t="str">
        <f t="shared" si="350"/>
        <v/>
      </c>
      <c r="AP920" s="34" t="str">
        <f>IF(AJ920="","",VLOOKUP(AN920,[1]Sheet11!E:F,2,0))</f>
        <v/>
      </c>
      <c r="AQ920" s="34" t="str">
        <f>IF(AO920="拼单会员","5年",IF(AJ920="","",VLOOKUP(AM920&amp;AP920,[1]Sheet11!$J$3:$K$17,2)))</f>
        <v/>
      </c>
      <c r="AR920" s="34" t="str">
        <f t="shared" si="351"/>
        <v/>
      </c>
      <c r="AS920" s="34" t="str">
        <f t="shared" si="352"/>
        <v/>
      </c>
      <c r="AT920" s="34" t="str">
        <f t="shared" si="353"/>
        <v/>
      </c>
      <c r="AU920" s="34" t="str">
        <f t="shared" si="354"/>
        <v/>
      </c>
      <c r="AV920" s="34" t="str">
        <f t="shared" si="355"/>
        <v/>
      </c>
      <c r="AW920" s="34" t="str">
        <f t="shared" si="356"/>
        <v/>
      </c>
      <c r="AX920" s="34" t="str">
        <f t="shared" si="357"/>
        <v/>
      </c>
      <c r="AY920" s="34" t="str">
        <f>IF(SUMIF('7-市场业绩'!F:F,AC920,'7-市场业绩'!I:I)&gt;0,"学习卡","老结算")</f>
        <v>老结算</v>
      </c>
      <c r="AZ920" s="34" t="str">
        <f t="shared" si="358"/>
        <v/>
      </c>
      <c r="BA920" s="34" t="str">
        <f t="shared" si="359"/>
        <v>无</v>
      </c>
      <c r="BB920" s="34" t="str">
        <f t="shared" si="360"/>
        <v/>
      </c>
      <c r="BC920" s="34" t="str">
        <f t="shared" si="361"/>
        <v/>
      </c>
      <c r="BD920" s="34" t="str">
        <f t="shared" si="362"/>
        <v>无</v>
      </c>
      <c r="BE920" s="34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7.25" hidden="1" customHeight="1">
      <c r="A921" s="30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7"/>
      <c r="M921" s="20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4" t="str">
        <f t="shared" si="339"/>
        <v/>
      </c>
      <c r="AD921" s="35">
        <f t="shared" si="340"/>
        <v>0</v>
      </c>
      <c r="AE921" s="34" t="str">
        <f t="shared" si="341"/>
        <v/>
      </c>
      <c r="AF921" s="24"/>
      <c r="AG921" s="39">
        <f t="shared" si="342"/>
        <v>0</v>
      </c>
      <c r="AH921" s="35">
        <f t="shared" si="343"/>
        <v>0</v>
      </c>
      <c r="AI921" s="35">
        <f t="shared" si="344"/>
        <v>0</v>
      </c>
      <c r="AJ921" s="34" t="str">
        <f t="shared" si="345"/>
        <v/>
      </c>
      <c r="AK921" s="34" t="str">
        <f t="shared" si="346"/>
        <v/>
      </c>
      <c r="AL921" s="34" t="str">
        <f t="shared" si="347"/>
        <v/>
      </c>
      <c r="AM921" s="34" t="str">
        <f t="shared" si="348"/>
        <v/>
      </c>
      <c r="AN921" s="34" t="str">
        <f t="shared" si="349"/>
        <v/>
      </c>
      <c r="AO921" s="34" t="str">
        <f t="shared" si="350"/>
        <v/>
      </c>
      <c r="AP921" s="34" t="str">
        <f>IF(AJ921="","",VLOOKUP(AN921,[1]Sheet11!E:F,2,0))</f>
        <v/>
      </c>
      <c r="AQ921" s="34" t="str">
        <f>IF(AO921="拼单会员","5年",IF(AJ921="","",VLOOKUP(AM921&amp;AP921,[1]Sheet11!$J$3:$K$17,2)))</f>
        <v/>
      </c>
      <c r="AR921" s="34" t="str">
        <f t="shared" si="351"/>
        <v/>
      </c>
      <c r="AS921" s="34" t="str">
        <f t="shared" si="352"/>
        <v/>
      </c>
      <c r="AT921" s="34" t="str">
        <f t="shared" si="353"/>
        <v/>
      </c>
      <c r="AU921" s="34" t="str">
        <f t="shared" si="354"/>
        <v/>
      </c>
      <c r="AV921" s="34" t="str">
        <f t="shared" si="355"/>
        <v/>
      </c>
      <c r="AW921" s="34" t="str">
        <f t="shared" si="356"/>
        <v/>
      </c>
      <c r="AX921" s="34" t="str">
        <f t="shared" si="357"/>
        <v/>
      </c>
      <c r="AY921" s="34" t="str">
        <f>IF(SUMIF('7-市场业绩'!F:F,AC921,'7-市场业绩'!I:I)&gt;0,"学习卡","老结算")</f>
        <v>老结算</v>
      </c>
      <c r="AZ921" s="34" t="str">
        <f t="shared" si="358"/>
        <v/>
      </c>
      <c r="BA921" s="34" t="str">
        <f t="shared" si="359"/>
        <v>无</v>
      </c>
      <c r="BB921" s="34" t="str">
        <f t="shared" si="360"/>
        <v/>
      </c>
      <c r="BC921" s="34" t="str">
        <f t="shared" si="361"/>
        <v/>
      </c>
      <c r="BD921" s="34" t="str">
        <f t="shared" si="362"/>
        <v>无</v>
      </c>
      <c r="BE921" s="34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7.25" hidden="1" customHeight="1">
      <c r="A922" s="30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7"/>
      <c r="M922" s="20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4" t="str">
        <f t="shared" si="339"/>
        <v/>
      </c>
      <c r="AD922" s="35">
        <f t="shared" si="340"/>
        <v>0</v>
      </c>
      <c r="AE922" s="34" t="str">
        <f t="shared" si="341"/>
        <v/>
      </c>
      <c r="AF922" s="24"/>
      <c r="AG922" s="39">
        <f t="shared" si="342"/>
        <v>0</v>
      </c>
      <c r="AH922" s="35">
        <f t="shared" si="343"/>
        <v>0</v>
      </c>
      <c r="AI922" s="35">
        <f t="shared" si="344"/>
        <v>0</v>
      </c>
      <c r="AJ922" s="34" t="str">
        <f t="shared" si="345"/>
        <v/>
      </c>
      <c r="AK922" s="34" t="str">
        <f t="shared" si="346"/>
        <v/>
      </c>
      <c r="AL922" s="34" t="str">
        <f t="shared" si="347"/>
        <v/>
      </c>
      <c r="AM922" s="34" t="str">
        <f t="shared" si="348"/>
        <v/>
      </c>
      <c r="AN922" s="34" t="str">
        <f t="shared" si="349"/>
        <v/>
      </c>
      <c r="AO922" s="34" t="str">
        <f t="shared" si="350"/>
        <v/>
      </c>
      <c r="AP922" s="34" t="str">
        <f>IF(AJ922="","",VLOOKUP(AN922,[1]Sheet11!E:F,2,0))</f>
        <v/>
      </c>
      <c r="AQ922" s="34" t="str">
        <f>IF(AO922="拼单会员","5年",IF(AJ922="","",VLOOKUP(AM922&amp;AP922,[1]Sheet11!$J$3:$K$17,2)))</f>
        <v/>
      </c>
      <c r="AR922" s="34" t="str">
        <f t="shared" si="351"/>
        <v/>
      </c>
      <c r="AS922" s="34" t="str">
        <f t="shared" si="352"/>
        <v/>
      </c>
      <c r="AT922" s="34" t="str">
        <f t="shared" si="353"/>
        <v/>
      </c>
      <c r="AU922" s="34" t="str">
        <f t="shared" si="354"/>
        <v/>
      </c>
      <c r="AV922" s="34" t="str">
        <f t="shared" si="355"/>
        <v/>
      </c>
      <c r="AW922" s="34" t="str">
        <f t="shared" si="356"/>
        <v/>
      </c>
      <c r="AX922" s="34" t="str">
        <f t="shared" si="357"/>
        <v/>
      </c>
      <c r="AY922" s="34" t="str">
        <f>IF(SUMIF('7-市场业绩'!F:F,AC922,'7-市场业绩'!I:I)&gt;0,"学习卡","老结算")</f>
        <v>老结算</v>
      </c>
      <c r="AZ922" s="34" t="str">
        <f t="shared" si="358"/>
        <v/>
      </c>
      <c r="BA922" s="34" t="str">
        <f t="shared" si="359"/>
        <v>无</v>
      </c>
      <c r="BB922" s="34" t="str">
        <f t="shared" si="360"/>
        <v/>
      </c>
      <c r="BC922" s="34" t="str">
        <f t="shared" si="361"/>
        <v/>
      </c>
      <c r="BD922" s="34" t="str">
        <f t="shared" si="362"/>
        <v>无</v>
      </c>
      <c r="BE922" s="34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7.25" hidden="1" customHeight="1">
      <c r="A923" s="30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7"/>
      <c r="M923" s="20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4" t="str">
        <f t="shared" si="339"/>
        <v/>
      </c>
      <c r="AD923" s="35">
        <f t="shared" si="340"/>
        <v>0</v>
      </c>
      <c r="AE923" s="34" t="str">
        <f t="shared" si="341"/>
        <v/>
      </c>
      <c r="AF923" s="24"/>
      <c r="AG923" s="39">
        <f t="shared" si="342"/>
        <v>0</v>
      </c>
      <c r="AH923" s="35">
        <f t="shared" si="343"/>
        <v>0</v>
      </c>
      <c r="AI923" s="35">
        <f t="shared" si="344"/>
        <v>0</v>
      </c>
      <c r="AJ923" s="34" t="str">
        <f t="shared" si="345"/>
        <v/>
      </c>
      <c r="AK923" s="34" t="str">
        <f t="shared" si="346"/>
        <v/>
      </c>
      <c r="AL923" s="34" t="str">
        <f t="shared" si="347"/>
        <v/>
      </c>
      <c r="AM923" s="34" t="str">
        <f t="shared" si="348"/>
        <v/>
      </c>
      <c r="AN923" s="34" t="str">
        <f t="shared" si="349"/>
        <v/>
      </c>
      <c r="AO923" s="34" t="str">
        <f t="shared" si="350"/>
        <v/>
      </c>
      <c r="AP923" s="34" t="str">
        <f>IF(AJ923="","",VLOOKUP(AN923,[1]Sheet11!E:F,2,0))</f>
        <v/>
      </c>
      <c r="AQ923" s="34" t="str">
        <f>IF(AO923="拼单会员","5年",IF(AJ923="","",VLOOKUP(AM923&amp;AP923,[1]Sheet11!$J$3:$K$17,2)))</f>
        <v/>
      </c>
      <c r="AR923" s="34" t="str">
        <f t="shared" si="351"/>
        <v/>
      </c>
      <c r="AS923" s="34" t="str">
        <f t="shared" si="352"/>
        <v/>
      </c>
      <c r="AT923" s="34" t="str">
        <f t="shared" si="353"/>
        <v/>
      </c>
      <c r="AU923" s="34" t="str">
        <f t="shared" si="354"/>
        <v/>
      </c>
      <c r="AV923" s="34" t="str">
        <f t="shared" si="355"/>
        <v/>
      </c>
      <c r="AW923" s="34" t="str">
        <f t="shared" si="356"/>
        <v/>
      </c>
      <c r="AX923" s="34" t="str">
        <f t="shared" si="357"/>
        <v/>
      </c>
      <c r="AY923" s="34" t="str">
        <f>IF(SUMIF('7-市场业绩'!F:F,AC923,'7-市场业绩'!I:I)&gt;0,"学习卡","老结算")</f>
        <v>老结算</v>
      </c>
      <c r="AZ923" s="34" t="str">
        <f t="shared" si="358"/>
        <v/>
      </c>
      <c r="BA923" s="34" t="str">
        <f t="shared" si="359"/>
        <v>无</v>
      </c>
      <c r="BB923" s="34" t="str">
        <f t="shared" si="360"/>
        <v/>
      </c>
      <c r="BC923" s="34" t="str">
        <f t="shared" si="361"/>
        <v/>
      </c>
      <c r="BD923" s="34" t="str">
        <f t="shared" si="362"/>
        <v>无</v>
      </c>
      <c r="BE923" s="34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7.25" hidden="1" customHeight="1">
      <c r="A924" s="30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7"/>
      <c r="M924" s="20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4" t="str">
        <f t="shared" si="339"/>
        <v/>
      </c>
      <c r="AD924" s="35">
        <f t="shared" si="340"/>
        <v>0</v>
      </c>
      <c r="AE924" s="34" t="str">
        <f t="shared" si="341"/>
        <v/>
      </c>
      <c r="AF924" s="24"/>
      <c r="AG924" s="39">
        <f t="shared" si="342"/>
        <v>0</v>
      </c>
      <c r="AH924" s="35">
        <f t="shared" si="343"/>
        <v>0</v>
      </c>
      <c r="AI924" s="35">
        <f t="shared" si="344"/>
        <v>0</v>
      </c>
      <c r="AJ924" s="34" t="str">
        <f t="shared" si="345"/>
        <v/>
      </c>
      <c r="AK924" s="34" t="str">
        <f t="shared" si="346"/>
        <v/>
      </c>
      <c r="AL924" s="34" t="str">
        <f t="shared" si="347"/>
        <v/>
      </c>
      <c r="AM924" s="34" t="str">
        <f t="shared" si="348"/>
        <v/>
      </c>
      <c r="AN924" s="34" t="str">
        <f t="shared" si="349"/>
        <v/>
      </c>
      <c r="AO924" s="34" t="str">
        <f t="shared" si="350"/>
        <v/>
      </c>
      <c r="AP924" s="34" t="str">
        <f>IF(AJ924="","",VLOOKUP(AN924,[1]Sheet11!E:F,2,0))</f>
        <v/>
      </c>
      <c r="AQ924" s="34" t="str">
        <f>IF(AO924="拼单会员","5年",IF(AJ924="","",VLOOKUP(AM924&amp;AP924,[1]Sheet11!$J$3:$K$17,2)))</f>
        <v/>
      </c>
      <c r="AR924" s="34" t="str">
        <f t="shared" si="351"/>
        <v/>
      </c>
      <c r="AS924" s="34" t="str">
        <f t="shared" si="352"/>
        <v/>
      </c>
      <c r="AT924" s="34" t="str">
        <f t="shared" si="353"/>
        <v/>
      </c>
      <c r="AU924" s="34" t="str">
        <f t="shared" si="354"/>
        <v/>
      </c>
      <c r="AV924" s="34" t="str">
        <f t="shared" si="355"/>
        <v/>
      </c>
      <c r="AW924" s="34" t="str">
        <f t="shared" si="356"/>
        <v/>
      </c>
      <c r="AX924" s="34" t="str">
        <f t="shared" si="357"/>
        <v/>
      </c>
      <c r="AY924" s="34" t="str">
        <f>IF(SUMIF('7-市场业绩'!F:F,AC924,'7-市场业绩'!I:I)&gt;0,"学习卡","老结算")</f>
        <v>老结算</v>
      </c>
      <c r="AZ924" s="34" t="str">
        <f t="shared" si="358"/>
        <v/>
      </c>
      <c r="BA924" s="34" t="str">
        <f t="shared" si="359"/>
        <v>无</v>
      </c>
      <c r="BB924" s="34" t="str">
        <f t="shared" si="360"/>
        <v/>
      </c>
      <c r="BC924" s="34" t="str">
        <f t="shared" si="361"/>
        <v/>
      </c>
      <c r="BD924" s="34" t="str">
        <f t="shared" si="362"/>
        <v>无</v>
      </c>
      <c r="BE924" s="34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7.25" hidden="1" customHeight="1">
      <c r="A925" s="30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7"/>
      <c r="M925" s="20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4" t="str">
        <f t="shared" si="339"/>
        <v/>
      </c>
      <c r="AD925" s="35">
        <f t="shared" si="340"/>
        <v>0</v>
      </c>
      <c r="AE925" s="34" t="str">
        <f t="shared" si="341"/>
        <v/>
      </c>
      <c r="AF925" s="24"/>
      <c r="AG925" s="39">
        <f t="shared" si="342"/>
        <v>0</v>
      </c>
      <c r="AH925" s="35">
        <f t="shared" si="343"/>
        <v>0</v>
      </c>
      <c r="AI925" s="35">
        <f t="shared" si="344"/>
        <v>0</v>
      </c>
      <c r="AJ925" s="34" t="str">
        <f t="shared" si="345"/>
        <v/>
      </c>
      <c r="AK925" s="34" t="str">
        <f t="shared" si="346"/>
        <v/>
      </c>
      <c r="AL925" s="34" t="str">
        <f t="shared" si="347"/>
        <v/>
      </c>
      <c r="AM925" s="34" t="str">
        <f t="shared" si="348"/>
        <v/>
      </c>
      <c r="AN925" s="34" t="str">
        <f t="shared" si="349"/>
        <v/>
      </c>
      <c r="AO925" s="34" t="str">
        <f t="shared" si="350"/>
        <v/>
      </c>
      <c r="AP925" s="34" t="str">
        <f>IF(AJ925="","",VLOOKUP(AN925,[1]Sheet11!E:F,2,0))</f>
        <v/>
      </c>
      <c r="AQ925" s="34" t="str">
        <f>IF(AO925="拼单会员","5年",IF(AJ925="","",VLOOKUP(AM925&amp;AP925,[1]Sheet11!$J$3:$K$17,2)))</f>
        <v/>
      </c>
      <c r="AR925" s="34" t="str">
        <f t="shared" si="351"/>
        <v/>
      </c>
      <c r="AS925" s="34" t="str">
        <f t="shared" si="352"/>
        <v/>
      </c>
      <c r="AT925" s="34" t="str">
        <f t="shared" si="353"/>
        <v/>
      </c>
      <c r="AU925" s="34" t="str">
        <f t="shared" si="354"/>
        <v/>
      </c>
      <c r="AV925" s="34" t="str">
        <f t="shared" si="355"/>
        <v/>
      </c>
      <c r="AW925" s="34" t="str">
        <f t="shared" si="356"/>
        <v/>
      </c>
      <c r="AX925" s="34" t="str">
        <f t="shared" si="357"/>
        <v/>
      </c>
      <c r="AY925" s="34" t="str">
        <f>IF(SUMIF('7-市场业绩'!F:F,AC925,'7-市场业绩'!I:I)&gt;0,"学习卡","老结算")</f>
        <v>老结算</v>
      </c>
      <c r="AZ925" s="34" t="str">
        <f t="shared" si="358"/>
        <v/>
      </c>
      <c r="BA925" s="34" t="str">
        <f t="shared" si="359"/>
        <v>无</v>
      </c>
      <c r="BB925" s="34" t="str">
        <f t="shared" si="360"/>
        <v/>
      </c>
      <c r="BC925" s="34" t="str">
        <f t="shared" si="361"/>
        <v/>
      </c>
      <c r="BD925" s="34" t="str">
        <f t="shared" si="362"/>
        <v>无</v>
      </c>
      <c r="BE925" s="34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7.25" hidden="1" customHeight="1">
      <c r="A926" s="30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7"/>
      <c r="M926" s="20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4" t="str">
        <f t="shared" si="339"/>
        <v/>
      </c>
      <c r="AD926" s="35">
        <f t="shared" si="340"/>
        <v>0</v>
      </c>
      <c r="AE926" s="34" t="str">
        <f t="shared" si="341"/>
        <v/>
      </c>
      <c r="AF926" s="24"/>
      <c r="AG926" s="39">
        <f t="shared" si="342"/>
        <v>0</v>
      </c>
      <c r="AH926" s="35">
        <f t="shared" si="343"/>
        <v>0</v>
      </c>
      <c r="AI926" s="35">
        <f t="shared" si="344"/>
        <v>0</v>
      </c>
      <c r="AJ926" s="34" t="str">
        <f t="shared" si="345"/>
        <v/>
      </c>
      <c r="AK926" s="34" t="str">
        <f t="shared" si="346"/>
        <v/>
      </c>
      <c r="AL926" s="34" t="str">
        <f t="shared" si="347"/>
        <v/>
      </c>
      <c r="AM926" s="34" t="str">
        <f t="shared" si="348"/>
        <v/>
      </c>
      <c r="AN926" s="34" t="str">
        <f t="shared" si="349"/>
        <v/>
      </c>
      <c r="AO926" s="34" t="str">
        <f t="shared" si="350"/>
        <v/>
      </c>
      <c r="AP926" s="34" t="str">
        <f>IF(AJ926="","",VLOOKUP(AN926,[1]Sheet11!E:F,2,0))</f>
        <v/>
      </c>
      <c r="AQ926" s="34" t="str">
        <f>IF(AO926="拼单会员","5年",IF(AJ926="","",VLOOKUP(AM926&amp;AP926,[1]Sheet11!$J$3:$K$17,2)))</f>
        <v/>
      </c>
      <c r="AR926" s="34" t="str">
        <f t="shared" si="351"/>
        <v/>
      </c>
      <c r="AS926" s="34" t="str">
        <f t="shared" si="352"/>
        <v/>
      </c>
      <c r="AT926" s="34" t="str">
        <f t="shared" si="353"/>
        <v/>
      </c>
      <c r="AU926" s="34" t="str">
        <f t="shared" si="354"/>
        <v/>
      </c>
      <c r="AV926" s="34" t="str">
        <f t="shared" si="355"/>
        <v/>
      </c>
      <c r="AW926" s="34" t="str">
        <f t="shared" si="356"/>
        <v/>
      </c>
      <c r="AX926" s="34" t="str">
        <f t="shared" si="357"/>
        <v/>
      </c>
      <c r="AY926" s="34" t="str">
        <f>IF(SUMIF('7-市场业绩'!F:F,AC926,'7-市场业绩'!I:I)&gt;0,"学习卡","老结算")</f>
        <v>老结算</v>
      </c>
      <c r="AZ926" s="34" t="str">
        <f t="shared" si="358"/>
        <v/>
      </c>
      <c r="BA926" s="34" t="str">
        <f t="shared" si="359"/>
        <v>无</v>
      </c>
      <c r="BB926" s="34" t="str">
        <f t="shared" si="360"/>
        <v/>
      </c>
      <c r="BC926" s="34" t="str">
        <f t="shared" si="361"/>
        <v/>
      </c>
      <c r="BD926" s="34" t="str">
        <f t="shared" si="362"/>
        <v>无</v>
      </c>
      <c r="BE926" s="34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7.25" hidden="1" customHeight="1">
      <c r="A927" s="30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7"/>
      <c r="M927" s="20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4" t="str">
        <f t="shared" si="339"/>
        <v/>
      </c>
      <c r="AD927" s="35">
        <f t="shared" si="340"/>
        <v>0</v>
      </c>
      <c r="AE927" s="34" t="str">
        <f t="shared" si="341"/>
        <v/>
      </c>
      <c r="AF927" s="24"/>
      <c r="AG927" s="39">
        <f t="shared" si="342"/>
        <v>0</v>
      </c>
      <c r="AH927" s="35">
        <f t="shared" si="343"/>
        <v>0</v>
      </c>
      <c r="AI927" s="35">
        <f t="shared" si="344"/>
        <v>0</v>
      </c>
      <c r="AJ927" s="34" t="str">
        <f t="shared" si="345"/>
        <v/>
      </c>
      <c r="AK927" s="34" t="str">
        <f t="shared" si="346"/>
        <v/>
      </c>
      <c r="AL927" s="34" t="str">
        <f t="shared" si="347"/>
        <v/>
      </c>
      <c r="AM927" s="34" t="str">
        <f t="shared" si="348"/>
        <v/>
      </c>
      <c r="AN927" s="34" t="str">
        <f t="shared" si="349"/>
        <v/>
      </c>
      <c r="AO927" s="34" t="str">
        <f t="shared" si="350"/>
        <v/>
      </c>
      <c r="AP927" s="34" t="str">
        <f>IF(AJ927="","",VLOOKUP(AN927,[1]Sheet11!E:F,2,0))</f>
        <v/>
      </c>
      <c r="AQ927" s="34" t="str">
        <f>IF(AO927="拼单会员","5年",IF(AJ927="","",VLOOKUP(AM927&amp;AP927,[1]Sheet11!$J$3:$K$17,2)))</f>
        <v/>
      </c>
      <c r="AR927" s="34" t="str">
        <f t="shared" si="351"/>
        <v/>
      </c>
      <c r="AS927" s="34" t="str">
        <f t="shared" si="352"/>
        <v/>
      </c>
      <c r="AT927" s="34" t="str">
        <f t="shared" si="353"/>
        <v/>
      </c>
      <c r="AU927" s="34" t="str">
        <f t="shared" si="354"/>
        <v/>
      </c>
      <c r="AV927" s="34" t="str">
        <f t="shared" si="355"/>
        <v/>
      </c>
      <c r="AW927" s="34" t="str">
        <f t="shared" si="356"/>
        <v/>
      </c>
      <c r="AX927" s="34" t="str">
        <f t="shared" si="357"/>
        <v/>
      </c>
      <c r="AY927" s="34" t="str">
        <f>IF(SUMIF('7-市场业绩'!F:F,AC927,'7-市场业绩'!I:I)&gt;0,"学习卡","老结算")</f>
        <v>老结算</v>
      </c>
      <c r="AZ927" s="34" t="str">
        <f t="shared" si="358"/>
        <v/>
      </c>
      <c r="BA927" s="34" t="str">
        <f t="shared" si="359"/>
        <v>无</v>
      </c>
      <c r="BB927" s="34" t="str">
        <f t="shared" si="360"/>
        <v/>
      </c>
      <c r="BC927" s="34" t="str">
        <f t="shared" si="361"/>
        <v/>
      </c>
      <c r="BD927" s="34" t="str">
        <f t="shared" si="362"/>
        <v>无</v>
      </c>
      <c r="BE927" s="34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7.25" hidden="1" customHeight="1">
      <c r="A928" s="30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7"/>
      <c r="M928" s="20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4" t="str">
        <f t="shared" si="339"/>
        <v/>
      </c>
      <c r="AD928" s="35">
        <f t="shared" si="340"/>
        <v>0</v>
      </c>
      <c r="AE928" s="34" t="str">
        <f t="shared" si="341"/>
        <v/>
      </c>
      <c r="AF928" s="24"/>
      <c r="AG928" s="39">
        <f t="shared" si="342"/>
        <v>0</v>
      </c>
      <c r="AH928" s="35">
        <f t="shared" si="343"/>
        <v>0</v>
      </c>
      <c r="AI928" s="35">
        <f t="shared" si="344"/>
        <v>0</v>
      </c>
      <c r="AJ928" s="34" t="str">
        <f t="shared" si="345"/>
        <v/>
      </c>
      <c r="AK928" s="34" t="str">
        <f t="shared" si="346"/>
        <v/>
      </c>
      <c r="AL928" s="34" t="str">
        <f t="shared" si="347"/>
        <v/>
      </c>
      <c r="AM928" s="34" t="str">
        <f t="shared" si="348"/>
        <v/>
      </c>
      <c r="AN928" s="34" t="str">
        <f t="shared" si="349"/>
        <v/>
      </c>
      <c r="AO928" s="34" t="str">
        <f t="shared" si="350"/>
        <v/>
      </c>
      <c r="AP928" s="34" t="str">
        <f>IF(AJ928="","",VLOOKUP(AN928,[1]Sheet11!E:F,2,0))</f>
        <v/>
      </c>
      <c r="AQ928" s="34" t="str">
        <f>IF(AO928="拼单会员","5年",IF(AJ928="","",VLOOKUP(AM928&amp;AP928,[1]Sheet11!$J$3:$K$17,2)))</f>
        <v/>
      </c>
      <c r="AR928" s="34" t="str">
        <f t="shared" si="351"/>
        <v/>
      </c>
      <c r="AS928" s="34" t="str">
        <f t="shared" si="352"/>
        <v/>
      </c>
      <c r="AT928" s="34" t="str">
        <f t="shared" si="353"/>
        <v/>
      </c>
      <c r="AU928" s="34" t="str">
        <f t="shared" si="354"/>
        <v/>
      </c>
      <c r="AV928" s="34" t="str">
        <f t="shared" si="355"/>
        <v/>
      </c>
      <c r="AW928" s="34" t="str">
        <f t="shared" si="356"/>
        <v/>
      </c>
      <c r="AX928" s="34" t="str">
        <f t="shared" si="357"/>
        <v/>
      </c>
      <c r="AY928" s="34" t="str">
        <f>IF(SUMIF('7-市场业绩'!F:F,AC928,'7-市场业绩'!I:I)&gt;0,"学习卡","老结算")</f>
        <v>老结算</v>
      </c>
      <c r="AZ928" s="34" t="str">
        <f t="shared" si="358"/>
        <v/>
      </c>
      <c r="BA928" s="34" t="str">
        <f t="shared" si="359"/>
        <v>无</v>
      </c>
      <c r="BB928" s="34" t="str">
        <f t="shared" si="360"/>
        <v/>
      </c>
      <c r="BC928" s="34" t="str">
        <f t="shared" si="361"/>
        <v/>
      </c>
      <c r="BD928" s="34" t="str">
        <f t="shared" si="362"/>
        <v>无</v>
      </c>
      <c r="BE928" s="34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7.25" hidden="1" customHeight="1">
      <c r="A929" s="30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7"/>
      <c r="M929" s="20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4" t="str">
        <f t="shared" si="339"/>
        <v/>
      </c>
      <c r="AD929" s="35">
        <f t="shared" si="340"/>
        <v>0</v>
      </c>
      <c r="AE929" s="34" t="str">
        <f t="shared" si="341"/>
        <v/>
      </c>
      <c r="AF929" s="24"/>
      <c r="AG929" s="39">
        <f t="shared" si="342"/>
        <v>0</v>
      </c>
      <c r="AH929" s="35">
        <f t="shared" si="343"/>
        <v>0</v>
      </c>
      <c r="AI929" s="35">
        <f t="shared" si="344"/>
        <v>0</v>
      </c>
      <c r="AJ929" s="34" t="str">
        <f t="shared" si="345"/>
        <v/>
      </c>
      <c r="AK929" s="34" t="str">
        <f t="shared" si="346"/>
        <v/>
      </c>
      <c r="AL929" s="34" t="str">
        <f t="shared" si="347"/>
        <v/>
      </c>
      <c r="AM929" s="34" t="str">
        <f t="shared" si="348"/>
        <v/>
      </c>
      <c r="AN929" s="34" t="str">
        <f t="shared" si="349"/>
        <v/>
      </c>
      <c r="AO929" s="34" t="str">
        <f t="shared" si="350"/>
        <v/>
      </c>
      <c r="AP929" s="34" t="str">
        <f>IF(AJ929="","",VLOOKUP(AN929,[1]Sheet11!E:F,2,0))</f>
        <v/>
      </c>
      <c r="AQ929" s="34" t="str">
        <f>IF(AO929="拼单会员","5年",IF(AJ929="","",VLOOKUP(AM929&amp;AP929,[1]Sheet11!$J$3:$K$17,2)))</f>
        <v/>
      </c>
      <c r="AR929" s="34" t="str">
        <f t="shared" si="351"/>
        <v/>
      </c>
      <c r="AS929" s="34" t="str">
        <f t="shared" si="352"/>
        <v/>
      </c>
      <c r="AT929" s="34" t="str">
        <f t="shared" si="353"/>
        <v/>
      </c>
      <c r="AU929" s="34" t="str">
        <f t="shared" si="354"/>
        <v/>
      </c>
      <c r="AV929" s="34" t="str">
        <f t="shared" si="355"/>
        <v/>
      </c>
      <c r="AW929" s="34" t="str">
        <f t="shared" si="356"/>
        <v/>
      </c>
      <c r="AX929" s="34" t="str">
        <f t="shared" si="357"/>
        <v/>
      </c>
      <c r="AY929" s="34" t="str">
        <f>IF(SUMIF('7-市场业绩'!F:F,AC929,'7-市场业绩'!I:I)&gt;0,"学习卡","老结算")</f>
        <v>老结算</v>
      </c>
      <c r="AZ929" s="34" t="str">
        <f t="shared" si="358"/>
        <v/>
      </c>
      <c r="BA929" s="34" t="str">
        <f t="shared" si="359"/>
        <v>无</v>
      </c>
      <c r="BB929" s="34" t="str">
        <f t="shared" si="360"/>
        <v/>
      </c>
      <c r="BC929" s="34" t="str">
        <f t="shared" si="361"/>
        <v/>
      </c>
      <c r="BD929" s="34" t="str">
        <f t="shared" si="362"/>
        <v>无</v>
      </c>
      <c r="BE929" s="34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7.25" hidden="1" customHeight="1">
      <c r="A930" s="30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7"/>
      <c r="M930" s="20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4" t="str">
        <f t="shared" si="339"/>
        <v/>
      </c>
      <c r="AD930" s="35">
        <f t="shared" si="340"/>
        <v>0</v>
      </c>
      <c r="AE930" s="34" t="str">
        <f t="shared" si="341"/>
        <v/>
      </c>
      <c r="AF930" s="24"/>
      <c r="AG930" s="39">
        <f t="shared" si="342"/>
        <v>0</v>
      </c>
      <c r="AH930" s="35">
        <f t="shared" si="343"/>
        <v>0</v>
      </c>
      <c r="AI930" s="35">
        <f t="shared" si="344"/>
        <v>0</v>
      </c>
      <c r="AJ930" s="34" t="str">
        <f t="shared" si="345"/>
        <v/>
      </c>
      <c r="AK930" s="34" t="str">
        <f t="shared" si="346"/>
        <v/>
      </c>
      <c r="AL930" s="34" t="str">
        <f t="shared" si="347"/>
        <v/>
      </c>
      <c r="AM930" s="34" t="str">
        <f t="shared" si="348"/>
        <v/>
      </c>
      <c r="AN930" s="34" t="str">
        <f t="shared" si="349"/>
        <v/>
      </c>
      <c r="AO930" s="34" t="str">
        <f t="shared" si="350"/>
        <v/>
      </c>
      <c r="AP930" s="34" t="str">
        <f>IF(AJ930="","",VLOOKUP(AN930,[1]Sheet11!E:F,2,0))</f>
        <v/>
      </c>
      <c r="AQ930" s="34" t="str">
        <f>IF(AO930="拼单会员","5年",IF(AJ930="","",VLOOKUP(AM930&amp;AP930,[1]Sheet11!$J$3:$K$17,2)))</f>
        <v/>
      </c>
      <c r="AR930" s="34" t="str">
        <f t="shared" si="351"/>
        <v/>
      </c>
      <c r="AS930" s="34" t="str">
        <f t="shared" si="352"/>
        <v/>
      </c>
      <c r="AT930" s="34" t="str">
        <f t="shared" si="353"/>
        <v/>
      </c>
      <c r="AU930" s="34" t="str">
        <f t="shared" si="354"/>
        <v/>
      </c>
      <c r="AV930" s="34" t="str">
        <f t="shared" si="355"/>
        <v/>
      </c>
      <c r="AW930" s="34" t="str">
        <f t="shared" si="356"/>
        <v/>
      </c>
      <c r="AX930" s="34" t="str">
        <f t="shared" si="357"/>
        <v/>
      </c>
      <c r="AY930" s="34" t="str">
        <f>IF(SUMIF('7-市场业绩'!F:F,AC930,'7-市场业绩'!I:I)&gt;0,"学习卡","老结算")</f>
        <v>老结算</v>
      </c>
      <c r="AZ930" s="34" t="str">
        <f t="shared" si="358"/>
        <v/>
      </c>
      <c r="BA930" s="34" t="str">
        <f t="shared" si="359"/>
        <v>无</v>
      </c>
      <c r="BB930" s="34" t="str">
        <f t="shared" si="360"/>
        <v/>
      </c>
      <c r="BC930" s="34" t="str">
        <f t="shared" si="361"/>
        <v/>
      </c>
      <c r="BD930" s="34" t="str">
        <f t="shared" si="362"/>
        <v>无</v>
      </c>
      <c r="BE930" s="34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7.25" hidden="1" customHeight="1">
      <c r="A931" s="30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7"/>
      <c r="M931" s="20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4" t="str">
        <f t="shared" si="339"/>
        <v/>
      </c>
      <c r="AD931" s="35">
        <f t="shared" si="340"/>
        <v>0</v>
      </c>
      <c r="AE931" s="34" t="str">
        <f t="shared" si="341"/>
        <v/>
      </c>
      <c r="AF931" s="24"/>
      <c r="AG931" s="39">
        <f t="shared" si="342"/>
        <v>0</v>
      </c>
      <c r="AH931" s="35">
        <f t="shared" si="343"/>
        <v>0</v>
      </c>
      <c r="AI931" s="35">
        <f t="shared" si="344"/>
        <v>0</v>
      </c>
      <c r="AJ931" s="34" t="str">
        <f t="shared" si="345"/>
        <v/>
      </c>
      <c r="AK931" s="34" t="str">
        <f t="shared" si="346"/>
        <v/>
      </c>
      <c r="AL931" s="34" t="str">
        <f t="shared" si="347"/>
        <v/>
      </c>
      <c r="AM931" s="34" t="str">
        <f t="shared" si="348"/>
        <v/>
      </c>
      <c r="AN931" s="34" t="str">
        <f t="shared" si="349"/>
        <v/>
      </c>
      <c r="AO931" s="34" t="str">
        <f t="shared" si="350"/>
        <v/>
      </c>
      <c r="AP931" s="34" t="str">
        <f>IF(AJ931="","",VLOOKUP(AN931,[1]Sheet11!E:F,2,0))</f>
        <v/>
      </c>
      <c r="AQ931" s="34" t="str">
        <f>IF(AO931="拼单会员","5年",IF(AJ931="","",VLOOKUP(AM931&amp;AP931,[1]Sheet11!$J$3:$K$17,2)))</f>
        <v/>
      </c>
      <c r="AR931" s="34" t="str">
        <f t="shared" si="351"/>
        <v/>
      </c>
      <c r="AS931" s="34" t="str">
        <f t="shared" si="352"/>
        <v/>
      </c>
      <c r="AT931" s="34" t="str">
        <f t="shared" si="353"/>
        <v/>
      </c>
      <c r="AU931" s="34" t="str">
        <f t="shared" si="354"/>
        <v/>
      </c>
      <c r="AV931" s="34" t="str">
        <f t="shared" si="355"/>
        <v/>
      </c>
      <c r="AW931" s="34" t="str">
        <f t="shared" si="356"/>
        <v/>
      </c>
      <c r="AX931" s="34" t="str">
        <f t="shared" si="357"/>
        <v/>
      </c>
      <c r="AY931" s="34" t="str">
        <f>IF(SUMIF('7-市场业绩'!F:F,AC931,'7-市场业绩'!I:I)&gt;0,"学习卡","老结算")</f>
        <v>老结算</v>
      </c>
      <c r="AZ931" s="34" t="str">
        <f t="shared" si="358"/>
        <v/>
      </c>
      <c r="BA931" s="34" t="str">
        <f t="shared" si="359"/>
        <v>无</v>
      </c>
      <c r="BB931" s="34" t="str">
        <f t="shared" si="360"/>
        <v/>
      </c>
      <c r="BC931" s="34" t="str">
        <f t="shared" si="361"/>
        <v/>
      </c>
      <c r="BD931" s="34" t="str">
        <f t="shared" si="362"/>
        <v>无</v>
      </c>
      <c r="BE931" s="34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7.25" hidden="1" customHeight="1">
      <c r="A932" s="30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7"/>
      <c r="M932" s="20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4" t="str">
        <f t="shared" si="339"/>
        <v/>
      </c>
      <c r="AD932" s="35">
        <f t="shared" si="340"/>
        <v>0</v>
      </c>
      <c r="AE932" s="34" t="str">
        <f t="shared" si="341"/>
        <v/>
      </c>
      <c r="AF932" s="24"/>
      <c r="AG932" s="39">
        <f t="shared" si="342"/>
        <v>0</v>
      </c>
      <c r="AH932" s="35">
        <f t="shared" si="343"/>
        <v>0</v>
      </c>
      <c r="AI932" s="35">
        <f t="shared" si="344"/>
        <v>0</v>
      </c>
      <c r="AJ932" s="34" t="str">
        <f t="shared" si="345"/>
        <v/>
      </c>
      <c r="AK932" s="34" t="str">
        <f t="shared" si="346"/>
        <v/>
      </c>
      <c r="AL932" s="34" t="str">
        <f t="shared" si="347"/>
        <v/>
      </c>
      <c r="AM932" s="34" t="str">
        <f t="shared" si="348"/>
        <v/>
      </c>
      <c r="AN932" s="34" t="str">
        <f t="shared" si="349"/>
        <v/>
      </c>
      <c r="AO932" s="34" t="str">
        <f t="shared" si="350"/>
        <v/>
      </c>
      <c r="AP932" s="34" t="str">
        <f>IF(AJ932="","",VLOOKUP(AN932,[1]Sheet11!E:F,2,0))</f>
        <v/>
      </c>
      <c r="AQ932" s="34" t="str">
        <f>IF(AO932="拼单会员","5年",IF(AJ932="","",VLOOKUP(AM932&amp;AP932,[1]Sheet11!$J$3:$K$17,2)))</f>
        <v/>
      </c>
      <c r="AR932" s="34" t="str">
        <f t="shared" si="351"/>
        <v/>
      </c>
      <c r="AS932" s="34" t="str">
        <f t="shared" si="352"/>
        <v/>
      </c>
      <c r="AT932" s="34" t="str">
        <f t="shared" si="353"/>
        <v/>
      </c>
      <c r="AU932" s="34" t="str">
        <f t="shared" si="354"/>
        <v/>
      </c>
      <c r="AV932" s="34" t="str">
        <f t="shared" si="355"/>
        <v/>
      </c>
      <c r="AW932" s="34" t="str">
        <f t="shared" si="356"/>
        <v/>
      </c>
      <c r="AX932" s="34" t="str">
        <f t="shared" si="357"/>
        <v/>
      </c>
      <c r="AY932" s="34" t="str">
        <f>IF(SUMIF('7-市场业绩'!F:F,AC932,'7-市场业绩'!I:I)&gt;0,"学习卡","老结算")</f>
        <v>老结算</v>
      </c>
      <c r="AZ932" s="34" t="str">
        <f t="shared" si="358"/>
        <v/>
      </c>
      <c r="BA932" s="34" t="str">
        <f t="shared" si="359"/>
        <v>无</v>
      </c>
      <c r="BB932" s="34" t="str">
        <f t="shared" si="360"/>
        <v/>
      </c>
      <c r="BC932" s="34" t="str">
        <f t="shared" si="361"/>
        <v/>
      </c>
      <c r="BD932" s="34" t="str">
        <f t="shared" si="362"/>
        <v>无</v>
      </c>
      <c r="BE932" s="34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7.25" hidden="1" customHeight="1">
      <c r="A933" s="30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7"/>
      <c r="M933" s="20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4" t="str">
        <f t="shared" si="339"/>
        <v/>
      </c>
      <c r="AD933" s="35">
        <f t="shared" si="340"/>
        <v>0</v>
      </c>
      <c r="AE933" s="34" t="str">
        <f t="shared" si="341"/>
        <v/>
      </c>
      <c r="AF933" s="24"/>
      <c r="AG933" s="39">
        <f t="shared" si="342"/>
        <v>0</v>
      </c>
      <c r="AH933" s="35">
        <f t="shared" si="343"/>
        <v>0</v>
      </c>
      <c r="AI933" s="35">
        <f t="shared" si="344"/>
        <v>0</v>
      </c>
      <c r="AJ933" s="34" t="str">
        <f t="shared" si="345"/>
        <v/>
      </c>
      <c r="AK933" s="34" t="str">
        <f t="shared" si="346"/>
        <v/>
      </c>
      <c r="AL933" s="34" t="str">
        <f t="shared" si="347"/>
        <v/>
      </c>
      <c r="AM933" s="34" t="str">
        <f t="shared" si="348"/>
        <v/>
      </c>
      <c r="AN933" s="34" t="str">
        <f t="shared" si="349"/>
        <v/>
      </c>
      <c r="AO933" s="34" t="str">
        <f t="shared" si="350"/>
        <v/>
      </c>
      <c r="AP933" s="34" t="str">
        <f>IF(AJ933="","",VLOOKUP(AN933,[1]Sheet11!E:F,2,0))</f>
        <v/>
      </c>
      <c r="AQ933" s="34" t="str">
        <f>IF(AO933="拼单会员","5年",IF(AJ933="","",VLOOKUP(AM933&amp;AP933,[1]Sheet11!$J$3:$K$17,2)))</f>
        <v/>
      </c>
      <c r="AR933" s="34" t="str">
        <f t="shared" si="351"/>
        <v/>
      </c>
      <c r="AS933" s="34" t="str">
        <f t="shared" si="352"/>
        <v/>
      </c>
      <c r="AT933" s="34" t="str">
        <f t="shared" si="353"/>
        <v/>
      </c>
      <c r="AU933" s="34" t="str">
        <f t="shared" si="354"/>
        <v/>
      </c>
      <c r="AV933" s="34" t="str">
        <f t="shared" si="355"/>
        <v/>
      </c>
      <c r="AW933" s="34" t="str">
        <f t="shared" si="356"/>
        <v/>
      </c>
      <c r="AX933" s="34" t="str">
        <f t="shared" si="357"/>
        <v/>
      </c>
      <c r="AY933" s="34" t="str">
        <f>IF(SUMIF('7-市场业绩'!F:F,AC933,'7-市场业绩'!I:I)&gt;0,"学习卡","老结算")</f>
        <v>老结算</v>
      </c>
      <c r="AZ933" s="34" t="str">
        <f t="shared" si="358"/>
        <v/>
      </c>
      <c r="BA933" s="34" t="str">
        <f t="shared" si="359"/>
        <v>无</v>
      </c>
      <c r="BB933" s="34" t="str">
        <f t="shared" si="360"/>
        <v/>
      </c>
      <c r="BC933" s="34" t="str">
        <f t="shared" si="361"/>
        <v/>
      </c>
      <c r="BD933" s="34" t="str">
        <f t="shared" si="362"/>
        <v>无</v>
      </c>
      <c r="BE933" s="34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7.25" hidden="1" customHeight="1">
      <c r="A934" s="30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7"/>
      <c r="M934" s="20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4" t="str">
        <f t="shared" si="339"/>
        <v/>
      </c>
      <c r="AD934" s="35">
        <f t="shared" si="340"/>
        <v>0</v>
      </c>
      <c r="AE934" s="34" t="str">
        <f t="shared" si="341"/>
        <v/>
      </c>
      <c r="AF934" s="24"/>
      <c r="AG934" s="39">
        <f t="shared" si="342"/>
        <v>0</v>
      </c>
      <c r="AH934" s="35">
        <f t="shared" si="343"/>
        <v>0</v>
      </c>
      <c r="AI934" s="35">
        <f t="shared" si="344"/>
        <v>0</v>
      </c>
      <c r="AJ934" s="34" t="str">
        <f t="shared" si="345"/>
        <v/>
      </c>
      <c r="AK934" s="34" t="str">
        <f t="shared" si="346"/>
        <v/>
      </c>
      <c r="AL934" s="34" t="str">
        <f t="shared" si="347"/>
        <v/>
      </c>
      <c r="AM934" s="34" t="str">
        <f t="shared" si="348"/>
        <v/>
      </c>
      <c r="AN934" s="34" t="str">
        <f t="shared" si="349"/>
        <v/>
      </c>
      <c r="AO934" s="34" t="str">
        <f t="shared" si="350"/>
        <v/>
      </c>
      <c r="AP934" s="34" t="str">
        <f>IF(AJ934="","",VLOOKUP(AN934,[1]Sheet11!E:F,2,0))</f>
        <v/>
      </c>
      <c r="AQ934" s="34" t="str">
        <f>IF(AO934="拼单会员","5年",IF(AJ934="","",VLOOKUP(AM934&amp;AP934,[1]Sheet11!$J$3:$K$17,2)))</f>
        <v/>
      </c>
      <c r="AR934" s="34" t="str">
        <f t="shared" si="351"/>
        <v/>
      </c>
      <c r="AS934" s="34" t="str">
        <f t="shared" si="352"/>
        <v/>
      </c>
      <c r="AT934" s="34" t="str">
        <f t="shared" si="353"/>
        <v/>
      </c>
      <c r="AU934" s="34" t="str">
        <f t="shared" si="354"/>
        <v/>
      </c>
      <c r="AV934" s="34" t="str">
        <f t="shared" si="355"/>
        <v/>
      </c>
      <c r="AW934" s="34" t="str">
        <f t="shared" si="356"/>
        <v/>
      </c>
      <c r="AX934" s="34" t="str">
        <f t="shared" si="357"/>
        <v/>
      </c>
      <c r="AY934" s="34" t="str">
        <f>IF(SUMIF('7-市场业绩'!F:F,AC934,'7-市场业绩'!I:I)&gt;0,"学习卡","老结算")</f>
        <v>老结算</v>
      </c>
      <c r="AZ934" s="34" t="str">
        <f t="shared" si="358"/>
        <v/>
      </c>
      <c r="BA934" s="34" t="str">
        <f t="shared" si="359"/>
        <v>无</v>
      </c>
      <c r="BB934" s="34" t="str">
        <f t="shared" si="360"/>
        <v/>
      </c>
      <c r="BC934" s="34" t="str">
        <f t="shared" si="361"/>
        <v/>
      </c>
      <c r="BD934" s="34" t="str">
        <f t="shared" si="362"/>
        <v>无</v>
      </c>
      <c r="BE934" s="34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7.25" hidden="1" customHeight="1">
      <c r="A935" s="30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7"/>
      <c r="M935" s="20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4" t="str">
        <f t="shared" si="339"/>
        <v/>
      </c>
      <c r="AD935" s="35">
        <f t="shared" si="340"/>
        <v>0</v>
      </c>
      <c r="AE935" s="34" t="str">
        <f t="shared" si="341"/>
        <v/>
      </c>
      <c r="AF935" s="24"/>
      <c r="AG935" s="39">
        <f t="shared" si="342"/>
        <v>0</v>
      </c>
      <c r="AH935" s="35">
        <f t="shared" si="343"/>
        <v>0</v>
      </c>
      <c r="AI935" s="35">
        <f t="shared" si="344"/>
        <v>0</v>
      </c>
      <c r="AJ935" s="34" t="str">
        <f t="shared" si="345"/>
        <v/>
      </c>
      <c r="AK935" s="34" t="str">
        <f t="shared" si="346"/>
        <v/>
      </c>
      <c r="AL935" s="34" t="str">
        <f t="shared" si="347"/>
        <v/>
      </c>
      <c r="AM935" s="34" t="str">
        <f t="shared" si="348"/>
        <v/>
      </c>
      <c r="AN935" s="34" t="str">
        <f t="shared" si="349"/>
        <v/>
      </c>
      <c r="AO935" s="34" t="str">
        <f t="shared" si="350"/>
        <v/>
      </c>
      <c r="AP935" s="34" t="str">
        <f>IF(AJ935="","",VLOOKUP(AN935,[1]Sheet11!E:F,2,0))</f>
        <v/>
      </c>
      <c r="AQ935" s="34" t="str">
        <f>IF(AO935="拼单会员","5年",IF(AJ935="","",VLOOKUP(AM935&amp;AP935,[1]Sheet11!$J$3:$K$17,2)))</f>
        <v/>
      </c>
      <c r="AR935" s="34" t="str">
        <f t="shared" si="351"/>
        <v/>
      </c>
      <c r="AS935" s="34" t="str">
        <f t="shared" si="352"/>
        <v/>
      </c>
      <c r="AT935" s="34" t="str">
        <f t="shared" si="353"/>
        <v/>
      </c>
      <c r="AU935" s="34" t="str">
        <f t="shared" si="354"/>
        <v/>
      </c>
      <c r="AV935" s="34" t="str">
        <f t="shared" si="355"/>
        <v/>
      </c>
      <c r="AW935" s="34" t="str">
        <f t="shared" si="356"/>
        <v/>
      </c>
      <c r="AX935" s="34" t="str">
        <f t="shared" si="357"/>
        <v/>
      </c>
      <c r="AY935" s="34" t="str">
        <f>IF(SUMIF('7-市场业绩'!F:F,AC935,'7-市场业绩'!I:I)&gt;0,"学习卡","老结算")</f>
        <v>老结算</v>
      </c>
      <c r="AZ935" s="34" t="str">
        <f t="shared" si="358"/>
        <v/>
      </c>
      <c r="BA935" s="34" t="str">
        <f t="shared" si="359"/>
        <v>无</v>
      </c>
      <c r="BB935" s="34" t="str">
        <f t="shared" si="360"/>
        <v/>
      </c>
      <c r="BC935" s="34" t="str">
        <f t="shared" si="361"/>
        <v/>
      </c>
      <c r="BD935" s="34" t="str">
        <f t="shared" si="362"/>
        <v>无</v>
      </c>
      <c r="BE935" s="34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7.25" hidden="1" customHeight="1">
      <c r="A936" s="30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7"/>
      <c r="M936" s="20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4" t="str">
        <f t="shared" si="339"/>
        <v/>
      </c>
      <c r="AD936" s="35">
        <f t="shared" si="340"/>
        <v>0</v>
      </c>
      <c r="AE936" s="34" t="str">
        <f t="shared" si="341"/>
        <v/>
      </c>
      <c r="AF936" s="24"/>
      <c r="AG936" s="39">
        <f t="shared" si="342"/>
        <v>0</v>
      </c>
      <c r="AH936" s="35">
        <f t="shared" si="343"/>
        <v>0</v>
      </c>
      <c r="AI936" s="35">
        <f t="shared" si="344"/>
        <v>0</v>
      </c>
      <c r="AJ936" s="34" t="str">
        <f t="shared" si="345"/>
        <v/>
      </c>
      <c r="AK936" s="34" t="str">
        <f t="shared" si="346"/>
        <v/>
      </c>
      <c r="AL936" s="34" t="str">
        <f t="shared" si="347"/>
        <v/>
      </c>
      <c r="AM936" s="34" t="str">
        <f t="shared" si="348"/>
        <v/>
      </c>
      <c r="AN936" s="34" t="str">
        <f t="shared" si="349"/>
        <v/>
      </c>
      <c r="AO936" s="34" t="str">
        <f t="shared" si="350"/>
        <v/>
      </c>
      <c r="AP936" s="34" t="str">
        <f>IF(AJ936="","",VLOOKUP(AN936,[1]Sheet11!E:F,2,0))</f>
        <v/>
      </c>
      <c r="AQ936" s="34" t="str">
        <f>IF(AO936="拼单会员","5年",IF(AJ936="","",VLOOKUP(AM936&amp;AP936,[1]Sheet11!$J$3:$K$17,2)))</f>
        <v/>
      </c>
      <c r="AR936" s="34" t="str">
        <f t="shared" si="351"/>
        <v/>
      </c>
      <c r="AS936" s="34" t="str">
        <f t="shared" si="352"/>
        <v/>
      </c>
      <c r="AT936" s="34" t="str">
        <f t="shared" si="353"/>
        <v/>
      </c>
      <c r="AU936" s="34" t="str">
        <f t="shared" si="354"/>
        <v/>
      </c>
      <c r="AV936" s="34" t="str">
        <f t="shared" si="355"/>
        <v/>
      </c>
      <c r="AW936" s="34" t="str">
        <f t="shared" si="356"/>
        <v/>
      </c>
      <c r="AX936" s="34" t="str">
        <f t="shared" si="357"/>
        <v/>
      </c>
      <c r="AY936" s="34" t="str">
        <f>IF(SUMIF('7-市场业绩'!F:F,AC936,'7-市场业绩'!I:I)&gt;0,"学习卡","老结算")</f>
        <v>老结算</v>
      </c>
      <c r="AZ936" s="34" t="str">
        <f t="shared" si="358"/>
        <v/>
      </c>
      <c r="BA936" s="34" t="str">
        <f t="shared" si="359"/>
        <v>无</v>
      </c>
      <c r="BB936" s="34" t="str">
        <f t="shared" si="360"/>
        <v/>
      </c>
      <c r="BC936" s="34" t="str">
        <f t="shared" si="361"/>
        <v/>
      </c>
      <c r="BD936" s="34" t="str">
        <f t="shared" si="362"/>
        <v>无</v>
      </c>
      <c r="BE936" s="34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7.25" hidden="1" customHeight="1">
      <c r="A937" s="30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7"/>
      <c r="M937" s="20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4" t="str">
        <f t="shared" si="339"/>
        <v/>
      </c>
      <c r="AD937" s="35">
        <f t="shared" si="340"/>
        <v>0</v>
      </c>
      <c r="AE937" s="34" t="str">
        <f t="shared" si="341"/>
        <v/>
      </c>
      <c r="AF937" s="24"/>
      <c r="AG937" s="39">
        <f t="shared" si="342"/>
        <v>0</v>
      </c>
      <c r="AH937" s="35">
        <f t="shared" si="343"/>
        <v>0</v>
      </c>
      <c r="AI937" s="35">
        <f t="shared" si="344"/>
        <v>0</v>
      </c>
      <c r="AJ937" s="34" t="str">
        <f t="shared" si="345"/>
        <v/>
      </c>
      <c r="AK937" s="34" t="str">
        <f t="shared" si="346"/>
        <v/>
      </c>
      <c r="AL937" s="34" t="str">
        <f t="shared" si="347"/>
        <v/>
      </c>
      <c r="AM937" s="34" t="str">
        <f t="shared" si="348"/>
        <v/>
      </c>
      <c r="AN937" s="34" t="str">
        <f t="shared" si="349"/>
        <v/>
      </c>
      <c r="AO937" s="34" t="str">
        <f t="shared" si="350"/>
        <v/>
      </c>
      <c r="AP937" s="34" t="str">
        <f>IF(AJ937="","",VLOOKUP(AN937,[1]Sheet11!E:F,2,0))</f>
        <v/>
      </c>
      <c r="AQ937" s="34" t="str">
        <f>IF(AO937="拼单会员","5年",IF(AJ937="","",VLOOKUP(AM937&amp;AP937,[1]Sheet11!$J$3:$K$17,2)))</f>
        <v/>
      </c>
      <c r="AR937" s="34" t="str">
        <f t="shared" si="351"/>
        <v/>
      </c>
      <c r="AS937" s="34" t="str">
        <f t="shared" si="352"/>
        <v/>
      </c>
      <c r="AT937" s="34" t="str">
        <f t="shared" si="353"/>
        <v/>
      </c>
      <c r="AU937" s="34" t="str">
        <f t="shared" si="354"/>
        <v/>
      </c>
      <c r="AV937" s="34" t="str">
        <f t="shared" si="355"/>
        <v/>
      </c>
      <c r="AW937" s="34" t="str">
        <f t="shared" si="356"/>
        <v/>
      </c>
      <c r="AX937" s="34" t="str">
        <f t="shared" si="357"/>
        <v/>
      </c>
      <c r="AY937" s="34" t="str">
        <f>IF(SUMIF('7-市场业绩'!F:F,AC937,'7-市场业绩'!I:I)&gt;0,"学习卡","老结算")</f>
        <v>老结算</v>
      </c>
      <c r="AZ937" s="34" t="str">
        <f t="shared" si="358"/>
        <v/>
      </c>
      <c r="BA937" s="34" t="str">
        <f t="shared" si="359"/>
        <v>无</v>
      </c>
      <c r="BB937" s="34" t="str">
        <f t="shared" si="360"/>
        <v/>
      </c>
      <c r="BC937" s="34" t="str">
        <f t="shared" si="361"/>
        <v/>
      </c>
      <c r="BD937" s="34" t="str">
        <f t="shared" si="362"/>
        <v>无</v>
      </c>
      <c r="BE937" s="34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7.25" hidden="1" customHeight="1">
      <c r="A938" s="30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7"/>
      <c r="M938" s="20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4" t="str">
        <f t="shared" si="339"/>
        <v/>
      </c>
      <c r="AD938" s="35">
        <f t="shared" si="340"/>
        <v>0</v>
      </c>
      <c r="AE938" s="34" t="str">
        <f t="shared" si="341"/>
        <v/>
      </c>
      <c r="AF938" s="24"/>
      <c r="AG938" s="39">
        <f t="shared" si="342"/>
        <v>0</v>
      </c>
      <c r="AH938" s="35">
        <f t="shared" si="343"/>
        <v>0</v>
      </c>
      <c r="AI938" s="35">
        <f t="shared" si="344"/>
        <v>0</v>
      </c>
      <c r="AJ938" s="34" t="str">
        <f t="shared" si="345"/>
        <v/>
      </c>
      <c r="AK938" s="34" t="str">
        <f t="shared" si="346"/>
        <v/>
      </c>
      <c r="AL938" s="34" t="str">
        <f t="shared" si="347"/>
        <v/>
      </c>
      <c r="AM938" s="34" t="str">
        <f t="shared" si="348"/>
        <v/>
      </c>
      <c r="AN938" s="34" t="str">
        <f t="shared" si="349"/>
        <v/>
      </c>
      <c r="AO938" s="34" t="str">
        <f t="shared" si="350"/>
        <v/>
      </c>
      <c r="AP938" s="34" t="str">
        <f>IF(AJ938="","",VLOOKUP(AN938,[1]Sheet11!E:F,2,0))</f>
        <v/>
      </c>
      <c r="AQ938" s="34" t="str">
        <f>IF(AO938="拼单会员","5年",IF(AJ938="","",VLOOKUP(AM938&amp;AP938,[1]Sheet11!$J$3:$K$17,2)))</f>
        <v/>
      </c>
      <c r="AR938" s="34" t="str">
        <f t="shared" si="351"/>
        <v/>
      </c>
      <c r="AS938" s="34" t="str">
        <f t="shared" si="352"/>
        <v/>
      </c>
      <c r="AT938" s="34" t="str">
        <f t="shared" si="353"/>
        <v/>
      </c>
      <c r="AU938" s="34" t="str">
        <f t="shared" si="354"/>
        <v/>
      </c>
      <c r="AV938" s="34" t="str">
        <f t="shared" si="355"/>
        <v/>
      </c>
      <c r="AW938" s="34" t="str">
        <f t="shared" si="356"/>
        <v/>
      </c>
      <c r="AX938" s="34" t="str">
        <f t="shared" si="357"/>
        <v/>
      </c>
      <c r="AY938" s="34" t="str">
        <f>IF(SUMIF('7-市场业绩'!F:F,AC938,'7-市场业绩'!I:I)&gt;0,"学习卡","老结算")</f>
        <v>老结算</v>
      </c>
      <c r="AZ938" s="34" t="str">
        <f t="shared" si="358"/>
        <v/>
      </c>
      <c r="BA938" s="34" t="str">
        <f t="shared" si="359"/>
        <v>无</v>
      </c>
      <c r="BB938" s="34" t="str">
        <f t="shared" si="360"/>
        <v/>
      </c>
      <c r="BC938" s="34" t="str">
        <f t="shared" si="361"/>
        <v/>
      </c>
      <c r="BD938" s="34" t="str">
        <f t="shared" si="362"/>
        <v>无</v>
      </c>
      <c r="BE938" s="34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7.25" hidden="1" customHeight="1">
      <c r="A939" s="30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7"/>
      <c r="M939" s="20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4" t="str">
        <f t="shared" si="339"/>
        <v/>
      </c>
      <c r="AD939" s="35">
        <f t="shared" si="340"/>
        <v>0</v>
      </c>
      <c r="AE939" s="34" t="str">
        <f t="shared" si="341"/>
        <v/>
      </c>
      <c r="AF939" s="24"/>
      <c r="AG939" s="39">
        <f t="shared" si="342"/>
        <v>0</v>
      </c>
      <c r="AH939" s="35">
        <f t="shared" si="343"/>
        <v>0</v>
      </c>
      <c r="AI939" s="35">
        <f t="shared" si="344"/>
        <v>0</v>
      </c>
      <c r="AJ939" s="34" t="str">
        <f t="shared" si="345"/>
        <v/>
      </c>
      <c r="AK939" s="34" t="str">
        <f t="shared" si="346"/>
        <v/>
      </c>
      <c r="AL939" s="34" t="str">
        <f t="shared" si="347"/>
        <v/>
      </c>
      <c r="AM939" s="34" t="str">
        <f t="shared" si="348"/>
        <v/>
      </c>
      <c r="AN939" s="34" t="str">
        <f t="shared" si="349"/>
        <v/>
      </c>
      <c r="AO939" s="34" t="str">
        <f t="shared" si="350"/>
        <v/>
      </c>
      <c r="AP939" s="34" t="str">
        <f>IF(AJ939="","",VLOOKUP(AN939,[1]Sheet11!E:F,2,0))</f>
        <v/>
      </c>
      <c r="AQ939" s="34" t="str">
        <f>IF(AO939="拼单会员","5年",IF(AJ939="","",VLOOKUP(AM939&amp;AP939,[1]Sheet11!$J$3:$K$17,2)))</f>
        <v/>
      </c>
      <c r="AR939" s="34" t="str">
        <f t="shared" si="351"/>
        <v/>
      </c>
      <c r="AS939" s="34" t="str">
        <f t="shared" si="352"/>
        <v/>
      </c>
      <c r="AT939" s="34" t="str">
        <f t="shared" si="353"/>
        <v/>
      </c>
      <c r="AU939" s="34" t="str">
        <f t="shared" si="354"/>
        <v/>
      </c>
      <c r="AV939" s="34" t="str">
        <f t="shared" si="355"/>
        <v/>
      </c>
      <c r="AW939" s="34" t="str">
        <f t="shared" si="356"/>
        <v/>
      </c>
      <c r="AX939" s="34" t="str">
        <f t="shared" si="357"/>
        <v/>
      </c>
      <c r="AY939" s="34" t="str">
        <f>IF(SUMIF('7-市场业绩'!F:F,AC939,'7-市场业绩'!I:I)&gt;0,"学习卡","老结算")</f>
        <v>老结算</v>
      </c>
      <c r="AZ939" s="34" t="str">
        <f t="shared" si="358"/>
        <v/>
      </c>
      <c r="BA939" s="34" t="str">
        <f t="shared" si="359"/>
        <v>无</v>
      </c>
      <c r="BB939" s="34" t="str">
        <f t="shared" si="360"/>
        <v/>
      </c>
      <c r="BC939" s="34" t="str">
        <f t="shared" si="361"/>
        <v/>
      </c>
      <c r="BD939" s="34" t="str">
        <f t="shared" si="362"/>
        <v>无</v>
      </c>
      <c r="BE939" s="34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7.25" hidden="1" customHeight="1">
      <c r="A940" s="30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7"/>
      <c r="M940" s="20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4" t="str">
        <f t="shared" si="339"/>
        <v/>
      </c>
      <c r="AD940" s="35">
        <f t="shared" si="340"/>
        <v>0</v>
      </c>
      <c r="AE940" s="34" t="str">
        <f t="shared" si="341"/>
        <v/>
      </c>
      <c r="AF940" s="24"/>
      <c r="AG940" s="39">
        <f t="shared" si="342"/>
        <v>0</v>
      </c>
      <c r="AH940" s="35">
        <f t="shared" si="343"/>
        <v>0</v>
      </c>
      <c r="AI940" s="35">
        <f t="shared" si="344"/>
        <v>0</v>
      </c>
      <c r="AJ940" s="34" t="str">
        <f t="shared" si="345"/>
        <v/>
      </c>
      <c r="AK940" s="34" t="str">
        <f t="shared" si="346"/>
        <v/>
      </c>
      <c r="AL940" s="34" t="str">
        <f t="shared" si="347"/>
        <v/>
      </c>
      <c r="AM940" s="34" t="str">
        <f t="shared" si="348"/>
        <v/>
      </c>
      <c r="AN940" s="34" t="str">
        <f t="shared" si="349"/>
        <v/>
      </c>
      <c r="AO940" s="34" t="str">
        <f t="shared" si="350"/>
        <v/>
      </c>
      <c r="AP940" s="34" t="str">
        <f>IF(AJ940="","",VLOOKUP(AN940,[1]Sheet11!E:F,2,0))</f>
        <v/>
      </c>
      <c r="AQ940" s="34" t="str">
        <f>IF(AO940="拼单会员","5年",IF(AJ940="","",VLOOKUP(AM940&amp;AP940,[1]Sheet11!$J$3:$K$17,2)))</f>
        <v/>
      </c>
      <c r="AR940" s="34" t="str">
        <f t="shared" si="351"/>
        <v/>
      </c>
      <c r="AS940" s="34" t="str">
        <f t="shared" si="352"/>
        <v/>
      </c>
      <c r="AT940" s="34" t="str">
        <f t="shared" si="353"/>
        <v/>
      </c>
      <c r="AU940" s="34" t="str">
        <f t="shared" si="354"/>
        <v/>
      </c>
      <c r="AV940" s="34" t="str">
        <f t="shared" si="355"/>
        <v/>
      </c>
      <c r="AW940" s="34" t="str">
        <f t="shared" si="356"/>
        <v/>
      </c>
      <c r="AX940" s="34" t="str">
        <f t="shared" si="357"/>
        <v/>
      </c>
      <c r="AY940" s="34" t="str">
        <f>IF(SUMIF('7-市场业绩'!F:F,AC940,'7-市场业绩'!I:I)&gt;0,"学习卡","老结算")</f>
        <v>老结算</v>
      </c>
      <c r="AZ940" s="34" t="str">
        <f t="shared" si="358"/>
        <v/>
      </c>
      <c r="BA940" s="34" t="str">
        <f t="shared" si="359"/>
        <v>无</v>
      </c>
      <c r="BB940" s="34" t="str">
        <f t="shared" si="360"/>
        <v/>
      </c>
      <c r="BC940" s="34" t="str">
        <f t="shared" si="361"/>
        <v/>
      </c>
      <c r="BD940" s="34" t="str">
        <f t="shared" si="362"/>
        <v>无</v>
      </c>
      <c r="BE940" s="34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7.25" hidden="1" customHeight="1">
      <c r="A941" s="30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7"/>
      <c r="M941" s="20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4" t="str">
        <f t="shared" si="339"/>
        <v/>
      </c>
      <c r="AD941" s="35">
        <f t="shared" si="340"/>
        <v>0</v>
      </c>
      <c r="AE941" s="34" t="str">
        <f t="shared" si="341"/>
        <v/>
      </c>
      <c r="AF941" s="24"/>
      <c r="AG941" s="39">
        <f t="shared" si="342"/>
        <v>0</v>
      </c>
      <c r="AH941" s="35">
        <f t="shared" si="343"/>
        <v>0</v>
      </c>
      <c r="AI941" s="35">
        <f t="shared" si="344"/>
        <v>0</v>
      </c>
      <c r="AJ941" s="34" t="str">
        <f t="shared" si="345"/>
        <v/>
      </c>
      <c r="AK941" s="34" t="str">
        <f t="shared" si="346"/>
        <v/>
      </c>
      <c r="AL941" s="34" t="str">
        <f t="shared" si="347"/>
        <v/>
      </c>
      <c r="AM941" s="34" t="str">
        <f t="shared" si="348"/>
        <v/>
      </c>
      <c r="AN941" s="34" t="str">
        <f t="shared" si="349"/>
        <v/>
      </c>
      <c r="AO941" s="34" t="str">
        <f t="shared" si="350"/>
        <v/>
      </c>
      <c r="AP941" s="34" t="str">
        <f>IF(AJ941="","",VLOOKUP(AN941,[1]Sheet11!E:F,2,0))</f>
        <v/>
      </c>
      <c r="AQ941" s="34" t="str">
        <f>IF(AO941="拼单会员","5年",IF(AJ941="","",VLOOKUP(AM941&amp;AP941,[1]Sheet11!$J$3:$K$17,2)))</f>
        <v/>
      </c>
      <c r="AR941" s="34" t="str">
        <f t="shared" si="351"/>
        <v/>
      </c>
      <c r="AS941" s="34" t="str">
        <f t="shared" si="352"/>
        <v/>
      </c>
      <c r="AT941" s="34" t="str">
        <f t="shared" si="353"/>
        <v/>
      </c>
      <c r="AU941" s="34" t="str">
        <f t="shared" si="354"/>
        <v/>
      </c>
      <c r="AV941" s="34" t="str">
        <f t="shared" si="355"/>
        <v/>
      </c>
      <c r="AW941" s="34" t="str">
        <f t="shared" si="356"/>
        <v/>
      </c>
      <c r="AX941" s="34" t="str">
        <f t="shared" si="357"/>
        <v/>
      </c>
      <c r="AY941" s="34" t="str">
        <f>IF(SUMIF('7-市场业绩'!F:F,AC941,'7-市场业绩'!I:I)&gt;0,"学习卡","老结算")</f>
        <v>老结算</v>
      </c>
      <c r="AZ941" s="34" t="str">
        <f t="shared" si="358"/>
        <v/>
      </c>
      <c r="BA941" s="34" t="str">
        <f t="shared" si="359"/>
        <v>无</v>
      </c>
      <c r="BB941" s="34" t="str">
        <f t="shared" si="360"/>
        <v/>
      </c>
      <c r="BC941" s="34" t="str">
        <f t="shared" si="361"/>
        <v/>
      </c>
      <c r="BD941" s="34" t="str">
        <f t="shared" si="362"/>
        <v>无</v>
      </c>
      <c r="BE941" s="34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7.25" hidden="1" customHeight="1">
      <c r="A942" s="30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7"/>
      <c r="M942" s="20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4" t="str">
        <f t="shared" si="339"/>
        <v/>
      </c>
      <c r="AD942" s="35">
        <f t="shared" si="340"/>
        <v>0</v>
      </c>
      <c r="AE942" s="34" t="str">
        <f t="shared" si="341"/>
        <v/>
      </c>
      <c r="AF942" s="24"/>
      <c r="AG942" s="39">
        <f t="shared" si="342"/>
        <v>0</v>
      </c>
      <c r="AH942" s="35">
        <f t="shared" si="343"/>
        <v>0</v>
      </c>
      <c r="AI942" s="35">
        <f t="shared" si="344"/>
        <v>0</v>
      </c>
      <c r="AJ942" s="34" t="str">
        <f t="shared" si="345"/>
        <v/>
      </c>
      <c r="AK942" s="34" t="str">
        <f t="shared" si="346"/>
        <v/>
      </c>
      <c r="AL942" s="34" t="str">
        <f t="shared" si="347"/>
        <v/>
      </c>
      <c r="AM942" s="34" t="str">
        <f t="shared" si="348"/>
        <v/>
      </c>
      <c r="AN942" s="34" t="str">
        <f t="shared" si="349"/>
        <v/>
      </c>
      <c r="AO942" s="34" t="str">
        <f t="shared" si="350"/>
        <v/>
      </c>
      <c r="AP942" s="34" t="str">
        <f>IF(AJ942="","",VLOOKUP(AN942,[1]Sheet11!E:F,2,0))</f>
        <v/>
      </c>
      <c r="AQ942" s="34" t="str">
        <f>IF(AO942="拼单会员","5年",IF(AJ942="","",VLOOKUP(AM942&amp;AP942,[1]Sheet11!$J$3:$K$17,2)))</f>
        <v/>
      </c>
      <c r="AR942" s="34" t="str">
        <f t="shared" si="351"/>
        <v/>
      </c>
      <c r="AS942" s="34" t="str">
        <f t="shared" si="352"/>
        <v/>
      </c>
      <c r="AT942" s="34" t="str">
        <f t="shared" si="353"/>
        <v/>
      </c>
      <c r="AU942" s="34" t="str">
        <f t="shared" si="354"/>
        <v/>
      </c>
      <c r="AV942" s="34" t="str">
        <f t="shared" si="355"/>
        <v/>
      </c>
      <c r="AW942" s="34" t="str">
        <f t="shared" si="356"/>
        <v/>
      </c>
      <c r="AX942" s="34" t="str">
        <f t="shared" si="357"/>
        <v/>
      </c>
      <c r="AY942" s="34" t="str">
        <f>IF(SUMIF('7-市场业绩'!F:F,AC942,'7-市场业绩'!I:I)&gt;0,"学习卡","老结算")</f>
        <v>老结算</v>
      </c>
      <c r="AZ942" s="34" t="str">
        <f t="shared" si="358"/>
        <v/>
      </c>
      <c r="BA942" s="34" t="str">
        <f t="shared" si="359"/>
        <v>无</v>
      </c>
      <c r="BB942" s="34" t="str">
        <f t="shared" si="360"/>
        <v/>
      </c>
      <c r="BC942" s="34" t="str">
        <f t="shared" si="361"/>
        <v/>
      </c>
      <c r="BD942" s="34" t="str">
        <f t="shared" si="362"/>
        <v>无</v>
      </c>
      <c r="BE942" s="34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7.25" hidden="1" customHeight="1">
      <c r="A943" s="30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7"/>
      <c r="M943" s="20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4" t="str">
        <f t="shared" si="339"/>
        <v/>
      </c>
      <c r="AD943" s="35">
        <f t="shared" si="340"/>
        <v>0</v>
      </c>
      <c r="AE943" s="34" t="str">
        <f t="shared" si="341"/>
        <v/>
      </c>
      <c r="AF943" s="24"/>
      <c r="AG943" s="39">
        <f t="shared" si="342"/>
        <v>0</v>
      </c>
      <c r="AH943" s="35">
        <f t="shared" si="343"/>
        <v>0</v>
      </c>
      <c r="AI943" s="35">
        <f t="shared" si="344"/>
        <v>0</v>
      </c>
      <c r="AJ943" s="34" t="str">
        <f t="shared" si="345"/>
        <v/>
      </c>
      <c r="AK943" s="34" t="str">
        <f t="shared" si="346"/>
        <v/>
      </c>
      <c r="AL943" s="34" t="str">
        <f t="shared" si="347"/>
        <v/>
      </c>
      <c r="AM943" s="34" t="str">
        <f t="shared" si="348"/>
        <v/>
      </c>
      <c r="AN943" s="34" t="str">
        <f t="shared" si="349"/>
        <v/>
      </c>
      <c r="AO943" s="34" t="str">
        <f t="shared" si="350"/>
        <v/>
      </c>
      <c r="AP943" s="34" t="str">
        <f>IF(AJ943="","",VLOOKUP(AN943,[1]Sheet11!E:F,2,0))</f>
        <v/>
      </c>
      <c r="AQ943" s="34" t="str">
        <f>IF(AO943="拼单会员","5年",IF(AJ943="","",VLOOKUP(AM943&amp;AP943,[1]Sheet11!$J$3:$K$17,2)))</f>
        <v/>
      </c>
      <c r="AR943" s="34" t="str">
        <f t="shared" si="351"/>
        <v/>
      </c>
      <c r="AS943" s="34" t="str">
        <f t="shared" si="352"/>
        <v/>
      </c>
      <c r="AT943" s="34" t="str">
        <f t="shared" si="353"/>
        <v/>
      </c>
      <c r="AU943" s="34" t="str">
        <f t="shared" si="354"/>
        <v/>
      </c>
      <c r="AV943" s="34" t="str">
        <f t="shared" si="355"/>
        <v/>
      </c>
      <c r="AW943" s="34" t="str">
        <f t="shared" si="356"/>
        <v/>
      </c>
      <c r="AX943" s="34" t="str">
        <f t="shared" si="357"/>
        <v/>
      </c>
      <c r="AY943" s="34" t="str">
        <f>IF(SUMIF('7-市场业绩'!F:F,AC943,'7-市场业绩'!I:I)&gt;0,"学习卡","老结算")</f>
        <v>老结算</v>
      </c>
      <c r="AZ943" s="34" t="str">
        <f t="shared" si="358"/>
        <v/>
      </c>
      <c r="BA943" s="34" t="str">
        <f t="shared" si="359"/>
        <v>无</v>
      </c>
      <c r="BB943" s="34" t="str">
        <f t="shared" si="360"/>
        <v/>
      </c>
      <c r="BC943" s="34" t="str">
        <f t="shared" si="361"/>
        <v/>
      </c>
      <c r="BD943" s="34" t="str">
        <f t="shared" si="362"/>
        <v>无</v>
      </c>
      <c r="BE943" s="34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7.25" hidden="1" customHeight="1">
      <c r="A944" s="30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7"/>
      <c r="M944" s="20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4" t="str">
        <f t="shared" si="339"/>
        <v/>
      </c>
      <c r="AD944" s="35">
        <f t="shared" si="340"/>
        <v>0</v>
      </c>
      <c r="AE944" s="34" t="str">
        <f t="shared" si="341"/>
        <v/>
      </c>
      <c r="AF944" s="24"/>
      <c r="AG944" s="39">
        <f t="shared" si="342"/>
        <v>0</v>
      </c>
      <c r="AH944" s="35">
        <f t="shared" si="343"/>
        <v>0</v>
      </c>
      <c r="AI944" s="35">
        <f t="shared" si="344"/>
        <v>0</v>
      </c>
      <c r="AJ944" s="34" t="str">
        <f t="shared" si="345"/>
        <v/>
      </c>
      <c r="AK944" s="34" t="str">
        <f t="shared" si="346"/>
        <v/>
      </c>
      <c r="AL944" s="34" t="str">
        <f t="shared" si="347"/>
        <v/>
      </c>
      <c r="AM944" s="34" t="str">
        <f t="shared" si="348"/>
        <v/>
      </c>
      <c r="AN944" s="34" t="str">
        <f t="shared" si="349"/>
        <v/>
      </c>
      <c r="AO944" s="34" t="str">
        <f t="shared" si="350"/>
        <v/>
      </c>
      <c r="AP944" s="34" t="str">
        <f>IF(AJ944="","",VLOOKUP(AN944,[1]Sheet11!E:F,2,0))</f>
        <v/>
      </c>
      <c r="AQ944" s="34" t="str">
        <f>IF(AO944="拼单会员","5年",IF(AJ944="","",VLOOKUP(AM944&amp;AP944,[1]Sheet11!$J$3:$K$17,2)))</f>
        <v/>
      </c>
      <c r="AR944" s="34" t="str">
        <f t="shared" si="351"/>
        <v/>
      </c>
      <c r="AS944" s="34" t="str">
        <f t="shared" si="352"/>
        <v/>
      </c>
      <c r="AT944" s="34" t="str">
        <f t="shared" si="353"/>
        <v/>
      </c>
      <c r="AU944" s="34" t="str">
        <f t="shared" si="354"/>
        <v/>
      </c>
      <c r="AV944" s="34" t="str">
        <f t="shared" si="355"/>
        <v/>
      </c>
      <c r="AW944" s="34" t="str">
        <f t="shared" si="356"/>
        <v/>
      </c>
      <c r="AX944" s="34" t="str">
        <f t="shared" si="357"/>
        <v/>
      </c>
      <c r="AY944" s="34" t="str">
        <f>IF(SUMIF('7-市场业绩'!F:F,AC944,'7-市场业绩'!I:I)&gt;0,"学习卡","老结算")</f>
        <v>老结算</v>
      </c>
      <c r="AZ944" s="34" t="str">
        <f t="shared" si="358"/>
        <v/>
      </c>
      <c r="BA944" s="34" t="str">
        <f t="shared" si="359"/>
        <v>无</v>
      </c>
      <c r="BB944" s="34" t="str">
        <f t="shared" si="360"/>
        <v/>
      </c>
      <c r="BC944" s="34" t="str">
        <f t="shared" si="361"/>
        <v/>
      </c>
      <c r="BD944" s="34" t="str">
        <f t="shared" si="362"/>
        <v>无</v>
      </c>
      <c r="BE944" s="34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7.25" hidden="1" customHeight="1">
      <c r="A945" s="30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7"/>
      <c r="M945" s="20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4" t="str">
        <f t="shared" si="339"/>
        <v/>
      </c>
      <c r="AD945" s="35">
        <f t="shared" si="340"/>
        <v>0</v>
      </c>
      <c r="AE945" s="34" t="str">
        <f t="shared" si="341"/>
        <v/>
      </c>
      <c r="AF945" s="24"/>
      <c r="AG945" s="39">
        <f t="shared" si="342"/>
        <v>0</v>
      </c>
      <c r="AH945" s="35">
        <f t="shared" si="343"/>
        <v>0</v>
      </c>
      <c r="AI945" s="35">
        <f t="shared" si="344"/>
        <v>0</v>
      </c>
      <c r="AJ945" s="34" t="str">
        <f t="shared" si="345"/>
        <v/>
      </c>
      <c r="AK945" s="34" t="str">
        <f t="shared" si="346"/>
        <v/>
      </c>
      <c r="AL945" s="34" t="str">
        <f t="shared" si="347"/>
        <v/>
      </c>
      <c r="AM945" s="34" t="str">
        <f t="shared" si="348"/>
        <v/>
      </c>
      <c r="AN945" s="34" t="str">
        <f t="shared" si="349"/>
        <v/>
      </c>
      <c r="AO945" s="34" t="str">
        <f t="shared" si="350"/>
        <v/>
      </c>
      <c r="AP945" s="34" t="str">
        <f>IF(AJ945="","",VLOOKUP(AN945,[1]Sheet11!E:F,2,0))</f>
        <v/>
      </c>
      <c r="AQ945" s="34" t="str">
        <f>IF(AO945="拼单会员","5年",IF(AJ945="","",VLOOKUP(AM945&amp;AP945,[1]Sheet11!$J$3:$K$17,2)))</f>
        <v/>
      </c>
      <c r="AR945" s="34" t="str">
        <f t="shared" si="351"/>
        <v/>
      </c>
      <c r="AS945" s="34" t="str">
        <f t="shared" si="352"/>
        <v/>
      </c>
      <c r="AT945" s="34" t="str">
        <f t="shared" si="353"/>
        <v/>
      </c>
      <c r="AU945" s="34" t="str">
        <f t="shared" si="354"/>
        <v/>
      </c>
      <c r="AV945" s="34" t="str">
        <f t="shared" si="355"/>
        <v/>
      </c>
      <c r="AW945" s="34" t="str">
        <f t="shared" si="356"/>
        <v/>
      </c>
      <c r="AX945" s="34" t="str">
        <f t="shared" si="357"/>
        <v/>
      </c>
      <c r="AY945" s="34" t="str">
        <f>IF(SUMIF('7-市场业绩'!F:F,AC945,'7-市场业绩'!I:I)&gt;0,"学习卡","老结算")</f>
        <v>老结算</v>
      </c>
      <c r="AZ945" s="34" t="str">
        <f t="shared" si="358"/>
        <v/>
      </c>
      <c r="BA945" s="34" t="str">
        <f t="shared" si="359"/>
        <v>无</v>
      </c>
      <c r="BB945" s="34" t="str">
        <f t="shared" si="360"/>
        <v/>
      </c>
      <c r="BC945" s="34" t="str">
        <f t="shared" si="361"/>
        <v/>
      </c>
      <c r="BD945" s="34" t="str">
        <f t="shared" si="362"/>
        <v>无</v>
      </c>
      <c r="BE945" s="34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7.25" hidden="1" customHeight="1">
      <c r="A946" s="30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7"/>
      <c r="M946" s="20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4" t="str">
        <f t="shared" si="339"/>
        <v/>
      </c>
      <c r="AD946" s="35">
        <f t="shared" si="340"/>
        <v>0</v>
      </c>
      <c r="AE946" s="34" t="str">
        <f t="shared" si="341"/>
        <v/>
      </c>
      <c r="AF946" s="24"/>
      <c r="AG946" s="39">
        <f t="shared" si="342"/>
        <v>0</v>
      </c>
      <c r="AH946" s="35">
        <f t="shared" si="343"/>
        <v>0</v>
      </c>
      <c r="AI946" s="35">
        <f t="shared" si="344"/>
        <v>0</v>
      </c>
      <c r="AJ946" s="34" t="str">
        <f t="shared" si="345"/>
        <v/>
      </c>
      <c r="AK946" s="34" t="str">
        <f t="shared" si="346"/>
        <v/>
      </c>
      <c r="AL946" s="34" t="str">
        <f t="shared" si="347"/>
        <v/>
      </c>
      <c r="AM946" s="34" t="str">
        <f t="shared" si="348"/>
        <v/>
      </c>
      <c r="AN946" s="34" t="str">
        <f t="shared" si="349"/>
        <v/>
      </c>
      <c r="AO946" s="34" t="str">
        <f t="shared" si="350"/>
        <v/>
      </c>
      <c r="AP946" s="34" t="str">
        <f>IF(AJ946="","",VLOOKUP(AN946,[1]Sheet11!E:F,2,0))</f>
        <v/>
      </c>
      <c r="AQ946" s="34" t="str">
        <f>IF(AO946="拼单会员","5年",IF(AJ946="","",VLOOKUP(AM946&amp;AP946,[1]Sheet11!$J$3:$K$17,2)))</f>
        <v/>
      </c>
      <c r="AR946" s="34" t="str">
        <f t="shared" si="351"/>
        <v/>
      </c>
      <c r="AS946" s="34" t="str">
        <f t="shared" si="352"/>
        <v/>
      </c>
      <c r="AT946" s="34" t="str">
        <f t="shared" si="353"/>
        <v/>
      </c>
      <c r="AU946" s="34" t="str">
        <f t="shared" si="354"/>
        <v/>
      </c>
      <c r="AV946" s="34" t="str">
        <f t="shared" si="355"/>
        <v/>
      </c>
      <c r="AW946" s="34" t="str">
        <f t="shared" si="356"/>
        <v/>
      </c>
      <c r="AX946" s="34" t="str">
        <f t="shared" si="357"/>
        <v/>
      </c>
      <c r="AY946" s="34" t="str">
        <f>IF(SUMIF('7-市场业绩'!F:F,AC946,'7-市场业绩'!I:I)&gt;0,"学习卡","老结算")</f>
        <v>老结算</v>
      </c>
      <c r="AZ946" s="34" t="str">
        <f t="shared" si="358"/>
        <v/>
      </c>
      <c r="BA946" s="34" t="str">
        <f t="shared" si="359"/>
        <v>无</v>
      </c>
      <c r="BB946" s="34" t="str">
        <f t="shared" si="360"/>
        <v/>
      </c>
      <c r="BC946" s="34" t="str">
        <f t="shared" si="361"/>
        <v/>
      </c>
      <c r="BD946" s="34" t="str">
        <f t="shared" si="362"/>
        <v>无</v>
      </c>
      <c r="BE946" s="34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7.25" hidden="1" customHeight="1">
      <c r="A947" s="30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7"/>
      <c r="M947" s="20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4" t="str">
        <f t="shared" si="339"/>
        <v/>
      </c>
      <c r="AD947" s="35">
        <f t="shared" si="340"/>
        <v>0</v>
      </c>
      <c r="AE947" s="34" t="str">
        <f t="shared" si="341"/>
        <v/>
      </c>
      <c r="AF947" s="24"/>
      <c r="AG947" s="39">
        <f t="shared" si="342"/>
        <v>0</v>
      </c>
      <c r="AH947" s="35">
        <f t="shared" si="343"/>
        <v>0</v>
      </c>
      <c r="AI947" s="35">
        <f t="shared" si="344"/>
        <v>0</v>
      </c>
      <c r="AJ947" s="34" t="str">
        <f t="shared" si="345"/>
        <v/>
      </c>
      <c r="AK947" s="34" t="str">
        <f t="shared" si="346"/>
        <v/>
      </c>
      <c r="AL947" s="34" t="str">
        <f t="shared" si="347"/>
        <v/>
      </c>
      <c r="AM947" s="34" t="str">
        <f t="shared" si="348"/>
        <v/>
      </c>
      <c r="AN947" s="34" t="str">
        <f t="shared" si="349"/>
        <v/>
      </c>
      <c r="AO947" s="34" t="str">
        <f t="shared" si="350"/>
        <v/>
      </c>
      <c r="AP947" s="34" t="str">
        <f>IF(AJ947="","",VLOOKUP(AN947,[1]Sheet11!E:F,2,0))</f>
        <v/>
      </c>
      <c r="AQ947" s="34" t="str">
        <f>IF(AO947="拼单会员","5年",IF(AJ947="","",VLOOKUP(AM947&amp;AP947,[1]Sheet11!$J$3:$K$17,2)))</f>
        <v/>
      </c>
      <c r="AR947" s="34" t="str">
        <f t="shared" si="351"/>
        <v/>
      </c>
      <c r="AS947" s="34" t="str">
        <f t="shared" si="352"/>
        <v/>
      </c>
      <c r="AT947" s="34" t="str">
        <f t="shared" si="353"/>
        <v/>
      </c>
      <c r="AU947" s="34" t="str">
        <f t="shared" si="354"/>
        <v/>
      </c>
      <c r="AV947" s="34" t="str">
        <f t="shared" si="355"/>
        <v/>
      </c>
      <c r="AW947" s="34" t="str">
        <f t="shared" si="356"/>
        <v/>
      </c>
      <c r="AX947" s="34" t="str">
        <f t="shared" si="357"/>
        <v/>
      </c>
      <c r="AY947" s="34" t="str">
        <f>IF(SUMIF('7-市场业绩'!F:F,AC947,'7-市场业绩'!I:I)&gt;0,"学习卡","老结算")</f>
        <v>老结算</v>
      </c>
      <c r="AZ947" s="34" t="str">
        <f t="shared" si="358"/>
        <v/>
      </c>
      <c r="BA947" s="34" t="str">
        <f t="shared" si="359"/>
        <v>无</v>
      </c>
      <c r="BB947" s="34" t="str">
        <f t="shared" si="360"/>
        <v/>
      </c>
      <c r="BC947" s="34" t="str">
        <f t="shared" si="361"/>
        <v/>
      </c>
      <c r="BD947" s="34" t="str">
        <f t="shared" si="362"/>
        <v>无</v>
      </c>
      <c r="BE947" s="34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7.25" hidden="1" customHeight="1">
      <c r="A948" s="30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7"/>
      <c r="M948" s="20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4" t="str">
        <f t="shared" si="339"/>
        <v/>
      </c>
      <c r="AD948" s="35">
        <f t="shared" si="340"/>
        <v>0</v>
      </c>
      <c r="AE948" s="34" t="str">
        <f t="shared" si="341"/>
        <v/>
      </c>
      <c r="AF948" s="24"/>
      <c r="AG948" s="39">
        <f t="shared" si="342"/>
        <v>0</v>
      </c>
      <c r="AH948" s="35">
        <f t="shared" si="343"/>
        <v>0</v>
      </c>
      <c r="AI948" s="35">
        <f t="shared" si="344"/>
        <v>0</v>
      </c>
      <c r="AJ948" s="34" t="str">
        <f t="shared" si="345"/>
        <v/>
      </c>
      <c r="AK948" s="34" t="str">
        <f t="shared" si="346"/>
        <v/>
      </c>
      <c r="AL948" s="34" t="str">
        <f t="shared" si="347"/>
        <v/>
      </c>
      <c r="AM948" s="34" t="str">
        <f t="shared" si="348"/>
        <v/>
      </c>
      <c r="AN948" s="34" t="str">
        <f t="shared" si="349"/>
        <v/>
      </c>
      <c r="AO948" s="34" t="str">
        <f t="shared" si="350"/>
        <v/>
      </c>
      <c r="AP948" s="34" t="str">
        <f>IF(AJ948="","",VLOOKUP(AN948,[1]Sheet11!E:F,2,0))</f>
        <v/>
      </c>
      <c r="AQ948" s="34" t="str">
        <f>IF(AO948="拼单会员","5年",IF(AJ948="","",VLOOKUP(AM948&amp;AP948,[1]Sheet11!$J$3:$K$17,2)))</f>
        <v/>
      </c>
      <c r="AR948" s="34" t="str">
        <f t="shared" si="351"/>
        <v/>
      </c>
      <c r="AS948" s="34" t="str">
        <f t="shared" si="352"/>
        <v/>
      </c>
      <c r="AT948" s="34" t="str">
        <f t="shared" si="353"/>
        <v/>
      </c>
      <c r="AU948" s="34" t="str">
        <f t="shared" si="354"/>
        <v/>
      </c>
      <c r="AV948" s="34" t="str">
        <f t="shared" si="355"/>
        <v/>
      </c>
      <c r="AW948" s="34" t="str">
        <f t="shared" si="356"/>
        <v/>
      </c>
      <c r="AX948" s="34" t="str">
        <f t="shared" si="357"/>
        <v/>
      </c>
      <c r="AY948" s="34" t="str">
        <f>IF(SUMIF('7-市场业绩'!F:F,AC948,'7-市场业绩'!I:I)&gt;0,"学习卡","老结算")</f>
        <v>老结算</v>
      </c>
      <c r="AZ948" s="34" t="str">
        <f t="shared" si="358"/>
        <v/>
      </c>
      <c r="BA948" s="34" t="str">
        <f t="shared" si="359"/>
        <v>无</v>
      </c>
      <c r="BB948" s="34" t="str">
        <f t="shared" si="360"/>
        <v/>
      </c>
      <c r="BC948" s="34" t="str">
        <f t="shared" si="361"/>
        <v/>
      </c>
      <c r="BD948" s="34" t="str">
        <f t="shared" si="362"/>
        <v>无</v>
      </c>
      <c r="BE948" s="34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7.25" hidden="1" customHeight="1">
      <c r="A949" s="30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7"/>
      <c r="M949" s="20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4" t="str">
        <f t="shared" si="339"/>
        <v/>
      </c>
      <c r="AD949" s="35">
        <f t="shared" si="340"/>
        <v>0</v>
      </c>
      <c r="AE949" s="34" t="str">
        <f t="shared" si="341"/>
        <v/>
      </c>
      <c r="AF949" s="24"/>
      <c r="AG949" s="39">
        <f t="shared" si="342"/>
        <v>0</v>
      </c>
      <c r="AH949" s="35">
        <f t="shared" si="343"/>
        <v>0</v>
      </c>
      <c r="AI949" s="35">
        <f t="shared" si="344"/>
        <v>0</v>
      </c>
      <c r="AJ949" s="34" t="str">
        <f t="shared" si="345"/>
        <v/>
      </c>
      <c r="AK949" s="34" t="str">
        <f t="shared" si="346"/>
        <v/>
      </c>
      <c r="AL949" s="34" t="str">
        <f t="shared" si="347"/>
        <v/>
      </c>
      <c r="AM949" s="34" t="str">
        <f t="shared" si="348"/>
        <v/>
      </c>
      <c r="AN949" s="34" t="str">
        <f t="shared" si="349"/>
        <v/>
      </c>
      <c r="AO949" s="34" t="str">
        <f t="shared" si="350"/>
        <v/>
      </c>
      <c r="AP949" s="34" t="str">
        <f>IF(AJ949="","",VLOOKUP(AN949,[1]Sheet11!E:F,2,0))</f>
        <v/>
      </c>
      <c r="AQ949" s="34" t="str">
        <f>IF(AO949="拼单会员","5年",IF(AJ949="","",VLOOKUP(AM949&amp;AP949,[1]Sheet11!$J$3:$K$17,2)))</f>
        <v/>
      </c>
      <c r="AR949" s="34" t="str">
        <f t="shared" si="351"/>
        <v/>
      </c>
      <c r="AS949" s="34" t="str">
        <f t="shared" si="352"/>
        <v/>
      </c>
      <c r="AT949" s="34" t="str">
        <f t="shared" si="353"/>
        <v/>
      </c>
      <c r="AU949" s="34" t="str">
        <f t="shared" si="354"/>
        <v/>
      </c>
      <c r="AV949" s="34" t="str">
        <f t="shared" si="355"/>
        <v/>
      </c>
      <c r="AW949" s="34" t="str">
        <f t="shared" si="356"/>
        <v/>
      </c>
      <c r="AX949" s="34" t="str">
        <f t="shared" si="357"/>
        <v/>
      </c>
      <c r="AY949" s="34" t="str">
        <f>IF(SUMIF('7-市场业绩'!F:F,AC949,'7-市场业绩'!I:I)&gt;0,"学习卡","老结算")</f>
        <v>老结算</v>
      </c>
      <c r="AZ949" s="34" t="str">
        <f t="shared" si="358"/>
        <v/>
      </c>
      <c r="BA949" s="34" t="str">
        <f t="shared" si="359"/>
        <v>无</v>
      </c>
      <c r="BB949" s="34" t="str">
        <f t="shared" si="360"/>
        <v/>
      </c>
      <c r="BC949" s="34" t="str">
        <f t="shared" si="361"/>
        <v/>
      </c>
      <c r="BD949" s="34" t="str">
        <f t="shared" si="362"/>
        <v>无</v>
      </c>
      <c r="BE949" s="34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7.25" hidden="1" customHeight="1">
      <c r="A950" s="30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7"/>
      <c r="M950" s="20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4" t="str">
        <f t="shared" si="339"/>
        <v/>
      </c>
      <c r="AD950" s="35">
        <f t="shared" si="340"/>
        <v>0</v>
      </c>
      <c r="AE950" s="34" t="str">
        <f t="shared" si="341"/>
        <v/>
      </c>
      <c r="AF950" s="24"/>
      <c r="AG950" s="39">
        <f t="shared" si="342"/>
        <v>0</v>
      </c>
      <c r="AH950" s="35">
        <f t="shared" si="343"/>
        <v>0</v>
      </c>
      <c r="AI950" s="35">
        <f t="shared" si="344"/>
        <v>0</v>
      </c>
      <c r="AJ950" s="34" t="str">
        <f t="shared" si="345"/>
        <v/>
      </c>
      <c r="AK950" s="34" t="str">
        <f t="shared" si="346"/>
        <v/>
      </c>
      <c r="AL950" s="34" t="str">
        <f t="shared" si="347"/>
        <v/>
      </c>
      <c r="AM950" s="34" t="str">
        <f t="shared" si="348"/>
        <v/>
      </c>
      <c r="AN950" s="34" t="str">
        <f t="shared" si="349"/>
        <v/>
      </c>
      <c r="AO950" s="34" t="str">
        <f t="shared" si="350"/>
        <v/>
      </c>
      <c r="AP950" s="34" t="str">
        <f>IF(AJ950="","",VLOOKUP(AN950,[1]Sheet11!E:F,2,0))</f>
        <v/>
      </c>
      <c r="AQ950" s="34" t="str">
        <f>IF(AO950="拼单会员","5年",IF(AJ950="","",VLOOKUP(AM950&amp;AP950,[1]Sheet11!$J$3:$K$17,2)))</f>
        <v/>
      </c>
      <c r="AR950" s="34" t="str">
        <f t="shared" si="351"/>
        <v/>
      </c>
      <c r="AS950" s="34" t="str">
        <f t="shared" si="352"/>
        <v/>
      </c>
      <c r="AT950" s="34" t="str">
        <f t="shared" si="353"/>
        <v/>
      </c>
      <c r="AU950" s="34" t="str">
        <f t="shared" si="354"/>
        <v/>
      </c>
      <c r="AV950" s="34" t="str">
        <f t="shared" si="355"/>
        <v/>
      </c>
      <c r="AW950" s="34" t="str">
        <f t="shared" si="356"/>
        <v/>
      </c>
      <c r="AX950" s="34" t="str">
        <f t="shared" si="357"/>
        <v/>
      </c>
      <c r="AY950" s="34" t="str">
        <f>IF(SUMIF('7-市场业绩'!F:F,AC950,'7-市场业绩'!I:I)&gt;0,"学习卡","老结算")</f>
        <v>老结算</v>
      </c>
      <c r="AZ950" s="34" t="str">
        <f t="shared" si="358"/>
        <v/>
      </c>
      <c r="BA950" s="34" t="str">
        <f t="shared" si="359"/>
        <v>无</v>
      </c>
      <c r="BB950" s="34" t="str">
        <f t="shared" si="360"/>
        <v/>
      </c>
      <c r="BC950" s="34" t="str">
        <f t="shared" si="361"/>
        <v/>
      </c>
      <c r="BD950" s="34" t="str">
        <f t="shared" si="362"/>
        <v>无</v>
      </c>
      <c r="BE950" s="34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7.25" hidden="1" customHeight="1">
      <c r="A951" s="30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7"/>
      <c r="M951" s="20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4" t="str">
        <f t="shared" si="339"/>
        <v/>
      </c>
      <c r="AD951" s="35">
        <f t="shared" si="340"/>
        <v>0</v>
      </c>
      <c r="AE951" s="34" t="str">
        <f t="shared" si="341"/>
        <v/>
      </c>
      <c r="AF951" s="24"/>
      <c r="AG951" s="39">
        <f t="shared" si="342"/>
        <v>0</v>
      </c>
      <c r="AH951" s="35">
        <f t="shared" si="343"/>
        <v>0</v>
      </c>
      <c r="AI951" s="35">
        <f t="shared" si="344"/>
        <v>0</v>
      </c>
      <c r="AJ951" s="34" t="str">
        <f t="shared" si="345"/>
        <v/>
      </c>
      <c r="AK951" s="34" t="str">
        <f t="shared" si="346"/>
        <v/>
      </c>
      <c r="AL951" s="34" t="str">
        <f t="shared" si="347"/>
        <v/>
      </c>
      <c r="AM951" s="34" t="str">
        <f t="shared" si="348"/>
        <v/>
      </c>
      <c r="AN951" s="34" t="str">
        <f t="shared" si="349"/>
        <v/>
      </c>
      <c r="AO951" s="34" t="str">
        <f t="shared" si="350"/>
        <v/>
      </c>
      <c r="AP951" s="34" t="str">
        <f>IF(AJ951="","",VLOOKUP(AN951,[1]Sheet11!E:F,2,0))</f>
        <v/>
      </c>
      <c r="AQ951" s="34" t="str">
        <f>IF(AO951="拼单会员","5年",IF(AJ951="","",VLOOKUP(AM951&amp;AP951,[1]Sheet11!$J$3:$K$17,2)))</f>
        <v/>
      </c>
      <c r="AR951" s="34" t="str">
        <f t="shared" si="351"/>
        <v/>
      </c>
      <c r="AS951" s="34" t="str">
        <f t="shared" si="352"/>
        <v/>
      </c>
      <c r="AT951" s="34" t="str">
        <f t="shared" si="353"/>
        <v/>
      </c>
      <c r="AU951" s="34" t="str">
        <f t="shared" si="354"/>
        <v/>
      </c>
      <c r="AV951" s="34" t="str">
        <f t="shared" si="355"/>
        <v/>
      </c>
      <c r="AW951" s="34" t="str">
        <f t="shared" si="356"/>
        <v/>
      </c>
      <c r="AX951" s="34" t="str">
        <f t="shared" si="357"/>
        <v/>
      </c>
      <c r="AY951" s="34" t="str">
        <f>IF(SUMIF('7-市场业绩'!F:F,AC951,'7-市场业绩'!I:I)&gt;0,"学习卡","老结算")</f>
        <v>老结算</v>
      </c>
      <c r="AZ951" s="34" t="str">
        <f t="shared" si="358"/>
        <v/>
      </c>
      <c r="BA951" s="34" t="str">
        <f t="shared" si="359"/>
        <v>无</v>
      </c>
      <c r="BB951" s="34" t="str">
        <f t="shared" si="360"/>
        <v/>
      </c>
      <c r="BC951" s="34" t="str">
        <f t="shared" si="361"/>
        <v/>
      </c>
      <c r="BD951" s="34" t="str">
        <f t="shared" si="362"/>
        <v>无</v>
      </c>
      <c r="BE951" s="34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7.25" hidden="1" customHeight="1">
      <c r="A952" s="30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7"/>
      <c r="M952" s="20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4" t="str">
        <f t="shared" si="339"/>
        <v/>
      </c>
      <c r="AD952" s="35">
        <f t="shared" si="340"/>
        <v>0</v>
      </c>
      <c r="AE952" s="34" t="str">
        <f t="shared" si="341"/>
        <v/>
      </c>
      <c r="AF952" s="24"/>
      <c r="AG952" s="39">
        <f t="shared" si="342"/>
        <v>0</v>
      </c>
      <c r="AH952" s="35">
        <f t="shared" si="343"/>
        <v>0</v>
      </c>
      <c r="AI952" s="35">
        <f t="shared" si="344"/>
        <v>0</v>
      </c>
      <c r="AJ952" s="34" t="str">
        <f t="shared" si="345"/>
        <v/>
      </c>
      <c r="AK952" s="34" t="str">
        <f t="shared" si="346"/>
        <v/>
      </c>
      <c r="AL952" s="34" t="str">
        <f t="shared" si="347"/>
        <v/>
      </c>
      <c r="AM952" s="34" t="str">
        <f t="shared" si="348"/>
        <v/>
      </c>
      <c r="AN952" s="34" t="str">
        <f t="shared" si="349"/>
        <v/>
      </c>
      <c r="AO952" s="34" t="str">
        <f t="shared" si="350"/>
        <v/>
      </c>
      <c r="AP952" s="34" t="str">
        <f>IF(AJ952="","",VLOOKUP(AN952,[1]Sheet11!E:F,2,0))</f>
        <v/>
      </c>
      <c r="AQ952" s="34" t="str">
        <f>IF(AO952="拼单会员","5年",IF(AJ952="","",VLOOKUP(AM952&amp;AP952,[1]Sheet11!$J$3:$K$17,2)))</f>
        <v/>
      </c>
      <c r="AR952" s="34" t="str">
        <f t="shared" si="351"/>
        <v/>
      </c>
      <c r="AS952" s="34" t="str">
        <f t="shared" si="352"/>
        <v/>
      </c>
      <c r="AT952" s="34" t="str">
        <f t="shared" si="353"/>
        <v/>
      </c>
      <c r="AU952" s="34" t="str">
        <f t="shared" si="354"/>
        <v/>
      </c>
      <c r="AV952" s="34" t="str">
        <f t="shared" si="355"/>
        <v/>
      </c>
      <c r="AW952" s="34" t="str">
        <f t="shared" si="356"/>
        <v/>
      </c>
      <c r="AX952" s="34" t="str">
        <f t="shared" si="357"/>
        <v/>
      </c>
      <c r="AY952" s="34" t="str">
        <f>IF(SUMIF('7-市场业绩'!F:F,AC952,'7-市场业绩'!I:I)&gt;0,"学习卡","老结算")</f>
        <v>老结算</v>
      </c>
      <c r="AZ952" s="34" t="str">
        <f t="shared" si="358"/>
        <v/>
      </c>
      <c r="BA952" s="34" t="str">
        <f t="shared" si="359"/>
        <v>无</v>
      </c>
      <c r="BB952" s="34" t="str">
        <f t="shared" si="360"/>
        <v/>
      </c>
      <c r="BC952" s="34" t="str">
        <f t="shared" si="361"/>
        <v/>
      </c>
      <c r="BD952" s="34" t="str">
        <f t="shared" si="362"/>
        <v>无</v>
      </c>
      <c r="BE952" s="34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7.25" hidden="1" customHeight="1">
      <c r="A953" s="30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7"/>
      <c r="M953" s="20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4" t="str">
        <f t="shared" si="339"/>
        <v/>
      </c>
      <c r="AD953" s="35">
        <f t="shared" si="340"/>
        <v>0</v>
      </c>
      <c r="AE953" s="34" t="str">
        <f t="shared" si="341"/>
        <v/>
      </c>
      <c r="AF953" s="24"/>
      <c r="AG953" s="39">
        <f t="shared" si="342"/>
        <v>0</v>
      </c>
      <c r="AH953" s="35">
        <f t="shared" si="343"/>
        <v>0</v>
      </c>
      <c r="AI953" s="35">
        <f t="shared" si="344"/>
        <v>0</v>
      </c>
      <c r="AJ953" s="34" t="str">
        <f t="shared" si="345"/>
        <v/>
      </c>
      <c r="AK953" s="34" t="str">
        <f t="shared" si="346"/>
        <v/>
      </c>
      <c r="AL953" s="34" t="str">
        <f t="shared" si="347"/>
        <v/>
      </c>
      <c r="AM953" s="34" t="str">
        <f t="shared" si="348"/>
        <v/>
      </c>
      <c r="AN953" s="34" t="str">
        <f t="shared" si="349"/>
        <v/>
      </c>
      <c r="AO953" s="34" t="str">
        <f t="shared" si="350"/>
        <v/>
      </c>
      <c r="AP953" s="34" t="str">
        <f>IF(AJ953="","",VLOOKUP(AN953,[1]Sheet11!E:F,2,0))</f>
        <v/>
      </c>
      <c r="AQ953" s="34" t="str">
        <f>IF(AO953="拼单会员","5年",IF(AJ953="","",VLOOKUP(AM953&amp;AP953,[1]Sheet11!$J$3:$K$17,2)))</f>
        <v/>
      </c>
      <c r="AR953" s="34" t="str">
        <f t="shared" si="351"/>
        <v/>
      </c>
      <c r="AS953" s="34" t="str">
        <f t="shared" si="352"/>
        <v/>
      </c>
      <c r="AT953" s="34" t="str">
        <f t="shared" si="353"/>
        <v/>
      </c>
      <c r="AU953" s="34" t="str">
        <f t="shared" si="354"/>
        <v/>
      </c>
      <c r="AV953" s="34" t="str">
        <f t="shared" si="355"/>
        <v/>
      </c>
      <c r="AW953" s="34" t="str">
        <f t="shared" si="356"/>
        <v/>
      </c>
      <c r="AX953" s="34" t="str">
        <f t="shared" si="357"/>
        <v/>
      </c>
      <c r="AY953" s="34" t="str">
        <f>IF(SUMIF('7-市场业绩'!F:F,AC953,'7-市场业绩'!I:I)&gt;0,"学习卡","老结算")</f>
        <v>老结算</v>
      </c>
      <c r="AZ953" s="34" t="str">
        <f t="shared" si="358"/>
        <v/>
      </c>
      <c r="BA953" s="34" t="str">
        <f t="shared" si="359"/>
        <v>无</v>
      </c>
      <c r="BB953" s="34" t="str">
        <f t="shared" si="360"/>
        <v/>
      </c>
      <c r="BC953" s="34" t="str">
        <f t="shared" si="361"/>
        <v/>
      </c>
      <c r="BD953" s="34" t="str">
        <f t="shared" si="362"/>
        <v>无</v>
      </c>
      <c r="BE953" s="34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7.25" hidden="1" customHeight="1">
      <c r="A954" s="30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7"/>
      <c r="M954" s="20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4" t="str">
        <f t="shared" si="339"/>
        <v/>
      </c>
      <c r="AD954" s="35">
        <f t="shared" si="340"/>
        <v>0</v>
      </c>
      <c r="AE954" s="34" t="str">
        <f t="shared" si="341"/>
        <v/>
      </c>
      <c r="AF954" s="24"/>
      <c r="AG954" s="39">
        <f t="shared" si="342"/>
        <v>0</v>
      </c>
      <c r="AH954" s="35">
        <f t="shared" si="343"/>
        <v>0</v>
      </c>
      <c r="AI954" s="35">
        <f t="shared" si="344"/>
        <v>0</v>
      </c>
      <c r="AJ954" s="34" t="str">
        <f t="shared" si="345"/>
        <v/>
      </c>
      <c r="AK954" s="34" t="str">
        <f t="shared" si="346"/>
        <v/>
      </c>
      <c r="AL954" s="34" t="str">
        <f t="shared" si="347"/>
        <v/>
      </c>
      <c r="AM954" s="34" t="str">
        <f t="shared" si="348"/>
        <v/>
      </c>
      <c r="AN954" s="34" t="str">
        <f t="shared" si="349"/>
        <v/>
      </c>
      <c r="AO954" s="34" t="str">
        <f t="shared" si="350"/>
        <v/>
      </c>
      <c r="AP954" s="34" t="str">
        <f>IF(AJ954="","",VLOOKUP(AN954,[1]Sheet11!E:F,2,0))</f>
        <v/>
      </c>
      <c r="AQ954" s="34" t="str">
        <f>IF(AO954="拼单会员","5年",IF(AJ954="","",VLOOKUP(AM954&amp;AP954,[1]Sheet11!$J$3:$K$17,2)))</f>
        <v/>
      </c>
      <c r="AR954" s="34" t="str">
        <f t="shared" si="351"/>
        <v/>
      </c>
      <c r="AS954" s="34" t="str">
        <f t="shared" si="352"/>
        <v/>
      </c>
      <c r="AT954" s="34" t="str">
        <f t="shared" si="353"/>
        <v/>
      </c>
      <c r="AU954" s="34" t="str">
        <f t="shared" si="354"/>
        <v/>
      </c>
      <c r="AV954" s="34" t="str">
        <f t="shared" si="355"/>
        <v/>
      </c>
      <c r="AW954" s="34" t="str">
        <f t="shared" si="356"/>
        <v/>
      </c>
      <c r="AX954" s="34" t="str">
        <f t="shared" si="357"/>
        <v/>
      </c>
      <c r="AY954" s="34" t="str">
        <f>IF(SUMIF('7-市场业绩'!F:F,AC954,'7-市场业绩'!I:I)&gt;0,"学习卡","老结算")</f>
        <v>老结算</v>
      </c>
      <c r="AZ954" s="34" t="str">
        <f t="shared" si="358"/>
        <v/>
      </c>
      <c r="BA954" s="34" t="str">
        <f t="shared" si="359"/>
        <v>无</v>
      </c>
      <c r="BB954" s="34" t="str">
        <f t="shared" si="360"/>
        <v/>
      </c>
      <c r="BC954" s="34" t="str">
        <f t="shared" si="361"/>
        <v/>
      </c>
      <c r="BD954" s="34" t="str">
        <f t="shared" si="362"/>
        <v>无</v>
      </c>
      <c r="BE954" s="34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7.25" hidden="1" customHeight="1">
      <c r="A955" s="30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7"/>
      <c r="M955" s="20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4" t="str">
        <f t="shared" si="339"/>
        <v/>
      </c>
      <c r="AD955" s="35">
        <f t="shared" si="340"/>
        <v>0</v>
      </c>
      <c r="AE955" s="34" t="str">
        <f t="shared" si="341"/>
        <v/>
      </c>
      <c r="AF955" s="24"/>
      <c r="AG955" s="39">
        <f t="shared" si="342"/>
        <v>0</v>
      </c>
      <c r="AH955" s="35">
        <f t="shared" si="343"/>
        <v>0</v>
      </c>
      <c r="AI955" s="35">
        <f t="shared" si="344"/>
        <v>0</v>
      </c>
      <c r="AJ955" s="34" t="str">
        <f t="shared" si="345"/>
        <v/>
      </c>
      <c r="AK955" s="34" t="str">
        <f t="shared" si="346"/>
        <v/>
      </c>
      <c r="AL955" s="34" t="str">
        <f t="shared" si="347"/>
        <v/>
      </c>
      <c r="AM955" s="34" t="str">
        <f t="shared" si="348"/>
        <v/>
      </c>
      <c r="AN955" s="34" t="str">
        <f t="shared" si="349"/>
        <v/>
      </c>
      <c r="AO955" s="34" t="str">
        <f t="shared" si="350"/>
        <v/>
      </c>
      <c r="AP955" s="34" t="str">
        <f>IF(AJ955="","",VLOOKUP(AN955,[1]Sheet11!E:F,2,0))</f>
        <v/>
      </c>
      <c r="AQ955" s="34" t="str">
        <f>IF(AO955="拼单会员","5年",IF(AJ955="","",VLOOKUP(AM955&amp;AP955,[1]Sheet11!$J$3:$K$17,2)))</f>
        <v/>
      </c>
      <c r="AR955" s="34" t="str">
        <f t="shared" si="351"/>
        <v/>
      </c>
      <c r="AS955" s="34" t="str">
        <f t="shared" si="352"/>
        <v/>
      </c>
      <c r="AT955" s="34" t="str">
        <f t="shared" si="353"/>
        <v/>
      </c>
      <c r="AU955" s="34" t="str">
        <f t="shared" si="354"/>
        <v/>
      </c>
      <c r="AV955" s="34" t="str">
        <f t="shared" si="355"/>
        <v/>
      </c>
      <c r="AW955" s="34" t="str">
        <f t="shared" si="356"/>
        <v/>
      </c>
      <c r="AX955" s="34" t="str">
        <f t="shared" si="357"/>
        <v/>
      </c>
      <c r="AY955" s="34" t="str">
        <f>IF(SUMIF('7-市场业绩'!F:F,AC955,'7-市场业绩'!I:I)&gt;0,"学习卡","老结算")</f>
        <v>老结算</v>
      </c>
      <c r="AZ955" s="34" t="str">
        <f t="shared" si="358"/>
        <v/>
      </c>
      <c r="BA955" s="34" t="str">
        <f t="shared" si="359"/>
        <v>无</v>
      </c>
      <c r="BB955" s="34" t="str">
        <f t="shared" si="360"/>
        <v/>
      </c>
      <c r="BC955" s="34" t="str">
        <f t="shared" si="361"/>
        <v/>
      </c>
      <c r="BD955" s="34" t="str">
        <f t="shared" si="362"/>
        <v>无</v>
      </c>
      <c r="BE955" s="34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7.25" hidden="1" customHeight="1">
      <c r="A956" s="30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7"/>
      <c r="M956" s="20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4" t="str">
        <f t="shared" si="339"/>
        <v/>
      </c>
      <c r="AD956" s="35">
        <f t="shared" si="340"/>
        <v>0</v>
      </c>
      <c r="AE956" s="34" t="str">
        <f t="shared" si="341"/>
        <v/>
      </c>
      <c r="AF956" s="24"/>
      <c r="AG956" s="39">
        <f t="shared" si="342"/>
        <v>0</v>
      </c>
      <c r="AH956" s="35">
        <f t="shared" si="343"/>
        <v>0</v>
      </c>
      <c r="AI956" s="35">
        <f t="shared" si="344"/>
        <v>0</v>
      </c>
      <c r="AJ956" s="34" t="str">
        <f t="shared" si="345"/>
        <v/>
      </c>
      <c r="AK956" s="34" t="str">
        <f t="shared" si="346"/>
        <v/>
      </c>
      <c r="AL956" s="34" t="str">
        <f t="shared" si="347"/>
        <v/>
      </c>
      <c r="AM956" s="34" t="str">
        <f t="shared" si="348"/>
        <v/>
      </c>
      <c r="AN956" s="34" t="str">
        <f t="shared" si="349"/>
        <v/>
      </c>
      <c r="AO956" s="34" t="str">
        <f t="shared" si="350"/>
        <v/>
      </c>
      <c r="AP956" s="34" t="str">
        <f>IF(AJ956="","",VLOOKUP(AN956,[1]Sheet11!E:F,2,0))</f>
        <v/>
      </c>
      <c r="AQ956" s="34" t="str">
        <f>IF(AO956="拼单会员","5年",IF(AJ956="","",VLOOKUP(AM956&amp;AP956,[1]Sheet11!$J$3:$K$17,2)))</f>
        <v/>
      </c>
      <c r="AR956" s="34" t="str">
        <f t="shared" si="351"/>
        <v/>
      </c>
      <c r="AS956" s="34" t="str">
        <f t="shared" si="352"/>
        <v/>
      </c>
      <c r="AT956" s="34" t="str">
        <f t="shared" si="353"/>
        <v/>
      </c>
      <c r="AU956" s="34" t="str">
        <f t="shared" si="354"/>
        <v/>
      </c>
      <c r="AV956" s="34" t="str">
        <f t="shared" si="355"/>
        <v/>
      </c>
      <c r="AW956" s="34" t="str">
        <f t="shared" si="356"/>
        <v/>
      </c>
      <c r="AX956" s="34" t="str">
        <f t="shared" si="357"/>
        <v/>
      </c>
      <c r="AY956" s="34" t="str">
        <f>IF(SUMIF('7-市场业绩'!F:F,AC956,'7-市场业绩'!I:I)&gt;0,"学习卡","老结算")</f>
        <v>老结算</v>
      </c>
      <c r="AZ956" s="34" t="str">
        <f t="shared" si="358"/>
        <v/>
      </c>
      <c r="BA956" s="34" t="str">
        <f t="shared" si="359"/>
        <v>无</v>
      </c>
      <c r="BB956" s="34" t="str">
        <f t="shared" si="360"/>
        <v/>
      </c>
      <c r="BC956" s="34" t="str">
        <f t="shared" si="361"/>
        <v/>
      </c>
      <c r="BD956" s="34" t="str">
        <f t="shared" si="362"/>
        <v>无</v>
      </c>
      <c r="BE956" s="34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7.25" hidden="1" customHeight="1">
      <c r="A957" s="30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7"/>
      <c r="M957" s="20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4" t="str">
        <f t="shared" si="339"/>
        <v/>
      </c>
      <c r="AD957" s="35">
        <f t="shared" si="340"/>
        <v>0</v>
      </c>
      <c r="AE957" s="34" t="str">
        <f t="shared" si="341"/>
        <v/>
      </c>
      <c r="AF957" s="24"/>
      <c r="AG957" s="39">
        <f t="shared" si="342"/>
        <v>0</v>
      </c>
      <c r="AH957" s="35">
        <f t="shared" si="343"/>
        <v>0</v>
      </c>
      <c r="AI957" s="35">
        <f t="shared" si="344"/>
        <v>0</v>
      </c>
      <c r="AJ957" s="34" t="str">
        <f t="shared" si="345"/>
        <v/>
      </c>
      <c r="AK957" s="34" t="str">
        <f t="shared" si="346"/>
        <v/>
      </c>
      <c r="AL957" s="34" t="str">
        <f t="shared" si="347"/>
        <v/>
      </c>
      <c r="AM957" s="34" t="str">
        <f t="shared" si="348"/>
        <v/>
      </c>
      <c r="AN957" s="34" t="str">
        <f t="shared" si="349"/>
        <v/>
      </c>
      <c r="AO957" s="34" t="str">
        <f t="shared" si="350"/>
        <v/>
      </c>
      <c r="AP957" s="34" t="str">
        <f>IF(AJ957="","",VLOOKUP(AN957,[1]Sheet11!E:F,2,0))</f>
        <v/>
      </c>
      <c r="AQ957" s="34" t="str">
        <f>IF(AO957="拼单会员","5年",IF(AJ957="","",VLOOKUP(AM957&amp;AP957,[1]Sheet11!$J$3:$K$17,2)))</f>
        <v/>
      </c>
      <c r="AR957" s="34" t="str">
        <f t="shared" si="351"/>
        <v/>
      </c>
      <c r="AS957" s="34" t="str">
        <f t="shared" si="352"/>
        <v/>
      </c>
      <c r="AT957" s="34" t="str">
        <f t="shared" si="353"/>
        <v/>
      </c>
      <c r="AU957" s="34" t="str">
        <f t="shared" si="354"/>
        <v/>
      </c>
      <c r="AV957" s="34" t="str">
        <f t="shared" si="355"/>
        <v/>
      </c>
      <c r="AW957" s="34" t="str">
        <f t="shared" si="356"/>
        <v/>
      </c>
      <c r="AX957" s="34" t="str">
        <f t="shared" si="357"/>
        <v/>
      </c>
      <c r="AY957" s="34" t="str">
        <f>IF(SUMIF('7-市场业绩'!F:F,AC957,'7-市场业绩'!I:I)&gt;0,"学习卡","老结算")</f>
        <v>老结算</v>
      </c>
      <c r="AZ957" s="34" t="str">
        <f t="shared" si="358"/>
        <v/>
      </c>
      <c r="BA957" s="34" t="str">
        <f t="shared" si="359"/>
        <v>无</v>
      </c>
      <c r="BB957" s="34" t="str">
        <f t="shared" si="360"/>
        <v/>
      </c>
      <c r="BC957" s="34" t="str">
        <f t="shared" si="361"/>
        <v/>
      </c>
      <c r="BD957" s="34" t="str">
        <f t="shared" si="362"/>
        <v>无</v>
      </c>
      <c r="BE957" s="34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7.25" hidden="1" customHeight="1">
      <c r="A958" s="30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7"/>
      <c r="M958" s="20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4" t="str">
        <f t="shared" si="339"/>
        <v/>
      </c>
      <c r="AD958" s="35">
        <f t="shared" si="340"/>
        <v>0</v>
      </c>
      <c r="AE958" s="34" t="str">
        <f t="shared" si="341"/>
        <v/>
      </c>
      <c r="AF958" s="24"/>
      <c r="AG958" s="39">
        <f t="shared" si="342"/>
        <v>0</v>
      </c>
      <c r="AH958" s="35">
        <f t="shared" si="343"/>
        <v>0</v>
      </c>
      <c r="AI958" s="35">
        <f t="shared" si="344"/>
        <v>0</v>
      </c>
      <c r="AJ958" s="34" t="str">
        <f t="shared" si="345"/>
        <v/>
      </c>
      <c r="AK958" s="34" t="str">
        <f t="shared" si="346"/>
        <v/>
      </c>
      <c r="AL958" s="34" t="str">
        <f t="shared" si="347"/>
        <v/>
      </c>
      <c r="AM958" s="34" t="str">
        <f t="shared" si="348"/>
        <v/>
      </c>
      <c r="AN958" s="34" t="str">
        <f t="shared" si="349"/>
        <v/>
      </c>
      <c r="AO958" s="34" t="str">
        <f t="shared" si="350"/>
        <v/>
      </c>
      <c r="AP958" s="34" t="str">
        <f>IF(AJ958="","",VLOOKUP(AN958,[1]Sheet11!E:F,2,0))</f>
        <v/>
      </c>
      <c r="AQ958" s="34" t="str">
        <f>IF(AO958="拼单会员","5年",IF(AJ958="","",VLOOKUP(AM958&amp;AP958,[1]Sheet11!$J$3:$K$17,2)))</f>
        <v/>
      </c>
      <c r="AR958" s="34" t="str">
        <f t="shared" si="351"/>
        <v/>
      </c>
      <c r="AS958" s="34" t="str">
        <f t="shared" si="352"/>
        <v/>
      </c>
      <c r="AT958" s="34" t="str">
        <f t="shared" si="353"/>
        <v/>
      </c>
      <c r="AU958" s="34" t="str">
        <f t="shared" si="354"/>
        <v/>
      </c>
      <c r="AV958" s="34" t="str">
        <f t="shared" si="355"/>
        <v/>
      </c>
      <c r="AW958" s="34" t="str">
        <f t="shared" si="356"/>
        <v/>
      </c>
      <c r="AX958" s="34" t="str">
        <f t="shared" si="357"/>
        <v/>
      </c>
      <c r="AY958" s="34" t="str">
        <f>IF(SUMIF('7-市场业绩'!F:F,AC958,'7-市场业绩'!I:I)&gt;0,"学习卡","老结算")</f>
        <v>老结算</v>
      </c>
      <c r="AZ958" s="34" t="str">
        <f t="shared" si="358"/>
        <v/>
      </c>
      <c r="BA958" s="34" t="str">
        <f t="shared" si="359"/>
        <v>无</v>
      </c>
      <c r="BB958" s="34" t="str">
        <f t="shared" si="360"/>
        <v/>
      </c>
      <c r="BC958" s="34" t="str">
        <f t="shared" si="361"/>
        <v/>
      </c>
      <c r="BD958" s="34" t="str">
        <f t="shared" si="362"/>
        <v>无</v>
      </c>
      <c r="BE958" s="34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7.25" hidden="1" customHeight="1">
      <c r="A959" s="30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7"/>
      <c r="M959" s="20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4" t="str">
        <f t="shared" si="339"/>
        <v/>
      </c>
      <c r="AD959" s="35">
        <f t="shared" si="340"/>
        <v>0</v>
      </c>
      <c r="AE959" s="34" t="str">
        <f t="shared" si="341"/>
        <v/>
      </c>
      <c r="AF959" s="24"/>
      <c r="AG959" s="39">
        <f t="shared" si="342"/>
        <v>0</v>
      </c>
      <c r="AH959" s="35">
        <f t="shared" si="343"/>
        <v>0</v>
      </c>
      <c r="AI959" s="35">
        <f t="shared" si="344"/>
        <v>0</v>
      </c>
      <c r="AJ959" s="34" t="str">
        <f t="shared" si="345"/>
        <v/>
      </c>
      <c r="AK959" s="34" t="str">
        <f t="shared" si="346"/>
        <v/>
      </c>
      <c r="AL959" s="34" t="str">
        <f t="shared" si="347"/>
        <v/>
      </c>
      <c r="AM959" s="34" t="str">
        <f t="shared" si="348"/>
        <v/>
      </c>
      <c r="AN959" s="34" t="str">
        <f t="shared" si="349"/>
        <v/>
      </c>
      <c r="AO959" s="34" t="str">
        <f t="shared" si="350"/>
        <v/>
      </c>
      <c r="AP959" s="34" t="str">
        <f>IF(AJ959="","",VLOOKUP(AN959,[1]Sheet11!E:F,2,0))</f>
        <v/>
      </c>
      <c r="AQ959" s="34" t="str">
        <f>IF(AO959="拼单会员","5年",IF(AJ959="","",VLOOKUP(AM959&amp;AP959,[1]Sheet11!$J$3:$K$17,2)))</f>
        <v/>
      </c>
      <c r="AR959" s="34" t="str">
        <f t="shared" si="351"/>
        <v/>
      </c>
      <c r="AS959" s="34" t="str">
        <f t="shared" si="352"/>
        <v/>
      </c>
      <c r="AT959" s="34" t="str">
        <f t="shared" si="353"/>
        <v/>
      </c>
      <c r="AU959" s="34" t="str">
        <f t="shared" si="354"/>
        <v/>
      </c>
      <c r="AV959" s="34" t="str">
        <f t="shared" si="355"/>
        <v/>
      </c>
      <c r="AW959" s="34" t="str">
        <f t="shared" si="356"/>
        <v/>
      </c>
      <c r="AX959" s="34" t="str">
        <f t="shared" si="357"/>
        <v/>
      </c>
      <c r="AY959" s="34" t="str">
        <f>IF(SUMIF('7-市场业绩'!F:F,AC959,'7-市场业绩'!I:I)&gt;0,"学习卡","老结算")</f>
        <v>老结算</v>
      </c>
      <c r="AZ959" s="34" t="str">
        <f t="shared" si="358"/>
        <v/>
      </c>
      <c r="BA959" s="34" t="str">
        <f t="shared" si="359"/>
        <v>无</v>
      </c>
      <c r="BB959" s="34" t="str">
        <f t="shared" si="360"/>
        <v/>
      </c>
      <c r="BC959" s="34" t="str">
        <f t="shared" si="361"/>
        <v/>
      </c>
      <c r="BD959" s="34" t="str">
        <f t="shared" si="362"/>
        <v>无</v>
      </c>
      <c r="BE959" s="34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7.25" hidden="1" customHeight="1">
      <c r="A960" s="30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7"/>
      <c r="M960" s="20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4" t="str">
        <f t="shared" si="339"/>
        <v/>
      </c>
      <c r="AD960" s="35">
        <f t="shared" si="340"/>
        <v>0</v>
      </c>
      <c r="AE960" s="34" t="str">
        <f t="shared" si="341"/>
        <v/>
      </c>
      <c r="AF960" s="24"/>
      <c r="AG960" s="39">
        <f t="shared" si="342"/>
        <v>0</v>
      </c>
      <c r="AH960" s="35">
        <f t="shared" si="343"/>
        <v>0</v>
      </c>
      <c r="AI960" s="35">
        <f t="shared" si="344"/>
        <v>0</v>
      </c>
      <c r="AJ960" s="34" t="str">
        <f t="shared" si="345"/>
        <v/>
      </c>
      <c r="AK960" s="34" t="str">
        <f t="shared" si="346"/>
        <v/>
      </c>
      <c r="AL960" s="34" t="str">
        <f t="shared" si="347"/>
        <v/>
      </c>
      <c r="AM960" s="34" t="str">
        <f t="shared" si="348"/>
        <v/>
      </c>
      <c r="AN960" s="34" t="str">
        <f t="shared" si="349"/>
        <v/>
      </c>
      <c r="AO960" s="34" t="str">
        <f t="shared" si="350"/>
        <v/>
      </c>
      <c r="AP960" s="34" t="str">
        <f>IF(AJ960="","",VLOOKUP(AN960,[1]Sheet11!E:F,2,0))</f>
        <v/>
      </c>
      <c r="AQ960" s="34" t="str">
        <f>IF(AO960="拼单会员","5年",IF(AJ960="","",VLOOKUP(AM960&amp;AP960,[1]Sheet11!$J$3:$K$17,2)))</f>
        <v/>
      </c>
      <c r="AR960" s="34" t="str">
        <f t="shared" si="351"/>
        <v/>
      </c>
      <c r="AS960" s="34" t="str">
        <f t="shared" si="352"/>
        <v/>
      </c>
      <c r="AT960" s="34" t="str">
        <f t="shared" si="353"/>
        <v/>
      </c>
      <c r="AU960" s="34" t="str">
        <f t="shared" si="354"/>
        <v/>
      </c>
      <c r="AV960" s="34" t="str">
        <f t="shared" si="355"/>
        <v/>
      </c>
      <c r="AW960" s="34" t="str">
        <f t="shared" si="356"/>
        <v/>
      </c>
      <c r="AX960" s="34" t="str">
        <f t="shared" si="357"/>
        <v/>
      </c>
      <c r="AY960" s="34" t="str">
        <f>IF(SUMIF('7-市场业绩'!F:F,AC960,'7-市场业绩'!I:I)&gt;0,"学习卡","老结算")</f>
        <v>老结算</v>
      </c>
      <c r="AZ960" s="34" t="str">
        <f t="shared" si="358"/>
        <v/>
      </c>
      <c r="BA960" s="34" t="str">
        <f t="shared" si="359"/>
        <v>无</v>
      </c>
      <c r="BB960" s="34" t="str">
        <f t="shared" si="360"/>
        <v/>
      </c>
      <c r="BC960" s="34" t="str">
        <f t="shared" si="361"/>
        <v/>
      </c>
      <c r="BD960" s="34" t="str">
        <f t="shared" si="362"/>
        <v>无</v>
      </c>
      <c r="BE960" s="34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7.25" hidden="1" customHeight="1">
      <c r="A961" s="30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7"/>
      <c r="M961" s="20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4" t="str">
        <f t="shared" si="339"/>
        <v/>
      </c>
      <c r="AD961" s="35">
        <f t="shared" si="340"/>
        <v>0</v>
      </c>
      <c r="AE961" s="34" t="str">
        <f t="shared" si="341"/>
        <v/>
      </c>
      <c r="AF961" s="24"/>
      <c r="AG961" s="39">
        <f t="shared" si="342"/>
        <v>0</v>
      </c>
      <c r="AH961" s="35">
        <f t="shared" si="343"/>
        <v>0</v>
      </c>
      <c r="AI961" s="35">
        <f t="shared" si="344"/>
        <v>0</v>
      </c>
      <c r="AJ961" s="34" t="str">
        <f t="shared" si="345"/>
        <v/>
      </c>
      <c r="AK961" s="34" t="str">
        <f t="shared" si="346"/>
        <v/>
      </c>
      <c r="AL961" s="34" t="str">
        <f t="shared" si="347"/>
        <v/>
      </c>
      <c r="AM961" s="34" t="str">
        <f t="shared" si="348"/>
        <v/>
      </c>
      <c r="AN961" s="34" t="str">
        <f t="shared" si="349"/>
        <v/>
      </c>
      <c r="AO961" s="34" t="str">
        <f t="shared" si="350"/>
        <v/>
      </c>
      <c r="AP961" s="34" t="str">
        <f>IF(AJ961="","",VLOOKUP(AN961,[1]Sheet11!E:F,2,0))</f>
        <v/>
      </c>
      <c r="AQ961" s="34" t="str">
        <f>IF(AO961="拼单会员","5年",IF(AJ961="","",VLOOKUP(AM961&amp;AP961,[1]Sheet11!$J$3:$K$17,2)))</f>
        <v/>
      </c>
      <c r="AR961" s="34" t="str">
        <f t="shared" si="351"/>
        <v/>
      </c>
      <c r="AS961" s="34" t="str">
        <f t="shared" si="352"/>
        <v/>
      </c>
      <c r="AT961" s="34" t="str">
        <f t="shared" si="353"/>
        <v/>
      </c>
      <c r="AU961" s="34" t="str">
        <f t="shared" si="354"/>
        <v/>
      </c>
      <c r="AV961" s="34" t="str">
        <f t="shared" si="355"/>
        <v/>
      </c>
      <c r="AW961" s="34" t="str">
        <f t="shared" si="356"/>
        <v/>
      </c>
      <c r="AX961" s="34" t="str">
        <f t="shared" si="357"/>
        <v/>
      </c>
      <c r="AY961" s="34" t="str">
        <f>IF(SUMIF('7-市场业绩'!F:F,AC961,'7-市场业绩'!I:I)&gt;0,"学习卡","老结算")</f>
        <v>老结算</v>
      </c>
      <c r="AZ961" s="34" t="str">
        <f t="shared" si="358"/>
        <v/>
      </c>
      <c r="BA961" s="34" t="str">
        <f t="shared" si="359"/>
        <v>无</v>
      </c>
      <c r="BB961" s="34" t="str">
        <f t="shared" si="360"/>
        <v/>
      </c>
      <c r="BC961" s="34" t="str">
        <f t="shared" si="361"/>
        <v/>
      </c>
      <c r="BD961" s="34" t="str">
        <f t="shared" si="362"/>
        <v>无</v>
      </c>
      <c r="BE961" s="34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7.25" hidden="1" customHeight="1">
      <c r="A962" s="30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7"/>
      <c r="M962" s="20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4" t="str">
        <f t="shared" si="339"/>
        <v/>
      </c>
      <c r="AD962" s="35">
        <f t="shared" si="340"/>
        <v>0</v>
      </c>
      <c r="AE962" s="34" t="str">
        <f t="shared" si="341"/>
        <v/>
      </c>
      <c r="AF962" s="24"/>
      <c r="AG962" s="39">
        <f t="shared" si="342"/>
        <v>0</v>
      </c>
      <c r="AH962" s="35">
        <f t="shared" si="343"/>
        <v>0</v>
      </c>
      <c r="AI962" s="35">
        <f t="shared" si="344"/>
        <v>0</v>
      </c>
      <c r="AJ962" s="34" t="str">
        <f t="shared" si="345"/>
        <v/>
      </c>
      <c r="AK962" s="34" t="str">
        <f t="shared" si="346"/>
        <v/>
      </c>
      <c r="AL962" s="34" t="str">
        <f t="shared" si="347"/>
        <v/>
      </c>
      <c r="AM962" s="34" t="str">
        <f t="shared" si="348"/>
        <v/>
      </c>
      <c r="AN962" s="34" t="str">
        <f t="shared" si="349"/>
        <v/>
      </c>
      <c r="AO962" s="34" t="str">
        <f t="shared" si="350"/>
        <v/>
      </c>
      <c r="AP962" s="34" t="str">
        <f>IF(AJ962="","",VLOOKUP(AN962,[1]Sheet11!E:F,2,0))</f>
        <v/>
      </c>
      <c r="AQ962" s="34" t="str">
        <f>IF(AO962="拼单会员","5年",IF(AJ962="","",VLOOKUP(AM962&amp;AP962,[1]Sheet11!$J$3:$K$17,2)))</f>
        <v/>
      </c>
      <c r="AR962" s="34" t="str">
        <f t="shared" si="351"/>
        <v/>
      </c>
      <c r="AS962" s="34" t="str">
        <f t="shared" si="352"/>
        <v/>
      </c>
      <c r="AT962" s="34" t="str">
        <f t="shared" si="353"/>
        <v/>
      </c>
      <c r="AU962" s="34" t="str">
        <f t="shared" si="354"/>
        <v/>
      </c>
      <c r="AV962" s="34" t="str">
        <f t="shared" si="355"/>
        <v/>
      </c>
      <c r="AW962" s="34" t="str">
        <f t="shared" si="356"/>
        <v/>
      </c>
      <c r="AX962" s="34" t="str">
        <f t="shared" si="357"/>
        <v/>
      </c>
      <c r="AY962" s="34" t="str">
        <f>IF(SUMIF('7-市场业绩'!F:F,AC962,'7-市场业绩'!I:I)&gt;0,"学习卡","老结算")</f>
        <v>老结算</v>
      </c>
      <c r="AZ962" s="34" t="str">
        <f t="shared" si="358"/>
        <v/>
      </c>
      <c r="BA962" s="34" t="str">
        <f t="shared" si="359"/>
        <v>无</v>
      </c>
      <c r="BB962" s="34" t="str">
        <f t="shared" si="360"/>
        <v/>
      </c>
      <c r="BC962" s="34" t="str">
        <f t="shared" si="361"/>
        <v/>
      </c>
      <c r="BD962" s="34" t="str">
        <f t="shared" si="362"/>
        <v>无</v>
      </c>
      <c r="BE962" s="34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7.25" hidden="1" customHeight="1">
      <c r="A963" s="30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7"/>
      <c r="M963" s="20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4" t="str">
        <f t="shared" ref="AC963:AC1026" si="363">SUBSTITUTE(SUBSTITUTE(SUBSTITUTE(SUBSTITUTE(SUBSTITUTE(SUBSTITUTE(AA963,"(主签单人)",""),"(03-客户接待员)",""),"（金牌）",""),"（会员学员）",""),"金牌",""),"金牌学员","")</f>
        <v/>
      </c>
      <c r="AD963" s="35">
        <f t="shared" ref="AD963:AD1026" si="364">IFERROR(VALUE(MID(H963,FIND("(",H963)+1,FIND(")",H963)-FIND("(",H963)-2)),0)</f>
        <v>0</v>
      </c>
      <c r="AE963" s="34" t="str">
        <f t="shared" ref="AE963:AE1026" si="365">IF(AJ963="","",MID(AB963,FIND("@",SUBSTITUTE(AB963,"／","@",6))+5,FIND("@",SUBSTITUTE(AB963,"／","@",7))-FIND("@",SUBSTITUTE(AB963,"／","@",6))-5))</f>
        <v/>
      </c>
      <c r="AF963" s="24"/>
      <c r="AG963" s="39">
        <f t="shared" ref="AG963:AG1026" si="366">IFERROR(VALUE(MID(AB963,FIND("@",SUBSTITUTE(AB963,"：","@",1))+1,FIND("@",SUBSTITUTE(AB963,"）","@",1))-FIND("@",SUBSTITUTE(AB963,"：","@",1))-1)),0)</f>
        <v>0</v>
      </c>
      <c r="AH963" s="35">
        <f t="shared" ref="AH963:AH1026" si="367">IFERROR(IF(AND(IFERROR(FIND("预缴定金",AB963),0)=0,H963=""),M963,VALUE(MID(AB963,FIND("@",SUBSTITUTE(AB963,"：","@",2))+1,FIND("@",SUBSTITUTE(AB963,"）","@",2))-FIND("@",SUBSTITUTE(AB963,"：","@",2))-1))),0)</f>
        <v>0</v>
      </c>
      <c r="AI963" s="35">
        <f t="shared" ref="AI963:AI1026" si="368">M963-AH963</f>
        <v>0</v>
      </c>
      <c r="AJ963" s="34" t="str">
        <f t="shared" ref="AJ963:AJ1026" si="369">IF(OR(V963="退费",V963="结转",W963="",W963="结转学费",W963="老带新返现"),"",IF(OR(AI963&lt;=0,AND(IFERROR(FIND("预缴定金",AB963),0)=0,H963="")),"",LEFT(AB963,FIND("／",AB963)-1)))</f>
        <v/>
      </c>
      <c r="AK963" s="34" t="str">
        <f t="shared" ref="AK963:AK1026" si="370">IF(AJ963="","",LEFT(AB963,2))</f>
        <v/>
      </c>
      <c r="AL963" s="34" t="str">
        <f t="shared" ref="AL963:AL1026" si="371">IF(AJ963="","",MID(AB963,3,2))</f>
        <v/>
      </c>
      <c r="AM963" s="34" t="str">
        <f t="shared" ref="AM963:AM1026" si="372">IF(AJ963="","",MID(AB963,5,2))</f>
        <v/>
      </c>
      <c r="AN963" s="34" t="str">
        <f t="shared" ref="AN963:AN1026" si="373">IF(AJ963="","",MIDB(AJ963,SEARCHB("?",AJ963),2*LEN(AJ963)-LENB(AJ963)+2))</f>
        <v/>
      </c>
      <c r="AO963" s="34" t="str">
        <f t="shared" ref="AO963:AO1026" si="374">IF(AJ963="","",RIGHT(MIDB(AJ963,SEARCHB("?",AJ963),20),LENB(MIDB(AJ963,SEARCHB("?",AJ963),20))-LEN(MIDB(AJ963,SEARCHB("?",AJ963),20))-1))</f>
        <v/>
      </c>
      <c r="AP963" s="34" t="str">
        <f>IF(AJ963="","",VLOOKUP(AN963,[1]Sheet11!E:F,2,0))</f>
        <v/>
      </c>
      <c r="AQ963" s="34" t="str">
        <f>IF(AO963="拼单会员","5年",IF(AJ963="","",VLOOKUP(AM963&amp;AP963,[1]Sheet11!$J$3:$K$17,2)))</f>
        <v/>
      </c>
      <c r="AR963" s="34" t="str">
        <f t="shared" ref="AR963:AR1026" si="375">IF(AJ963="","",VLOOKUP(AO963,BP:BQ,2,0))</f>
        <v/>
      </c>
      <c r="AS963" s="34" t="str">
        <f t="shared" ref="AS963:AS1026" si="376">IF(AJ963="","",MID(AB963,FIND("@",SUBSTITUTE(AB963,"／","@",5))+8,10))</f>
        <v/>
      </c>
      <c r="AT963" s="34" t="str">
        <f t="shared" ref="AT963:AT1026" si="377">IF(AJ963="","",IF(AK963="新生","新生",IF((AS963-$BH$2)&gt;0,"1年追补","老生")))</f>
        <v/>
      </c>
      <c r="AU963" s="34" t="str">
        <f t="shared" ref="AU963:AU1026" si="378">IF(AJ963="","",IF(OR(AT963="新生",AT963="1年追补"),"新生","老生"))</f>
        <v/>
      </c>
      <c r="AV963" s="34" t="str">
        <f t="shared" ref="AV963:AV1026" si="379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4" t="str">
        <f t="shared" ref="AW963:AW1026" si="380">IF(AJ963="","",VLOOKUP(AO963,BP:BR,3,0))</f>
        <v/>
      </c>
      <c r="AX963" s="34" t="str">
        <f t="shared" ref="AX963:AX1026" si="381">AT963&amp;AW963</f>
        <v/>
      </c>
      <c r="AY963" s="34" t="str">
        <f>IF(SUMIF('7-市场业绩'!F:F,AC963,'7-市场业绩'!I:I)&gt;0,"学习卡","老结算")</f>
        <v>老结算</v>
      </c>
      <c r="AZ963" s="34" t="str">
        <f t="shared" ref="AZ963:AZ1026" si="382">IF(AY963="学习卡",AV963,AX963)</f>
        <v/>
      </c>
      <c r="BA963" s="34" t="str">
        <f t="shared" ref="BA963:BA1026" si="383">IFERROR(MID(AB963,FIND("@",SUBSTITUTE(AB963,"／","@",3))+6,FIND("@",SUBSTITUTE(AB963,"／","@",4))-FIND("@",SUBSTITUTE(AB963,"／","@",3))-6),"无")</f>
        <v>无</v>
      </c>
      <c r="BB963" s="34" t="str">
        <f t="shared" ref="BB963:BB1026" si="384">IFERROR(MID(AB963,FIND("@",SUBSTITUTE(AB963,"：","@",6))+1,FIND("@",SUBSTITUTE(AB963,"-","@",8))-FIND("@",SUBSTITUTE(AB963,"：","@",6))-1),"")</f>
        <v/>
      </c>
      <c r="BC963" s="34" t="str">
        <f t="shared" ref="BC963:BC1026" si="385">IFERROR(MID(AB963,FIND("@",SUBSTITUTE(AB963,"：","@",6))+1,FIND("@",SUBSTITUTE(AB963,"-","@",8))-FIND("@",SUBSTITUTE(AB963,"：","@",6))-1),"")</f>
        <v/>
      </c>
      <c r="BD963" s="34" t="str">
        <f t="shared" ref="BD963:BD1026" si="386">IFERROR(MID(AB963,FIND("@",SUBSTITUTE(AB963,"：","@",4))+1,FIND("@",SUBSTITUTE(AB963,"）","@",6))-FIND("@",SUBSTITUTE(AB963,"：","@",4))-1),"无")</f>
        <v>无</v>
      </c>
      <c r="BE963" s="34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7.25" hidden="1" customHeight="1">
      <c r="A964" s="30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7"/>
      <c r="M964" s="20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4" t="str">
        <f t="shared" si="363"/>
        <v/>
      </c>
      <c r="AD964" s="35">
        <f t="shared" si="364"/>
        <v>0</v>
      </c>
      <c r="AE964" s="34" t="str">
        <f t="shared" si="365"/>
        <v/>
      </c>
      <c r="AF964" s="24"/>
      <c r="AG964" s="39">
        <f t="shared" si="366"/>
        <v>0</v>
      </c>
      <c r="AH964" s="35">
        <f t="shared" si="367"/>
        <v>0</v>
      </c>
      <c r="AI964" s="35">
        <f t="shared" si="368"/>
        <v>0</v>
      </c>
      <c r="AJ964" s="34" t="str">
        <f t="shared" si="369"/>
        <v/>
      </c>
      <c r="AK964" s="34" t="str">
        <f t="shared" si="370"/>
        <v/>
      </c>
      <c r="AL964" s="34" t="str">
        <f t="shared" si="371"/>
        <v/>
      </c>
      <c r="AM964" s="34" t="str">
        <f t="shared" si="372"/>
        <v/>
      </c>
      <c r="AN964" s="34" t="str">
        <f t="shared" si="373"/>
        <v/>
      </c>
      <c r="AO964" s="34" t="str">
        <f t="shared" si="374"/>
        <v/>
      </c>
      <c r="AP964" s="34" t="str">
        <f>IF(AJ964="","",VLOOKUP(AN964,[1]Sheet11!E:F,2,0))</f>
        <v/>
      </c>
      <c r="AQ964" s="34" t="str">
        <f>IF(AO964="拼单会员","5年",IF(AJ964="","",VLOOKUP(AM964&amp;AP964,[1]Sheet11!$J$3:$K$17,2)))</f>
        <v/>
      </c>
      <c r="AR964" s="34" t="str">
        <f t="shared" si="375"/>
        <v/>
      </c>
      <c r="AS964" s="34" t="str">
        <f t="shared" si="376"/>
        <v/>
      </c>
      <c r="AT964" s="34" t="str">
        <f t="shared" si="377"/>
        <v/>
      </c>
      <c r="AU964" s="34" t="str">
        <f t="shared" si="378"/>
        <v/>
      </c>
      <c r="AV964" s="34" t="str">
        <f t="shared" si="379"/>
        <v/>
      </c>
      <c r="AW964" s="34" t="str">
        <f t="shared" si="380"/>
        <v/>
      </c>
      <c r="AX964" s="34" t="str">
        <f t="shared" si="381"/>
        <v/>
      </c>
      <c r="AY964" s="34" t="str">
        <f>IF(SUMIF('7-市场业绩'!F:F,AC964,'7-市场业绩'!I:I)&gt;0,"学习卡","老结算")</f>
        <v>老结算</v>
      </c>
      <c r="AZ964" s="34" t="str">
        <f t="shared" si="382"/>
        <v/>
      </c>
      <c r="BA964" s="34" t="str">
        <f t="shared" si="383"/>
        <v>无</v>
      </c>
      <c r="BB964" s="34" t="str">
        <f t="shared" si="384"/>
        <v/>
      </c>
      <c r="BC964" s="34" t="str">
        <f t="shared" si="385"/>
        <v/>
      </c>
      <c r="BD964" s="34" t="str">
        <f t="shared" si="386"/>
        <v>无</v>
      </c>
      <c r="BE964" s="34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7.25" hidden="1" customHeight="1">
      <c r="A965" s="30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7"/>
      <c r="M965" s="20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4" t="str">
        <f t="shared" si="363"/>
        <v/>
      </c>
      <c r="AD965" s="35">
        <f t="shared" si="364"/>
        <v>0</v>
      </c>
      <c r="AE965" s="34" t="str">
        <f t="shared" si="365"/>
        <v/>
      </c>
      <c r="AF965" s="24"/>
      <c r="AG965" s="39">
        <f t="shared" si="366"/>
        <v>0</v>
      </c>
      <c r="AH965" s="35">
        <f t="shared" si="367"/>
        <v>0</v>
      </c>
      <c r="AI965" s="35">
        <f t="shared" si="368"/>
        <v>0</v>
      </c>
      <c r="AJ965" s="34" t="str">
        <f t="shared" si="369"/>
        <v/>
      </c>
      <c r="AK965" s="34" t="str">
        <f t="shared" si="370"/>
        <v/>
      </c>
      <c r="AL965" s="34" t="str">
        <f t="shared" si="371"/>
        <v/>
      </c>
      <c r="AM965" s="34" t="str">
        <f t="shared" si="372"/>
        <v/>
      </c>
      <c r="AN965" s="34" t="str">
        <f t="shared" si="373"/>
        <v/>
      </c>
      <c r="AO965" s="34" t="str">
        <f t="shared" si="374"/>
        <v/>
      </c>
      <c r="AP965" s="34" t="str">
        <f>IF(AJ965="","",VLOOKUP(AN965,[1]Sheet11!E:F,2,0))</f>
        <v/>
      </c>
      <c r="AQ965" s="34" t="str">
        <f>IF(AO965="拼单会员","5年",IF(AJ965="","",VLOOKUP(AM965&amp;AP965,[1]Sheet11!$J$3:$K$17,2)))</f>
        <v/>
      </c>
      <c r="AR965" s="34" t="str">
        <f t="shared" si="375"/>
        <v/>
      </c>
      <c r="AS965" s="34" t="str">
        <f t="shared" si="376"/>
        <v/>
      </c>
      <c r="AT965" s="34" t="str">
        <f t="shared" si="377"/>
        <v/>
      </c>
      <c r="AU965" s="34" t="str">
        <f t="shared" si="378"/>
        <v/>
      </c>
      <c r="AV965" s="34" t="str">
        <f t="shared" si="379"/>
        <v/>
      </c>
      <c r="AW965" s="34" t="str">
        <f t="shared" si="380"/>
        <v/>
      </c>
      <c r="AX965" s="34" t="str">
        <f t="shared" si="381"/>
        <v/>
      </c>
      <c r="AY965" s="34" t="str">
        <f>IF(SUMIF('7-市场业绩'!F:F,AC965,'7-市场业绩'!I:I)&gt;0,"学习卡","老结算")</f>
        <v>老结算</v>
      </c>
      <c r="AZ965" s="34" t="str">
        <f t="shared" si="382"/>
        <v/>
      </c>
      <c r="BA965" s="34" t="str">
        <f t="shared" si="383"/>
        <v>无</v>
      </c>
      <c r="BB965" s="34" t="str">
        <f t="shared" si="384"/>
        <v/>
      </c>
      <c r="BC965" s="34" t="str">
        <f t="shared" si="385"/>
        <v/>
      </c>
      <c r="BD965" s="34" t="str">
        <f t="shared" si="386"/>
        <v>无</v>
      </c>
      <c r="BE965" s="34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7.25" hidden="1" customHeight="1">
      <c r="A966" s="30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7"/>
      <c r="M966" s="20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4" t="str">
        <f t="shared" si="363"/>
        <v/>
      </c>
      <c r="AD966" s="35">
        <f t="shared" si="364"/>
        <v>0</v>
      </c>
      <c r="AE966" s="34" t="str">
        <f t="shared" si="365"/>
        <v/>
      </c>
      <c r="AF966" s="24"/>
      <c r="AG966" s="39">
        <f t="shared" si="366"/>
        <v>0</v>
      </c>
      <c r="AH966" s="35">
        <f t="shared" si="367"/>
        <v>0</v>
      </c>
      <c r="AI966" s="35">
        <f t="shared" si="368"/>
        <v>0</v>
      </c>
      <c r="AJ966" s="34" t="str">
        <f t="shared" si="369"/>
        <v/>
      </c>
      <c r="AK966" s="34" t="str">
        <f t="shared" si="370"/>
        <v/>
      </c>
      <c r="AL966" s="34" t="str">
        <f t="shared" si="371"/>
        <v/>
      </c>
      <c r="AM966" s="34" t="str">
        <f t="shared" si="372"/>
        <v/>
      </c>
      <c r="AN966" s="34" t="str">
        <f t="shared" si="373"/>
        <v/>
      </c>
      <c r="AO966" s="34" t="str">
        <f t="shared" si="374"/>
        <v/>
      </c>
      <c r="AP966" s="34" t="str">
        <f>IF(AJ966="","",VLOOKUP(AN966,[1]Sheet11!E:F,2,0))</f>
        <v/>
      </c>
      <c r="AQ966" s="34" t="str">
        <f>IF(AO966="拼单会员","5年",IF(AJ966="","",VLOOKUP(AM966&amp;AP966,[1]Sheet11!$J$3:$K$17,2)))</f>
        <v/>
      </c>
      <c r="AR966" s="34" t="str">
        <f t="shared" si="375"/>
        <v/>
      </c>
      <c r="AS966" s="34" t="str">
        <f t="shared" si="376"/>
        <v/>
      </c>
      <c r="AT966" s="34" t="str">
        <f t="shared" si="377"/>
        <v/>
      </c>
      <c r="AU966" s="34" t="str">
        <f t="shared" si="378"/>
        <v/>
      </c>
      <c r="AV966" s="34" t="str">
        <f t="shared" si="379"/>
        <v/>
      </c>
      <c r="AW966" s="34" t="str">
        <f t="shared" si="380"/>
        <v/>
      </c>
      <c r="AX966" s="34" t="str">
        <f t="shared" si="381"/>
        <v/>
      </c>
      <c r="AY966" s="34" t="str">
        <f>IF(SUMIF('7-市场业绩'!F:F,AC966,'7-市场业绩'!I:I)&gt;0,"学习卡","老结算")</f>
        <v>老结算</v>
      </c>
      <c r="AZ966" s="34" t="str">
        <f t="shared" si="382"/>
        <v/>
      </c>
      <c r="BA966" s="34" t="str">
        <f t="shared" si="383"/>
        <v>无</v>
      </c>
      <c r="BB966" s="34" t="str">
        <f t="shared" si="384"/>
        <v/>
      </c>
      <c r="BC966" s="34" t="str">
        <f t="shared" si="385"/>
        <v/>
      </c>
      <c r="BD966" s="34" t="str">
        <f t="shared" si="386"/>
        <v>无</v>
      </c>
      <c r="BE966" s="34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7.25" hidden="1" customHeight="1">
      <c r="A967" s="30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7"/>
      <c r="M967" s="20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4" t="str">
        <f t="shared" si="363"/>
        <v/>
      </c>
      <c r="AD967" s="35">
        <f t="shared" si="364"/>
        <v>0</v>
      </c>
      <c r="AE967" s="34" t="str">
        <f t="shared" si="365"/>
        <v/>
      </c>
      <c r="AF967" s="24"/>
      <c r="AG967" s="39">
        <f t="shared" si="366"/>
        <v>0</v>
      </c>
      <c r="AH967" s="35">
        <f t="shared" si="367"/>
        <v>0</v>
      </c>
      <c r="AI967" s="35">
        <f t="shared" si="368"/>
        <v>0</v>
      </c>
      <c r="AJ967" s="34" t="str">
        <f t="shared" si="369"/>
        <v/>
      </c>
      <c r="AK967" s="34" t="str">
        <f t="shared" si="370"/>
        <v/>
      </c>
      <c r="AL967" s="34" t="str">
        <f t="shared" si="371"/>
        <v/>
      </c>
      <c r="AM967" s="34" t="str">
        <f t="shared" si="372"/>
        <v/>
      </c>
      <c r="AN967" s="34" t="str">
        <f t="shared" si="373"/>
        <v/>
      </c>
      <c r="AO967" s="34" t="str">
        <f t="shared" si="374"/>
        <v/>
      </c>
      <c r="AP967" s="34" t="str">
        <f>IF(AJ967="","",VLOOKUP(AN967,[1]Sheet11!E:F,2,0))</f>
        <v/>
      </c>
      <c r="AQ967" s="34" t="str">
        <f>IF(AO967="拼单会员","5年",IF(AJ967="","",VLOOKUP(AM967&amp;AP967,[1]Sheet11!$J$3:$K$17,2)))</f>
        <v/>
      </c>
      <c r="AR967" s="34" t="str">
        <f t="shared" si="375"/>
        <v/>
      </c>
      <c r="AS967" s="34" t="str">
        <f t="shared" si="376"/>
        <v/>
      </c>
      <c r="AT967" s="34" t="str">
        <f t="shared" si="377"/>
        <v/>
      </c>
      <c r="AU967" s="34" t="str">
        <f t="shared" si="378"/>
        <v/>
      </c>
      <c r="AV967" s="34" t="str">
        <f t="shared" si="379"/>
        <v/>
      </c>
      <c r="AW967" s="34" t="str">
        <f t="shared" si="380"/>
        <v/>
      </c>
      <c r="AX967" s="34" t="str">
        <f t="shared" si="381"/>
        <v/>
      </c>
      <c r="AY967" s="34" t="str">
        <f>IF(SUMIF('7-市场业绩'!F:F,AC967,'7-市场业绩'!I:I)&gt;0,"学习卡","老结算")</f>
        <v>老结算</v>
      </c>
      <c r="AZ967" s="34" t="str">
        <f t="shared" si="382"/>
        <v/>
      </c>
      <c r="BA967" s="34" t="str">
        <f t="shared" si="383"/>
        <v>无</v>
      </c>
      <c r="BB967" s="34" t="str">
        <f t="shared" si="384"/>
        <v/>
      </c>
      <c r="BC967" s="34" t="str">
        <f t="shared" si="385"/>
        <v/>
      </c>
      <c r="BD967" s="34" t="str">
        <f t="shared" si="386"/>
        <v>无</v>
      </c>
      <c r="BE967" s="34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7.25" hidden="1" customHeight="1">
      <c r="A968" s="30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7"/>
      <c r="M968" s="20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4" t="str">
        <f t="shared" si="363"/>
        <v/>
      </c>
      <c r="AD968" s="35">
        <f t="shared" si="364"/>
        <v>0</v>
      </c>
      <c r="AE968" s="34" t="str">
        <f t="shared" si="365"/>
        <v/>
      </c>
      <c r="AF968" s="24"/>
      <c r="AG968" s="39">
        <f t="shared" si="366"/>
        <v>0</v>
      </c>
      <c r="AH968" s="35">
        <f t="shared" si="367"/>
        <v>0</v>
      </c>
      <c r="AI968" s="35">
        <f t="shared" si="368"/>
        <v>0</v>
      </c>
      <c r="AJ968" s="34" t="str">
        <f t="shared" si="369"/>
        <v/>
      </c>
      <c r="AK968" s="34" t="str">
        <f t="shared" si="370"/>
        <v/>
      </c>
      <c r="AL968" s="34" t="str">
        <f t="shared" si="371"/>
        <v/>
      </c>
      <c r="AM968" s="34" t="str">
        <f t="shared" si="372"/>
        <v/>
      </c>
      <c r="AN968" s="34" t="str">
        <f t="shared" si="373"/>
        <v/>
      </c>
      <c r="AO968" s="34" t="str">
        <f t="shared" si="374"/>
        <v/>
      </c>
      <c r="AP968" s="34" t="str">
        <f>IF(AJ968="","",VLOOKUP(AN968,[1]Sheet11!E:F,2,0))</f>
        <v/>
      </c>
      <c r="AQ968" s="34" t="str">
        <f>IF(AO968="拼单会员","5年",IF(AJ968="","",VLOOKUP(AM968&amp;AP968,[1]Sheet11!$J$3:$K$17,2)))</f>
        <v/>
      </c>
      <c r="AR968" s="34" t="str">
        <f t="shared" si="375"/>
        <v/>
      </c>
      <c r="AS968" s="34" t="str">
        <f t="shared" si="376"/>
        <v/>
      </c>
      <c r="AT968" s="34" t="str">
        <f t="shared" si="377"/>
        <v/>
      </c>
      <c r="AU968" s="34" t="str">
        <f t="shared" si="378"/>
        <v/>
      </c>
      <c r="AV968" s="34" t="str">
        <f t="shared" si="379"/>
        <v/>
      </c>
      <c r="AW968" s="34" t="str">
        <f t="shared" si="380"/>
        <v/>
      </c>
      <c r="AX968" s="34" t="str">
        <f t="shared" si="381"/>
        <v/>
      </c>
      <c r="AY968" s="34" t="str">
        <f>IF(SUMIF('7-市场业绩'!F:F,AC968,'7-市场业绩'!I:I)&gt;0,"学习卡","老结算")</f>
        <v>老结算</v>
      </c>
      <c r="AZ968" s="34" t="str">
        <f t="shared" si="382"/>
        <v/>
      </c>
      <c r="BA968" s="34" t="str">
        <f t="shared" si="383"/>
        <v>无</v>
      </c>
      <c r="BB968" s="34" t="str">
        <f t="shared" si="384"/>
        <v/>
      </c>
      <c r="BC968" s="34" t="str">
        <f t="shared" si="385"/>
        <v/>
      </c>
      <c r="BD968" s="34" t="str">
        <f t="shared" si="386"/>
        <v>无</v>
      </c>
      <c r="BE968" s="34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7.25" hidden="1" customHeight="1">
      <c r="A969" s="30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7"/>
      <c r="M969" s="20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4" t="str">
        <f t="shared" si="363"/>
        <v/>
      </c>
      <c r="AD969" s="35">
        <f t="shared" si="364"/>
        <v>0</v>
      </c>
      <c r="AE969" s="34" t="str">
        <f t="shared" si="365"/>
        <v/>
      </c>
      <c r="AF969" s="24"/>
      <c r="AG969" s="39">
        <f t="shared" si="366"/>
        <v>0</v>
      </c>
      <c r="AH969" s="35">
        <f t="shared" si="367"/>
        <v>0</v>
      </c>
      <c r="AI969" s="35">
        <f t="shared" si="368"/>
        <v>0</v>
      </c>
      <c r="AJ969" s="34" t="str">
        <f t="shared" si="369"/>
        <v/>
      </c>
      <c r="AK969" s="34" t="str">
        <f t="shared" si="370"/>
        <v/>
      </c>
      <c r="AL969" s="34" t="str">
        <f t="shared" si="371"/>
        <v/>
      </c>
      <c r="AM969" s="34" t="str">
        <f t="shared" si="372"/>
        <v/>
      </c>
      <c r="AN969" s="34" t="str">
        <f t="shared" si="373"/>
        <v/>
      </c>
      <c r="AO969" s="34" t="str">
        <f t="shared" si="374"/>
        <v/>
      </c>
      <c r="AP969" s="34" t="str">
        <f>IF(AJ969="","",VLOOKUP(AN969,[1]Sheet11!E:F,2,0))</f>
        <v/>
      </c>
      <c r="AQ969" s="34" t="str">
        <f>IF(AO969="拼单会员","5年",IF(AJ969="","",VLOOKUP(AM969&amp;AP969,[1]Sheet11!$J$3:$K$17,2)))</f>
        <v/>
      </c>
      <c r="AR969" s="34" t="str">
        <f t="shared" si="375"/>
        <v/>
      </c>
      <c r="AS969" s="34" t="str">
        <f t="shared" si="376"/>
        <v/>
      </c>
      <c r="AT969" s="34" t="str">
        <f t="shared" si="377"/>
        <v/>
      </c>
      <c r="AU969" s="34" t="str">
        <f t="shared" si="378"/>
        <v/>
      </c>
      <c r="AV969" s="34" t="str">
        <f t="shared" si="379"/>
        <v/>
      </c>
      <c r="AW969" s="34" t="str">
        <f t="shared" si="380"/>
        <v/>
      </c>
      <c r="AX969" s="34" t="str">
        <f t="shared" si="381"/>
        <v/>
      </c>
      <c r="AY969" s="34" t="str">
        <f>IF(SUMIF('7-市场业绩'!F:F,AC969,'7-市场业绩'!I:I)&gt;0,"学习卡","老结算")</f>
        <v>老结算</v>
      </c>
      <c r="AZ969" s="34" t="str">
        <f t="shared" si="382"/>
        <v/>
      </c>
      <c r="BA969" s="34" t="str">
        <f t="shared" si="383"/>
        <v>无</v>
      </c>
      <c r="BB969" s="34" t="str">
        <f t="shared" si="384"/>
        <v/>
      </c>
      <c r="BC969" s="34" t="str">
        <f t="shared" si="385"/>
        <v/>
      </c>
      <c r="BD969" s="34" t="str">
        <f t="shared" si="386"/>
        <v>无</v>
      </c>
      <c r="BE969" s="34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7.25" hidden="1" customHeight="1">
      <c r="A970" s="30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7"/>
      <c r="M970" s="20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4" t="str">
        <f t="shared" si="363"/>
        <v/>
      </c>
      <c r="AD970" s="35">
        <f t="shared" si="364"/>
        <v>0</v>
      </c>
      <c r="AE970" s="34" t="str">
        <f t="shared" si="365"/>
        <v/>
      </c>
      <c r="AF970" s="24"/>
      <c r="AG970" s="39">
        <f t="shared" si="366"/>
        <v>0</v>
      </c>
      <c r="AH970" s="35">
        <f t="shared" si="367"/>
        <v>0</v>
      </c>
      <c r="AI970" s="35">
        <f t="shared" si="368"/>
        <v>0</v>
      </c>
      <c r="AJ970" s="34" t="str">
        <f t="shared" si="369"/>
        <v/>
      </c>
      <c r="AK970" s="34" t="str">
        <f t="shared" si="370"/>
        <v/>
      </c>
      <c r="AL970" s="34" t="str">
        <f t="shared" si="371"/>
        <v/>
      </c>
      <c r="AM970" s="34" t="str">
        <f t="shared" si="372"/>
        <v/>
      </c>
      <c r="AN970" s="34" t="str">
        <f t="shared" si="373"/>
        <v/>
      </c>
      <c r="AO970" s="34" t="str">
        <f t="shared" si="374"/>
        <v/>
      </c>
      <c r="AP970" s="34" t="str">
        <f>IF(AJ970="","",VLOOKUP(AN970,[1]Sheet11!E:F,2,0))</f>
        <v/>
      </c>
      <c r="AQ970" s="34" t="str">
        <f>IF(AO970="拼单会员","5年",IF(AJ970="","",VLOOKUP(AM970&amp;AP970,[1]Sheet11!$J$3:$K$17,2)))</f>
        <v/>
      </c>
      <c r="AR970" s="34" t="str">
        <f t="shared" si="375"/>
        <v/>
      </c>
      <c r="AS970" s="34" t="str">
        <f t="shared" si="376"/>
        <v/>
      </c>
      <c r="AT970" s="34" t="str">
        <f t="shared" si="377"/>
        <v/>
      </c>
      <c r="AU970" s="34" t="str">
        <f t="shared" si="378"/>
        <v/>
      </c>
      <c r="AV970" s="34" t="str">
        <f t="shared" si="379"/>
        <v/>
      </c>
      <c r="AW970" s="34" t="str">
        <f t="shared" si="380"/>
        <v/>
      </c>
      <c r="AX970" s="34" t="str">
        <f t="shared" si="381"/>
        <v/>
      </c>
      <c r="AY970" s="34" t="str">
        <f>IF(SUMIF('7-市场业绩'!F:F,AC970,'7-市场业绩'!I:I)&gt;0,"学习卡","老结算")</f>
        <v>老结算</v>
      </c>
      <c r="AZ970" s="34" t="str">
        <f t="shared" si="382"/>
        <v/>
      </c>
      <c r="BA970" s="34" t="str">
        <f t="shared" si="383"/>
        <v>无</v>
      </c>
      <c r="BB970" s="34" t="str">
        <f t="shared" si="384"/>
        <v/>
      </c>
      <c r="BC970" s="34" t="str">
        <f t="shared" si="385"/>
        <v/>
      </c>
      <c r="BD970" s="34" t="str">
        <f t="shared" si="386"/>
        <v>无</v>
      </c>
      <c r="BE970" s="34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7.25" hidden="1" customHeight="1">
      <c r="A971" s="30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7"/>
      <c r="M971" s="20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4" t="str">
        <f t="shared" si="363"/>
        <v/>
      </c>
      <c r="AD971" s="35">
        <f t="shared" si="364"/>
        <v>0</v>
      </c>
      <c r="AE971" s="34" t="str">
        <f t="shared" si="365"/>
        <v/>
      </c>
      <c r="AF971" s="24"/>
      <c r="AG971" s="39">
        <f t="shared" si="366"/>
        <v>0</v>
      </c>
      <c r="AH971" s="35">
        <f t="shared" si="367"/>
        <v>0</v>
      </c>
      <c r="AI971" s="35">
        <f t="shared" si="368"/>
        <v>0</v>
      </c>
      <c r="AJ971" s="34" t="str">
        <f t="shared" si="369"/>
        <v/>
      </c>
      <c r="AK971" s="34" t="str">
        <f t="shared" si="370"/>
        <v/>
      </c>
      <c r="AL971" s="34" t="str">
        <f t="shared" si="371"/>
        <v/>
      </c>
      <c r="AM971" s="34" t="str">
        <f t="shared" si="372"/>
        <v/>
      </c>
      <c r="AN971" s="34" t="str">
        <f t="shared" si="373"/>
        <v/>
      </c>
      <c r="AO971" s="34" t="str">
        <f t="shared" si="374"/>
        <v/>
      </c>
      <c r="AP971" s="34" t="str">
        <f>IF(AJ971="","",VLOOKUP(AN971,[1]Sheet11!E:F,2,0))</f>
        <v/>
      </c>
      <c r="AQ971" s="34" t="str">
        <f>IF(AO971="拼单会员","5年",IF(AJ971="","",VLOOKUP(AM971&amp;AP971,[1]Sheet11!$J$3:$K$17,2)))</f>
        <v/>
      </c>
      <c r="AR971" s="34" t="str">
        <f t="shared" si="375"/>
        <v/>
      </c>
      <c r="AS971" s="34" t="str">
        <f t="shared" si="376"/>
        <v/>
      </c>
      <c r="AT971" s="34" t="str">
        <f t="shared" si="377"/>
        <v/>
      </c>
      <c r="AU971" s="34" t="str">
        <f t="shared" si="378"/>
        <v/>
      </c>
      <c r="AV971" s="34" t="str">
        <f t="shared" si="379"/>
        <v/>
      </c>
      <c r="AW971" s="34" t="str">
        <f t="shared" si="380"/>
        <v/>
      </c>
      <c r="AX971" s="34" t="str">
        <f t="shared" si="381"/>
        <v/>
      </c>
      <c r="AY971" s="34" t="str">
        <f>IF(SUMIF('7-市场业绩'!F:F,AC971,'7-市场业绩'!I:I)&gt;0,"学习卡","老结算")</f>
        <v>老结算</v>
      </c>
      <c r="AZ971" s="34" t="str">
        <f t="shared" si="382"/>
        <v/>
      </c>
      <c r="BA971" s="34" t="str">
        <f t="shared" si="383"/>
        <v>无</v>
      </c>
      <c r="BB971" s="34" t="str">
        <f t="shared" si="384"/>
        <v/>
      </c>
      <c r="BC971" s="34" t="str">
        <f t="shared" si="385"/>
        <v/>
      </c>
      <c r="BD971" s="34" t="str">
        <f t="shared" si="386"/>
        <v>无</v>
      </c>
      <c r="BE971" s="34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7.25" hidden="1" customHeight="1">
      <c r="A972" s="30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7"/>
      <c r="M972" s="20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4" t="str">
        <f t="shared" si="363"/>
        <v/>
      </c>
      <c r="AD972" s="35">
        <f t="shared" si="364"/>
        <v>0</v>
      </c>
      <c r="AE972" s="34" t="str">
        <f t="shared" si="365"/>
        <v/>
      </c>
      <c r="AF972" s="24"/>
      <c r="AG972" s="39">
        <f t="shared" si="366"/>
        <v>0</v>
      </c>
      <c r="AH972" s="35">
        <f t="shared" si="367"/>
        <v>0</v>
      </c>
      <c r="AI972" s="35">
        <f t="shared" si="368"/>
        <v>0</v>
      </c>
      <c r="AJ972" s="34" t="str">
        <f t="shared" si="369"/>
        <v/>
      </c>
      <c r="AK972" s="34" t="str">
        <f t="shared" si="370"/>
        <v/>
      </c>
      <c r="AL972" s="34" t="str">
        <f t="shared" si="371"/>
        <v/>
      </c>
      <c r="AM972" s="34" t="str">
        <f t="shared" si="372"/>
        <v/>
      </c>
      <c r="AN972" s="34" t="str">
        <f t="shared" si="373"/>
        <v/>
      </c>
      <c r="AO972" s="34" t="str">
        <f t="shared" si="374"/>
        <v/>
      </c>
      <c r="AP972" s="34" t="str">
        <f>IF(AJ972="","",VLOOKUP(AN972,[1]Sheet11!E:F,2,0))</f>
        <v/>
      </c>
      <c r="AQ972" s="34" t="str">
        <f>IF(AO972="拼单会员","5年",IF(AJ972="","",VLOOKUP(AM972&amp;AP972,[1]Sheet11!$J$3:$K$17,2)))</f>
        <v/>
      </c>
      <c r="AR972" s="34" t="str">
        <f t="shared" si="375"/>
        <v/>
      </c>
      <c r="AS972" s="34" t="str">
        <f t="shared" si="376"/>
        <v/>
      </c>
      <c r="AT972" s="34" t="str">
        <f t="shared" si="377"/>
        <v/>
      </c>
      <c r="AU972" s="34" t="str">
        <f t="shared" si="378"/>
        <v/>
      </c>
      <c r="AV972" s="34" t="str">
        <f t="shared" si="379"/>
        <v/>
      </c>
      <c r="AW972" s="34" t="str">
        <f t="shared" si="380"/>
        <v/>
      </c>
      <c r="AX972" s="34" t="str">
        <f t="shared" si="381"/>
        <v/>
      </c>
      <c r="AY972" s="34" t="str">
        <f>IF(SUMIF('7-市场业绩'!F:F,AC972,'7-市场业绩'!I:I)&gt;0,"学习卡","老结算")</f>
        <v>老结算</v>
      </c>
      <c r="AZ972" s="34" t="str">
        <f t="shared" si="382"/>
        <v/>
      </c>
      <c r="BA972" s="34" t="str">
        <f t="shared" si="383"/>
        <v>无</v>
      </c>
      <c r="BB972" s="34" t="str">
        <f t="shared" si="384"/>
        <v/>
      </c>
      <c r="BC972" s="34" t="str">
        <f t="shared" si="385"/>
        <v/>
      </c>
      <c r="BD972" s="34" t="str">
        <f t="shared" si="386"/>
        <v>无</v>
      </c>
      <c r="BE972" s="34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7.25" hidden="1" customHeight="1">
      <c r="A973" s="30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7"/>
      <c r="M973" s="20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4" t="str">
        <f t="shared" si="363"/>
        <v/>
      </c>
      <c r="AD973" s="35">
        <f t="shared" si="364"/>
        <v>0</v>
      </c>
      <c r="AE973" s="34" t="str">
        <f t="shared" si="365"/>
        <v/>
      </c>
      <c r="AF973" s="24"/>
      <c r="AG973" s="39">
        <f t="shared" si="366"/>
        <v>0</v>
      </c>
      <c r="AH973" s="35">
        <f t="shared" si="367"/>
        <v>0</v>
      </c>
      <c r="AI973" s="35">
        <f t="shared" si="368"/>
        <v>0</v>
      </c>
      <c r="AJ973" s="34" t="str">
        <f t="shared" si="369"/>
        <v/>
      </c>
      <c r="AK973" s="34" t="str">
        <f t="shared" si="370"/>
        <v/>
      </c>
      <c r="AL973" s="34" t="str">
        <f t="shared" si="371"/>
        <v/>
      </c>
      <c r="AM973" s="34" t="str">
        <f t="shared" si="372"/>
        <v/>
      </c>
      <c r="AN973" s="34" t="str">
        <f t="shared" si="373"/>
        <v/>
      </c>
      <c r="AO973" s="34" t="str">
        <f t="shared" si="374"/>
        <v/>
      </c>
      <c r="AP973" s="34" t="str">
        <f>IF(AJ973="","",VLOOKUP(AN973,[1]Sheet11!E:F,2,0))</f>
        <v/>
      </c>
      <c r="AQ973" s="34" t="str">
        <f>IF(AO973="拼单会员","5年",IF(AJ973="","",VLOOKUP(AM973&amp;AP973,[1]Sheet11!$J$3:$K$17,2)))</f>
        <v/>
      </c>
      <c r="AR973" s="34" t="str">
        <f t="shared" si="375"/>
        <v/>
      </c>
      <c r="AS973" s="34" t="str">
        <f t="shared" si="376"/>
        <v/>
      </c>
      <c r="AT973" s="34" t="str">
        <f t="shared" si="377"/>
        <v/>
      </c>
      <c r="AU973" s="34" t="str">
        <f t="shared" si="378"/>
        <v/>
      </c>
      <c r="AV973" s="34" t="str">
        <f t="shared" si="379"/>
        <v/>
      </c>
      <c r="AW973" s="34" t="str">
        <f t="shared" si="380"/>
        <v/>
      </c>
      <c r="AX973" s="34" t="str">
        <f t="shared" si="381"/>
        <v/>
      </c>
      <c r="AY973" s="34" t="str">
        <f>IF(SUMIF('7-市场业绩'!F:F,AC973,'7-市场业绩'!I:I)&gt;0,"学习卡","老结算")</f>
        <v>老结算</v>
      </c>
      <c r="AZ973" s="34" t="str">
        <f t="shared" si="382"/>
        <v/>
      </c>
      <c r="BA973" s="34" t="str">
        <f t="shared" si="383"/>
        <v>无</v>
      </c>
      <c r="BB973" s="34" t="str">
        <f t="shared" si="384"/>
        <v/>
      </c>
      <c r="BC973" s="34" t="str">
        <f t="shared" si="385"/>
        <v/>
      </c>
      <c r="BD973" s="34" t="str">
        <f t="shared" si="386"/>
        <v>无</v>
      </c>
      <c r="BE973" s="34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7.25" hidden="1" customHeight="1">
      <c r="A974" s="30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7"/>
      <c r="M974" s="20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4" t="str">
        <f t="shared" si="363"/>
        <v/>
      </c>
      <c r="AD974" s="35">
        <f t="shared" si="364"/>
        <v>0</v>
      </c>
      <c r="AE974" s="34" t="str">
        <f t="shared" si="365"/>
        <v/>
      </c>
      <c r="AF974" s="24"/>
      <c r="AG974" s="39">
        <f t="shared" si="366"/>
        <v>0</v>
      </c>
      <c r="AH974" s="35">
        <f t="shared" si="367"/>
        <v>0</v>
      </c>
      <c r="AI974" s="35">
        <f t="shared" si="368"/>
        <v>0</v>
      </c>
      <c r="AJ974" s="34" t="str">
        <f t="shared" si="369"/>
        <v/>
      </c>
      <c r="AK974" s="34" t="str">
        <f t="shared" si="370"/>
        <v/>
      </c>
      <c r="AL974" s="34" t="str">
        <f t="shared" si="371"/>
        <v/>
      </c>
      <c r="AM974" s="34" t="str">
        <f t="shared" si="372"/>
        <v/>
      </c>
      <c r="AN974" s="34" t="str">
        <f t="shared" si="373"/>
        <v/>
      </c>
      <c r="AO974" s="34" t="str">
        <f t="shared" si="374"/>
        <v/>
      </c>
      <c r="AP974" s="34" t="str">
        <f>IF(AJ974="","",VLOOKUP(AN974,[1]Sheet11!E:F,2,0))</f>
        <v/>
      </c>
      <c r="AQ974" s="34" t="str">
        <f>IF(AO974="拼单会员","5年",IF(AJ974="","",VLOOKUP(AM974&amp;AP974,[1]Sheet11!$J$3:$K$17,2)))</f>
        <v/>
      </c>
      <c r="AR974" s="34" t="str">
        <f t="shared" si="375"/>
        <v/>
      </c>
      <c r="AS974" s="34" t="str">
        <f t="shared" si="376"/>
        <v/>
      </c>
      <c r="AT974" s="34" t="str">
        <f t="shared" si="377"/>
        <v/>
      </c>
      <c r="AU974" s="34" t="str">
        <f t="shared" si="378"/>
        <v/>
      </c>
      <c r="AV974" s="34" t="str">
        <f t="shared" si="379"/>
        <v/>
      </c>
      <c r="AW974" s="34" t="str">
        <f t="shared" si="380"/>
        <v/>
      </c>
      <c r="AX974" s="34" t="str">
        <f t="shared" si="381"/>
        <v/>
      </c>
      <c r="AY974" s="34" t="str">
        <f>IF(SUMIF('7-市场业绩'!F:F,AC974,'7-市场业绩'!I:I)&gt;0,"学习卡","老结算")</f>
        <v>老结算</v>
      </c>
      <c r="AZ974" s="34" t="str">
        <f t="shared" si="382"/>
        <v/>
      </c>
      <c r="BA974" s="34" t="str">
        <f t="shared" si="383"/>
        <v>无</v>
      </c>
      <c r="BB974" s="34" t="str">
        <f t="shared" si="384"/>
        <v/>
      </c>
      <c r="BC974" s="34" t="str">
        <f t="shared" si="385"/>
        <v/>
      </c>
      <c r="BD974" s="34" t="str">
        <f t="shared" si="386"/>
        <v>无</v>
      </c>
      <c r="BE974" s="34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7.25" hidden="1" customHeight="1">
      <c r="A975" s="30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7"/>
      <c r="M975" s="20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4" t="str">
        <f t="shared" si="363"/>
        <v/>
      </c>
      <c r="AD975" s="35">
        <f t="shared" si="364"/>
        <v>0</v>
      </c>
      <c r="AE975" s="34" t="str">
        <f t="shared" si="365"/>
        <v/>
      </c>
      <c r="AF975" s="24"/>
      <c r="AG975" s="39">
        <f t="shared" si="366"/>
        <v>0</v>
      </c>
      <c r="AH975" s="35">
        <f t="shared" si="367"/>
        <v>0</v>
      </c>
      <c r="AI975" s="35">
        <f t="shared" si="368"/>
        <v>0</v>
      </c>
      <c r="AJ975" s="34" t="str">
        <f t="shared" si="369"/>
        <v/>
      </c>
      <c r="AK975" s="34" t="str">
        <f t="shared" si="370"/>
        <v/>
      </c>
      <c r="AL975" s="34" t="str">
        <f t="shared" si="371"/>
        <v/>
      </c>
      <c r="AM975" s="34" t="str">
        <f t="shared" si="372"/>
        <v/>
      </c>
      <c r="AN975" s="34" t="str">
        <f t="shared" si="373"/>
        <v/>
      </c>
      <c r="AO975" s="34" t="str">
        <f t="shared" si="374"/>
        <v/>
      </c>
      <c r="AP975" s="34" t="str">
        <f>IF(AJ975="","",VLOOKUP(AN975,[1]Sheet11!E:F,2,0))</f>
        <v/>
      </c>
      <c r="AQ975" s="34" t="str">
        <f>IF(AO975="拼单会员","5年",IF(AJ975="","",VLOOKUP(AM975&amp;AP975,[1]Sheet11!$J$3:$K$17,2)))</f>
        <v/>
      </c>
      <c r="AR975" s="34" t="str">
        <f t="shared" si="375"/>
        <v/>
      </c>
      <c r="AS975" s="34" t="str">
        <f t="shared" si="376"/>
        <v/>
      </c>
      <c r="AT975" s="34" t="str">
        <f t="shared" si="377"/>
        <v/>
      </c>
      <c r="AU975" s="34" t="str">
        <f t="shared" si="378"/>
        <v/>
      </c>
      <c r="AV975" s="34" t="str">
        <f t="shared" si="379"/>
        <v/>
      </c>
      <c r="AW975" s="34" t="str">
        <f t="shared" si="380"/>
        <v/>
      </c>
      <c r="AX975" s="34" t="str">
        <f t="shared" si="381"/>
        <v/>
      </c>
      <c r="AY975" s="34" t="str">
        <f>IF(SUMIF('7-市场业绩'!F:F,AC975,'7-市场业绩'!I:I)&gt;0,"学习卡","老结算")</f>
        <v>老结算</v>
      </c>
      <c r="AZ975" s="34" t="str">
        <f t="shared" si="382"/>
        <v/>
      </c>
      <c r="BA975" s="34" t="str">
        <f t="shared" si="383"/>
        <v>无</v>
      </c>
      <c r="BB975" s="34" t="str">
        <f t="shared" si="384"/>
        <v/>
      </c>
      <c r="BC975" s="34" t="str">
        <f t="shared" si="385"/>
        <v/>
      </c>
      <c r="BD975" s="34" t="str">
        <f t="shared" si="386"/>
        <v>无</v>
      </c>
      <c r="BE975" s="34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7.25" hidden="1" customHeight="1">
      <c r="A976" s="30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7"/>
      <c r="M976" s="20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4" t="str">
        <f t="shared" si="363"/>
        <v/>
      </c>
      <c r="AD976" s="35">
        <f t="shared" si="364"/>
        <v>0</v>
      </c>
      <c r="AE976" s="34" t="str">
        <f t="shared" si="365"/>
        <v/>
      </c>
      <c r="AF976" s="24"/>
      <c r="AG976" s="39">
        <f t="shared" si="366"/>
        <v>0</v>
      </c>
      <c r="AH976" s="35">
        <f t="shared" si="367"/>
        <v>0</v>
      </c>
      <c r="AI976" s="35">
        <f t="shared" si="368"/>
        <v>0</v>
      </c>
      <c r="AJ976" s="34" t="str">
        <f t="shared" si="369"/>
        <v/>
      </c>
      <c r="AK976" s="34" t="str">
        <f t="shared" si="370"/>
        <v/>
      </c>
      <c r="AL976" s="34" t="str">
        <f t="shared" si="371"/>
        <v/>
      </c>
      <c r="AM976" s="34" t="str">
        <f t="shared" si="372"/>
        <v/>
      </c>
      <c r="AN976" s="34" t="str">
        <f t="shared" si="373"/>
        <v/>
      </c>
      <c r="AO976" s="34" t="str">
        <f t="shared" si="374"/>
        <v/>
      </c>
      <c r="AP976" s="34" t="str">
        <f>IF(AJ976="","",VLOOKUP(AN976,[1]Sheet11!E:F,2,0))</f>
        <v/>
      </c>
      <c r="AQ976" s="34" t="str">
        <f>IF(AO976="拼单会员","5年",IF(AJ976="","",VLOOKUP(AM976&amp;AP976,[1]Sheet11!$J$3:$K$17,2)))</f>
        <v/>
      </c>
      <c r="AR976" s="34" t="str">
        <f t="shared" si="375"/>
        <v/>
      </c>
      <c r="AS976" s="34" t="str">
        <f t="shared" si="376"/>
        <v/>
      </c>
      <c r="AT976" s="34" t="str">
        <f t="shared" si="377"/>
        <v/>
      </c>
      <c r="AU976" s="34" t="str">
        <f t="shared" si="378"/>
        <v/>
      </c>
      <c r="AV976" s="34" t="str">
        <f t="shared" si="379"/>
        <v/>
      </c>
      <c r="AW976" s="34" t="str">
        <f t="shared" si="380"/>
        <v/>
      </c>
      <c r="AX976" s="34" t="str">
        <f t="shared" si="381"/>
        <v/>
      </c>
      <c r="AY976" s="34" t="str">
        <f>IF(SUMIF('7-市场业绩'!F:F,AC976,'7-市场业绩'!I:I)&gt;0,"学习卡","老结算")</f>
        <v>老结算</v>
      </c>
      <c r="AZ976" s="34" t="str">
        <f t="shared" si="382"/>
        <v/>
      </c>
      <c r="BA976" s="34" t="str">
        <f t="shared" si="383"/>
        <v>无</v>
      </c>
      <c r="BB976" s="34" t="str">
        <f t="shared" si="384"/>
        <v/>
      </c>
      <c r="BC976" s="34" t="str">
        <f t="shared" si="385"/>
        <v/>
      </c>
      <c r="BD976" s="34" t="str">
        <f t="shared" si="386"/>
        <v>无</v>
      </c>
      <c r="BE976" s="34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7.25" hidden="1" customHeight="1">
      <c r="A977" s="30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7"/>
      <c r="M977" s="20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4" t="str">
        <f t="shared" si="363"/>
        <v/>
      </c>
      <c r="AD977" s="35">
        <f t="shared" si="364"/>
        <v>0</v>
      </c>
      <c r="AE977" s="34" t="str">
        <f t="shared" si="365"/>
        <v/>
      </c>
      <c r="AF977" s="24"/>
      <c r="AG977" s="39">
        <f t="shared" si="366"/>
        <v>0</v>
      </c>
      <c r="AH977" s="35">
        <f t="shared" si="367"/>
        <v>0</v>
      </c>
      <c r="AI977" s="35">
        <f t="shared" si="368"/>
        <v>0</v>
      </c>
      <c r="AJ977" s="34" t="str">
        <f t="shared" si="369"/>
        <v/>
      </c>
      <c r="AK977" s="34" t="str">
        <f t="shared" si="370"/>
        <v/>
      </c>
      <c r="AL977" s="34" t="str">
        <f t="shared" si="371"/>
        <v/>
      </c>
      <c r="AM977" s="34" t="str">
        <f t="shared" si="372"/>
        <v/>
      </c>
      <c r="AN977" s="34" t="str">
        <f t="shared" si="373"/>
        <v/>
      </c>
      <c r="AO977" s="34" t="str">
        <f t="shared" si="374"/>
        <v/>
      </c>
      <c r="AP977" s="34" t="str">
        <f>IF(AJ977="","",VLOOKUP(AN977,[1]Sheet11!E:F,2,0))</f>
        <v/>
      </c>
      <c r="AQ977" s="34" t="str">
        <f>IF(AO977="拼单会员","5年",IF(AJ977="","",VLOOKUP(AM977&amp;AP977,[1]Sheet11!$J$3:$K$17,2)))</f>
        <v/>
      </c>
      <c r="AR977" s="34" t="str">
        <f t="shared" si="375"/>
        <v/>
      </c>
      <c r="AS977" s="34" t="str">
        <f t="shared" si="376"/>
        <v/>
      </c>
      <c r="AT977" s="34" t="str">
        <f t="shared" si="377"/>
        <v/>
      </c>
      <c r="AU977" s="34" t="str">
        <f t="shared" si="378"/>
        <v/>
      </c>
      <c r="AV977" s="34" t="str">
        <f t="shared" si="379"/>
        <v/>
      </c>
      <c r="AW977" s="34" t="str">
        <f t="shared" si="380"/>
        <v/>
      </c>
      <c r="AX977" s="34" t="str">
        <f t="shared" si="381"/>
        <v/>
      </c>
      <c r="AY977" s="34" t="str">
        <f>IF(SUMIF('7-市场业绩'!F:F,AC977,'7-市场业绩'!I:I)&gt;0,"学习卡","老结算")</f>
        <v>老结算</v>
      </c>
      <c r="AZ977" s="34" t="str">
        <f t="shared" si="382"/>
        <v/>
      </c>
      <c r="BA977" s="34" t="str">
        <f t="shared" si="383"/>
        <v>无</v>
      </c>
      <c r="BB977" s="34" t="str">
        <f t="shared" si="384"/>
        <v/>
      </c>
      <c r="BC977" s="34" t="str">
        <f t="shared" si="385"/>
        <v/>
      </c>
      <c r="BD977" s="34" t="str">
        <f t="shared" si="386"/>
        <v>无</v>
      </c>
      <c r="BE977" s="34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7.25" hidden="1" customHeight="1">
      <c r="A978" s="30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7"/>
      <c r="M978" s="20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4" t="str">
        <f t="shared" si="363"/>
        <v/>
      </c>
      <c r="AD978" s="35">
        <f t="shared" si="364"/>
        <v>0</v>
      </c>
      <c r="AE978" s="34" t="str">
        <f t="shared" si="365"/>
        <v/>
      </c>
      <c r="AF978" s="24"/>
      <c r="AG978" s="39">
        <f t="shared" si="366"/>
        <v>0</v>
      </c>
      <c r="AH978" s="35">
        <f t="shared" si="367"/>
        <v>0</v>
      </c>
      <c r="AI978" s="35">
        <f t="shared" si="368"/>
        <v>0</v>
      </c>
      <c r="AJ978" s="34" t="str">
        <f t="shared" si="369"/>
        <v/>
      </c>
      <c r="AK978" s="34" t="str">
        <f t="shared" si="370"/>
        <v/>
      </c>
      <c r="AL978" s="34" t="str">
        <f t="shared" si="371"/>
        <v/>
      </c>
      <c r="AM978" s="34" t="str">
        <f t="shared" si="372"/>
        <v/>
      </c>
      <c r="AN978" s="34" t="str">
        <f t="shared" si="373"/>
        <v/>
      </c>
      <c r="AO978" s="34" t="str">
        <f t="shared" si="374"/>
        <v/>
      </c>
      <c r="AP978" s="34" t="str">
        <f>IF(AJ978="","",VLOOKUP(AN978,[1]Sheet11!E:F,2,0))</f>
        <v/>
      </c>
      <c r="AQ978" s="34" t="str">
        <f>IF(AO978="拼单会员","5年",IF(AJ978="","",VLOOKUP(AM978&amp;AP978,[1]Sheet11!$J$3:$K$17,2)))</f>
        <v/>
      </c>
      <c r="AR978" s="34" t="str">
        <f t="shared" si="375"/>
        <v/>
      </c>
      <c r="AS978" s="34" t="str">
        <f t="shared" si="376"/>
        <v/>
      </c>
      <c r="AT978" s="34" t="str">
        <f t="shared" si="377"/>
        <v/>
      </c>
      <c r="AU978" s="34" t="str">
        <f t="shared" si="378"/>
        <v/>
      </c>
      <c r="AV978" s="34" t="str">
        <f t="shared" si="379"/>
        <v/>
      </c>
      <c r="AW978" s="34" t="str">
        <f t="shared" si="380"/>
        <v/>
      </c>
      <c r="AX978" s="34" t="str">
        <f t="shared" si="381"/>
        <v/>
      </c>
      <c r="AY978" s="34" t="str">
        <f>IF(SUMIF('7-市场业绩'!F:F,AC978,'7-市场业绩'!I:I)&gt;0,"学习卡","老结算")</f>
        <v>老结算</v>
      </c>
      <c r="AZ978" s="34" t="str">
        <f t="shared" si="382"/>
        <v/>
      </c>
      <c r="BA978" s="34" t="str">
        <f t="shared" si="383"/>
        <v>无</v>
      </c>
      <c r="BB978" s="34" t="str">
        <f t="shared" si="384"/>
        <v/>
      </c>
      <c r="BC978" s="34" t="str">
        <f t="shared" si="385"/>
        <v/>
      </c>
      <c r="BD978" s="34" t="str">
        <f t="shared" si="386"/>
        <v>无</v>
      </c>
      <c r="BE978" s="34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7.25" hidden="1" customHeight="1">
      <c r="A979" s="30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7"/>
      <c r="M979" s="20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4" t="str">
        <f t="shared" si="363"/>
        <v/>
      </c>
      <c r="AD979" s="35">
        <f t="shared" si="364"/>
        <v>0</v>
      </c>
      <c r="AE979" s="34" t="str">
        <f t="shared" si="365"/>
        <v/>
      </c>
      <c r="AF979" s="24"/>
      <c r="AG979" s="39">
        <f t="shared" si="366"/>
        <v>0</v>
      </c>
      <c r="AH979" s="35">
        <f t="shared" si="367"/>
        <v>0</v>
      </c>
      <c r="AI979" s="35">
        <f t="shared" si="368"/>
        <v>0</v>
      </c>
      <c r="AJ979" s="34" t="str">
        <f t="shared" si="369"/>
        <v/>
      </c>
      <c r="AK979" s="34" t="str">
        <f t="shared" si="370"/>
        <v/>
      </c>
      <c r="AL979" s="34" t="str">
        <f t="shared" si="371"/>
        <v/>
      </c>
      <c r="AM979" s="34" t="str">
        <f t="shared" si="372"/>
        <v/>
      </c>
      <c r="AN979" s="34" t="str">
        <f t="shared" si="373"/>
        <v/>
      </c>
      <c r="AO979" s="34" t="str">
        <f t="shared" si="374"/>
        <v/>
      </c>
      <c r="AP979" s="34" t="str">
        <f>IF(AJ979="","",VLOOKUP(AN979,[1]Sheet11!E:F,2,0))</f>
        <v/>
      </c>
      <c r="AQ979" s="34" t="str">
        <f>IF(AO979="拼单会员","5年",IF(AJ979="","",VLOOKUP(AM979&amp;AP979,[1]Sheet11!$J$3:$K$17,2)))</f>
        <v/>
      </c>
      <c r="AR979" s="34" t="str">
        <f t="shared" si="375"/>
        <v/>
      </c>
      <c r="AS979" s="34" t="str">
        <f t="shared" si="376"/>
        <v/>
      </c>
      <c r="AT979" s="34" t="str">
        <f t="shared" si="377"/>
        <v/>
      </c>
      <c r="AU979" s="34" t="str">
        <f t="shared" si="378"/>
        <v/>
      </c>
      <c r="AV979" s="34" t="str">
        <f t="shared" si="379"/>
        <v/>
      </c>
      <c r="AW979" s="34" t="str">
        <f t="shared" si="380"/>
        <v/>
      </c>
      <c r="AX979" s="34" t="str">
        <f t="shared" si="381"/>
        <v/>
      </c>
      <c r="AY979" s="34" t="str">
        <f>IF(SUMIF('7-市场业绩'!F:F,AC979,'7-市场业绩'!I:I)&gt;0,"学习卡","老结算")</f>
        <v>老结算</v>
      </c>
      <c r="AZ979" s="34" t="str">
        <f t="shared" si="382"/>
        <v/>
      </c>
      <c r="BA979" s="34" t="str">
        <f t="shared" si="383"/>
        <v>无</v>
      </c>
      <c r="BB979" s="34" t="str">
        <f t="shared" si="384"/>
        <v/>
      </c>
      <c r="BC979" s="34" t="str">
        <f t="shared" si="385"/>
        <v/>
      </c>
      <c r="BD979" s="34" t="str">
        <f t="shared" si="386"/>
        <v>无</v>
      </c>
      <c r="BE979" s="34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7.25" hidden="1" customHeight="1">
      <c r="A980" s="30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7"/>
      <c r="M980" s="20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4" t="str">
        <f t="shared" si="363"/>
        <v/>
      </c>
      <c r="AD980" s="35">
        <f t="shared" si="364"/>
        <v>0</v>
      </c>
      <c r="AE980" s="34" t="str">
        <f t="shared" si="365"/>
        <v/>
      </c>
      <c r="AF980" s="24"/>
      <c r="AG980" s="39">
        <f t="shared" si="366"/>
        <v>0</v>
      </c>
      <c r="AH980" s="35">
        <f t="shared" si="367"/>
        <v>0</v>
      </c>
      <c r="AI980" s="35">
        <f t="shared" si="368"/>
        <v>0</v>
      </c>
      <c r="AJ980" s="34" t="str">
        <f t="shared" si="369"/>
        <v/>
      </c>
      <c r="AK980" s="34" t="str">
        <f t="shared" si="370"/>
        <v/>
      </c>
      <c r="AL980" s="34" t="str">
        <f t="shared" si="371"/>
        <v/>
      </c>
      <c r="AM980" s="34" t="str">
        <f t="shared" si="372"/>
        <v/>
      </c>
      <c r="AN980" s="34" t="str">
        <f t="shared" si="373"/>
        <v/>
      </c>
      <c r="AO980" s="34" t="str">
        <f t="shared" si="374"/>
        <v/>
      </c>
      <c r="AP980" s="34" t="str">
        <f>IF(AJ980="","",VLOOKUP(AN980,[1]Sheet11!E:F,2,0))</f>
        <v/>
      </c>
      <c r="AQ980" s="34" t="str">
        <f>IF(AO980="拼单会员","5年",IF(AJ980="","",VLOOKUP(AM980&amp;AP980,[1]Sheet11!$J$3:$K$17,2)))</f>
        <v/>
      </c>
      <c r="AR980" s="34" t="str">
        <f t="shared" si="375"/>
        <v/>
      </c>
      <c r="AS980" s="34" t="str">
        <f t="shared" si="376"/>
        <v/>
      </c>
      <c r="AT980" s="34" t="str">
        <f t="shared" si="377"/>
        <v/>
      </c>
      <c r="AU980" s="34" t="str">
        <f t="shared" si="378"/>
        <v/>
      </c>
      <c r="AV980" s="34" t="str">
        <f t="shared" si="379"/>
        <v/>
      </c>
      <c r="AW980" s="34" t="str">
        <f t="shared" si="380"/>
        <v/>
      </c>
      <c r="AX980" s="34" t="str">
        <f t="shared" si="381"/>
        <v/>
      </c>
      <c r="AY980" s="34" t="str">
        <f>IF(SUMIF('7-市场业绩'!F:F,AC980,'7-市场业绩'!I:I)&gt;0,"学习卡","老结算")</f>
        <v>老结算</v>
      </c>
      <c r="AZ980" s="34" t="str">
        <f t="shared" si="382"/>
        <v/>
      </c>
      <c r="BA980" s="34" t="str">
        <f t="shared" si="383"/>
        <v>无</v>
      </c>
      <c r="BB980" s="34" t="str">
        <f t="shared" si="384"/>
        <v/>
      </c>
      <c r="BC980" s="34" t="str">
        <f t="shared" si="385"/>
        <v/>
      </c>
      <c r="BD980" s="34" t="str">
        <f t="shared" si="386"/>
        <v>无</v>
      </c>
      <c r="BE980" s="34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7.25" hidden="1" customHeight="1">
      <c r="A981" s="30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7"/>
      <c r="M981" s="20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4" t="str">
        <f t="shared" si="363"/>
        <v/>
      </c>
      <c r="AD981" s="35">
        <f t="shared" si="364"/>
        <v>0</v>
      </c>
      <c r="AE981" s="34" t="str">
        <f t="shared" si="365"/>
        <v/>
      </c>
      <c r="AF981" s="24"/>
      <c r="AG981" s="39">
        <f t="shared" si="366"/>
        <v>0</v>
      </c>
      <c r="AH981" s="35">
        <f t="shared" si="367"/>
        <v>0</v>
      </c>
      <c r="AI981" s="35">
        <f t="shared" si="368"/>
        <v>0</v>
      </c>
      <c r="AJ981" s="34" t="str">
        <f t="shared" si="369"/>
        <v/>
      </c>
      <c r="AK981" s="34" t="str">
        <f t="shared" si="370"/>
        <v/>
      </c>
      <c r="AL981" s="34" t="str">
        <f t="shared" si="371"/>
        <v/>
      </c>
      <c r="AM981" s="34" t="str">
        <f t="shared" si="372"/>
        <v/>
      </c>
      <c r="AN981" s="34" t="str">
        <f t="shared" si="373"/>
        <v/>
      </c>
      <c r="AO981" s="34" t="str">
        <f t="shared" si="374"/>
        <v/>
      </c>
      <c r="AP981" s="34" t="str">
        <f>IF(AJ981="","",VLOOKUP(AN981,[1]Sheet11!E:F,2,0))</f>
        <v/>
      </c>
      <c r="AQ981" s="34" t="str">
        <f>IF(AO981="拼单会员","5年",IF(AJ981="","",VLOOKUP(AM981&amp;AP981,[1]Sheet11!$J$3:$K$17,2)))</f>
        <v/>
      </c>
      <c r="AR981" s="34" t="str">
        <f t="shared" si="375"/>
        <v/>
      </c>
      <c r="AS981" s="34" t="str">
        <f t="shared" si="376"/>
        <v/>
      </c>
      <c r="AT981" s="34" t="str">
        <f t="shared" si="377"/>
        <v/>
      </c>
      <c r="AU981" s="34" t="str">
        <f t="shared" si="378"/>
        <v/>
      </c>
      <c r="AV981" s="34" t="str">
        <f t="shared" si="379"/>
        <v/>
      </c>
      <c r="AW981" s="34" t="str">
        <f t="shared" si="380"/>
        <v/>
      </c>
      <c r="AX981" s="34" t="str">
        <f t="shared" si="381"/>
        <v/>
      </c>
      <c r="AY981" s="34" t="str">
        <f>IF(SUMIF('7-市场业绩'!F:F,AC981,'7-市场业绩'!I:I)&gt;0,"学习卡","老结算")</f>
        <v>老结算</v>
      </c>
      <c r="AZ981" s="34" t="str">
        <f t="shared" si="382"/>
        <v/>
      </c>
      <c r="BA981" s="34" t="str">
        <f t="shared" si="383"/>
        <v>无</v>
      </c>
      <c r="BB981" s="34" t="str">
        <f t="shared" si="384"/>
        <v/>
      </c>
      <c r="BC981" s="34" t="str">
        <f t="shared" si="385"/>
        <v/>
      </c>
      <c r="BD981" s="34" t="str">
        <f t="shared" si="386"/>
        <v>无</v>
      </c>
      <c r="BE981" s="34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7.25" hidden="1" customHeight="1">
      <c r="A982" s="30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7"/>
      <c r="M982" s="20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4" t="str">
        <f t="shared" si="363"/>
        <v/>
      </c>
      <c r="AD982" s="35">
        <f t="shared" si="364"/>
        <v>0</v>
      </c>
      <c r="AE982" s="34" t="str">
        <f t="shared" si="365"/>
        <v/>
      </c>
      <c r="AF982" s="24"/>
      <c r="AG982" s="39">
        <f t="shared" si="366"/>
        <v>0</v>
      </c>
      <c r="AH982" s="35">
        <f t="shared" si="367"/>
        <v>0</v>
      </c>
      <c r="AI982" s="35">
        <f t="shared" si="368"/>
        <v>0</v>
      </c>
      <c r="AJ982" s="34" t="str">
        <f t="shared" si="369"/>
        <v/>
      </c>
      <c r="AK982" s="34" t="str">
        <f t="shared" si="370"/>
        <v/>
      </c>
      <c r="AL982" s="34" t="str">
        <f t="shared" si="371"/>
        <v/>
      </c>
      <c r="AM982" s="34" t="str">
        <f t="shared" si="372"/>
        <v/>
      </c>
      <c r="AN982" s="34" t="str">
        <f t="shared" si="373"/>
        <v/>
      </c>
      <c r="AO982" s="34" t="str">
        <f t="shared" si="374"/>
        <v/>
      </c>
      <c r="AP982" s="34" t="str">
        <f>IF(AJ982="","",VLOOKUP(AN982,[1]Sheet11!E:F,2,0))</f>
        <v/>
      </c>
      <c r="AQ982" s="34" t="str">
        <f>IF(AO982="拼单会员","5年",IF(AJ982="","",VLOOKUP(AM982&amp;AP982,[1]Sheet11!$J$3:$K$17,2)))</f>
        <v/>
      </c>
      <c r="AR982" s="34" t="str">
        <f t="shared" si="375"/>
        <v/>
      </c>
      <c r="AS982" s="34" t="str">
        <f t="shared" si="376"/>
        <v/>
      </c>
      <c r="AT982" s="34" t="str">
        <f t="shared" si="377"/>
        <v/>
      </c>
      <c r="AU982" s="34" t="str">
        <f t="shared" si="378"/>
        <v/>
      </c>
      <c r="AV982" s="34" t="str">
        <f t="shared" si="379"/>
        <v/>
      </c>
      <c r="AW982" s="34" t="str">
        <f t="shared" si="380"/>
        <v/>
      </c>
      <c r="AX982" s="34" t="str">
        <f t="shared" si="381"/>
        <v/>
      </c>
      <c r="AY982" s="34" t="str">
        <f>IF(SUMIF('7-市场业绩'!F:F,AC982,'7-市场业绩'!I:I)&gt;0,"学习卡","老结算")</f>
        <v>老结算</v>
      </c>
      <c r="AZ982" s="34" t="str">
        <f t="shared" si="382"/>
        <v/>
      </c>
      <c r="BA982" s="34" t="str">
        <f t="shared" si="383"/>
        <v>无</v>
      </c>
      <c r="BB982" s="34" t="str">
        <f t="shared" si="384"/>
        <v/>
      </c>
      <c r="BC982" s="34" t="str">
        <f t="shared" si="385"/>
        <v/>
      </c>
      <c r="BD982" s="34" t="str">
        <f t="shared" si="386"/>
        <v>无</v>
      </c>
      <c r="BE982" s="34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7.25" hidden="1" customHeight="1">
      <c r="A983" s="30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7"/>
      <c r="M983" s="20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4" t="str">
        <f t="shared" si="363"/>
        <v/>
      </c>
      <c r="AD983" s="35">
        <f t="shared" si="364"/>
        <v>0</v>
      </c>
      <c r="AE983" s="34" t="str">
        <f t="shared" si="365"/>
        <v/>
      </c>
      <c r="AF983" s="24"/>
      <c r="AG983" s="39">
        <f t="shared" si="366"/>
        <v>0</v>
      </c>
      <c r="AH983" s="35">
        <f t="shared" si="367"/>
        <v>0</v>
      </c>
      <c r="AI983" s="35">
        <f t="shared" si="368"/>
        <v>0</v>
      </c>
      <c r="AJ983" s="34" t="str">
        <f t="shared" si="369"/>
        <v/>
      </c>
      <c r="AK983" s="34" t="str">
        <f t="shared" si="370"/>
        <v/>
      </c>
      <c r="AL983" s="34" t="str">
        <f t="shared" si="371"/>
        <v/>
      </c>
      <c r="AM983" s="34" t="str">
        <f t="shared" si="372"/>
        <v/>
      </c>
      <c r="AN983" s="34" t="str">
        <f t="shared" si="373"/>
        <v/>
      </c>
      <c r="AO983" s="34" t="str">
        <f t="shared" si="374"/>
        <v/>
      </c>
      <c r="AP983" s="34" t="str">
        <f>IF(AJ983="","",VLOOKUP(AN983,[1]Sheet11!E:F,2,0))</f>
        <v/>
      </c>
      <c r="AQ983" s="34" t="str">
        <f>IF(AO983="拼单会员","5年",IF(AJ983="","",VLOOKUP(AM983&amp;AP983,[1]Sheet11!$J$3:$K$17,2)))</f>
        <v/>
      </c>
      <c r="AR983" s="34" t="str">
        <f t="shared" si="375"/>
        <v/>
      </c>
      <c r="AS983" s="34" t="str">
        <f t="shared" si="376"/>
        <v/>
      </c>
      <c r="AT983" s="34" t="str">
        <f t="shared" si="377"/>
        <v/>
      </c>
      <c r="AU983" s="34" t="str">
        <f t="shared" si="378"/>
        <v/>
      </c>
      <c r="AV983" s="34" t="str">
        <f t="shared" si="379"/>
        <v/>
      </c>
      <c r="AW983" s="34" t="str">
        <f t="shared" si="380"/>
        <v/>
      </c>
      <c r="AX983" s="34" t="str">
        <f t="shared" si="381"/>
        <v/>
      </c>
      <c r="AY983" s="34" t="str">
        <f>IF(SUMIF('7-市场业绩'!F:F,AC983,'7-市场业绩'!I:I)&gt;0,"学习卡","老结算")</f>
        <v>老结算</v>
      </c>
      <c r="AZ983" s="34" t="str">
        <f t="shared" si="382"/>
        <v/>
      </c>
      <c r="BA983" s="34" t="str">
        <f t="shared" si="383"/>
        <v>无</v>
      </c>
      <c r="BB983" s="34" t="str">
        <f t="shared" si="384"/>
        <v/>
      </c>
      <c r="BC983" s="34" t="str">
        <f t="shared" si="385"/>
        <v/>
      </c>
      <c r="BD983" s="34" t="str">
        <f t="shared" si="386"/>
        <v>无</v>
      </c>
      <c r="BE983" s="34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7.25" hidden="1" customHeight="1">
      <c r="A984" s="30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7"/>
      <c r="M984" s="20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4" t="str">
        <f t="shared" si="363"/>
        <v/>
      </c>
      <c r="AD984" s="35">
        <f t="shared" si="364"/>
        <v>0</v>
      </c>
      <c r="AE984" s="34" t="str">
        <f t="shared" si="365"/>
        <v/>
      </c>
      <c r="AF984" s="24"/>
      <c r="AG984" s="39">
        <f t="shared" si="366"/>
        <v>0</v>
      </c>
      <c r="AH984" s="35">
        <f t="shared" si="367"/>
        <v>0</v>
      </c>
      <c r="AI984" s="35">
        <f t="shared" si="368"/>
        <v>0</v>
      </c>
      <c r="AJ984" s="34" t="str">
        <f t="shared" si="369"/>
        <v/>
      </c>
      <c r="AK984" s="34" t="str">
        <f t="shared" si="370"/>
        <v/>
      </c>
      <c r="AL984" s="34" t="str">
        <f t="shared" si="371"/>
        <v/>
      </c>
      <c r="AM984" s="34" t="str">
        <f t="shared" si="372"/>
        <v/>
      </c>
      <c r="AN984" s="34" t="str">
        <f t="shared" si="373"/>
        <v/>
      </c>
      <c r="AO984" s="34" t="str">
        <f t="shared" si="374"/>
        <v/>
      </c>
      <c r="AP984" s="34" t="str">
        <f>IF(AJ984="","",VLOOKUP(AN984,[1]Sheet11!E:F,2,0))</f>
        <v/>
      </c>
      <c r="AQ984" s="34" t="str">
        <f>IF(AO984="拼单会员","5年",IF(AJ984="","",VLOOKUP(AM984&amp;AP984,[1]Sheet11!$J$3:$K$17,2)))</f>
        <v/>
      </c>
      <c r="AR984" s="34" t="str">
        <f t="shared" si="375"/>
        <v/>
      </c>
      <c r="AS984" s="34" t="str">
        <f t="shared" si="376"/>
        <v/>
      </c>
      <c r="AT984" s="34" t="str">
        <f t="shared" si="377"/>
        <v/>
      </c>
      <c r="AU984" s="34" t="str">
        <f t="shared" si="378"/>
        <v/>
      </c>
      <c r="AV984" s="34" t="str">
        <f t="shared" si="379"/>
        <v/>
      </c>
      <c r="AW984" s="34" t="str">
        <f t="shared" si="380"/>
        <v/>
      </c>
      <c r="AX984" s="34" t="str">
        <f t="shared" si="381"/>
        <v/>
      </c>
      <c r="AY984" s="34" t="str">
        <f>IF(SUMIF('7-市场业绩'!F:F,AC984,'7-市场业绩'!I:I)&gt;0,"学习卡","老结算")</f>
        <v>老结算</v>
      </c>
      <c r="AZ984" s="34" t="str">
        <f t="shared" si="382"/>
        <v/>
      </c>
      <c r="BA984" s="34" t="str">
        <f t="shared" si="383"/>
        <v>无</v>
      </c>
      <c r="BB984" s="34" t="str">
        <f t="shared" si="384"/>
        <v/>
      </c>
      <c r="BC984" s="34" t="str">
        <f t="shared" si="385"/>
        <v/>
      </c>
      <c r="BD984" s="34" t="str">
        <f t="shared" si="386"/>
        <v>无</v>
      </c>
      <c r="BE984" s="34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7.25" hidden="1" customHeight="1">
      <c r="A985" s="30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7"/>
      <c r="M985" s="20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4" t="str">
        <f t="shared" si="363"/>
        <v/>
      </c>
      <c r="AD985" s="35">
        <f t="shared" si="364"/>
        <v>0</v>
      </c>
      <c r="AE985" s="34" t="str">
        <f t="shared" si="365"/>
        <v/>
      </c>
      <c r="AF985" s="24"/>
      <c r="AG985" s="39">
        <f t="shared" si="366"/>
        <v>0</v>
      </c>
      <c r="AH985" s="35">
        <f t="shared" si="367"/>
        <v>0</v>
      </c>
      <c r="AI985" s="35">
        <f t="shared" si="368"/>
        <v>0</v>
      </c>
      <c r="AJ985" s="34" t="str">
        <f t="shared" si="369"/>
        <v/>
      </c>
      <c r="AK985" s="34" t="str">
        <f t="shared" si="370"/>
        <v/>
      </c>
      <c r="AL985" s="34" t="str">
        <f t="shared" si="371"/>
        <v/>
      </c>
      <c r="AM985" s="34" t="str">
        <f t="shared" si="372"/>
        <v/>
      </c>
      <c r="AN985" s="34" t="str">
        <f t="shared" si="373"/>
        <v/>
      </c>
      <c r="AO985" s="34" t="str">
        <f t="shared" si="374"/>
        <v/>
      </c>
      <c r="AP985" s="34" t="str">
        <f>IF(AJ985="","",VLOOKUP(AN985,[1]Sheet11!E:F,2,0))</f>
        <v/>
      </c>
      <c r="AQ985" s="34" t="str">
        <f>IF(AO985="拼单会员","5年",IF(AJ985="","",VLOOKUP(AM985&amp;AP985,[1]Sheet11!$J$3:$K$17,2)))</f>
        <v/>
      </c>
      <c r="AR985" s="34" t="str">
        <f t="shared" si="375"/>
        <v/>
      </c>
      <c r="AS985" s="34" t="str">
        <f t="shared" si="376"/>
        <v/>
      </c>
      <c r="AT985" s="34" t="str">
        <f t="shared" si="377"/>
        <v/>
      </c>
      <c r="AU985" s="34" t="str">
        <f t="shared" si="378"/>
        <v/>
      </c>
      <c r="AV985" s="34" t="str">
        <f t="shared" si="379"/>
        <v/>
      </c>
      <c r="AW985" s="34" t="str">
        <f t="shared" si="380"/>
        <v/>
      </c>
      <c r="AX985" s="34" t="str">
        <f t="shared" si="381"/>
        <v/>
      </c>
      <c r="AY985" s="34" t="str">
        <f>IF(SUMIF('7-市场业绩'!F:F,AC985,'7-市场业绩'!I:I)&gt;0,"学习卡","老结算")</f>
        <v>老结算</v>
      </c>
      <c r="AZ985" s="34" t="str">
        <f t="shared" si="382"/>
        <v/>
      </c>
      <c r="BA985" s="34" t="str">
        <f t="shared" si="383"/>
        <v>无</v>
      </c>
      <c r="BB985" s="34" t="str">
        <f t="shared" si="384"/>
        <v/>
      </c>
      <c r="BC985" s="34" t="str">
        <f t="shared" si="385"/>
        <v/>
      </c>
      <c r="BD985" s="34" t="str">
        <f t="shared" si="386"/>
        <v>无</v>
      </c>
      <c r="BE985" s="34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7.25" hidden="1" customHeight="1">
      <c r="A986" s="30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7"/>
      <c r="M986" s="20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4" t="str">
        <f t="shared" si="363"/>
        <v/>
      </c>
      <c r="AD986" s="35">
        <f t="shared" si="364"/>
        <v>0</v>
      </c>
      <c r="AE986" s="34" t="str">
        <f t="shared" si="365"/>
        <v/>
      </c>
      <c r="AF986" s="24"/>
      <c r="AG986" s="39">
        <f t="shared" si="366"/>
        <v>0</v>
      </c>
      <c r="AH986" s="35">
        <f t="shared" si="367"/>
        <v>0</v>
      </c>
      <c r="AI986" s="35">
        <f t="shared" si="368"/>
        <v>0</v>
      </c>
      <c r="AJ986" s="34" t="str">
        <f t="shared" si="369"/>
        <v/>
      </c>
      <c r="AK986" s="34" t="str">
        <f t="shared" si="370"/>
        <v/>
      </c>
      <c r="AL986" s="34" t="str">
        <f t="shared" si="371"/>
        <v/>
      </c>
      <c r="AM986" s="34" t="str">
        <f t="shared" si="372"/>
        <v/>
      </c>
      <c r="AN986" s="34" t="str">
        <f t="shared" si="373"/>
        <v/>
      </c>
      <c r="AO986" s="34" t="str">
        <f t="shared" si="374"/>
        <v/>
      </c>
      <c r="AP986" s="34" t="str">
        <f>IF(AJ986="","",VLOOKUP(AN986,[1]Sheet11!E:F,2,0))</f>
        <v/>
      </c>
      <c r="AQ986" s="34" t="str">
        <f>IF(AO986="拼单会员","5年",IF(AJ986="","",VLOOKUP(AM986&amp;AP986,[1]Sheet11!$J$3:$K$17,2)))</f>
        <v/>
      </c>
      <c r="AR986" s="34" t="str">
        <f t="shared" si="375"/>
        <v/>
      </c>
      <c r="AS986" s="34" t="str">
        <f t="shared" si="376"/>
        <v/>
      </c>
      <c r="AT986" s="34" t="str">
        <f t="shared" si="377"/>
        <v/>
      </c>
      <c r="AU986" s="34" t="str">
        <f t="shared" si="378"/>
        <v/>
      </c>
      <c r="AV986" s="34" t="str">
        <f t="shared" si="379"/>
        <v/>
      </c>
      <c r="AW986" s="34" t="str">
        <f t="shared" si="380"/>
        <v/>
      </c>
      <c r="AX986" s="34" t="str">
        <f t="shared" si="381"/>
        <v/>
      </c>
      <c r="AY986" s="34" t="str">
        <f>IF(SUMIF('7-市场业绩'!F:F,AC986,'7-市场业绩'!I:I)&gt;0,"学习卡","老结算")</f>
        <v>老结算</v>
      </c>
      <c r="AZ986" s="34" t="str">
        <f t="shared" si="382"/>
        <v/>
      </c>
      <c r="BA986" s="34" t="str">
        <f t="shared" si="383"/>
        <v>无</v>
      </c>
      <c r="BB986" s="34" t="str">
        <f t="shared" si="384"/>
        <v/>
      </c>
      <c r="BC986" s="34" t="str">
        <f t="shared" si="385"/>
        <v/>
      </c>
      <c r="BD986" s="34" t="str">
        <f t="shared" si="386"/>
        <v>无</v>
      </c>
      <c r="BE986" s="34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7.25" hidden="1" customHeight="1">
      <c r="A987" s="30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7"/>
      <c r="M987" s="20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4" t="str">
        <f t="shared" si="363"/>
        <v/>
      </c>
      <c r="AD987" s="35">
        <f t="shared" si="364"/>
        <v>0</v>
      </c>
      <c r="AE987" s="34" t="str">
        <f t="shared" si="365"/>
        <v/>
      </c>
      <c r="AF987" s="24"/>
      <c r="AG987" s="39">
        <f t="shared" si="366"/>
        <v>0</v>
      </c>
      <c r="AH987" s="35">
        <f t="shared" si="367"/>
        <v>0</v>
      </c>
      <c r="AI987" s="35">
        <f t="shared" si="368"/>
        <v>0</v>
      </c>
      <c r="AJ987" s="34" t="str">
        <f t="shared" si="369"/>
        <v/>
      </c>
      <c r="AK987" s="34" t="str">
        <f t="shared" si="370"/>
        <v/>
      </c>
      <c r="AL987" s="34" t="str">
        <f t="shared" si="371"/>
        <v/>
      </c>
      <c r="AM987" s="34" t="str">
        <f t="shared" si="372"/>
        <v/>
      </c>
      <c r="AN987" s="34" t="str">
        <f t="shared" si="373"/>
        <v/>
      </c>
      <c r="AO987" s="34" t="str">
        <f t="shared" si="374"/>
        <v/>
      </c>
      <c r="AP987" s="34" t="str">
        <f>IF(AJ987="","",VLOOKUP(AN987,[1]Sheet11!E:F,2,0))</f>
        <v/>
      </c>
      <c r="AQ987" s="34" t="str">
        <f>IF(AO987="拼单会员","5年",IF(AJ987="","",VLOOKUP(AM987&amp;AP987,[1]Sheet11!$J$3:$K$17,2)))</f>
        <v/>
      </c>
      <c r="AR987" s="34" t="str">
        <f t="shared" si="375"/>
        <v/>
      </c>
      <c r="AS987" s="34" t="str">
        <f t="shared" si="376"/>
        <v/>
      </c>
      <c r="AT987" s="34" t="str">
        <f t="shared" si="377"/>
        <v/>
      </c>
      <c r="AU987" s="34" t="str">
        <f t="shared" si="378"/>
        <v/>
      </c>
      <c r="AV987" s="34" t="str">
        <f t="shared" si="379"/>
        <v/>
      </c>
      <c r="AW987" s="34" t="str">
        <f t="shared" si="380"/>
        <v/>
      </c>
      <c r="AX987" s="34" t="str">
        <f t="shared" si="381"/>
        <v/>
      </c>
      <c r="AY987" s="34" t="str">
        <f>IF(SUMIF('7-市场业绩'!F:F,AC987,'7-市场业绩'!I:I)&gt;0,"学习卡","老结算")</f>
        <v>老结算</v>
      </c>
      <c r="AZ987" s="34" t="str">
        <f t="shared" si="382"/>
        <v/>
      </c>
      <c r="BA987" s="34" t="str">
        <f t="shared" si="383"/>
        <v>无</v>
      </c>
      <c r="BB987" s="34" t="str">
        <f t="shared" si="384"/>
        <v/>
      </c>
      <c r="BC987" s="34" t="str">
        <f t="shared" si="385"/>
        <v/>
      </c>
      <c r="BD987" s="34" t="str">
        <f t="shared" si="386"/>
        <v>无</v>
      </c>
      <c r="BE987" s="34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7.25" hidden="1" customHeight="1">
      <c r="A988" s="30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7"/>
      <c r="M988" s="20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4" t="str">
        <f t="shared" si="363"/>
        <v/>
      </c>
      <c r="AD988" s="35">
        <f t="shared" si="364"/>
        <v>0</v>
      </c>
      <c r="AE988" s="34" t="str">
        <f t="shared" si="365"/>
        <v/>
      </c>
      <c r="AF988" s="24"/>
      <c r="AG988" s="39">
        <f t="shared" si="366"/>
        <v>0</v>
      </c>
      <c r="AH988" s="35">
        <f t="shared" si="367"/>
        <v>0</v>
      </c>
      <c r="AI988" s="35">
        <f t="shared" si="368"/>
        <v>0</v>
      </c>
      <c r="AJ988" s="34" t="str">
        <f t="shared" si="369"/>
        <v/>
      </c>
      <c r="AK988" s="34" t="str">
        <f t="shared" si="370"/>
        <v/>
      </c>
      <c r="AL988" s="34" t="str">
        <f t="shared" si="371"/>
        <v/>
      </c>
      <c r="AM988" s="34" t="str">
        <f t="shared" si="372"/>
        <v/>
      </c>
      <c r="AN988" s="34" t="str">
        <f t="shared" si="373"/>
        <v/>
      </c>
      <c r="AO988" s="34" t="str">
        <f t="shared" si="374"/>
        <v/>
      </c>
      <c r="AP988" s="34" t="str">
        <f>IF(AJ988="","",VLOOKUP(AN988,[1]Sheet11!E:F,2,0))</f>
        <v/>
      </c>
      <c r="AQ988" s="34" t="str">
        <f>IF(AO988="拼单会员","5年",IF(AJ988="","",VLOOKUP(AM988&amp;AP988,[1]Sheet11!$J$3:$K$17,2)))</f>
        <v/>
      </c>
      <c r="AR988" s="34" t="str">
        <f t="shared" si="375"/>
        <v/>
      </c>
      <c r="AS988" s="34" t="str">
        <f t="shared" si="376"/>
        <v/>
      </c>
      <c r="AT988" s="34" t="str">
        <f t="shared" si="377"/>
        <v/>
      </c>
      <c r="AU988" s="34" t="str">
        <f t="shared" si="378"/>
        <v/>
      </c>
      <c r="AV988" s="34" t="str">
        <f t="shared" si="379"/>
        <v/>
      </c>
      <c r="AW988" s="34" t="str">
        <f t="shared" si="380"/>
        <v/>
      </c>
      <c r="AX988" s="34" t="str">
        <f t="shared" si="381"/>
        <v/>
      </c>
      <c r="AY988" s="34" t="str">
        <f>IF(SUMIF('7-市场业绩'!F:F,AC988,'7-市场业绩'!I:I)&gt;0,"学习卡","老结算")</f>
        <v>老结算</v>
      </c>
      <c r="AZ988" s="34" t="str">
        <f t="shared" si="382"/>
        <v/>
      </c>
      <c r="BA988" s="34" t="str">
        <f t="shared" si="383"/>
        <v>无</v>
      </c>
      <c r="BB988" s="34" t="str">
        <f t="shared" si="384"/>
        <v/>
      </c>
      <c r="BC988" s="34" t="str">
        <f t="shared" si="385"/>
        <v/>
      </c>
      <c r="BD988" s="34" t="str">
        <f t="shared" si="386"/>
        <v>无</v>
      </c>
      <c r="BE988" s="34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7.25" hidden="1" customHeight="1">
      <c r="A989" s="30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7"/>
      <c r="M989" s="20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4" t="str">
        <f t="shared" si="363"/>
        <v/>
      </c>
      <c r="AD989" s="35">
        <f t="shared" si="364"/>
        <v>0</v>
      </c>
      <c r="AE989" s="34" t="str">
        <f t="shared" si="365"/>
        <v/>
      </c>
      <c r="AF989" s="24"/>
      <c r="AG989" s="39">
        <f t="shared" si="366"/>
        <v>0</v>
      </c>
      <c r="AH989" s="35">
        <f t="shared" si="367"/>
        <v>0</v>
      </c>
      <c r="AI989" s="35">
        <f t="shared" si="368"/>
        <v>0</v>
      </c>
      <c r="AJ989" s="34" t="str">
        <f t="shared" si="369"/>
        <v/>
      </c>
      <c r="AK989" s="34" t="str">
        <f t="shared" si="370"/>
        <v/>
      </c>
      <c r="AL989" s="34" t="str">
        <f t="shared" si="371"/>
        <v/>
      </c>
      <c r="AM989" s="34" t="str">
        <f t="shared" si="372"/>
        <v/>
      </c>
      <c r="AN989" s="34" t="str">
        <f t="shared" si="373"/>
        <v/>
      </c>
      <c r="AO989" s="34" t="str">
        <f t="shared" si="374"/>
        <v/>
      </c>
      <c r="AP989" s="34" t="str">
        <f>IF(AJ989="","",VLOOKUP(AN989,[1]Sheet11!E:F,2,0))</f>
        <v/>
      </c>
      <c r="AQ989" s="34" t="str">
        <f>IF(AO989="拼单会员","5年",IF(AJ989="","",VLOOKUP(AM989&amp;AP989,[1]Sheet11!$J$3:$K$17,2)))</f>
        <v/>
      </c>
      <c r="AR989" s="34" t="str">
        <f t="shared" si="375"/>
        <v/>
      </c>
      <c r="AS989" s="34" t="str">
        <f t="shared" si="376"/>
        <v/>
      </c>
      <c r="AT989" s="34" t="str">
        <f t="shared" si="377"/>
        <v/>
      </c>
      <c r="AU989" s="34" t="str">
        <f t="shared" si="378"/>
        <v/>
      </c>
      <c r="AV989" s="34" t="str">
        <f t="shared" si="379"/>
        <v/>
      </c>
      <c r="AW989" s="34" t="str">
        <f t="shared" si="380"/>
        <v/>
      </c>
      <c r="AX989" s="34" t="str">
        <f t="shared" si="381"/>
        <v/>
      </c>
      <c r="AY989" s="34" t="str">
        <f>IF(SUMIF('7-市场业绩'!F:F,AC989,'7-市场业绩'!I:I)&gt;0,"学习卡","老结算")</f>
        <v>老结算</v>
      </c>
      <c r="AZ989" s="34" t="str">
        <f t="shared" si="382"/>
        <v/>
      </c>
      <c r="BA989" s="34" t="str">
        <f t="shared" si="383"/>
        <v>无</v>
      </c>
      <c r="BB989" s="34" t="str">
        <f t="shared" si="384"/>
        <v/>
      </c>
      <c r="BC989" s="34" t="str">
        <f t="shared" si="385"/>
        <v/>
      </c>
      <c r="BD989" s="34" t="str">
        <f t="shared" si="386"/>
        <v>无</v>
      </c>
      <c r="BE989" s="34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7.25" hidden="1" customHeight="1">
      <c r="A990" s="30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7"/>
      <c r="M990" s="20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4" t="str">
        <f t="shared" si="363"/>
        <v/>
      </c>
      <c r="AD990" s="35">
        <f t="shared" si="364"/>
        <v>0</v>
      </c>
      <c r="AE990" s="34" t="str">
        <f t="shared" si="365"/>
        <v/>
      </c>
      <c r="AF990" s="24"/>
      <c r="AG990" s="39">
        <f t="shared" si="366"/>
        <v>0</v>
      </c>
      <c r="AH990" s="35">
        <f t="shared" si="367"/>
        <v>0</v>
      </c>
      <c r="AI990" s="35">
        <f t="shared" si="368"/>
        <v>0</v>
      </c>
      <c r="AJ990" s="34" t="str">
        <f t="shared" si="369"/>
        <v/>
      </c>
      <c r="AK990" s="34" t="str">
        <f t="shared" si="370"/>
        <v/>
      </c>
      <c r="AL990" s="34" t="str">
        <f t="shared" si="371"/>
        <v/>
      </c>
      <c r="AM990" s="34" t="str">
        <f t="shared" si="372"/>
        <v/>
      </c>
      <c r="AN990" s="34" t="str">
        <f t="shared" si="373"/>
        <v/>
      </c>
      <c r="AO990" s="34" t="str">
        <f t="shared" si="374"/>
        <v/>
      </c>
      <c r="AP990" s="34" t="str">
        <f>IF(AJ990="","",VLOOKUP(AN990,[1]Sheet11!E:F,2,0))</f>
        <v/>
      </c>
      <c r="AQ990" s="34" t="str">
        <f>IF(AO990="拼单会员","5年",IF(AJ990="","",VLOOKUP(AM990&amp;AP990,[1]Sheet11!$J$3:$K$17,2)))</f>
        <v/>
      </c>
      <c r="AR990" s="34" t="str">
        <f t="shared" si="375"/>
        <v/>
      </c>
      <c r="AS990" s="34" t="str">
        <f t="shared" si="376"/>
        <v/>
      </c>
      <c r="AT990" s="34" t="str">
        <f t="shared" si="377"/>
        <v/>
      </c>
      <c r="AU990" s="34" t="str">
        <f t="shared" si="378"/>
        <v/>
      </c>
      <c r="AV990" s="34" t="str">
        <f t="shared" si="379"/>
        <v/>
      </c>
      <c r="AW990" s="34" t="str">
        <f t="shared" si="380"/>
        <v/>
      </c>
      <c r="AX990" s="34" t="str">
        <f t="shared" si="381"/>
        <v/>
      </c>
      <c r="AY990" s="34" t="str">
        <f>IF(SUMIF('7-市场业绩'!F:F,AC990,'7-市场业绩'!I:I)&gt;0,"学习卡","老结算")</f>
        <v>老结算</v>
      </c>
      <c r="AZ990" s="34" t="str">
        <f t="shared" si="382"/>
        <v/>
      </c>
      <c r="BA990" s="34" t="str">
        <f t="shared" si="383"/>
        <v>无</v>
      </c>
      <c r="BB990" s="34" t="str">
        <f t="shared" si="384"/>
        <v/>
      </c>
      <c r="BC990" s="34" t="str">
        <f t="shared" si="385"/>
        <v/>
      </c>
      <c r="BD990" s="34" t="str">
        <f t="shared" si="386"/>
        <v>无</v>
      </c>
      <c r="BE990" s="34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7.25" hidden="1" customHeight="1">
      <c r="A991" s="30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7"/>
      <c r="M991" s="20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4" t="str">
        <f t="shared" si="363"/>
        <v/>
      </c>
      <c r="AD991" s="35">
        <f t="shared" si="364"/>
        <v>0</v>
      </c>
      <c r="AE991" s="34" t="str">
        <f t="shared" si="365"/>
        <v/>
      </c>
      <c r="AF991" s="24"/>
      <c r="AG991" s="39">
        <f t="shared" si="366"/>
        <v>0</v>
      </c>
      <c r="AH991" s="35">
        <f t="shared" si="367"/>
        <v>0</v>
      </c>
      <c r="AI991" s="35">
        <f t="shared" si="368"/>
        <v>0</v>
      </c>
      <c r="AJ991" s="34" t="str">
        <f t="shared" si="369"/>
        <v/>
      </c>
      <c r="AK991" s="34" t="str">
        <f t="shared" si="370"/>
        <v/>
      </c>
      <c r="AL991" s="34" t="str">
        <f t="shared" si="371"/>
        <v/>
      </c>
      <c r="AM991" s="34" t="str">
        <f t="shared" si="372"/>
        <v/>
      </c>
      <c r="AN991" s="34" t="str">
        <f t="shared" si="373"/>
        <v/>
      </c>
      <c r="AO991" s="34" t="str">
        <f t="shared" si="374"/>
        <v/>
      </c>
      <c r="AP991" s="34" t="str">
        <f>IF(AJ991="","",VLOOKUP(AN991,[1]Sheet11!E:F,2,0))</f>
        <v/>
      </c>
      <c r="AQ991" s="34" t="str">
        <f>IF(AO991="拼单会员","5年",IF(AJ991="","",VLOOKUP(AM991&amp;AP991,[1]Sheet11!$J$3:$K$17,2)))</f>
        <v/>
      </c>
      <c r="AR991" s="34" t="str">
        <f t="shared" si="375"/>
        <v/>
      </c>
      <c r="AS991" s="34" t="str">
        <f t="shared" si="376"/>
        <v/>
      </c>
      <c r="AT991" s="34" t="str">
        <f t="shared" si="377"/>
        <v/>
      </c>
      <c r="AU991" s="34" t="str">
        <f t="shared" si="378"/>
        <v/>
      </c>
      <c r="AV991" s="34" t="str">
        <f t="shared" si="379"/>
        <v/>
      </c>
      <c r="AW991" s="34" t="str">
        <f t="shared" si="380"/>
        <v/>
      </c>
      <c r="AX991" s="34" t="str">
        <f t="shared" si="381"/>
        <v/>
      </c>
      <c r="AY991" s="34" t="str">
        <f>IF(SUMIF('7-市场业绩'!F:F,AC991,'7-市场业绩'!I:I)&gt;0,"学习卡","老结算")</f>
        <v>老结算</v>
      </c>
      <c r="AZ991" s="34" t="str">
        <f t="shared" si="382"/>
        <v/>
      </c>
      <c r="BA991" s="34" t="str">
        <f t="shared" si="383"/>
        <v>无</v>
      </c>
      <c r="BB991" s="34" t="str">
        <f t="shared" si="384"/>
        <v/>
      </c>
      <c r="BC991" s="34" t="str">
        <f t="shared" si="385"/>
        <v/>
      </c>
      <c r="BD991" s="34" t="str">
        <f t="shared" si="386"/>
        <v>无</v>
      </c>
      <c r="BE991" s="34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7.25" hidden="1" customHeight="1">
      <c r="A992" s="30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7"/>
      <c r="M992" s="20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4" t="str">
        <f t="shared" si="363"/>
        <v/>
      </c>
      <c r="AD992" s="35">
        <f t="shared" si="364"/>
        <v>0</v>
      </c>
      <c r="AE992" s="34" t="str">
        <f t="shared" si="365"/>
        <v/>
      </c>
      <c r="AF992" s="24"/>
      <c r="AG992" s="39">
        <f t="shared" si="366"/>
        <v>0</v>
      </c>
      <c r="AH992" s="35">
        <f t="shared" si="367"/>
        <v>0</v>
      </c>
      <c r="AI992" s="35">
        <f t="shared" si="368"/>
        <v>0</v>
      </c>
      <c r="AJ992" s="34" t="str">
        <f t="shared" si="369"/>
        <v/>
      </c>
      <c r="AK992" s="34" t="str">
        <f t="shared" si="370"/>
        <v/>
      </c>
      <c r="AL992" s="34" t="str">
        <f t="shared" si="371"/>
        <v/>
      </c>
      <c r="AM992" s="34" t="str">
        <f t="shared" si="372"/>
        <v/>
      </c>
      <c r="AN992" s="34" t="str">
        <f t="shared" si="373"/>
        <v/>
      </c>
      <c r="AO992" s="34" t="str">
        <f t="shared" si="374"/>
        <v/>
      </c>
      <c r="AP992" s="34" t="str">
        <f>IF(AJ992="","",VLOOKUP(AN992,[1]Sheet11!E:F,2,0))</f>
        <v/>
      </c>
      <c r="AQ992" s="34" t="str">
        <f>IF(AO992="拼单会员","5年",IF(AJ992="","",VLOOKUP(AM992&amp;AP992,[1]Sheet11!$J$3:$K$17,2)))</f>
        <v/>
      </c>
      <c r="AR992" s="34" t="str">
        <f t="shared" si="375"/>
        <v/>
      </c>
      <c r="AS992" s="34" t="str">
        <f t="shared" si="376"/>
        <v/>
      </c>
      <c r="AT992" s="34" t="str">
        <f t="shared" si="377"/>
        <v/>
      </c>
      <c r="AU992" s="34" t="str">
        <f t="shared" si="378"/>
        <v/>
      </c>
      <c r="AV992" s="34" t="str">
        <f t="shared" si="379"/>
        <v/>
      </c>
      <c r="AW992" s="34" t="str">
        <f t="shared" si="380"/>
        <v/>
      </c>
      <c r="AX992" s="34" t="str">
        <f t="shared" si="381"/>
        <v/>
      </c>
      <c r="AY992" s="34" t="str">
        <f>IF(SUMIF('7-市场业绩'!F:F,AC992,'7-市场业绩'!I:I)&gt;0,"学习卡","老结算")</f>
        <v>老结算</v>
      </c>
      <c r="AZ992" s="34" t="str">
        <f t="shared" si="382"/>
        <v/>
      </c>
      <c r="BA992" s="34" t="str">
        <f t="shared" si="383"/>
        <v>无</v>
      </c>
      <c r="BB992" s="34" t="str">
        <f t="shared" si="384"/>
        <v/>
      </c>
      <c r="BC992" s="34" t="str">
        <f t="shared" si="385"/>
        <v/>
      </c>
      <c r="BD992" s="34" t="str">
        <f t="shared" si="386"/>
        <v>无</v>
      </c>
      <c r="BE992" s="34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7.25" hidden="1" customHeight="1">
      <c r="A993" s="30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7"/>
      <c r="M993" s="20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4" t="str">
        <f t="shared" si="363"/>
        <v/>
      </c>
      <c r="AD993" s="35">
        <f t="shared" si="364"/>
        <v>0</v>
      </c>
      <c r="AE993" s="34" t="str">
        <f t="shared" si="365"/>
        <v/>
      </c>
      <c r="AF993" s="24"/>
      <c r="AG993" s="39">
        <f t="shared" si="366"/>
        <v>0</v>
      </c>
      <c r="AH993" s="35">
        <f t="shared" si="367"/>
        <v>0</v>
      </c>
      <c r="AI993" s="35">
        <f t="shared" si="368"/>
        <v>0</v>
      </c>
      <c r="AJ993" s="34" t="str">
        <f t="shared" si="369"/>
        <v/>
      </c>
      <c r="AK993" s="34" t="str">
        <f t="shared" si="370"/>
        <v/>
      </c>
      <c r="AL993" s="34" t="str">
        <f t="shared" si="371"/>
        <v/>
      </c>
      <c r="AM993" s="34" t="str">
        <f t="shared" si="372"/>
        <v/>
      </c>
      <c r="AN993" s="34" t="str">
        <f t="shared" si="373"/>
        <v/>
      </c>
      <c r="AO993" s="34" t="str">
        <f t="shared" si="374"/>
        <v/>
      </c>
      <c r="AP993" s="34" t="str">
        <f>IF(AJ993="","",VLOOKUP(AN993,[1]Sheet11!E:F,2,0))</f>
        <v/>
      </c>
      <c r="AQ993" s="34" t="str">
        <f>IF(AO993="拼单会员","5年",IF(AJ993="","",VLOOKUP(AM993&amp;AP993,[1]Sheet11!$J$3:$K$17,2)))</f>
        <v/>
      </c>
      <c r="AR993" s="34" t="str">
        <f t="shared" si="375"/>
        <v/>
      </c>
      <c r="AS993" s="34" t="str">
        <f t="shared" si="376"/>
        <v/>
      </c>
      <c r="AT993" s="34" t="str">
        <f t="shared" si="377"/>
        <v/>
      </c>
      <c r="AU993" s="34" t="str">
        <f t="shared" si="378"/>
        <v/>
      </c>
      <c r="AV993" s="34" t="str">
        <f t="shared" si="379"/>
        <v/>
      </c>
      <c r="AW993" s="34" t="str">
        <f t="shared" si="380"/>
        <v/>
      </c>
      <c r="AX993" s="34" t="str">
        <f t="shared" si="381"/>
        <v/>
      </c>
      <c r="AY993" s="34" t="str">
        <f>IF(SUMIF('7-市场业绩'!F:F,AC993,'7-市场业绩'!I:I)&gt;0,"学习卡","老结算")</f>
        <v>老结算</v>
      </c>
      <c r="AZ993" s="34" t="str">
        <f t="shared" si="382"/>
        <v/>
      </c>
      <c r="BA993" s="34" t="str">
        <f t="shared" si="383"/>
        <v>无</v>
      </c>
      <c r="BB993" s="34" t="str">
        <f t="shared" si="384"/>
        <v/>
      </c>
      <c r="BC993" s="34" t="str">
        <f t="shared" si="385"/>
        <v/>
      </c>
      <c r="BD993" s="34" t="str">
        <f t="shared" si="386"/>
        <v>无</v>
      </c>
      <c r="BE993" s="34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7.25" hidden="1" customHeight="1">
      <c r="A994" s="30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7"/>
      <c r="M994" s="20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4" t="str">
        <f t="shared" si="363"/>
        <v/>
      </c>
      <c r="AD994" s="35">
        <f t="shared" si="364"/>
        <v>0</v>
      </c>
      <c r="AE994" s="34" t="str">
        <f t="shared" si="365"/>
        <v/>
      </c>
      <c r="AF994" s="24"/>
      <c r="AG994" s="39">
        <f t="shared" si="366"/>
        <v>0</v>
      </c>
      <c r="AH994" s="35">
        <f t="shared" si="367"/>
        <v>0</v>
      </c>
      <c r="AI994" s="35">
        <f t="shared" si="368"/>
        <v>0</v>
      </c>
      <c r="AJ994" s="34" t="str">
        <f t="shared" si="369"/>
        <v/>
      </c>
      <c r="AK994" s="34" t="str">
        <f t="shared" si="370"/>
        <v/>
      </c>
      <c r="AL994" s="34" t="str">
        <f t="shared" si="371"/>
        <v/>
      </c>
      <c r="AM994" s="34" t="str">
        <f t="shared" si="372"/>
        <v/>
      </c>
      <c r="AN994" s="34" t="str">
        <f t="shared" si="373"/>
        <v/>
      </c>
      <c r="AO994" s="34" t="str">
        <f t="shared" si="374"/>
        <v/>
      </c>
      <c r="AP994" s="34" t="str">
        <f>IF(AJ994="","",VLOOKUP(AN994,[1]Sheet11!E:F,2,0))</f>
        <v/>
      </c>
      <c r="AQ994" s="34" t="str">
        <f>IF(AO994="拼单会员","5年",IF(AJ994="","",VLOOKUP(AM994&amp;AP994,[1]Sheet11!$J$3:$K$17,2)))</f>
        <v/>
      </c>
      <c r="AR994" s="34" t="str">
        <f t="shared" si="375"/>
        <v/>
      </c>
      <c r="AS994" s="34" t="str">
        <f t="shared" si="376"/>
        <v/>
      </c>
      <c r="AT994" s="34" t="str">
        <f t="shared" si="377"/>
        <v/>
      </c>
      <c r="AU994" s="34" t="str">
        <f t="shared" si="378"/>
        <v/>
      </c>
      <c r="AV994" s="34" t="str">
        <f t="shared" si="379"/>
        <v/>
      </c>
      <c r="AW994" s="34" t="str">
        <f t="shared" si="380"/>
        <v/>
      </c>
      <c r="AX994" s="34" t="str">
        <f t="shared" si="381"/>
        <v/>
      </c>
      <c r="AY994" s="34" t="str">
        <f>IF(SUMIF('7-市场业绩'!F:F,AC994,'7-市场业绩'!I:I)&gt;0,"学习卡","老结算")</f>
        <v>老结算</v>
      </c>
      <c r="AZ994" s="34" t="str">
        <f t="shared" si="382"/>
        <v/>
      </c>
      <c r="BA994" s="34" t="str">
        <f t="shared" si="383"/>
        <v>无</v>
      </c>
      <c r="BB994" s="34" t="str">
        <f t="shared" si="384"/>
        <v/>
      </c>
      <c r="BC994" s="34" t="str">
        <f t="shared" si="385"/>
        <v/>
      </c>
      <c r="BD994" s="34" t="str">
        <f t="shared" si="386"/>
        <v>无</v>
      </c>
      <c r="BE994" s="34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7.25" hidden="1" customHeight="1">
      <c r="A995" s="30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7"/>
      <c r="M995" s="20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4" t="str">
        <f t="shared" si="363"/>
        <v/>
      </c>
      <c r="AD995" s="35">
        <f t="shared" si="364"/>
        <v>0</v>
      </c>
      <c r="AE995" s="34" t="str">
        <f t="shared" si="365"/>
        <v/>
      </c>
      <c r="AF995" s="24"/>
      <c r="AG995" s="39">
        <f t="shared" si="366"/>
        <v>0</v>
      </c>
      <c r="AH995" s="35">
        <f t="shared" si="367"/>
        <v>0</v>
      </c>
      <c r="AI995" s="35">
        <f t="shared" si="368"/>
        <v>0</v>
      </c>
      <c r="AJ995" s="34" t="str">
        <f t="shared" si="369"/>
        <v/>
      </c>
      <c r="AK995" s="34" t="str">
        <f t="shared" si="370"/>
        <v/>
      </c>
      <c r="AL995" s="34" t="str">
        <f t="shared" si="371"/>
        <v/>
      </c>
      <c r="AM995" s="34" t="str">
        <f t="shared" si="372"/>
        <v/>
      </c>
      <c r="AN995" s="34" t="str">
        <f t="shared" si="373"/>
        <v/>
      </c>
      <c r="AO995" s="34" t="str">
        <f t="shared" si="374"/>
        <v/>
      </c>
      <c r="AP995" s="34" t="str">
        <f>IF(AJ995="","",VLOOKUP(AN995,[1]Sheet11!E:F,2,0))</f>
        <v/>
      </c>
      <c r="AQ995" s="34" t="str">
        <f>IF(AO995="拼单会员","5年",IF(AJ995="","",VLOOKUP(AM995&amp;AP995,[1]Sheet11!$J$3:$K$17,2)))</f>
        <v/>
      </c>
      <c r="AR995" s="34" t="str">
        <f t="shared" si="375"/>
        <v/>
      </c>
      <c r="AS995" s="34" t="str">
        <f t="shared" si="376"/>
        <v/>
      </c>
      <c r="AT995" s="34" t="str">
        <f t="shared" si="377"/>
        <v/>
      </c>
      <c r="AU995" s="34" t="str">
        <f t="shared" si="378"/>
        <v/>
      </c>
      <c r="AV995" s="34" t="str">
        <f t="shared" si="379"/>
        <v/>
      </c>
      <c r="AW995" s="34" t="str">
        <f t="shared" si="380"/>
        <v/>
      </c>
      <c r="AX995" s="34" t="str">
        <f t="shared" si="381"/>
        <v/>
      </c>
      <c r="AY995" s="34" t="str">
        <f>IF(SUMIF('7-市场业绩'!F:F,AC995,'7-市场业绩'!I:I)&gt;0,"学习卡","老结算")</f>
        <v>老结算</v>
      </c>
      <c r="AZ995" s="34" t="str">
        <f t="shared" si="382"/>
        <v/>
      </c>
      <c r="BA995" s="34" t="str">
        <f t="shared" si="383"/>
        <v>无</v>
      </c>
      <c r="BB995" s="34" t="str">
        <f t="shared" si="384"/>
        <v/>
      </c>
      <c r="BC995" s="34" t="str">
        <f t="shared" si="385"/>
        <v/>
      </c>
      <c r="BD995" s="34" t="str">
        <f t="shared" si="386"/>
        <v>无</v>
      </c>
      <c r="BE995" s="34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7.25" hidden="1" customHeight="1">
      <c r="A996" s="30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7"/>
      <c r="M996" s="20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4" t="str">
        <f t="shared" si="363"/>
        <v/>
      </c>
      <c r="AD996" s="35">
        <f t="shared" si="364"/>
        <v>0</v>
      </c>
      <c r="AE996" s="34" t="str">
        <f t="shared" si="365"/>
        <v/>
      </c>
      <c r="AF996" s="24"/>
      <c r="AG996" s="39">
        <f t="shared" si="366"/>
        <v>0</v>
      </c>
      <c r="AH996" s="35">
        <f t="shared" si="367"/>
        <v>0</v>
      </c>
      <c r="AI996" s="35">
        <f t="shared" si="368"/>
        <v>0</v>
      </c>
      <c r="AJ996" s="34" t="str">
        <f t="shared" si="369"/>
        <v/>
      </c>
      <c r="AK996" s="34" t="str">
        <f t="shared" si="370"/>
        <v/>
      </c>
      <c r="AL996" s="34" t="str">
        <f t="shared" si="371"/>
        <v/>
      </c>
      <c r="AM996" s="34" t="str">
        <f t="shared" si="372"/>
        <v/>
      </c>
      <c r="AN996" s="34" t="str">
        <f t="shared" si="373"/>
        <v/>
      </c>
      <c r="AO996" s="34" t="str">
        <f t="shared" si="374"/>
        <v/>
      </c>
      <c r="AP996" s="34" t="str">
        <f>IF(AJ996="","",VLOOKUP(AN996,[1]Sheet11!E:F,2,0))</f>
        <v/>
      </c>
      <c r="AQ996" s="34" t="str">
        <f>IF(AO996="拼单会员","5年",IF(AJ996="","",VLOOKUP(AM996&amp;AP996,[1]Sheet11!$J$3:$K$17,2)))</f>
        <v/>
      </c>
      <c r="AR996" s="34" t="str">
        <f t="shared" si="375"/>
        <v/>
      </c>
      <c r="AS996" s="34" t="str">
        <f t="shared" si="376"/>
        <v/>
      </c>
      <c r="AT996" s="34" t="str">
        <f t="shared" si="377"/>
        <v/>
      </c>
      <c r="AU996" s="34" t="str">
        <f t="shared" si="378"/>
        <v/>
      </c>
      <c r="AV996" s="34" t="str">
        <f t="shared" si="379"/>
        <v/>
      </c>
      <c r="AW996" s="34" t="str">
        <f t="shared" si="380"/>
        <v/>
      </c>
      <c r="AX996" s="34" t="str">
        <f t="shared" si="381"/>
        <v/>
      </c>
      <c r="AY996" s="34" t="str">
        <f>IF(SUMIF('7-市场业绩'!F:F,AC996,'7-市场业绩'!I:I)&gt;0,"学习卡","老结算")</f>
        <v>老结算</v>
      </c>
      <c r="AZ996" s="34" t="str">
        <f t="shared" si="382"/>
        <v/>
      </c>
      <c r="BA996" s="34" t="str">
        <f t="shared" si="383"/>
        <v>无</v>
      </c>
      <c r="BB996" s="34" t="str">
        <f t="shared" si="384"/>
        <v/>
      </c>
      <c r="BC996" s="34" t="str">
        <f t="shared" si="385"/>
        <v/>
      </c>
      <c r="BD996" s="34" t="str">
        <f t="shared" si="386"/>
        <v>无</v>
      </c>
      <c r="BE996" s="34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7.25" hidden="1" customHeight="1">
      <c r="A997" s="30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7"/>
      <c r="M997" s="20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4" t="str">
        <f t="shared" si="363"/>
        <v/>
      </c>
      <c r="AD997" s="35">
        <f t="shared" si="364"/>
        <v>0</v>
      </c>
      <c r="AE997" s="34" t="str">
        <f t="shared" si="365"/>
        <v/>
      </c>
      <c r="AF997" s="24"/>
      <c r="AG997" s="39">
        <f t="shared" si="366"/>
        <v>0</v>
      </c>
      <c r="AH997" s="35">
        <f t="shared" si="367"/>
        <v>0</v>
      </c>
      <c r="AI997" s="35">
        <f t="shared" si="368"/>
        <v>0</v>
      </c>
      <c r="AJ997" s="34" t="str">
        <f t="shared" si="369"/>
        <v/>
      </c>
      <c r="AK997" s="34" t="str">
        <f t="shared" si="370"/>
        <v/>
      </c>
      <c r="AL997" s="34" t="str">
        <f t="shared" si="371"/>
        <v/>
      </c>
      <c r="AM997" s="34" t="str">
        <f t="shared" si="372"/>
        <v/>
      </c>
      <c r="AN997" s="34" t="str">
        <f t="shared" si="373"/>
        <v/>
      </c>
      <c r="AO997" s="34" t="str">
        <f t="shared" si="374"/>
        <v/>
      </c>
      <c r="AP997" s="34" t="str">
        <f>IF(AJ997="","",VLOOKUP(AN997,[1]Sheet11!E:F,2,0))</f>
        <v/>
      </c>
      <c r="AQ997" s="34" t="str">
        <f>IF(AO997="拼单会员","5年",IF(AJ997="","",VLOOKUP(AM997&amp;AP997,[1]Sheet11!$J$3:$K$17,2)))</f>
        <v/>
      </c>
      <c r="AR997" s="34" t="str">
        <f t="shared" si="375"/>
        <v/>
      </c>
      <c r="AS997" s="34" t="str">
        <f t="shared" si="376"/>
        <v/>
      </c>
      <c r="AT997" s="34" t="str">
        <f t="shared" si="377"/>
        <v/>
      </c>
      <c r="AU997" s="34" t="str">
        <f t="shared" si="378"/>
        <v/>
      </c>
      <c r="AV997" s="34" t="str">
        <f t="shared" si="379"/>
        <v/>
      </c>
      <c r="AW997" s="34" t="str">
        <f t="shared" si="380"/>
        <v/>
      </c>
      <c r="AX997" s="34" t="str">
        <f t="shared" si="381"/>
        <v/>
      </c>
      <c r="AY997" s="34" t="str">
        <f>IF(SUMIF('7-市场业绩'!F:F,AC997,'7-市场业绩'!I:I)&gt;0,"学习卡","老结算")</f>
        <v>老结算</v>
      </c>
      <c r="AZ997" s="34" t="str">
        <f t="shared" si="382"/>
        <v/>
      </c>
      <c r="BA997" s="34" t="str">
        <f t="shared" si="383"/>
        <v>无</v>
      </c>
      <c r="BB997" s="34" t="str">
        <f t="shared" si="384"/>
        <v/>
      </c>
      <c r="BC997" s="34" t="str">
        <f t="shared" si="385"/>
        <v/>
      </c>
      <c r="BD997" s="34" t="str">
        <f t="shared" si="386"/>
        <v>无</v>
      </c>
      <c r="BE997" s="34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7.25" hidden="1" customHeight="1">
      <c r="A998" s="30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7"/>
      <c r="M998" s="20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4" t="str">
        <f t="shared" si="363"/>
        <v/>
      </c>
      <c r="AD998" s="35">
        <f t="shared" si="364"/>
        <v>0</v>
      </c>
      <c r="AE998" s="34" t="str">
        <f t="shared" si="365"/>
        <v/>
      </c>
      <c r="AF998" s="24"/>
      <c r="AG998" s="39">
        <f t="shared" si="366"/>
        <v>0</v>
      </c>
      <c r="AH998" s="35">
        <f t="shared" si="367"/>
        <v>0</v>
      </c>
      <c r="AI998" s="35">
        <f t="shared" si="368"/>
        <v>0</v>
      </c>
      <c r="AJ998" s="34" t="str">
        <f t="shared" si="369"/>
        <v/>
      </c>
      <c r="AK998" s="34" t="str">
        <f t="shared" si="370"/>
        <v/>
      </c>
      <c r="AL998" s="34" t="str">
        <f t="shared" si="371"/>
        <v/>
      </c>
      <c r="AM998" s="34" t="str">
        <f t="shared" si="372"/>
        <v/>
      </c>
      <c r="AN998" s="34" t="str">
        <f t="shared" si="373"/>
        <v/>
      </c>
      <c r="AO998" s="34" t="str">
        <f t="shared" si="374"/>
        <v/>
      </c>
      <c r="AP998" s="34" t="str">
        <f>IF(AJ998="","",VLOOKUP(AN998,[1]Sheet11!E:F,2,0))</f>
        <v/>
      </c>
      <c r="AQ998" s="34" t="str">
        <f>IF(AO998="拼单会员","5年",IF(AJ998="","",VLOOKUP(AM998&amp;AP998,[1]Sheet11!$J$3:$K$17,2)))</f>
        <v/>
      </c>
      <c r="AR998" s="34" t="str">
        <f t="shared" si="375"/>
        <v/>
      </c>
      <c r="AS998" s="34" t="str">
        <f t="shared" si="376"/>
        <v/>
      </c>
      <c r="AT998" s="34" t="str">
        <f t="shared" si="377"/>
        <v/>
      </c>
      <c r="AU998" s="34" t="str">
        <f t="shared" si="378"/>
        <v/>
      </c>
      <c r="AV998" s="34" t="str">
        <f t="shared" si="379"/>
        <v/>
      </c>
      <c r="AW998" s="34" t="str">
        <f t="shared" si="380"/>
        <v/>
      </c>
      <c r="AX998" s="34" t="str">
        <f t="shared" si="381"/>
        <v/>
      </c>
      <c r="AY998" s="34" t="str">
        <f>IF(SUMIF('7-市场业绩'!F:F,AC998,'7-市场业绩'!I:I)&gt;0,"学习卡","老结算")</f>
        <v>老结算</v>
      </c>
      <c r="AZ998" s="34" t="str">
        <f t="shared" si="382"/>
        <v/>
      </c>
      <c r="BA998" s="34" t="str">
        <f t="shared" si="383"/>
        <v>无</v>
      </c>
      <c r="BB998" s="34" t="str">
        <f t="shared" si="384"/>
        <v/>
      </c>
      <c r="BC998" s="34" t="str">
        <f t="shared" si="385"/>
        <v/>
      </c>
      <c r="BD998" s="34" t="str">
        <f t="shared" si="386"/>
        <v>无</v>
      </c>
      <c r="BE998" s="34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7.25" hidden="1" customHeight="1">
      <c r="A999" s="30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7"/>
      <c r="M999" s="20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4" t="str">
        <f t="shared" si="363"/>
        <v/>
      </c>
      <c r="AD999" s="35">
        <f t="shared" si="364"/>
        <v>0</v>
      </c>
      <c r="AE999" s="34" t="str">
        <f t="shared" si="365"/>
        <v/>
      </c>
      <c r="AF999" s="24"/>
      <c r="AG999" s="39">
        <f t="shared" si="366"/>
        <v>0</v>
      </c>
      <c r="AH999" s="35">
        <f t="shared" si="367"/>
        <v>0</v>
      </c>
      <c r="AI999" s="35">
        <f t="shared" si="368"/>
        <v>0</v>
      </c>
      <c r="AJ999" s="34" t="str">
        <f t="shared" si="369"/>
        <v/>
      </c>
      <c r="AK999" s="34" t="str">
        <f t="shared" si="370"/>
        <v/>
      </c>
      <c r="AL999" s="34" t="str">
        <f t="shared" si="371"/>
        <v/>
      </c>
      <c r="AM999" s="34" t="str">
        <f t="shared" si="372"/>
        <v/>
      </c>
      <c r="AN999" s="34" t="str">
        <f t="shared" si="373"/>
        <v/>
      </c>
      <c r="AO999" s="34" t="str">
        <f t="shared" si="374"/>
        <v/>
      </c>
      <c r="AP999" s="34" t="str">
        <f>IF(AJ999="","",VLOOKUP(AN999,[1]Sheet11!E:F,2,0))</f>
        <v/>
      </c>
      <c r="AQ999" s="34" t="str">
        <f>IF(AO999="拼单会员","5年",IF(AJ999="","",VLOOKUP(AM999&amp;AP999,[1]Sheet11!$J$3:$K$17,2)))</f>
        <v/>
      </c>
      <c r="AR999" s="34" t="str">
        <f t="shared" si="375"/>
        <v/>
      </c>
      <c r="AS999" s="34" t="str">
        <f t="shared" si="376"/>
        <v/>
      </c>
      <c r="AT999" s="34" t="str">
        <f t="shared" si="377"/>
        <v/>
      </c>
      <c r="AU999" s="34" t="str">
        <f t="shared" si="378"/>
        <v/>
      </c>
      <c r="AV999" s="34" t="str">
        <f t="shared" si="379"/>
        <v/>
      </c>
      <c r="AW999" s="34" t="str">
        <f t="shared" si="380"/>
        <v/>
      </c>
      <c r="AX999" s="34" t="str">
        <f t="shared" si="381"/>
        <v/>
      </c>
      <c r="AY999" s="34" t="str">
        <f>IF(SUMIF('7-市场业绩'!F:F,AC999,'7-市场业绩'!I:I)&gt;0,"学习卡","老结算")</f>
        <v>老结算</v>
      </c>
      <c r="AZ999" s="34" t="str">
        <f t="shared" si="382"/>
        <v/>
      </c>
      <c r="BA999" s="34" t="str">
        <f t="shared" si="383"/>
        <v>无</v>
      </c>
      <c r="BB999" s="34" t="str">
        <f t="shared" si="384"/>
        <v/>
      </c>
      <c r="BC999" s="34" t="str">
        <f t="shared" si="385"/>
        <v/>
      </c>
      <c r="BD999" s="34" t="str">
        <f t="shared" si="386"/>
        <v>无</v>
      </c>
      <c r="BE999" s="34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7.25" hidden="1" customHeight="1">
      <c r="A1000" s="30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7"/>
      <c r="M1000" s="20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4" t="str">
        <f t="shared" si="363"/>
        <v/>
      </c>
      <c r="AD1000" s="35">
        <f t="shared" si="364"/>
        <v>0</v>
      </c>
      <c r="AE1000" s="34" t="str">
        <f t="shared" si="365"/>
        <v/>
      </c>
      <c r="AF1000" s="24"/>
      <c r="AG1000" s="39">
        <f t="shared" si="366"/>
        <v>0</v>
      </c>
      <c r="AH1000" s="35">
        <f t="shared" si="367"/>
        <v>0</v>
      </c>
      <c r="AI1000" s="35">
        <f t="shared" si="368"/>
        <v>0</v>
      </c>
      <c r="AJ1000" s="34" t="str">
        <f t="shared" si="369"/>
        <v/>
      </c>
      <c r="AK1000" s="34" t="str">
        <f t="shared" si="370"/>
        <v/>
      </c>
      <c r="AL1000" s="34" t="str">
        <f t="shared" si="371"/>
        <v/>
      </c>
      <c r="AM1000" s="34" t="str">
        <f t="shared" si="372"/>
        <v/>
      </c>
      <c r="AN1000" s="34" t="str">
        <f t="shared" si="373"/>
        <v/>
      </c>
      <c r="AO1000" s="34" t="str">
        <f t="shared" si="374"/>
        <v/>
      </c>
      <c r="AP1000" s="34" t="str">
        <f>IF(AJ1000="","",VLOOKUP(AN1000,[1]Sheet11!E:F,2,0))</f>
        <v/>
      </c>
      <c r="AQ1000" s="34" t="str">
        <f>IF(AO1000="拼单会员","5年",IF(AJ1000="","",VLOOKUP(AM1000&amp;AP1000,[1]Sheet11!$J$3:$K$17,2)))</f>
        <v/>
      </c>
      <c r="AR1000" s="34" t="str">
        <f t="shared" si="375"/>
        <v/>
      </c>
      <c r="AS1000" s="34" t="str">
        <f t="shared" si="376"/>
        <v/>
      </c>
      <c r="AT1000" s="34" t="str">
        <f t="shared" si="377"/>
        <v/>
      </c>
      <c r="AU1000" s="34" t="str">
        <f t="shared" si="378"/>
        <v/>
      </c>
      <c r="AV1000" s="34" t="str">
        <f t="shared" si="379"/>
        <v/>
      </c>
      <c r="AW1000" s="34" t="str">
        <f t="shared" si="380"/>
        <v/>
      </c>
      <c r="AX1000" s="34" t="str">
        <f t="shared" si="381"/>
        <v/>
      </c>
      <c r="AY1000" s="34" t="str">
        <f>IF(SUMIF('7-市场业绩'!F:F,AC1000,'7-市场业绩'!I:I)&gt;0,"学习卡","老结算")</f>
        <v>老结算</v>
      </c>
      <c r="AZ1000" s="34" t="str">
        <f t="shared" si="382"/>
        <v/>
      </c>
      <c r="BA1000" s="34" t="str">
        <f t="shared" si="383"/>
        <v>无</v>
      </c>
      <c r="BB1000" s="34" t="str">
        <f t="shared" si="384"/>
        <v/>
      </c>
      <c r="BC1000" s="34" t="str">
        <f t="shared" si="385"/>
        <v/>
      </c>
      <c r="BD1000" s="34" t="str">
        <f t="shared" si="386"/>
        <v>无</v>
      </c>
      <c r="BE1000" s="34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7.25" hidden="1" customHeight="1">
      <c r="A1001" s="30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7"/>
      <c r="M1001" s="20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4" t="str">
        <f t="shared" si="363"/>
        <v/>
      </c>
      <c r="AD1001" s="35">
        <f t="shared" si="364"/>
        <v>0</v>
      </c>
      <c r="AE1001" s="34" t="str">
        <f t="shared" si="365"/>
        <v/>
      </c>
      <c r="AF1001" s="24"/>
      <c r="AG1001" s="39">
        <f t="shared" si="366"/>
        <v>0</v>
      </c>
      <c r="AH1001" s="35">
        <f t="shared" si="367"/>
        <v>0</v>
      </c>
      <c r="AI1001" s="35">
        <f t="shared" si="368"/>
        <v>0</v>
      </c>
      <c r="AJ1001" s="34" t="str">
        <f t="shared" si="369"/>
        <v/>
      </c>
      <c r="AK1001" s="34" t="str">
        <f t="shared" si="370"/>
        <v/>
      </c>
      <c r="AL1001" s="34" t="str">
        <f t="shared" si="371"/>
        <v/>
      </c>
      <c r="AM1001" s="34" t="str">
        <f t="shared" si="372"/>
        <v/>
      </c>
      <c r="AN1001" s="34" t="str">
        <f t="shared" si="373"/>
        <v/>
      </c>
      <c r="AO1001" s="34" t="str">
        <f t="shared" si="374"/>
        <v/>
      </c>
      <c r="AP1001" s="34" t="str">
        <f>IF(AJ1001="","",VLOOKUP(AN1001,[1]Sheet11!E:F,2,0))</f>
        <v/>
      </c>
      <c r="AQ1001" s="34" t="str">
        <f>IF(AO1001="拼单会员","5年",IF(AJ1001="","",VLOOKUP(AM1001&amp;AP1001,[1]Sheet11!$J$3:$K$17,2)))</f>
        <v/>
      </c>
      <c r="AR1001" s="34" t="str">
        <f t="shared" si="375"/>
        <v/>
      </c>
      <c r="AS1001" s="34" t="str">
        <f t="shared" si="376"/>
        <v/>
      </c>
      <c r="AT1001" s="34" t="str">
        <f t="shared" si="377"/>
        <v/>
      </c>
      <c r="AU1001" s="34" t="str">
        <f t="shared" si="378"/>
        <v/>
      </c>
      <c r="AV1001" s="34" t="str">
        <f t="shared" si="379"/>
        <v/>
      </c>
      <c r="AW1001" s="34" t="str">
        <f t="shared" si="380"/>
        <v/>
      </c>
      <c r="AX1001" s="34" t="str">
        <f t="shared" si="381"/>
        <v/>
      </c>
      <c r="AY1001" s="34" t="str">
        <f>IF(SUMIF('7-市场业绩'!F:F,AC1001,'7-市场业绩'!I:I)&gt;0,"学习卡","老结算")</f>
        <v>老结算</v>
      </c>
      <c r="AZ1001" s="34" t="str">
        <f t="shared" si="382"/>
        <v/>
      </c>
      <c r="BA1001" s="34" t="str">
        <f t="shared" si="383"/>
        <v>无</v>
      </c>
      <c r="BB1001" s="34" t="str">
        <f t="shared" si="384"/>
        <v/>
      </c>
      <c r="BC1001" s="34" t="str">
        <f t="shared" si="385"/>
        <v/>
      </c>
      <c r="BD1001" s="34" t="str">
        <f t="shared" si="386"/>
        <v>无</v>
      </c>
      <c r="BE1001" s="34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7.25" hidden="1" customHeight="1">
      <c r="A1002" s="30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7"/>
      <c r="M1002" s="20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4" t="str">
        <f t="shared" si="363"/>
        <v/>
      </c>
      <c r="AD1002" s="35">
        <f t="shared" si="364"/>
        <v>0</v>
      </c>
      <c r="AE1002" s="34" t="str">
        <f t="shared" si="365"/>
        <v/>
      </c>
      <c r="AF1002" s="24"/>
      <c r="AG1002" s="39">
        <f t="shared" si="366"/>
        <v>0</v>
      </c>
      <c r="AH1002" s="35">
        <f t="shared" si="367"/>
        <v>0</v>
      </c>
      <c r="AI1002" s="35">
        <f t="shared" si="368"/>
        <v>0</v>
      </c>
      <c r="AJ1002" s="34" t="str">
        <f t="shared" si="369"/>
        <v/>
      </c>
      <c r="AK1002" s="34" t="str">
        <f t="shared" si="370"/>
        <v/>
      </c>
      <c r="AL1002" s="34" t="str">
        <f t="shared" si="371"/>
        <v/>
      </c>
      <c r="AM1002" s="34" t="str">
        <f t="shared" si="372"/>
        <v/>
      </c>
      <c r="AN1002" s="34" t="str">
        <f t="shared" si="373"/>
        <v/>
      </c>
      <c r="AO1002" s="34" t="str">
        <f t="shared" si="374"/>
        <v/>
      </c>
      <c r="AP1002" s="34" t="str">
        <f>IF(AJ1002="","",VLOOKUP(AN1002,[1]Sheet11!E:F,2,0))</f>
        <v/>
      </c>
      <c r="AQ1002" s="34" t="str">
        <f>IF(AO1002="拼单会员","5年",IF(AJ1002="","",VLOOKUP(AM1002&amp;AP1002,[1]Sheet11!$J$3:$K$17,2)))</f>
        <v/>
      </c>
      <c r="AR1002" s="34" t="str">
        <f t="shared" si="375"/>
        <v/>
      </c>
      <c r="AS1002" s="34" t="str">
        <f t="shared" si="376"/>
        <v/>
      </c>
      <c r="AT1002" s="34" t="str">
        <f t="shared" si="377"/>
        <v/>
      </c>
      <c r="AU1002" s="34" t="str">
        <f t="shared" si="378"/>
        <v/>
      </c>
      <c r="AV1002" s="34" t="str">
        <f t="shared" si="379"/>
        <v/>
      </c>
      <c r="AW1002" s="34" t="str">
        <f t="shared" si="380"/>
        <v/>
      </c>
      <c r="AX1002" s="34" t="str">
        <f t="shared" si="381"/>
        <v/>
      </c>
      <c r="AY1002" s="34" t="str">
        <f>IF(SUMIF('7-市场业绩'!F:F,AC1002,'7-市场业绩'!I:I)&gt;0,"学习卡","老结算")</f>
        <v>老结算</v>
      </c>
      <c r="AZ1002" s="34" t="str">
        <f t="shared" si="382"/>
        <v/>
      </c>
      <c r="BA1002" s="34" t="str">
        <f t="shared" si="383"/>
        <v>无</v>
      </c>
      <c r="BB1002" s="34" t="str">
        <f t="shared" si="384"/>
        <v/>
      </c>
      <c r="BC1002" s="34" t="str">
        <f t="shared" si="385"/>
        <v/>
      </c>
      <c r="BD1002" s="34" t="str">
        <f t="shared" si="386"/>
        <v>无</v>
      </c>
      <c r="BE1002" s="34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7.25" hidden="1" customHeight="1">
      <c r="A1003" s="30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7"/>
      <c r="M1003" s="20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4" t="str">
        <f t="shared" si="363"/>
        <v/>
      </c>
      <c r="AD1003" s="35">
        <f t="shared" si="364"/>
        <v>0</v>
      </c>
      <c r="AE1003" s="34" t="str">
        <f t="shared" si="365"/>
        <v/>
      </c>
      <c r="AF1003" s="24"/>
      <c r="AG1003" s="39">
        <f t="shared" si="366"/>
        <v>0</v>
      </c>
      <c r="AH1003" s="35">
        <f t="shared" si="367"/>
        <v>0</v>
      </c>
      <c r="AI1003" s="35">
        <f t="shared" si="368"/>
        <v>0</v>
      </c>
      <c r="AJ1003" s="34" t="str">
        <f t="shared" si="369"/>
        <v/>
      </c>
      <c r="AK1003" s="34" t="str">
        <f t="shared" si="370"/>
        <v/>
      </c>
      <c r="AL1003" s="34" t="str">
        <f t="shared" si="371"/>
        <v/>
      </c>
      <c r="AM1003" s="34" t="str">
        <f t="shared" si="372"/>
        <v/>
      </c>
      <c r="AN1003" s="34" t="str">
        <f t="shared" si="373"/>
        <v/>
      </c>
      <c r="AO1003" s="34" t="str">
        <f t="shared" si="374"/>
        <v/>
      </c>
      <c r="AP1003" s="34" t="str">
        <f>IF(AJ1003="","",VLOOKUP(AN1003,[1]Sheet11!E:F,2,0))</f>
        <v/>
      </c>
      <c r="AQ1003" s="34" t="str">
        <f>IF(AO1003="拼单会员","5年",IF(AJ1003="","",VLOOKUP(AM1003&amp;AP1003,[1]Sheet11!$J$3:$K$17,2)))</f>
        <v/>
      </c>
      <c r="AR1003" s="34" t="str">
        <f t="shared" si="375"/>
        <v/>
      </c>
      <c r="AS1003" s="34" t="str">
        <f t="shared" si="376"/>
        <v/>
      </c>
      <c r="AT1003" s="34" t="str">
        <f t="shared" si="377"/>
        <v/>
      </c>
      <c r="AU1003" s="34" t="str">
        <f t="shared" si="378"/>
        <v/>
      </c>
      <c r="AV1003" s="34" t="str">
        <f t="shared" si="379"/>
        <v/>
      </c>
      <c r="AW1003" s="34" t="str">
        <f t="shared" si="380"/>
        <v/>
      </c>
      <c r="AX1003" s="34" t="str">
        <f t="shared" si="381"/>
        <v/>
      </c>
      <c r="AY1003" s="34" t="str">
        <f>IF(SUMIF('7-市场业绩'!F:F,AC1003,'7-市场业绩'!I:I)&gt;0,"学习卡","老结算")</f>
        <v>老结算</v>
      </c>
      <c r="AZ1003" s="34" t="str">
        <f t="shared" si="382"/>
        <v/>
      </c>
      <c r="BA1003" s="34" t="str">
        <f t="shared" si="383"/>
        <v>无</v>
      </c>
      <c r="BB1003" s="34" t="str">
        <f t="shared" si="384"/>
        <v/>
      </c>
      <c r="BC1003" s="34" t="str">
        <f t="shared" si="385"/>
        <v/>
      </c>
      <c r="BD1003" s="34" t="str">
        <f t="shared" si="386"/>
        <v>无</v>
      </c>
      <c r="BE1003" s="34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7.25" hidden="1" customHeight="1">
      <c r="A1004" s="30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7"/>
      <c r="M1004" s="20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4" t="str">
        <f t="shared" si="363"/>
        <v/>
      </c>
      <c r="AD1004" s="35">
        <f t="shared" si="364"/>
        <v>0</v>
      </c>
      <c r="AE1004" s="34" t="str">
        <f t="shared" si="365"/>
        <v/>
      </c>
      <c r="AF1004" s="24"/>
      <c r="AG1004" s="39">
        <f t="shared" si="366"/>
        <v>0</v>
      </c>
      <c r="AH1004" s="35">
        <f t="shared" si="367"/>
        <v>0</v>
      </c>
      <c r="AI1004" s="35">
        <f t="shared" si="368"/>
        <v>0</v>
      </c>
      <c r="AJ1004" s="34" t="str">
        <f t="shared" si="369"/>
        <v/>
      </c>
      <c r="AK1004" s="34" t="str">
        <f t="shared" si="370"/>
        <v/>
      </c>
      <c r="AL1004" s="34" t="str">
        <f t="shared" si="371"/>
        <v/>
      </c>
      <c r="AM1004" s="34" t="str">
        <f t="shared" si="372"/>
        <v/>
      </c>
      <c r="AN1004" s="34" t="str">
        <f t="shared" si="373"/>
        <v/>
      </c>
      <c r="AO1004" s="34" t="str">
        <f t="shared" si="374"/>
        <v/>
      </c>
      <c r="AP1004" s="34" t="str">
        <f>IF(AJ1004="","",VLOOKUP(AN1004,[1]Sheet11!E:F,2,0))</f>
        <v/>
      </c>
      <c r="AQ1004" s="34" t="str">
        <f>IF(AO1004="拼单会员","5年",IF(AJ1004="","",VLOOKUP(AM1004&amp;AP1004,[1]Sheet11!$J$3:$K$17,2)))</f>
        <v/>
      </c>
      <c r="AR1004" s="34" t="str">
        <f t="shared" si="375"/>
        <v/>
      </c>
      <c r="AS1004" s="34" t="str">
        <f t="shared" si="376"/>
        <v/>
      </c>
      <c r="AT1004" s="34" t="str">
        <f t="shared" si="377"/>
        <v/>
      </c>
      <c r="AU1004" s="34" t="str">
        <f t="shared" si="378"/>
        <v/>
      </c>
      <c r="AV1004" s="34" t="str">
        <f t="shared" si="379"/>
        <v/>
      </c>
      <c r="AW1004" s="34" t="str">
        <f t="shared" si="380"/>
        <v/>
      </c>
      <c r="AX1004" s="34" t="str">
        <f t="shared" si="381"/>
        <v/>
      </c>
      <c r="AY1004" s="34" t="str">
        <f>IF(SUMIF('7-市场业绩'!F:F,AC1004,'7-市场业绩'!I:I)&gt;0,"学习卡","老结算")</f>
        <v>老结算</v>
      </c>
      <c r="AZ1004" s="34" t="str">
        <f t="shared" si="382"/>
        <v/>
      </c>
      <c r="BA1004" s="34" t="str">
        <f t="shared" si="383"/>
        <v>无</v>
      </c>
      <c r="BB1004" s="34" t="str">
        <f t="shared" si="384"/>
        <v/>
      </c>
      <c r="BC1004" s="34" t="str">
        <f t="shared" si="385"/>
        <v/>
      </c>
      <c r="BD1004" s="34" t="str">
        <f t="shared" si="386"/>
        <v>无</v>
      </c>
      <c r="BE1004" s="34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7.25" hidden="1" customHeight="1">
      <c r="A1005" s="30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7"/>
      <c r="M1005" s="20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4" t="str">
        <f t="shared" si="363"/>
        <v/>
      </c>
      <c r="AD1005" s="35">
        <f t="shared" si="364"/>
        <v>0</v>
      </c>
      <c r="AE1005" s="34" t="str">
        <f t="shared" si="365"/>
        <v/>
      </c>
      <c r="AF1005" s="24"/>
      <c r="AG1005" s="39">
        <f t="shared" si="366"/>
        <v>0</v>
      </c>
      <c r="AH1005" s="35">
        <f t="shared" si="367"/>
        <v>0</v>
      </c>
      <c r="AI1005" s="35">
        <f t="shared" si="368"/>
        <v>0</v>
      </c>
      <c r="AJ1005" s="34" t="str">
        <f t="shared" si="369"/>
        <v/>
      </c>
      <c r="AK1005" s="34" t="str">
        <f t="shared" si="370"/>
        <v/>
      </c>
      <c r="AL1005" s="34" t="str">
        <f t="shared" si="371"/>
        <v/>
      </c>
      <c r="AM1005" s="34" t="str">
        <f t="shared" si="372"/>
        <v/>
      </c>
      <c r="AN1005" s="34" t="str">
        <f t="shared" si="373"/>
        <v/>
      </c>
      <c r="AO1005" s="34" t="str">
        <f t="shared" si="374"/>
        <v/>
      </c>
      <c r="AP1005" s="34" t="str">
        <f>IF(AJ1005="","",VLOOKUP(AN1005,[1]Sheet11!E:F,2,0))</f>
        <v/>
      </c>
      <c r="AQ1005" s="34" t="str">
        <f>IF(AO1005="拼单会员","5年",IF(AJ1005="","",VLOOKUP(AM1005&amp;AP1005,[1]Sheet11!$J$3:$K$17,2)))</f>
        <v/>
      </c>
      <c r="AR1005" s="34" t="str">
        <f t="shared" si="375"/>
        <v/>
      </c>
      <c r="AS1005" s="34" t="str">
        <f t="shared" si="376"/>
        <v/>
      </c>
      <c r="AT1005" s="34" t="str">
        <f t="shared" si="377"/>
        <v/>
      </c>
      <c r="AU1005" s="34" t="str">
        <f t="shared" si="378"/>
        <v/>
      </c>
      <c r="AV1005" s="34" t="str">
        <f t="shared" si="379"/>
        <v/>
      </c>
      <c r="AW1005" s="34" t="str">
        <f t="shared" si="380"/>
        <v/>
      </c>
      <c r="AX1005" s="34" t="str">
        <f t="shared" si="381"/>
        <v/>
      </c>
      <c r="AY1005" s="34" t="str">
        <f>IF(SUMIF('7-市场业绩'!F:F,AC1005,'7-市场业绩'!I:I)&gt;0,"学习卡","老结算")</f>
        <v>老结算</v>
      </c>
      <c r="AZ1005" s="34" t="str">
        <f t="shared" si="382"/>
        <v/>
      </c>
      <c r="BA1005" s="34" t="str">
        <f t="shared" si="383"/>
        <v>无</v>
      </c>
      <c r="BB1005" s="34" t="str">
        <f t="shared" si="384"/>
        <v/>
      </c>
      <c r="BC1005" s="34" t="str">
        <f t="shared" si="385"/>
        <v/>
      </c>
      <c r="BD1005" s="34" t="str">
        <f t="shared" si="386"/>
        <v>无</v>
      </c>
      <c r="BE1005" s="34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7.25" hidden="1" customHeight="1">
      <c r="A1006" s="30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7"/>
      <c r="M1006" s="20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4" t="str">
        <f t="shared" si="363"/>
        <v/>
      </c>
      <c r="AD1006" s="35">
        <f t="shared" si="364"/>
        <v>0</v>
      </c>
      <c r="AE1006" s="34" t="str">
        <f t="shared" si="365"/>
        <v/>
      </c>
      <c r="AF1006" s="24"/>
      <c r="AG1006" s="39">
        <f t="shared" si="366"/>
        <v>0</v>
      </c>
      <c r="AH1006" s="35">
        <f t="shared" si="367"/>
        <v>0</v>
      </c>
      <c r="AI1006" s="35">
        <f t="shared" si="368"/>
        <v>0</v>
      </c>
      <c r="AJ1006" s="34" t="str">
        <f t="shared" si="369"/>
        <v/>
      </c>
      <c r="AK1006" s="34" t="str">
        <f t="shared" si="370"/>
        <v/>
      </c>
      <c r="AL1006" s="34" t="str">
        <f t="shared" si="371"/>
        <v/>
      </c>
      <c r="AM1006" s="34" t="str">
        <f t="shared" si="372"/>
        <v/>
      </c>
      <c r="AN1006" s="34" t="str">
        <f t="shared" si="373"/>
        <v/>
      </c>
      <c r="AO1006" s="34" t="str">
        <f t="shared" si="374"/>
        <v/>
      </c>
      <c r="AP1006" s="34" t="str">
        <f>IF(AJ1006="","",VLOOKUP(AN1006,[1]Sheet11!E:F,2,0))</f>
        <v/>
      </c>
      <c r="AQ1006" s="34" t="str">
        <f>IF(AO1006="拼单会员","5年",IF(AJ1006="","",VLOOKUP(AM1006&amp;AP1006,[1]Sheet11!$J$3:$K$17,2)))</f>
        <v/>
      </c>
      <c r="AR1006" s="34" t="str">
        <f t="shared" si="375"/>
        <v/>
      </c>
      <c r="AS1006" s="34" t="str">
        <f t="shared" si="376"/>
        <v/>
      </c>
      <c r="AT1006" s="34" t="str">
        <f t="shared" si="377"/>
        <v/>
      </c>
      <c r="AU1006" s="34" t="str">
        <f t="shared" si="378"/>
        <v/>
      </c>
      <c r="AV1006" s="34" t="str">
        <f t="shared" si="379"/>
        <v/>
      </c>
      <c r="AW1006" s="34" t="str">
        <f t="shared" si="380"/>
        <v/>
      </c>
      <c r="AX1006" s="34" t="str">
        <f t="shared" si="381"/>
        <v/>
      </c>
      <c r="AY1006" s="34" t="str">
        <f>IF(SUMIF('7-市场业绩'!F:F,AC1006,'7-市场业绩'!I:I)&gt;0,"学习卡","老结算")</f>
        <v>老结算</v>
      </c>
      <c r="AZ1006" s="34" t="str">
        <f t="shared" si="382"/>
        <v/>
      </c>
      <c r="BA1006" s="34" t="str">
        <f t="shared" si="383"/>
        <v>无</v>
      </c>
      <c r="BB1006" s="34" t="str">
        <f t="shared" si="384"/>
        <v/>
      </c>
      <c r="BC1006" s="34" t="str">
        <f t="shared" si="385"/>
        <v/>
      </c>
      <c r="BD1006" s="34" t="str">
        <f t="shared" si="386"/>
        <v>无</v>
      </c>
      <c r="BE1006" s="34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7.25" hidden="1" customHeight="1">
      <c r="A1007" s="30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7"/>
      <c r="M1007" s="20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4" t="str">
        <f t="shared" si="363"/>
        <v/>
      </c>
      <c r="AD1007" s="35">
        <f t="shared" si="364"/>
        <v>0</v>
      </c>
      <c r="AE1007" s="34" t="str">
        <f t="shared" si="365"/>
        <v/>
      </c>
      <c r="AF1007" s="24"/>
      <c r="AG1007" s="39">
        <f t="shared" si="366"/>
        <v>0</v>
      </c>
      <c r="AH1007" s="35">
        <f t="shared" si="367"/>
        <v>0</v>
      </c>
      <c r="AI1007" s="35">
        <f t="shared" si="368"/>
        <v>0</v>
      </c>
      <c r="AJ1007" s="34" t="str">
        <f t="shared" si="369"/>
        <v/>
      </c>
      <c r="AK1007" s="34" t="str">
        <f t="shared" si="370"/>
        <v/>
      </c>
      <c r="AL1007" s="34" t="str">
        <f t="shared" si="371"/>
        <v/>
      </c>
      <c r="AM1007" s="34" t="str">
        <f t="shared" si="372"/>
        <v/>
      </c>
      <c r="AN1007" s="34" t="str">
        <f t="shared" si="373"/>
        <v/>
      </c>
      <c r="AO1007" s="34" t="str">
        <f t="shared" si="374"/>
        <v/>
      </c>
      <c r="AP1007" s="34" t="str">
        <f>IF(AJ1007="","",VLOOKUP(AN1007,[1]Sheet11!E:F,2,0))</f>
        <v/>
      </c>
      <c r="AQ1007" s="34" t="str">
        <f>IF(AO1007="拼单会员","5年",IF(AJ1007="","",VLOOKUP(AM1007&amp;AP1007,[1]Sheet11!$J$3:$K$17,2)))</f>
        <v/>
      </c>
      <c r="AR1007" s="34" t="str">
        <f t="shared" si="375"/>
        <v/>
      </c>
      <c r="AS1007" s="34" t="str">
        <f t="shared" si="376"/>
        <v/>
      </c>
      <c r="AT1007" s="34" t="str">
        <f t="shared" si="377"/>
        <v/>
      </c>
      <c r="AU1007" s="34" t="str">
        <f t="shared" si="378"/>
        <v/>
      </c>
      <c r="AV1007" s="34" t="str">
        <f t="shared" si="379"/>
        <v/>
      </c>
      <c r="AW1007" s="34" t="str">
        <f t="shared" si="380"/>
        <v/>
      </c>
      <c r="AX1007" s="34" t="str">
        <f t="shared" si="381"/>
        <v/>
      </c>
      <c r="AY1007" s="34" t="str">
        <f>IF(SUMIF('7-市场业绩'!F:F,AC1007,'7-市场业绩'!I:I)&gt;0,"学习卡","老结算")</f>
        <v>老结算</v>
      </c>
      <c r="AZ1007" s="34" t="str">
        <f t="shared" si="382"/>
        <v/>
      </c>
      <c r="BA1007" s="34" t="str">
        <f t="shared" si="383"/>
        <v>无</v>
      </c>
      <c r="BB1007" s="34" t="str">
        <f t="shared" si="384"/>
        <v/>
      </c>
      <c r="BC1007" s="34" t="str">
        <f t="shared" si="385"/>
        <v/>
      </c>
      <c r="BD1007" s="34" t="str">
        <f t="shared" si="386"/>
        <v>无</v>
      </c>
      <c r="BE1007" s="34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7.25" hidden="1" customHeight="1">
      <c r="A1008" s="30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7"/>
      <c r="M1008" s="20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4" t="str">
        <f t="shared" si="363"/>
        <v/>
      </c>
      <c r="AD1008" s="35">
        <f t="shared" si="364"/>
        <v>0</v>
      </c>
      <c r="AE1008" s="34" t="str">
        <f t="shared" si="365"/>
        <v/>
      </c>
      <c r="AF1008" s="24"/>
      <c r="AG1008" s="39">
        <f t="shared" si="366"/>
        <v>0</v>
      </c>
      <c r="AH1008" s="35">
        <f t="shared" si="367"/>
        <v>0</v>
      </c>
      <c r="AI1008" s="35">
        <f t="shared" si="368"/>
        <v>0</v>
      </c>
      <c r="AJ1008" s="34" t="str">
        <f t="shared" si="369"/>
        <v/>
      </c>
      <c r="AK1008" s="34" t="str">
        <f t="shared" si="370"/>
        <v/>
      </c>
      <c r="AL1008" s="34" t="str">
        <f t="shared" si="371"/>
        <v/>
      </c>
      <c r="AM1008" s="34" t="str">
        <f t="shared" si="372"/>
        <v/>
      </c>
      <c r="AN1008" s="34" t="str">
        <f t="shared" si="373"/>
        <v/>
      </c>
      <c r="AO1008" s="34" t="str">
        <f t="shared" si="374"/>
        <v/>
      </c>
      <c r="AP1008" s="34" t="str">
        <f>IF(AJ1008="","",VLOOKUP(AN1008,[1]Sheet11!E:F,2,0))</f>
        <v/>
      </c>
      <c r="AQ1008" s="34" t="str">
        <f>IF(AO1008="拼单会员","5年",IF(AJ1008="","",VLOOKUP(AM1008&amp;AP1008,[1]Sheet11!$J$3:$K$17,2)))</f>
        <v/>
      </c>
      <c r="AR1008" s="34" t="str">
        <f t="shared" si="375"/>
        <v/>
      </c>
      <c r="AS1008" s="34" t="str">
        <f t="shared" si="376"/>
        <v/>
      </c>
      <c r="AT1008" s="34" t="str">
        <f t="shared" si="377"/>
        <v/>
      </c>
      <c r="AU1008" s="34" t="str">
        <f t="shared" si="378"/>
        <v/>
      </c>
      <c r="AV1008" s="34" t="str">
        <f t="shared" si="379"/>
        <v/>
      </c>
      <c r="AW1008" s="34" t="str">
        <f t="shared" si="380"/>
        <v/>
      </c>
      <c r="AX1008" s="34" t="str">
        <f t="shared" si="381"/>
        <v/>
      </c>
      <c r="AY1008" s="34" t="str">
        <f>IF(SUMIF('7-市场业绩'!F:F,AC1008,'7-市场业绩'!I:I)&gt;0,"学习卡","老结算")</f>
        <v>老结算</v>
      </c>
      <c r="AZ1008" s="34" t="str">
        <f t="shared" si="382"/>
        <v/>
      </c>
      <c r="BA1008" s="34" t="str">
        <f t="shared" si="383"/>
        <v>无</v>
      </c>
      <c r="BB1008" s="34" t="str">
        <f t="shared" si="384"/>
        <v/>
      </c>
      <c r="BC1008" s="34" t="str">
        <f t="shared" si="385"/>
        <v/>
      </c>
      <c r="BD1008" s="34" t="str">
        <f t="shared" si="386"/>
        <v>无</v>
      </c>
      <c r="BE1008" s="34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7.25" hidden="1" customHeight="1">
      <c r="A1009" s="30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7"/>
      <c r="M1009" s="20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4" t="str">
        <f t="shared" si="363"/>
        <v/>
      </c>
      <c r="AD1009" s="35">
        <f t="shared" si="364"/>
        <v>0</v>
      </c>
      <c r="AE1009" s="34" t="str">
        <f t="shared" si="365"/>
        <v/>
      </c>
      <c r="AF1009" s="24"/>
      <c r="AG1009" s="39">
        <f t="shared" si="366"/>
        <v>0</v>
      </c>
      <c r="AH1009" s="35">
        <f t="shared" si="367"/>
        <v>0</v>
      </c>
      <c r="AI1009" s="35">
        <f t="shared" si="368"/>
        <v>0</v>
      </c>
      <c r="AJ1009" s="34" t="str">
        <f t="shared" si="369"/>
        <v/>
      </c>
      <c r="AK1009" s="34" t="str">
        <f t="shared" si="370"/>
        <v/>
      </c>
      <c r="AL1009" s="34" t="str">
        <f t="shared" si="371"/>
        <v/>
      </c>
      <c r="AM1009" s="34" t="str">
        <f t="shared" si="372"/>
        <v/>
      </c>
      <c r="AN1009" s="34" t="str">
        <f t="shared" si="373"/>
        <v/>
      </c>
      <c r="AO1009" s="34" t="str">
        <f t="shared" si="374"/>
        <v/>
      </c>
      <c r="AP1009" s="34" t="str">
        <f>IF(AJ1009="","",VLOOKUP(AN1009,[1]Sheet11!E:F,2,0))</f>
        <v/>
      </c>
      <c r="AQ1009" s="34" t="str">
        <f>IF(AO1009="拼单会员","5年",IF(AJ1009="","",VLOOKUP(AM1009&amp;AP1009,[1]Sheet11!$J$3:$K$17,2)))</f>
        <v/>
      </c>
      <c r="AR1009" s="34" t="str">
        <f t="shared" si="375"/>
        <v/>
      </c>
      <c r="AS1009" s="34" t="str">
        <f t="shared" si="376"/>
        <v/>
      </c>
      <c r="AT1009" s="34" t="str">
        <f t="shared" si="377"/>
        <v/>
      </c>
      <c r="AU1009" s="34" t="str">
        <f t="shared" si="378"/>
        <v/>
      </c>
      <c r="AV1009" s="34" t="str">
        <f t="shared" si="379"/>
        <v/>
      </c>
      <c r="AW1009" s="34" t="str">
        <f t="shared" si="380"/>
        <v/>
      </c>
      <c r="AX1009" s="34" t="str">
        <f t="shared" si="381"/>
        <v/>
      </c>
      <c r="AY1009" s="34" t="str">
        <f>IF(SUMIF('7-市场业绩'!F:F,AC1009,'7-市场业绩'!I:I)&gt;0,"学习卡","老结算")</f>
        <v>老结算</v>
      </c>
      <c r="AZ1009" s="34" t="str">
        <f t="shared" si="382"/>
        <v/>
      </c>
      <c r="BA1009" s="34" t="str">
        <f t="shared" si="383"/>
        <v>无</v>
      </c>
      <c r="BB1009" s="34" t="str">
        <f t="shared" si="384"/>
        <v/>
      </c>
      <c r="BC1009" s="34" t="str">
        <f t="shared" si="385"/>
        <v/>
      </c>
      <c r="BD1009" s="34" t="str">
        <f t="shared" si="386"/>
        <v>无</v>
      </c>
      <c r="BE1009" s="34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7.25" hidden="1" customHeight="1">
      <c r="A1010" s="30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7"/>
      <c r="M1010" s="20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4" t="str">
        <f t="shared" si="363"/>
        <v/>
      </c>
      <c r="AD1010" s="35">
        <f t="shared" si="364"/>
        <v>0</v>
      </c>
      <c r="AE1010" s="34" t="str">
        <f t="shared" si="365"/>
        <v/>
      </c>
      <c r="AF1010" s="24"/>
      <c r="AG1010" s="39">
        <f t="shared" si="366"/>
        <v>0</v>
      </c>
      <c r="AH1010" s="35">
        <f t="shared" si="367"/>
        <v>0</v>
      </c>
      <c r="AI1010" s="35">
        <f t="shared" si="368"/>
        <v>0</v>
      </c>
      <c r="AJ1010" s="34" t="str">
        <f t="shared" si="369"/>
        <v/>
      </c>
      <c r="AK1010" s="34" t="str">
        <f t="shared" si="370"/>
        <v/>
      </c>
      <c r="AL1010" s="34" t="str">
        <f t="shared" si="371"/>
        <v/>
      </c>
      <c r="AM1010" s="34" t="str">
        <f t="shared" si="372"/>
        <v/>
      </c>
      <c r="AN1010" s="34" t="str">
        <f t="shared" si="373"/>
        <v/>
      </c>
      <c r="AO1010" s="34" t="str">
        <f t="shared" si="374"/>
        <v/>
      </c>
      <c r="AP1010" s="34" t="str">
        <f>IF(AJ1010="","",VLOOKUP(AN1010,[1]Sheet11!E:F,2,0))</f>
        <v/>
      </c>
      <c r="AQ1010" s="34" t="str">
        <f>IF(AO1010="拼单会员","5年",IF(AJ1010="","",VLOOKUP(AM1010&amp;AP1010,[1]Sheet11!$J$3:$K$17,2)))</f>
        <v/>
      </c>
      <c r="AR1010" s="34" t="str">
        <f t="shared" si="375"/>
        <v/>
      </c>
      <c r="AS1010" s="34" t="str">
        <f t="shared" si="376"/>
        <v/>
      </c>
      <c r="AT1010" s="34" t="str">
        <f t="shared" si="377"/>
        <v/>
      </c>
      <c r="AU1010" s="34" t="str">
        <f t="shared" si="378"/>
        <v/>
      </c>
      <c r="AV1010" s="34" t="str">
        <f t="shared" si="379"/>
        <v/>
      </c>
      <c r="AW1010" s="34" t="str">
        <f t="shared" si="380"/>
        <v/>
      </c>
      <c r="AX1010" s="34" t="str">
        <f t="shared" si="381"/>
        <v/>
      </c>
      <c r="AY1010" s="34" t="str">
        <f>IF(SUMIF('7-市场业绩'!F:F,AC1010,'7-市场业绩'!I:I)&gt;0,"学习卡","老结算")</f>
        <v>老结算</v>
      </c>
      <c r="AZ1010" s="34" t="str">
        <f t="shared" si="382"/>
        <v/>
      </c>
      <c r="BA1010" s="34" t="str">
        <f t="shared" si="383"/>
        <v>无</v>
      </c>
      <c r="BB1010" s="34" t="str">
        <f t="shared" si="384"/>
        <v/>
      </c>
      <c r="BC1010" s="34" t="str">
        <f t="shared" si="385"/>
        <v/>
      </c>
      <c r="BD1010" s="34" t="str">
        <f t="shared" si="386"/>
        <v>无</v>
      </c>
      <c r="BE1010" s="34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7.25" hidden="1" customHeight="1">
      <c r="A1011" s="30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7"/>
      <c r="M1011" s="20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4" t="str">
        <f t="shared" si="363"/>
        <v/>
      </c>
      <c r="AD1011" s="35">
        <f t="shared" si="364"/>
        <v>0</v>
      </c>
      <c r="AE1011" s="34" t="str">
        <f t="shared" si="365"/>
        <v/>
      </c>
      <c r="AF1011" s="24"/>
      <c r="AG1011" s="39">
        <f t="shared" si="366"/>
        <v>0</v>
      </c>
      <c r="AH1011" s="35">
        <f t="shared" si="367"/>
        <v>0</v>
      </c>
      <c r="AI1011" s="35">
        <f t="shared" si="368"/>
        <v>0</v>
      </c>
      <c r="AJ1011" s="34" t="str">
        <f t="shared" si="369"/>
        <v/>
      </c>
      <c r="AK1011" s="34" t="str">
        <f t="shared" si="370"/>
        <v/>
      </c>
      <c r="AL1011" s="34" t="str">
        <f t="shared" si="371"/>
        <v/>
      </c>
      <c r="AM1011" s="34" t="str">
        <f t="shared" si="372"/>
        <v/>
      </c>
      <c r="AN1011" s="34" t="str">
        <f t="shared" si="373"/>
        <v/>
      </c>
      <c r="AO1011" s="34" t="str">
        <f t="shared" si="374"/>
        <v/>
      </c>
      <c r="AP1011" s="34" t="str">
        <f>IF(AJ1011="","",VLOOKUP(AN1011,[1]Sheet11!E:F,2,0))</f>
        <v/>
      </c>
      <c r="AQ1011" s="34" t="str">
        <f>IF(AO1011="拼单会员","5年",IF(AJ1011="","",VLOOKUP(AM1011&amp;AP1011,[1]Sheet11!$J$3:$K$17,2)))</f>
        <v/>
      </c>
      <c r="AR1011" s="34" t="str">
        <f t="shared" si="375"/>
        <v/>
      </c>
      <c r="AS1011" s="34" t="str">
        <f t="shared" si="376"/>
        <v/>
      </c>
      <c r="AT1011" s="34" t="str">
        <f t="shared" si="377"/>
        <v/>
      </c>
      <c r="AU1011" s="34" t="str">
        <f t="shared" si="378"/>
        <v/>
      </c>
      <c r="AV1011" s="34" t="str">
        <f t="shared" si="379"/>
        <v/>
      </c>
      <c r="AW1011" s="34" t="str">
        <f t="shared" si="380"/>
        <v/>
      </c>
      <c r="AX1011" s="34" t="str">
        <f t="shared" si="381"/>
        <v/>
      </c>
      <c r="AY1011" s="34" t="str">
        <f>IF(SUMIF('7-市场业绩'!F:F,AC1011,'7-市场业绩'!I:I)&gt;0,"学习卡","老结算")</f>
        <v>老结算</v>
      </c>
      <c r="AZ1011" s="34" t="str">
        <f t="shared" si="382"/>
        <v/>
      </c>
      <c r="BA1011" s="34" t="str">
        <f t="shared" si="383"/>
        <v>无</v>
      </c>
      <c r="BB1011" s="34" t="str">
        <f t="shared" si="384"/>
        <v/>
      </c>
      <c r="BC1011" s="34" t="str">
        <f t="shared" si="385"/>
        <v/>
      </c>
      <c r="BD1011" s="34" t="str">
        <f t="shared" si="386"/>
        <v>无</v>
      </c>
      <c r="BE1011" s="34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7.25" hidden="1" customHeight="1">
      <c r="A1012" s="30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7"/>
      <c r="M1012" s="20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4" t="str">
        <f t="shared" si="363"/>
        <v/>
      </c>
      <c r="AD1012" s="35">
        <f t="shared" si="364"/>
        <v>0</v>
      </c>
      <c r="AE1012" s="34" t="str">
        <f t="shared" si="365"/>
        <v/>
      </c>
      <c r="AF1012" s="24"/>
      <c r="AG1012" s="39">
        <f t="shared" si="366"/>
        <v>0</v>
      </c>
      <c r="AH1012" s="35">
        <f t="shared" si="367"/>
        <v>0</v>
      </c>
      <c r="AI1012" s="35">
        <f t="shared" si="368"/>
        <v>0</v>
      </c>
      <c r="AJ1012" s="34" t="str">
        <f t="shared" si="369"/>
        <v/>
      </c>
      <c r="AK1012" s="34" t="str">
        <f t="shared" si="370"/>
        <v/>
      </c>
      <c r="AL1012" s="34" t="str">
        <f t="shared" si="371"/>
        <v/>
      </c>
      <c r="AM1012" s="34" t="str">
        <f t="shared" si="372"/>
        <v/>
      </c>
      <c r="AN1012" s="34" t="str">
        <f t="shared" si="373"/>
        <v/>
      </c>
      <c r="AO1012" s="34" t="str">
        <f t="shared" si="374"/>
        <v/>
      </c>
      <c r="AP1012" s="34" t="str">
        <f>IF(AJ1012="","",VLOOKUP(AN1012,[1]Sheet11!E:F,2,0))</f>
        <v/>
      </c>
      <c r="AQ1012" s="34" t="str">
        <f>IF(AO1012="拼单会员","5年",IF(AJ1012="","",VLOOKUP(AM1012&amp;AP1012,[1]Sheet11!$J$3:$K$17,2)))</f>
        <v/>
      </c>
      <c r="AR1012" s="34" t="str">
        <f t="shared" si="375"/>
        <v/>
      </c>
      <c r="AS1012" s="34" t="str">
        <f t="shared" si="376"/>
        <v/>
      </c>
      <c r="AT1012" s="34" t="str">
        <f t="shared" si="377"/>
        <v/>
      </c>
      <c r="AU1012" s="34" t="str">
        <f t="shared" si="378"/>
        <v/>
      </c>
      <c r="AV1012" s="34" t="str">
        <f t="shared" si="379"/>
        <v/>
      </c>
      <c r="AW1012" s="34" t="str">
        <f t="shared" si="380"/>
        <v/>
      </c>
      <c r="AX1012" s="34" t="str">
        <f t="shared" si="381"/>
        <v/>
      </c>
      <c r="AY1012" s="34" t="str">
        <f>IF(SUMIF('7-市场业绩'!F:F,AC1012,'7-市场业绩'!I:I)&gt;0,"学习卡","老结算")</f>
        <v>老结算</v>
      </c>
      <c r="AZ1012" s="34" t="str">
        <f t="shared" si="382"/>
        <v/>
      </c>
      <c r="BA1012" s="34" t="str">
        <f t="shared" si="383"/>
        <v>无</v>
      </c>
      <c r="BB1012" s="34" t="str">
        <f t="shared" si="384"/>
        <v/>
      </c>
      <c r="BC1012" s="34" t="str">
        <f t="shared" si="385"/>
        <v/>
      </c>
      <c r="BD1012" s="34" t="str">
        <f t="shared" si="386"/>
        <v>无</v>
      </c>
      <c r="BE1012" s="34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7.25" hidden="1" customHeight="1">
      <c r="A1013" s="30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7"/>
      <c r="M1013" s="20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4" t="str">
        <f t="shared" si="363"/>
        <v/>
      </c>
      <c r="AD1013" s="35">
        <f t="shared" si="364"/>
        <v>0</v>
      </c>
      <c r="AE1013" s="34" t="str">
        <f t="shared" si="365"/>
        <v/>
      </c>
      <c r="AF1013" s="24"/>
      <c r="AG1013" s="39">
        <f t="shared" si="366"/>
        <v>0</v>
      </c>
      <c r="AH1013" s="35">
        <f t="shared" si="367"/>
        <v>0</v>
      </c>
      <c r="AI1013" s="35">
        <f t="shared" si="368"/>
        <v>0</v>
      </c>
      <c r="AJ1013" s="34" t="str">
        <f t="shared" si="369"/>
        <v/>
      </c>
      <c r="AK1013" s="34" t="str">
        <f t="shared" si="370"/>
        <v/>
      </c>
      <c r="AL1013" s="34" t="str">
        <f t="shared" si="371"/>
        <v/>
      </c>
      <c r="AM1013" s="34" t="str">
        <f t="shared" si="372"/>
        <v/>
      </c>
      <c r="AN1013" s="34" t="str">
        <f t="shared" si="373"/>
        <v/>
      </c>
      <c r="AO1013" s="34" t="str">
        <f t="shared" si="374"/>
        <v/>
      </c>
      <c r="AP1013" s="34" t="str">
        <f>IF(AJ1013="","",VLOOKUP(AN1013,[1]Sheet11!E:F,2,0))</f>
        <v/>
      </c>
      <c r="AQ1013" s="34" t="str">
        <f>IF(AO1013="拼单会员","5年",IF(AJ1013="","",VLOOKUP(AM1013&amp;AP1013,[1]Sheet11!$J$3:$K$17,2)))</f>
        <v/>
      </c>
      <c r="AR1013" s="34" t="str">
        <f t="shared" si="375"/>
        <v/>
      </c>
      <c r="AS1013" s="34" t="str">
        <f t="shared" si="376"/>
        <v/>
      </c>
      <c r="AT1013" s="34" t="str">
        <f t="shared" si="377"/>
        <v/>
      </c>
      <c r="AU1013" s="34" t="str">
        <f t="shared" si="378"/>
        <v/>
      </c>
      <c r="AV1013" s="34" t="str">
        <f t="shared" si="379"/>
        <v/>
      </c>
      <c r="AW1013" s="34" t="str">
        <f t="shared" si="380"/>
        <v/>
      </c>
      <c r="AX1013" s="34" t="str">
        <f t="shared" si="381"/>
        <v/>
      </c>
      <c r="AY1013" s="34" t="str">
        <f>IF(SUMIF('7-市场业绩'!F:F,AC1013,'7-市场业绩'!I:I)&gt;0,"学习卡","老结算")</f>
        <v>老结算</v>
      </c>
      <c r="AZ1013" s="34" t="str">
        <f t="shared" si="382"/>
        <v/>
      </c>
      <c r="BA1013" s="34" t="str">
        <f t="shared" si="383"/>
        <v>无</v>
      </c>
      <c r="BB1013" s="34" t="str">
        <f t="shared" si="384"/>
        <v/>
      </c>
      <c r="BC1013" s="34" t="str">
        <f t="shared" si="385"/>
        <v/>
      </c>
      <c r="BD1013" s="34" t="str">
        <f t="shared" si="386"/>
        <v>无</v>
      </c>
      <c r="BE1013" s="34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7.25" hidden="1" customHeight="1">
      <c r="A1014" s="30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7"/>
      <c r="M1014" s="20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4" t="str">
        <f t="shared" si="363"/>
        <v/>
      </c>
      <c r="AD1014" s="35">
        <f t="shared" si="364"/>
        <v>0</v>
      </c>
      <c r="AE1014" s="34" t="str">
        <f t="shared" si="365"/>
        <v/>
      </c>
      <c r="AF1014" s="24"/>
      <c r="AG1014" s="39">
        <f t="shared" si="366"/>
        <v>0</v>
      </c>
      <c r="AH1014" s="35">
        <f t="shared" si="367"/>
        <v>0</v>
      </c>
      <c r="AI1014" s="35">
        <f t="shared" si="368"/>
        <v>0</v>
      </c>
      <c r="AJ1014" s="34" t="str">
        <f t="shared" si="369"/>
        <v/>
      </c>
      <c r="AK1014" s="34" t="str">
        <f t="shared" si="370"/>
        <v/>
      </c>
      <c r="AL1014" s="34" t="str">
        <f t="shared" si="371"/>
        <v/>
      </c>
      <c r="AM1014" s="34" t="str">
        <f t="shared" si="372"/>
        <v/>
      </c>
      <c r="AN1014" s="34" t="str">
        <f t="shared" si="373"/>
        <v/>
      </c>
      <c r="AO1014" s="34" t="str">
        <f t="shared" si="374"/>
        <v/>
      </c>
      <c r="AP1014" s="34" t="str">
        <f>IF(AJ1014="","",VLOOKUP(AN1014,[1]Sheet11!E:F,2,0))</f>
        <v/>
      </c>
      <c r="AQ1014" s="34" t="str">
        <f>IF(AO1014="拼单会员","5年",IF(AJ1014="","",VLOOKUP(AM1014&amp;AP1014,[1]Sheet11!$J$3:$K$17,2)))</f>
        <v/>
      </c>
      <c r="AR1014" s="34" t="str">
        <f t="shared" si="375"/>
        <v/>
      </c>
      <c r="AS1014" s="34" t="str">
        <f t="shared" si="376"/>
        <v/>
      </c>
      <c r="AT1014" s="34" t="str">
        <f t="shared" si="377"/>
        <v/>
      </c>
      <c r="AU1014" s="34" t="str">
        <f t="shared" si="378"/>
        <v/>
      </c>
      <c r="AV1014" s="34" t="str">
        <f t="shared" si="379"/>
        <v/>
      </c>
      <c r="AW1014" s="34" t="str">
        <f t="shared" si="380"/>
        <v/>
      </c>
      <c r="AX1014" s="34" t="str">
        <f t="shared" si="381"/>
        <v/>
      </c>
      <c r="AY1014" s="34" t="str">
        <f>IF(SUMIF('7-市场业绩'!F:F,AC1014,'7-市场业绩'!I:I)&gt;0,"学习卡","老结算")</f>
        <v>老结算</v>
      </c>
      <c r="AZ1014" s="34" t="str">
        <f t="shared" si="382"/>
        <v/>
      </c>
      <c r="BA1014" s="34" t="str">
        <f t="shared" si="383"/>
        <v>无</v>
      </c>
      <c r="BB1014" s="34" t="str">
        <f t="shared" si="384"/>
        <v/>
      </c>
      <c r="BC1014" s="34" t="str">
        <f t="shared" si="385"/>
        <v/>
      </c>
      <c r="BD1014" s="34" t="str">
        <f t="shared" si="386"/>
        <v>无</v>
      </c>
      <c r="BE1014" s="34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7.25" hidden="1" customHeight="1">
      <c r="A1015" s="30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7"/>
      <c r="M1015" s="20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4" t="str">
        <f t="shared" si="363"/>
        <v/>
      </c>
      <c r="AD1015" s="35">
        <f t="shared" si="364"/>
        <v>0</v>
      </c>
      <c r="AE1015" s="34" t="str">
        <f t="shared" si="365"/>
        <v/>
      </c>
      <c r="AF1015" s="24"/>
      <c r="AG1015" s="39">
        <f t="shared" si="366"/>
        <v>0</v>
      </c>
      <c r="AH1015" s="35">
        <f t="shared" si="367"/>
        <v>0</v>
      </c>
      <c r="AI1015" s="35">
        <f t="shared" si="368"/>
        <v>0</v>
      </c>
      <c r="AJ1015" s="34" t="str">
        <f t="shared" si="369"/>
        <v/>
      </c>
      <c r="AK1015" s="34" t="str">
        <f t="shared" si="370"/>
        <v/>
      </c>
      <c r="AL1015" s="34" t="str">
        <f t="shared" si="371"/>
        <v/>
      </c>
      <c r="AM1015" s="34" t="str">
        <f t="shared" si="372"/>
        <v/>
      </c>
      <c r="AN1015" s="34" t="str">
        <f t="shared" si="373"/>
        <v/>
      </c>
      <c r="AO1015" s="34" t="str">
        <f t="shared" si="374"/>
        <v/>
      </c>
      <c r="AP1015" s="34" t="str">
        <f>IF(AJ1015="","",VLOOKUP(AN1015,[1]Sheet11!E:F,2,0))</f>
        <v/>
      </c>
      <c r="AQ1015" s="34" t="str">
        <f>IF(AO1015="拼单会员","5年",IF(AJ1015="","",VLOOKUP(AM1015&amp;AP1015,[1]Sheet11!$J$3:$K$17,2)))</f>
        <v/>
      </c>
      <c r="AR1015" s="34" t="str">
        <f t="shared" si="375"/>
        <v/>
      </c>
      <c r="AS1015" s="34" t="str">
        <f t="shared" si="376"/>
        <v/>
      </c>
      <c r="AT1015" s="34" t="str">
        <f t="shared" si="377"/>
        <v/>
      </c>
      <c r="AU1015" s="34" t="str">
        <f t="shared" si="378"/>
        <v/>
      </c>
      <c r="AV1015" s="34" t="str">
        <f t="shared" si="379"/>
        <v/>
      </c>
      <c r="AW1015" s="34" t="str">
        <f t="shared" si="380"/>
        <v/>
      </c>
      <c r="AX1015" s="34" t="str">
        <f t="shared" si="381"/>
        <v/>
      </c>
      <c r="AY1015" s="34" t="str">
        <f>IF(SUMIF('7-市场业绩'!F:F,AC1015,'7-市场业绩'!I:I)&gt;0,"学习卡","老结算")</f>
        <v>老结算</v>
      </c>
      <c r="AZ1015" s="34" t="str">
        <f t="shared" si="382"/>
        <v/>
      </c>
      <c r="BA1015" s="34" t="str">
        <f t="shared" si="383"/>
        <v>无</v>
      </c>
      <c r="BB1015" s="34" t="str">
        <f t="shared" si="384"/>
        <v/>
      </c>
      <c r="BC1015" s="34" t="str">
        <f t="shared" si="385"/>
        <v/>
      </c>
      <c r="BD1015" s="34" t="str">
        <f t="shared" si="386"/>
        <v>无</v>
      </c>
      <c r="BE1015" s="34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7.25" hidden="1" customHeight="1">
      <c r="A1016" s="30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7"/>
      <c r="M1016" s="20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4" t="str">
        <f t="shared" si="363"/>
        <v/>
      </c>
      <c r="AD1016" s="35">
        <f t="shared" si="364"/>
        <v>0</v>
      </c>
      <c r="AE1016" s="34" t="str">
        <f t="shared" si="365"/>
        <v/>
      </c>
      <c r="AF1016" s="24"/>
      <c r="AG1016" s="39">
        <f t="shared" si="366"/>
        <v>0</v>
      </c>
      <c r="AH1016" s="35">
        <f t="shared" si="367"/>
        <v>0</v>
      </c>
      <c r="AI1016" s="35">
        <f t="shared" si="368"/>
        <v>0</v>
      </c>
      <c r="AJ1016" s="34" t="str">
        <f t="shared" si="369"/>
        <v/>
      </c>
      <c r="AK1016" s="34" t="str">
        <f t="shared" si="370"/>
        <v/>
      </c>
      <c r="AL1016" s="34" t="str">
        <f t="shared" si="371"/>
        <v/>
      </c>
      <c r="AM1016" s="34" t="str">
        <f t="shared" si="372"/>
        <v/>
      </c>
      <c r="AN1016" s="34" t="str">
        <f t="shared" si="373"/>
        <v/>
      </c>
      <c r="AO1016" s="34" t="str">
        <f t="shared" si="374"/>
        <v/>
      </c>
      <c r="AP1016" s="34" t="str">
        <f>IF(AJ1016="","",VLOOKUP(AN1016,[1]Sheet11!E:F,2,0))</f>
        <v/>
      </c>
      <c r="AQ1016" s="34" t="str">
        <f>IF(AO1016="拼单会员","5年",IF(AJ1016="","",VLOOKUP(AM1016&amp;AP1016,[1]Sheet11!$J$3:$K$17,2)))</f>
        <v/>
      </c>
      <c r="AR1016" s="34" t="str">
        <f t="shared" si="375"/>
        <v/>
      </c>
      <c r="AS1016" s="34" t="str">
        <f t="shared" si="376"/>
        <v/>
      </c>
      <c r="AT1016" s="34" t="str">
        <f t="shared" si="377"/>
        <v/>
      </c>
      <c r="AU1016" s="34" t="str">
        <f t="shared" si="378"/>
        <v/>
      </c>
      <c r="AV1016" s="34" t="str">
        <f t="shared" si="379"/>
        <v/>
      </c>
      <c r="AW1016" s="34" t="str">
        <f t="shared" si="380"/>
        <v/>
      </c>
      <c r="AX1016" s="34" t="str">
        <f t="shared" si="381"/>
        <v/>
      </c>
      <c r="AY1016" s="34" t="str">
        <f>IF(SUMIF('7-市场业绩'!F:F,AC1016,'7-市场业绩'!I:I)&gt;0,"学习卡","老结算")</f>
        <v>老结算</v>
      </c>
      <c r="AZ1016" s="34" t="str">
        <f t="shared" si="382"/>
        <v/>
      </c>
      <c r="BA1016" s="34" t="str">
        <f t="shared" si="383"/>
        <v>无</v>
      </c>
      <c r="BB1016" s="34" t="str">
        <f t="shared" si="384"/>
        <v/>
      </c>
      <c r="BC1016" s="34" t="str">
        <f t="shared" si="385"/>
        <v/>
      </c>
      <c r="BD1016" s="34" t="str">
        <f t="shared" si="386"/>
        <v>无</v>
      </c>
      <c r="BE1016" s="34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7.25" hidden="1" customHeight="1">
      <c r="A1017" s="30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7"/>
      <c r="M1017" s="20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4" t="str">
        <f t="shared" si="363"/>
        <v/>
      </c>
      <c r="AD1017" s="35">
        <f t="shared" si="364"/>
        <v>0</v>
      </c>
      <c r="AE1017" s="34" t="str">
        <f t="shared" si="365"/>
        <v/>
      </c>
      <c r="AF1017" s="24"/>
      <c r="AG1017" s="39">
        <f t="shared" si="366"/>
        <v>0</v>
      </c>
      <c r="AH1017" s="35">
        <f t="shared" si="367"/>
        <v>0</v>
      </c>
      <c r="AI1017" s="35">
        <f t="shared" si="368"/>
        <v>0</v>
      </c>
      <c r="AJ1017" s="34" t="str">
        <f t="shared" si="369"/>
        <v/>
      </c>
      <c r="AK1017" s="34" t="str">
        <f t="shared" si="370"/>
        <v/>
      </c>
      <c r="AL1017" s="34" t="str">
        <f t="shared" si="371"/>
        <v/>
      </c>
      <c r="AM1017" s="34" t="str">
        <f t="shared" si="372"/>
        <v/>
      </c>
      <c r="AN1017" s="34" t="str">
        <f t="shared" si="373"/>
        <v/>
      </c>
      <c r="AO1017" s="34" t="str">
        <f t="shared" si="374"/>
        <v/>
      </c>
      <c r="AP1017" s="34" t="str">
        <f>IF(AJ1017="","",VLOOKUP(AN1017,[1]Sheet11!E:F,2,0))</f>
        <v/>
      </c>
      <c r="AQ1017" s="34" t="str">
        <f>IF(AO1017="拼单会员","5年",IF(AJ1017="","",VLOOKUP(AM1017&amp;AP1017,[1]Sheet11!$J$3:$K$17,2)))</f>
        <v/>
      </c>
      <c r="AR1017" s="34" t="str">
        <f t="shared" si="375"/>
        <v/>
      </c>
      <c r="AS1017" s="34" t="str">
        <f t="shared" si="376"/>
        <v/>
      </c>
      <c r="AT1017" s="34" t="str">
        <f t="shared" si="377"/>
        <v/>
      </c>
      <c r="AU1017" s="34" t="str">
        <f t="shared" si="378"/>
        <v/>
      </c>
      <c r="AV1017" s="34" t="str">
        <f t="shared" si="379"/>
        <v/>
      </c>
      <c r="AW1017" s="34" t="str">
        <f t="shared" si="380"/>
        <v/>
      </c>
      <c r="AX1017" s="34" t="str">
        <f t="shared" si="381"/>
        <v/>
      </c>
      <c r="AY1017" s="34" t="str">
        <f>IF(SUMIF('7-市场业绩'!F:F,AC1017,'7-市场业绩'!I:I)&gt;0,"学习卡","老结算")</f>
        <v>老结算</v>
      </c>
      <c r="AZ1017" s="34" t="str">
        <f t="shared" si="382"/>
        <v/>
      </c>
      <c r="BA1017" s="34" t="str">
        <f t="shared" si="383"/>
        <v>无</v>
      </c>
      <c r="BB1017" s="34" t="str">
        <f t="shared" si="384"/>
        <v/>
      </c>
      <c r="BC1017" s="34" t="str">
        <f t="shared" si="385"/>
        <v/>
      </c>
      <c r="BD1017" s="34" t="str">
        <f t="shared" si="386"/>
        <v>无</v>
      </c>
      <c r="BE1017" s="34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7.25" hidden="1" customHeight="1">
      <c r="A1018" s="30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7"/>
      <c r="M1018" s="20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4" t="str">
        <f t="shared" si="363"/>
        <v/>
      </c>
      <c r="AD1018" s="35">
        <f t="shared" si="364"/>
        <v>0</v>
      </c>
      <c r="AE1018" s="34" t="str">
        <f t="shared" si="365"/>
        <v/>
      </c>
      <c r="AF1018" s="24"/>
      <c r="AG1018" s="39">
        <f t="shared" si="366"/>
        <v>0</v>
      </c>
      <c r="AH1018" s="35">
        <f t="shared" si="367"/>
        <v>0</v>
      </c>
      <c r="AI1018" s="35">
        <f t="shared" si="368"/>
        <v>0</v>
      </c>
      <c r="AJ1018" s="34" t="str">
        <f t="shared" si="369"/>
        <v/>
      </c>
      <c r="AK1018" s="34" t="str">
        <f t="shared" si="370"/>
        <v/>
      </c>
      <c r="AL1018" s="34" t="str">
        <f t="shared" si="371"/>
        <v/>
      </c>
      <c r="AM1018" s="34" t="str">
        <f t="shared" si="372"/>
        <v/>
      </c>
      <c r="AN1018" s="34" t="str">
        <f t="shared" si="373"/>
        <v/>
      </c>
      <c r="AO1018" s="34" t="str">
        <f t="shared" si="374"/>
        <v/>
      </c>
      <c r="AP1018" s="34" t="str">
        <f>IF(AJ1018="","",VLOOKUP(AN1018,[1]Sheet11!E:F,2,0))</f>
        <v/>
      </c>
      <c r="AQ1018" s="34" t="str">
        <f>IF(AO1018="拼单会员","5年",IF(AJ1018="","",VLOOKUP(AM1018&amp;AP1018,[1]Sheet11!$J$3:$K$17,2)))</f>
        <v/>
      </c>
      <c r="AR1018" s="34" t="str">
        <f t="shared" si="375"/>
        <v/>
      </c>
      <c r="AS1018" s="34" t="str">
        <f t="shared" si="376"/>
        <v/>
      </c>
      <c r="AT1018" s="34" t="str">
        <f t="shared" si="377"/>
        <v/>
      </c>
      <c r="AU1018" s="34" t="str">
        <f t="shared" si="378"/>
        <v/>
      </c>
      <c r="AV1018" s="34" t="str">
        <f t="shared" si="379"/>
        <v/>
      </c>
      <c r="AW1018" s="34" t="str">
        <f t="shared" si="380"/>
        <v/>
      </c>
      <c r="AX1018" s="34" t="str">
        <f t="shared" si="381"/>
        <v/>
      </c>
      <c r="AY1018" s="34" t="str">
        <f>IF(SUMIF('7-市场业绩'!F:F,AC1018,'7-市场业绩'!I:I)&gt;0,"学习卡","老结算")</f>
        <v>老结算</v>
      </c>
      <c r="AZ1018" s="34" t="str">
        <f t="shared" si="382"/>
        <v/>
      </c>
      <c r="BA1018" s="34" t="str">
        <f t="shared" si="383"/>
        <v>无</v>
      </c>
      <c r="BB1018" s="34" t="str">
        <f t="shared" si="384"/>
        <v/>
      </c>
      <c r="BC1018" s="34" t="str">
        <f t="shared" si="385"/>
        <v/>
      </c>
      <c r="BD1018" s="34" t="str">
        <f t="shared" si="386"/>
        <v>无</v>
      </c>
      <c r="BE1018" s="34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7.25" hidden="1" customHeight="1">
      <c r="A1019" s="30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7"/>
      <c r="M1019" s="20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4" t="str">
        <f t="shared" si="363"/>
        <v/>
      </c>
      <c r="AD1019" s="35">
        <f t="shared" si="364"/>
        <v>0</v>
      </c>
      <c r="AE1019" s="34" t="str">
        <f t="shared" si="365"/>
        <v/>
      </c>
      <c r="AF1019" s="24"/>
      <c r="AG1019" s="39">
        <f t="shared" si="366"/>
        <v>0</v>
      </c>
      <c r="AH1019" s="35">
        <f t="shared" si="367"/>
        <v>0</v>
      </c>
      <c r="AI1019" s="35">
        <f t="shared" si="368"/>
        <v>0</v>
      </c>
      <c r="AJ1019" s="34" t="str">
        <f t="shared" si="369"/>
        <v/>
      </c>
      <c r="AK1019" s="34" t="str">
        <f t="shared" si="370"/>
        <v/>
      </c>
      <c r="AL1019" s="34" t="str">
        <f t="shared" si="371"/>
        <v/>
      </c>
      <c r="AM1019" s="34" t="str">
        <f t="shared" si="372"/>
        <v/>
      </c>
      <c r="AN1019" s="34" t="str">
        <f t="shared" si="373"/>
        <v/>
      </c>
      <c r="AO1019" s="34" t="str">
        <f t="shared" si="374"/>
        <v/>
      </c>
      <c r="AP1019" s="34" t="str">
        <f>IF(AJ1019="","",VLOOKUP(AN1019,[1]Sheet11!E:F,2,0))</f>
        <v/>
      </c>
      <c r="AQ1019" s="34" t="str">
        <f>IF(AO1019="拼单会员","5年",IF(AJ1019="","",VLOOKUP(AM1019&amp;AP1019,[1]Sheet11!$J$3:$K$17,2)))</f>
        <v/>
      </c>
      <c r="AR1019" s="34" t="str">
        <f t="shared" si="375"/>
        <v/>
      </c>
      <c r="AS1019" s="34" t="str">
        <f t="shared" si="376"/>
        <v/>
      </c>
      <c r="AT1019" s="34" t="str">
        <f t="shared" si="377"/>
        <v/>
      </c>
      <c r="AU1019" s="34" t="str">
        <f t="shared" si="378"/>
        <v/>
      </c>
      <c r="AV1019" s="34" t="str">
        <f t="shared" si="379"/>
        <v/>
      </c>
      <c r="AW1019" s="34" t="str">
        <f t="shared" si="380"/>
        <v/>
      </c>
      <c r="AX1019" s="34" t="str">
        <f t="shared" si="381"/>
        <v/>
      </c>
      <c r="AY1019" s="34" t="str">
        <f>IF(SUMIF('7-市场业绩'!F:F,AC1019,'7-市场业绩'!I:I)&gt;0,"学习卡","老结算")</f>
        <v>老结算</v>
      </c>
      <c r="AZ1019" s="34" t="str">
        <f t="shared" si="382"/>
        <v/>
      </c>
      <c r="BA1019" s="34" t="str">
        <f t="shared" si="383"/>
        <v>无</v>
      </c>
      <c r="BB1019" s="34" t="str">
        <f t="shared" si="384"/>
        <v/>
      </c>
      <c r="BC1019" s="34" t="str">
        <f t="shared" si="385"/>
        <v/>
      </c>
      <c r="BD1019" s="34" t="str">
        <f t="shared" si="386"/>
        <v>无</v>
      </c>
      <c r="BE1019" s="34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7.25" hidden="1" customHeight="1">
      <c r="A1020" s="30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7"/>
      <c r="M1020" s="20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4" t="str">
        <f t="shared" si="363"/>
        <v/>
      </c>
      <c r="AD1020" s="35">
        <f t="shared" si="364"/>
        <v>0</v>
      </c>
      <c r="AE1020" s="34" t="str">
        <f t="shared" si="365"/>
        <v/>
      </c>
      <c r="AF1020" s="24"/>
      <c r="AG1020" s="39">
        <f t="shared" si="366"/>
        <v>0</v>
      </c>
      <c r="AH1020" s="35">
        <f t="shared" si="367"/>
        <v>0</v>
      </c>
      <c r="AI1020" s="35">
        <f t="shared" si="368"/>
        <v>0</v>
      </c>
      <c r="AJ1020" s="34" t="str">
        <f t="shared" si="369"/>
        <v/>
      </c>
      <c r="AK1020" s="34" t="str">
        <f t="shared" si="370"/>
        <v/>
      </c>
      <c r="AL1020" s="34" t="str">
        <f t="shared" si="371"/>
        <v/>
      </c>
      <c r="AM1020" s="34" t="str">
        <f t="shared" si="372"/>
        <v/>
      </c>
      <c r="AN1020" s="34" t="str">
        <f t="shared" si="373"/>
        <v/>
      </c>
      <c r="AO1020" s="34" t="str">
        <f t="shared" si="374"/>
        <v/>
      </c>
      <c r="AP1020" s="34" t="str">
        <f>IF(AJ1020="","",VLOOKUP(AN1020,[1]Sheet11!E:F,2,0))</f>
        <v/>
      </c>
      <c r="AQ1020" s="34" t="str">
        <f>IF(AO1020="拼单会员","5年",IF(AJ1020="","",VLOOKUP(AM1020&amp;AP1020,[1]Sheet11!$J$3:$K$17,2)))</f>
        <v/>
      </c>
      <c r="AR1020" s="34" t="str">
        <f t="shared" si="375"/>
        <v/>
      </c>
      <c r="AS1020" s="34" t="str">
        <f t="shared" si="376"/>
        <v/>
      </c>
      <c r="AT1020" s="34" t="str">
        <f t="shared" si="377"/>
        <v/>
      </c>
      <c r="AU1020" s="34" t="str">
        <f t="shared" si="378"/>
        <v/>
      </c>
      <c r="AV1020" s="34" t="str">
        <f t="shared" si="379"/>
        <v/>
      </c>
      <c r="AW1020" s="34" t="str">
        <f t="shared" si="380"/>
        <v/>
      </c>
      <c r="AX1020" s="34" t="str">
        <f t="shared" si="381"/>
        <v/>
      </c>
      <c r="AY1020" s="34" t="str">
        <f>IF(SUMIF('7-市场业绩'!F:F,AC1020,'7-市场业绩'!I:I)&gt;0,"学习卡","老结算")</f>
        <v>老结算</v>
      </c>
      <c r="AZ1020" s="34" t="str">
        <f t="shared" si="382"/>
        <v/>
      </c>
      <c r="BA1020" s="34" t="str">
        <f t="shared" si="383"/>
        <v>无</v>
      </c>
      <c r="BB1020" s="34" t="str">
        <f t="shared" si="384"/>
        <v/>
      </c>
      <c r="BC1020" s="34" t="str">
        <f t="shared" si="385"/>
        <v/>
      </c>
      <c r="BD1020" s="34" t="str">
        <f t="shared" si="386"/>
        <v>无</v>
      </c>
      <c r="BE1020" s="34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7.25" hidden="1" customHeight="1">
      <c r="A1021" s="30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7"/>
      <c r="M1021" s="20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4" t="str">
        <f t="shared" si="363"/>
        <v/>
      </c>
      <c r="AD1021" s="35">
        <f t="shared" si="364"/>
        <v>0</v>
      </c>
      <c r="AE1021" s="34" t="str">
        <f t="shared" si="365"/>
        <v/>
      </c>
      <c r="AF1021" s="24"/>
      <c r="AG1021" s="39">
        <f t="shared" si="366"/>
        <v>0</v>
      </c>
      <c r="AH1021" s="35">
        <f t="shared" si="367"/>
        <v>0</v>
      </c>
      <c r="AI1021" s="35">
        <f t="shared" si="368"/>
        <v>0</v>
      </c>
      <c r="AJ1021" s="34" t="str">
        <f t="shared" si="369"/>
        <v/>
      </c>
      <c r="AK1021" s="34" t="str">
        <f t="shared" si="370"/>
        <v/>
      </c>
      <c r="AL1021" s="34" t="str">
        <f t="shared" si="371"/>
        <v/>
      </c>
      <c r="AM1021" s="34" t="str">
        <f t="shared" si="372"/>
        <v/>
      </c>
      <c r="AN1021" s="34" t="str">
        <f t="shared" si="373"/>
        <v/>
      </c>
      <c r="AO1021" s="34" t="str">
        <f t="shared" si="374"/>
        <v/>
      </c>
      <c r="AP1021" s="34" t="str">
        <f>IF(AJ1021="","",VLOOKUP(AN1021,[1]Sheet11!E:F,2,0))</f>
        <v/>
      </c>
      <c r="AQ1021" s="34" t="str">
        <f>IF(AO1021="拼单会员","5年",IF(AJ1021="","",VLOOKUP(AM1021&amp;AP1021,[1]Sheet11!$J$3:$K$17,2)))</f>
        <v/>
      </c>
      <c r="AR1021" s="34" t="str">
        <f t="shared" si="375"/>
        <v/>
      </c>
      <c r="AS1021" s="34" t="str">
        <f t="shared" si="376"/>
        <v/>
      </c>
      <c r="AT1021" s="34" t="str">
        <f t="shared" si="377"/>
        <v/>
      </c>
      <c r="AU1021" s="34" t="str">
        <f t="shared" si="378"/>
        <v/>
      </c>
      <c r="AV1021" s="34" t="str">
        <f t="shared" si="379"/>
        <v/>
      </c>
      <c r="AW1021" s="34" t="str">
        <f t="shared" si="380"/>
        <v/>
      </c>
      <c r="AX1021" s="34" t="str">
        <f t="shared" si="381"/>
        <v/>
      </c>
      <c r="AY1021" s="34" t="str">
        <f>IF(SUMIF('7-市场业绩'!F:F,AC1021,'7-市场业绩'!I:I)&gt;0,"学习卡","老结算")</f>
        <v>老结算</v>
      </c>
      <c r="AZ1021" s="34" t="str">
        <f t="shared" si="382"/>
        <v/>
      </c>
      <c r="BA1021" s="34" t="str">
        <f t="shared" si="383"/>
        <v>无</v>
      </c>
      <c r="BB1021" s="34" t="str">
        <f t="shared" si="384"/>
        <v/>
      </c>
      <c r="BC1021" s="34" t="str">
        <f t="shared" si="385"/>
        <v/>
      </c>
      <c r="BD1021" s="34" t="str">
        <f t="shared" si="386"/>
        <v>无</v>
      </c>
      <c r="BE1021" s="34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7.25" hidden="1" customHeight="1">
      <c r="A1022" s="30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7"/>
      <c r="M1022" s="20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4" t="str">
        <f t="shared" si="363"/>
        <v/>
      </c>
      <c r="AD1022" s="35">
        <f t="shared" si="364"/>
        <v>0</v>
      </c>
      <c r="AE1022" s="34" t="str">
        <f t="shared" si="365"/>
        <v/>
      </c>
      <c r="AF1022" s="24"/>
      <c r="AG1022" s="39">
        <f t="shared" si="366"/>
        <v>0</v>
      </c>
      <c r="AH1022" s="35">
        <f t="shared" si="367"/>
        <v>0</v>
      </c>
      <c r="AI1022" s="35">
        <f t="shared" si="368"/>
        <v>0</v>
      </c>
      <c r="AJ1022" s="34" t="str">
        <f t="shared" si="369"/>
        <v/>
      </c>
      <c r="AK1022" s="34" t="str">
        <f t="shared" si="370"/>
        <v/>
      </c>
      <c r="AL1022" s="34" t="str">
        <f t="shared" si="371"/>
        <v/>
      </c>
      <c r="AM1022" s="34" t="str">
        <f t="shared" si="372"/>
        <v/>
      </c>
      <c r="AN1022" s="34" t="str">
        <f t="shared" si="373"/>
        <v/>
      </c>
      <c r="AO1022" s="34" t="str">
        <f t="shared" si="374"/>
        <v/>
      </c>
      <c r="AP1022" s="34" t="str">
        <f>IF(AJ1022="","",VLOOKUP(AN1022,[1]Sheet11!E:F,2,0))</f>
        <v/>
      </c>
      <c r="AQ1022" s="34" t="str">
        <f>IF(AO1022="拼单会员","5年",IF(AJ1022="","",VLOOKUP(AM1022&amp;AP1022,[1]Sheet11!$J$3:$K$17,2)))</f>
        <v/>
      </c>
      <c r="AR1022" s="34" t="str">
        <f t="shared" si="375"/>
        <v/>
      </c>
      <c r="AS1022" s="34" t="str">
        <f t="shared" si="376"/>
        <v/>
      </c>
      <c r="AT1022" s="34" t="str">
        <f t="shared" si="377"/>
        <v/>
      </c>
      <c r="AU1022" s="34" t="str">
        <f t="shared" si="378"/>
        <v/>
      </c>
      <c r="AV1022" s="34" t="str">
        <f t="shared" si="379"/>
        <v/>
      </c>
      <c r="AW1022" s="34" t="str">
        <f t="shared" si="380"/>
        <v/>
      </c>
      <c r="AX1022" s="34" t="str">
        <f t="shared" si="381"/>
        <v/>
      </c>
      <c r="AY1022" s="34" t="str">
        <f>IF(SUMIF('7-市场业绩'!F:F,AC1022,'7-市场业绩'!I:I)&gt;0,"学习卡","老结算")</f>
        <v>老结算</v>
      </c>
      <c r="AZ1022" s="34" t="str">
        <f t="shared" si="382"/>
        <v/>
      </c>
      <c r="BA1022" s="34" t="str">
        <f t="shared" si="383"/>
        <v>无</v>
      </c>
      <c r="BB1022" s="34" t="str">
        <f t="shared" si="384"/>
        <v/>
      </c>
      <c r="BC1022" s="34" t="str">
        <f t="shared" si="385"/>
        <v/>
      </c>
      <c r="BD1022" s="34" t="str">
        <f t="shared" si="386"/>
        <v>无</v>
      </c>
      <c r="BE1022" s="34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7.25" hidden="1" customHeight="1">
      <c r="A1023" s="30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7"/>
      <c r="M1023" s="20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4" t="str">
        <f t="shared" si="363"/>
        <v/>
      </c>
      <c r="AD1023" s="35">
        <f t="shared" si="364"/>
        <v>0</v>
      </c>
      <c r="AE1023" s="34" t="str">
        <f t="shared" si="365"/>
        <v/>
      </c>
      <c r="AF1023" s="24"/>
      <c r="AG1023" s="39">
        <f t="shared" si="366"/>
        <v>0</v>
      </c>
      <c r="AH1023" s="35">
        <f t="shared" si="367"/>
        <v>0</v>
      </c>
      <c r="AI1023" s="35">
        <f t="shared" si="368"/>
        <v>0</v>
      </c>
      <c r="AJ1023" s="34" t="str">
        <f t="shared" si="369"/>
        <v/>
      </c>
      <c r="AK1023" s="34" t="str">
        <f t="shared" si="370"/>
        <v/>
      </c>
      <c r="AL1023" s="34" t="str">
        <f t="shared" si="371"/>
        <v/>
      </c>
      <c r="AM1023" s="34" t="str">
        <f t="shared" si="372"/>
        <v/>
      </c>
      <c r="AN1023" s="34" t="str">
        <f t="shared" si="373"/>
        <v/>
      </c>
      <c r="AO1023" s="34" t="str">
        <f t="shared" si="374"/>
        <v/>
      </c>
      <c r="AP1023" s="34" t="str">
        <f>IF(AJ1023="","",VLOOKUP(AN1023,[1]Sheet11!E:F,2,0))</f>
        <v/>
      </c>
      <c r="AQ1023" s="34" t="str">
        <f>IF(AO1023="拼单会员","5年",IF(AJ1023="","",VLOOKUP(AM1023&amp;AP1023,[1]Sheet11!$J$3:$K$17,2)))</f>
        <v/>
      </c>
      <c r="AR1023" s="34" t="str">
        <f t="shared" si="375"/>
        <v/>
      </c>
      <c r="AS1023" s="34" t="str">
        <f t="shared" si="376"/>
        <v/>
      </c>
      <c r="AT1023" s="34" t="str">
        <f t="shared" si="377"/>
        <v/>
      </c>
      <c r="AU1023" s="34" t="str">
        <f t="shared" si="378"/>
        <v/>
      </c>
      <c r="AV1023" s="34" t="str">
        <f t="shared" si="379"/>
        <v/>
      </c>
      <c r="AW1023" s="34" t="str">
        <f t="shared" si="380"/>
        <v/>
      </c>
      <c r="AX1023" s="34" t="str">
        <f t="shared" si="381"/>
        <v/>
      </c>
      <c r="AY1023" s="34" t="str">
        <f>IF(SUMIF('7-市场业绩'!F:F,AC1023,'7-市场业绩'!I:I)&gt;0,"学习卡","老结算")</f>
        <v>老结算</v>
      </c>
      <c r="AZ1023" s="34" t="str">
        <f t="shared" si="382"/>
        <v/>
      </c>
      <c r="BA1023" s="34" t="str">
        <f t="shared" si="383"/>
        <v>无</v>
      </c>
      <c r="BB1023" s="34" t="str">
        <f t="shared" si="384"/>
        <v/>
      </c>
      <c r="BC1023" s="34" t="str">
        <f t="shared" si="385"/>
        <v/>
      </c>
      <c r="BD1023" s="34" t="str">
        <f t="shared" si="386"/>
        <v>无</v>
      </c>
      <c r="BE1023" s="34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7.25" hidden="1" customHeight="1">
      <c r="A1024" s="30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7"/>
      <c r="M1024" s="20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4" t="str">
        <f t="shared" si="363"/>
        <v/>
      </c>
      <c r="AD1024" s="35">
        <f t="shared" si="364"/>
        <v>0</v>
      </c>
      <c r="AE1024" s="34" t="str">
        <f t="shared" si="365"/>
        <v/>
      </c>
      <c r="AF1024" s="24"/>
      <c r="AG1024" s="39">
        <f t="shared" si="366"/>
        <v>0</v>
      </c>
      <c r="AH1024" s="35">
        <f t="shared" si="367"/>
        <v>0</v>
      </c>
      <c r="AI1024" s="35">
        <f t="shared" si="368"/>
        <v>0</v>
      </c>
      <c r="AJ1024" s="34" t="str">
        <f t="shared" si="369"/>
        <v/>
      </c>
      <c r="AK1024" s="34" t="str">
        <f t="shared" si="370"/>
        <v/>
      </c>
      <c r="AL1024" s="34" t="str">
        <f t="shared" si="371"/>
        <v/>
      </c>
      <c r="AM1024" s="34" t="str">
        <f t="shared" si="372"/>
        <v/>
      </c>
      <c r="AN1024" s="34" t="str">
        <f t="shared" si="373"/>
        <v/>
      </c>
      <c r="AO1024" s="34" t="str">
        <f t="shared" si="374"/>
        <v/>
      </c>
      <c r="AP1024" s="34" t="str">
        <f>IF(AJ1024="","",VLOOKUP(AN1024,[1]Sheet11!E:F,2,0))</f>
        <v/>
      </c>
      <c r="AQ1024" s="34" t="str">
        <f>IF(AO1024="拼单会员","5年",IF(AJ1024="","",VLOOKUP(AM1024&amp;AP1024,[1]Sheet11!$J$3:$K$17,2)))</f>
        <v/>
      </c>
      <c r="AR1024" s="34" t="str">
        <f t="shared" si="375"/>
        <v/>
      </c>
      <c r="AS1024" s="34" t="str">
        <f t="shared" si="376"/>
        <v/>
      </c>
      <c r="AT1024" s="34" t="str">
        <f t="shared" si="377"/>
        <v/>
      </c>
      <c r="AU1024" s="34" t="str">
        <f t="shared" si="378"/>
        <v/>
      </c>
      <c r="AV1024" s="34" t="str">
        <f t="shared" si="379"/>
        <v/>
      </c>
      <c r="AW1024" s="34" t="str">
        <f t="shared" si="380"/>
        <v/>
      </c>
      <c r="AX1024" s="34" t="str">
        <f t="shared" si="381"/>
        <v/>
      </c>
      <c r="AY1024" s="34" t="str">
        <f>IF(SUMIF('7-市场业绩'!F:F,AC1024,'7-市场业绩'!I:I)&gt;0,"学习卡","老结算")</f>
        <v>老结算</v>
      </c>
      <c r="AZ1024" s="34" t="str">
        <f t="shared" si="382"/>
        <v/>
      </c>
      <c r="BA1024" s="34" t="str">
        <f t="shared" si="383"/>
        <v>无</v>
      </c>
      <c r="BB1024" s="34" t="str">
        <f t="shared" si="384"/>
        <v/>
      </c>
      <c r="BC1024" s="34" t="str">
        <f t="shared" si="385"/>
        <v/>
      </c>
      <c r="BD1024" s="34" t="str">
        <f t="shared" si="386"/>
        <v>无</v>
      </c>
      <c r="BE1024" s="34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7.25" hidden="1" customHeight="1">
      <c r="A1025" s="30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7"/>
      <c r="M1025" s="20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4" t="str">
        <f t="shared" si="363"/>
        <v/>
      </c>
      <c r="AD1025" s="35">
        <f t="shared" si="364"/>
        <v>0</v>
      </c>
      <c r="AE1025" s="34" t="str">
        <f t="shared" si="365"/>
        <v/>
      </c>
      <c r="AF1025" s="24"/>
      <c r="AG1025" s="39">
        <f t="shared" si="366"/>
        <v>0</v>
      </c>
      <c r="AH1025" s="35">
        <f t="shared" si="367"/>
        <v>0</v>
      </c>
      <c r="AI1025" s="35">
        <f t="shared" si="368"/>
        <v>0</v>
      </c>
      <c r="AJ1025" s="34" t="str">
        <f t="shared" si="369"/>
        <v/>
      </c>
      <c r="AK1025" s="34" t="str">
        <f t="shared" si="370"/>
        <v/>
      </c>
      <c r="AL1025" s="34" t="str">
        <f t="shared" si="371"/>
        <v/>
      </c>
      <c r="AM1025" s="34" t="str">
        <f t="shared" si="372"/>
        <v/>
      </c>
      <c r="AN1025" s="34" t="str">
        <f t="shared" si="373"/>
        <v/>
      </c>
      <c r="AO1025" s="34" t="str">
        <f t="shared" si="374"/>
        <v/>
      </c>
      <c r="AP1025" s="34" t="str">
        <f>IF(AJ1025="","",VLOOKUP(AN1025,[1]Sheet11!E:F,2,0))</f>
        <v/>
      </c>
      <c r="AQ1025" s="34" t="str">
        <f>IF(AO1025="拼单会员","5年",IF(AJ1025="","",VLOOKUP(AM1025&amp;AP1025,[1]Sheet11!$J$3:$K$17,2)))</f>
        <v/>
      </c>
      <c r="AR1025" s="34" t="str">
        <f t="shared" si="375"/>
        <v/>
      </c>
      <c r="AS1025" s="34" t="str">
        <f t="shared" si="376"/>
        <v/>
      </c>
      <c r="AT1025" s="34" t="str">
        <f t="shared" si="377"/>
        <v/>
      </c>
      <c r="AU1025" s="34" t="str">
        <f t="shared" si="378"/>
        <v/>
      </c>
      <c r="AV1025" s="34" t="str">
        <f t="shared" si="379"/>
        <v/>
      </c>
      <c r="AW1025" s="34" t="str">
        <f t="shared" si="380"/>
        <v/>
      </c>
      <c r="AX1025" s="34" t="str">
        <f t="shared" si="381"/>
        <v/>
      </c>
      <c r="AY1025" s="34" t="str">
        <f>IF(SUMIF('7-市场业绩'!F:F,AC1025,'7-市场业绩'!I:I)&gt;0,"学习卡","老结算")</f>
        <v>老结算</v>
      </c>
      <c r="AZ1025" s="34" t="str">
        <f t="shared" si="382"/>
        <v/>
      </c>
      <c r="BA1025" s="34" t="str">
        <f t="shared" si="383"/>
        <v>无</v>
      </c>
      <c r="BB1025" s="34" t="str">
        <f t="shared" si="384"/>
        <v/>
      </c>
      <c r="BC1025" s="34" t="str">
        <f t="shared" si="385"/>
        <v/>
      </c>
      <c r="BD1025" s="34" t="str">
        <f t="shared" si="386"/>
        <v>无</v>
      </c>
      <c r="BE1025" s="34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7.25" hidden="1" customHeight="1">
      <c r="A1026" s="30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7"/>
      <c r="M1026" s="20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4" t="str">
        <f t="shared" si="363"/>
        <v/>
      </c>
      <c r="AD1026" s="35">
        <f t="shared" si="364"/>
        <v>0</v>
      </c>
      <c r="AE1026" s="34" t="str">
        <f t="shared" si="365"/>
        <v/>
      </c>
      <c r="AF1026" s="24"/>
      <c r="AG1026" s="39">
        <f t="shared" si="366"/>
        <v>0</v>
      </c>
      <c r="AH1026" s="35">
        <f t="shared" si="367"/>
        <v>0</v>
      </c>
      <c r="AI1026" s="35">
        <f t="shared" si="368"/>
        <v>0</v>
      </c>
      <c r="AJ1026" s="34" t="str">
        <f t="shared" si="369"/>
        <v/>
      </c>
      <c r="AK1026" s="34" t="str">
        <f t="shared" si="370"/>
        <v/>
      </c>
      <c r="AL1026" s="34" t="str">
        <f t="shared" si="371"/>
        <v/>
      </c>
      <c r="AM1026" s="34" t="str">
        <f t="shared" si="372"/>
        <v/>
      </c>
      <c r="AN1026" s="34" t="str">
        <f t="shared" si="373"/>
        <v/>
      </c>
      <c r="AO1026" s="34" t="str">
        <f t="shared" si="374"/>
        <v/>
      </c>
      <c r="AP1026" s="34" t="str">
        <f>IF(AJ1026="","",VLOOKUP(AN1026,[1]Sheet11!E:F,2,0))</f>
        <v/>
      </c>
      <c r="AQ1026" s="34" t="str">
        <f>IF(AO1026="拼单会员","5年",IF(AJ1026="","",VLOOKUP(AM1026&amp;AP1026,[1]Sheet11!$J$3:$K$17,2)))</f>
        <v/>
      </c>
      <c r="AR1026" s="34" t="str">
        <f t="shared" si="375"/>
        <v/>
      </c>
      <c r="AS1026" s="34" t="str">
        <f t="shared" si="376"/>
        <v/>
      </c>
      <c r="AT1026" s="34" t="str">
        <f t="shared" si="377"/>
        <v/>
      </c>
      <c r="AU1026" s="34" t="str">
        <f t="shared" si="378"/>
        <v/>
      </c>
      <c r="AV1026" s="34" t="str">
        <f t="shared" si="379"/>
        <v/>
      </c>
      <c r="AW1026" s="34" t="str">
        <f t="shared" si="380"/>
        <v/>
      </c>
      <c r="AX1026" s="34" t="str">
        <f t="shared" si="381"/>
        <v/>
      </c>
      <c r="AY1026" s="34" t="str">
        <f>IF(SUMIF('7-市场业绩'!F:F,AC1026,'7-市场业绩'!I:I)&gt;0,"学习卡","老结算")</f>
        <v>老结算</v>
      </c>
      <c r="AZ1026" s="34" t="str">
        <f t="shared" si="382"/>
        <v/>
      </c>
      <c r="BA1026" s="34" t="str">
        <f t="shared" si="383"/>
        <v>无</v>
      </c>
      <c r="BB1026" s="34" t="str">
        <f t="shared" si="384"/>
        <v/>
      </c>
      <c r="BC1026" s="34" t="str">
        <f t="shared" si="385"/>
        <v/>
      </c>
      <c r="BD1026" s="34" t="str">
        <f t="shared" si="386"/>
        <v>无</v>
      </c>
      <c r="BE1026" s="34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7.25" hidden="1" customHeight="1">
      <c r="A1027" s="30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7"/>
      <c r="M1027" s="20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4" t="str">
        <f t="shared" ref="AC1027:AC1090" si="387">SUBSTITUTE(SUBSTITUTE(SUBSTITUTE(SUBSTITUTE(SUBSTITUTE(SUBSTITUTE(AA1027,"(主签单人)",""),"(03-客户接待员)",""),"（金牌）",""),"（会员学员）",""),"金牌",""),"金牌学员","")</f>
        <v/>
      </c>
      <c r="AD1027" s="35">
        <f t="shared" ref="AD1027:AD1090" si="388">IFERROR(VALUE(MID(H1027,FIND("(",H1027)+1,FIND(")",H1027)-FIND("(",H1027)-2)),0)</f>
        <v>0</v>
      </c>
      <c r="AE1027" s="34" t="str">
        <f t="shared" ref="AE1027:AE1090" si="389">IF(AJ1027="","",MID(AB1027,FIND("@",SUBSTITUTE(AB1027,"／","@",6))+5,FIND("@",SUBSTITUTE(AB1027,"／","@",7))-FIND("@",SUBSTITUTE(AB1027,"／","@",6))-5))</f>
        <v/>
      </c>
      <c r="AF1027" s="24"/>
      <c r="AG1027" s="39">
        <f t="shared" ref="AG1027:AG1090" si="390">IFERROR(VALUE(MID(AB1027,FIND("@",SUBSTITUTE(AB1027,"：","@",1))+1,FIND("@",SUBSTITUTE(AB1027,"）","@",1))-FIND("@",SUBSTITUTE(AB1027,"：","@",1))-1)),0)</f>
        <v>0</v>
      </c>
      <c r="AH1027" s="35">
        <f t="shared" ref="AH1027:AH1090" si="391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5">
        <f t="shared" ref="AI1027:AI1090" si="392">M1027-AH1027</f>
        <v>0</v>
      </c>
      <c r="AJ1027" s="34" t="str">
        <f t="shared" ref="AJ1027:AJ1090" si="393">IF(OR(V1027="退费",V1027="结转",W1027="",W1027="结转学费",W1027="老带新返现"),"",IF(OR(AI1027&lt;=0,AND(IFERROR(FIND("预缴定金",AB1027),0)=0,H1027="")),"",LEFT(AB1027,FIND("／",AB1027)-1)))</f>
        <v/>
      </c>
      <c r="AK1027" s="34" t="str">
        <f t="shared" ref="AK1027:AK1090" si="394">IF(AJ1027="","",LEFT(AB1027,2))</f>
        <v/>
      </c>
      <c r="AL1027" s="34" t="str">
        <f t="shared" ref="AL1027:AL1090" si="395">IF(AJ1027="","",MID(AB1027,3,2))</f>
        <v/>
      </c>
      <c r="AM1027" s="34" t="str">
        <f t="shared" ref="AM1027:AM1090" si="396">IF(AJ1027="","",MID(AB1027,5,2))</f>
        <v/>
      </c>
      <c r="AN1027" s="34" t="str">
        <f t="shared" ref="AN1027:AN1090" si="397">IF(AJ1027="","",MIDB(AJ1027,SEARCHB("?",AJ1027),2*LEN(AJ1027)-LENB(AJ1027)+2))</f>
        <v/>
      </c>
      <c r="AO1027" s="34" t="str">
        <f t="shared" ref="AO1027:AO1090" si="398">IF(AJ1027="","",RIGHT(MIDB(AJ1027,SEARCHB("?",AJ1027),20),LENB(MIDB(AJ1027,SEARCHB("?",AJ1027),20))-LEN(MIDB(AJ1027,SEARCHB("?",AJ1027),20))-1))</f>
        <v/>
      </c>
      <c r="AP1027" s="34" t="str">
        <f>IF(AJ1027="","",VLOOKUP(AN1027,[1]Sheet11!E:F,2,0))</f>
        <v/>
      </c>
      <c r="AQ1027" s="34" t="str">
        <f>IF(AO1027="拼单会员","5年",IF(AJ1027="","",VLOOKUP(AM1027&amp;AP1027,[1]Sheet11!$J$3:$K$17,2)))</f>
        <v/>
      </c>
      <c r="AR1027" s="34" t="str">
        <f t="shared" ref="AR1027:AR1090" si="399">IF(AJ1027="","",VLOOKUP(AO1027,BP:BQ,2,0))</f>
        <v/>
      </c>
      <c r="AS1027" s="34" t="str">
        <f t="shared" ref="AS1027:AS1090" si="400">IF(AJ1027="","",MID(AB1027,FIND("@",SUBSTITUTE(AB1027,"／","@",5))+8,10))</f>
        <v/>
      </c>
      <c r="AT1027" s="34" t="str">
        <f t="shared" ref="AT1027:AT1090" si="401">IF(AJ1027="","",IF(AK1027="新生","新生",IF((AS1027-$BH$2)&gt;0,"1年追补","老生")))</f>
        <v/>
      </c>
      <c r="AU1027" s="34" t="str">
        <f t="shared" ref="AU1027:AU1090" si="402">IF(AJ1027="","",IF(OR(AT1027="新生",AT1027="1年追补"),"新生","老生"))</f>
        <v/>
      </c>
      <c r="AV1027" s="34" t="str">
        <f t="shared" ref="AV1027:AV1090" si="403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4" t="str">
        <f t="shared" ref="AW1027:AW1090" si="404">IF(AJ1027="","",VLOOKUP(AO1027,BP:BR,3,0))</f>
        <v/>
      </c>
      <c r="AX1027" s="34" t="str">
        <f t="shared" ref="AX1027:AX1090" si="405">AT1027&amp;AW1027</f>
        <v/>
      </c>
      <c r="AY1027" s="34" t="str">
        <f>IF(SUMIF('7-市场业绩'!F:F,AC1027,'7-市场业绩'!I:I)&gt;0,"学习卡","老结算")</f>
        <v>老结算</v>
      </c>
      <c r="AZ1027" s="34" t="str">
        <f t="shared" ref="AZ1027:AZ1090" si="406">IF(AY1027="学习卡",AV1027,AX1027)</f>
        <v/>
      </c>
      <c r="BA1027" s="34" t="str">
        <f t="shared" ref="BA1027:BA1090" si="407">IFERROR(MID(AB1027,FIND("@",SUBSTITUTE(AB1027,"／","@",3))+6,FIND("@",SUBSTITUTE(AB1027,"／","@",4))-FIND("@",SUBSTITUTE(AB1027,"／","@",3))-6),"无")</f>
        <v>无</v>
      </c>
      <c r="BB1027" s="34" t="str">
        <f t="shared" ref="BB1027:BB1090" si="408">IFERROR(MID(AB1027,FIND("@",SUBSTITUTE(AB1027,"：","@",6))+1,FIND("@",SUBSTITUTE(AB1027,"-","@",8))-FIND("@",SUBSTITUTE(AB1027,"：","@",6))-1),"")</f>
        <v/>
      </c>
      <c r="BC1027" s="34" t="str">
        <f t="shared" ref="BC1027:BC1090" si="409">IFERROR(MID(AB1027,FIND("@",SUBSTITUTE(AB1027,"：","@",6))+1,FIND("@",SUBSTITUTE(AB1027,"-","@",8))-FIND("@",SUBSTITUTE(AB1027,"：","@",6))-1),"")</f>
        <v/>
      </c>
      <c r="BD1027" s="34" t="str">
        <f t="shared" ref="BD1027:BD1090" si="410">IFERROR(MID(AB1027,FIND("@",SUBSTITUTE(AB1027,"：","@",4))+1,FIND("@",SUBSTITUTE(AB1027,"）","@",6))-FIND("@",SUBSTITUTE(AB1027,"：","@",4))-1),"无")</f>
        <v>无</v>
      </c>
      <c r="BE1027" s="34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7.25" hidden="1" customHeight="1">
      <c r="A1028" s="30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7"/>
      <c r="M1028" s="20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4" t="str">
        <f t="shared" si="387"/>
        <v/>
      </c>
      <c r="AD1028" s="35">
        <f t="shared" si="388"/>
        <v>0</v>
      </c>
      <c r="AE1028" s="34" t="str">
        <f t="shared" si="389"/>
        <v/>
      </c>
      <c r="AF1028" s="24"/>
      <c r="AG1028" s="39">
        <f t="shared" si="390"/>
        <v>0</v>
      </c>
      <c r="AH1028" s="35">
        <f t="shared" si="391"/>
        <v>0</v>
      </c>
      <c r="AI1028" s="35">
        <f t="shared" si="392"/>
        <v>0</v>
      </c>
      <c r="AJ1028" s="34" t="str">
        <f t="shared" si="393"/>
        <v/>
      </c>
      <c r="AK1028" s="34" t="str">
        <f t="shared" si="394"/>
        <v/>
      </c>
      <c r="AL1028" s="34" t="str">
        <f t="shared" si="395"/>
        <v/>
      </c>
      <c r="AM1028" s="34" t="str">
        <f t="shared" si="396"/>
        <v/>
      </c>
      <c r="AN1028" s="34" t="str">
        <f t="shared" si="397"/>
        <v/>
      </c>
      <c r="AO1028" s="34" t="str">
        <f t="shared" si="398"/>
        <v/>
      </c>
      <c r="AP1028" s="34" t="str">
        <f>IF(AJ1028="","",VLOOKUP(AN1028,[1]Sheet11!E:F,2,0))</f>
        <v/>
      </c>
      <c r="AQ1028" s="34" t="str">
        <f>IF(AO1028="拼单会员","5年",IF(AJ1028="","",VLOOKUP(AM1028&amp;AP1028,[1]Sheet11!$J$3:$K$17,2)))</f>
        <v/>
      </c>
      <c r="AR1028" s="34" t="str">
        <f t="shared" si="399"/>
        <v/>
      </c>
      <c r="AS1028" s="34" t="str">
        <f t="shared" si="400"/>
        <v/>
      </c>
      <c r="AT1028" s="34" t="str">
        <f t="shared" si="401"/>
        <v/>
      </c>
      <c r="AU1028" s="34" t="str">
        <f t="shared" si="402"/>
        <v/>
      </c>
      <c r="AV1028" s="34" t="str">
        <f t="shared" si="403"/>
        <v/>
      </c>
      <c r="AW1028" s="34" t="str">
        <f t="shared" si="404"/>
        <v/>
      </c>
      <c r="AX1028" s="34" t="str">
        <f t="shared" si="405"/>
        <v/>
      </c>
      <c r="AY1028" s="34" t="str">
        <f>IF(SUMIF('7-市场业绩'!F:F,AC1028,'7-市场业绩'!I:I)&gt;0,"学习卡","老结算")</f>
        <v>老结算</v>
      </c>
      <c r="AZ1028" s="34" t="str">
        <f t="shared" si="406"/>
        <v/>
      </c>
      <c r="BA1028" s="34" t="str">
        <f t="shared" si="407"/>
        <v>无</v>
      </c>
      <c r="BB1028" s="34" t="str">
        <f t="shared" si="408"/>
        <v/>
      </c>
      <c r="BC1028" s="34" t="str">
        <f t="shared" si="409"/>
        <v/>
      </c>
      <c r="BD1028" s="34" t="str">
        <f t="shared" si="410"/>
        <v>无</v>
      </c>
      <c r="BE1028" s="34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7.25" hidden="1" customHeight="1">
      <c r="A1029" s="30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7"/>
      <c r="M1029" s="20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4" t="str">
        <f t="shared" si="387"/>
        <v/>
      </c>
      <c r="AD1029" s="35">
        <f t="shared" si="388"/>
        <v>0</v>
      </c>
      <c r="AE1029" s="34" t="str">
        <f t="shared" si="389"/>
        <v/>
      </c>
      <c r="AF1029" s="24"/>
      <c r="AG1029" s="39">
        <f t="shared" si="390"/>
        <v>0</v>
      </c>
      <c r="AH1029" s="35">
        <f t="shared" si="391"/>
        <v>0</v>
      </c>
      <c r="AI1029" s="35">
        <f t="shared" si="392"/>
        <v>0</v>
      </c>
      <c r="AJ1029" s="34" t="str">
        <f t="shared" si="393"/>
        <v/>
      </c>
      <c r="AK1029" s="34" t="str">
        <f t="shared" si="394"/>
        <v/>
      </c>
      <c r="AL1029" s="34" t="str">
        <f t="shared" si="395"/>
        <v/>
      </c>
      <c r="AM1029" s="34" t="str">
        <f t="shared" si="396"/>
        <v/>
      </c>
      <c r="AN1029" s="34" t="str">
        <f t="shared" si="397"/>
        <v/>
      </c>
      <c r="AO1029" s="34" t="str">
        <f t="shared" si="398"/>
        <v/>
      </c>
      <c r="AP1029" s="34" t="str">
        <f>IF(AJ1029="","",VLOOKUP(AN1029,[1]Sheet11!E:F,2,0))</f>
        <v/>
      </c>
      <c r="AQ1029" s="34" t="str">
        <f>IF(AO1029="拼单会员","5年",IF(AJ1029="","",VLOOKUP(AM1029&amp;AP1029,[1]Sheet11!$J$3:$K$17,2)))</f>
        <v/>
      </c>
      <c r="AR1029" s="34" t="str">
        <f t="shared" si="399"/>
        <v/>
      </c>
      <c r="AS1029" s="34" t="str">
        <f t="shared" si="400"/>
        <v/>
      </c>
      <c r="AT1029" s="34" t="str">
        <f t="shared" si="401"/>
        <v/>
      </c>
      <c r="AU1029" s="34" t="str">
        <f t="shared" si="402"/>
        <v/>
      </c>
      <c r="AV1029" s="34" t="str">
        <f t="shared" si="403"/>
        <v/>
      </c>
      <c r="AW1029" s="34" t="str">
        <f t="shared" si="404"/>
        <v/>
      </c>
      <c r="AX1029" s="34" t="str">
        <f t="shared" si="405"/>
        <v/>
      </c>
      <c r="AY1029" s="34" t="str">
        <f>IF(SUMIF('7-市场业绩'!F:F,AC1029,'7-市场业绩'!I:I)&gt;0,"学习卡","老结算")</f>
        <v>老结算</v>
      </c>
      <c r="AZ1029" s="34" t="str">
        <f t="shared" si="406"/>
        <v/>
      </c>
      <c r="BA1029" s="34" t="str">
        <f t="shared" si="407"/>
        <v>无</v>
      </c>
      <c r="BB1029" s="34" t="str">
        <f t="shared" si="408"/>
        <v/>
      </c>
      <c r="BC1029" s="34" t="str">
        <f t="shared" si="409"/>
        <v/>
      </c>
      <c r="BD1029" s="34" t="str">
        <f t="shared" si="410"/>
        <v>无</v>
      </c>
      <c r="BE1029" s="34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7.25" hidden="1" customHeight="1">
      <c r="A1030" s="30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7"/>
      <c r="M1030" s="20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4" t="str">
        <f t="shared" si="387"/>
        <v/>
      </c>
      <c r="AD1030" s="35">
        <f t="shared" si="388"/>
        <v>0</v>
      </c>
      <c r="AE1030" s="34" t="str">
        <f t="shared" si="389"/>
        <v/>
      </c>
      <c r="AF1030" s="24"/>
      <c r="AG1030" s="39">
        <f t="shared" si="390"/>
        <v>0</v>
      </c>
      <c r="AH1030" s="35">
        <f t="shared" si="391"/>
        <v>0</v>
      </c>
      <c r="AI1030" s="35">
        <f t="shared" si="392"/>
        <v>0</v>
      </c>
      <c r="AJ1030" s="34" t="str">
        <f t="shared" si="393"/>
        <v/>
      </c>
      <c r="AK1030" s="34" t="str">
        <f t="shared" si="394"/>
        <v/>
      </c>
      <c r="AL1030" s="34" t="str">
        <f t="shared" si="395"/>
        <v/>
      </c>
      <c r="AM1030" s="34" t="str">
        <f t="shared" si="396"/>
        <v/>
      </c>
      <c r="AN1030" s="34" t="str">
        <f t="shared" si="397"/>
        <v/>
      </c>
      <c r="AO1030" s="34" t="str">
        <f t="shared" si="398"/>
        <v/>
      </c>
      <c r="AP1030" s="34" t="str">
        <f>IF(AJ1030="","",VLOOKUP(AN1030,[1]Sheet11!E:F,2,0))</f>
        <v/>
      </c>
      <c r="AQ1030" s="34" t="str">
        <f>IF(AO1030="拼单会员","5年",IF(AJ1030="","",VLOOKUP(AM1030&amp;AP1030,[1]Sheet11!$J$3:$K$17,2)))</f>
        <v/>
      </c>
      <c r="AR1030" s="34" t="str">
        <f t="shared" si="399"/>
        <v/>
      </c>
      <c r="AS1030" s="34" t="str">
        <f t="shared" si="400"/>
        <v/>
      </c>
      <c r="AT1030" s="34" t="str">
        <f t="shared" si="401"/>
        <v/>
      </c>
      <c r="AU1030" s="34" t="str">
        <f t="shared" si="402"/>
        <v/>
      </c>
      <c r="AV1030" s="34" t="str">
        <f t="shared" si="403"/>
        <v/>
      </c>
      <c r="AW1030" s="34" t="str">
        <f t="shared" si="404"/>
        <v/>
      </c>
      <c r="AX1030" s="34" t="str">
        <f t="shared" si="405"/>
        <v/>
      </c>
      <c r="AY1030" s="34" t="str">
        <f>IF(SUMIF('7-市场业绩'!F:F,AC1030,'7-市场业绩'!I:I)&gt;0,"学习卡","老结算")</f>
        <v>老结算</v>
      </c>
      <c r="AZ1030" s="34" t="str">
        <f t="shared" si="406"/>
        <v/>
      </c>
      <c r="BA1030" s="34" t="str">
        <f t="shared" si="407"/>
        <v>无</v>
      </c>
      <c r="BB1030" s="34" t="str">
        <f t="shared" si="408"/>
        <v/>
      </c>
      <c r="BC1030" s="34" t="str">
        <f t="shared" si="409"/>
        <v/>
      </c>
      <c r="BD1030" s="34" t="str">
        <f t="shared" si="410"/>
        <v>无</v>
      </c>
      <c r="BE1030" s="34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7.25" hidden="1" customHeight="1">
      <c r="A1031" s="30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7"/>
      <c r="M1031" s="20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4" t="str">
        <f t="shared" si="387"/>
        <v/>
      </c>
      <c r="AD1031" s="35">
        <f t="shared" si="388"/>
        <v>0</v>
      </c>
      <c r="AE1031" s="34" t="str">
        <f t="shared" si="389"/>
        <v/>
      </c>
      <c r="AF1031" s="24"/>
      <c r="AG1031" s="39">
        <f t="shared" si="390"/>
        <v>0</v>
      </c>
      <c r="AH1031" s="35">
        <f t="shared" si="391"/>
        <v>0</v>
      </c>
      <c r="AI1031" s="35">
        <f t="shared" si="392"/>
        <v>0</v>
      </c>
      <c r="AJ1031" s="34" t="str">
        <f t="shared" si="393"/>
        <v/>
      </c>
      <c r="AK1031" s="34" t="str">
        <f t="shared" si="394"/>
        <v/>
      </c>
      <c r="AL1031" s="34" t="str">
        <f t="shared" si="395"/>
        <v/>
      </c>
      <c r="AM1031" s="34" t="str">
        <f t="shared" si="396"/>
        <v/>
      </c>
      <c r="AN1031" s="34" t="str">
        <f t="shared" si="397"/>
        <v/>
      </c>
      <c r="AO1031" s="34" t="str">
        <f t="shared" si="398"/>
        <v/>
      </c>
      <c r="AP1031" s="34" t="str">
        <f>IF(AJ1031="","",VLOOKUP(AN1031,[1]Sheet11!E:F,2,0))</f>
        <v/>
      </c>
      <c r="AQ1031" s="34" t="str">
        <f>IF(AO1031="拼单会员","5年",IF(AJ1031="","",VLOOKUP(AM1031&amp;AP1031,[1]Sheet11!$J$3:$K$17,2)))</f>
        <v/>
      </c>
      <c r="AR1031" s="34" t="str">
        <f t="shared" si="399"/>
        <v/>
      </c>
      <c r="AS1031" s="34" t="str">
        <f t="shared" si="400"/>
        <v/>
      </c>
      <c r="AT1031" s="34" t="str">
        <f t="shared" si="401"/>
        <v/>
      </c>
      <c r="AU1031" s="34" t="str">
        <f t="shared" si="402"/>
        <v/>
      </c>
      <c r="AV1031" s="34" t="str">
        <f t="shared" si="403"/>
        <v/>
      </c>
      <c r="AW1031" s="34" t="str">
        <f t="shared" si="404"/>
        <v/>
      </c>
      <c r="AX1031" s="34" t="str">
        <f t="shared" si="405"/>
        <v/>
      </c>
      <c r="AY1031" s="34" t="str">
        <f>IF(SUMIF('7-市场业绩'!F:F,AC1031,'7-市场业绩'!I:I)&gt;0,"学习卡","老结算")</f>
        <v>老结算</v>
      </c>
      <c r="AZ1031" s="34" t="str">
        <f t="shared" si="406"/>
        <v/>
      </c>
      <c r="BA1031" s="34" t="str">
        <f t="shared" si="407"/>
        <v>无</v>
      </c>
      <c r="BB1031" s="34" t="str">
        <f t="shared" si="408"/>
        <v/>
      </c>
      <c r="BC1031" s="34" t="str">
        <f t="shared" si="409"/>
        <v/>
      </c>
      <c r="BD1031" s="34" t="str">
        <f t="shared" si="410"/>
        <v>无</v>
      </c>
      <c r="BE1031" s="34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7.25" hidden="1" customHeight="1">
      <c r="A1032" s="30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7"/>
      <c r="M1032" s="20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4" t="str">
        <f t="shared" si="387"/>
        <v/>
      </c>
      <c r="AD1032" s="35">
        <f t="shared" si="388"/>
        <v>0</v>
      </c>
      <c r="AE1032" s="34" t="str">
        <f t="shared" si="389"/>
        <v/>
      </c>
      <c r="AF1032" s="24"/>
      <c r="AG1032" s="39">
        <f t="shared" si="390"/>
        <v>0</v>
      </c>
      <c r="AH1032" s="35">
        <f t="shared" si="391"/>
        <v>0</v>
      </c>
      <c r="AI1032" s="35">
        <f t="shared" si="392"/>
        <v>0</v>
      </c>
      <c r="AJ1032" s="34" t="str">
        <f t="shared" si="393"/>
        <v/>
      </c>
      <c r="AK1032" s="34" t="str">
        <f t="shared" si="394"/>
        <v/>
      </c>
      <c r="AL1032" s="34" t="str">
        <f t="shared" si="395"/>
        <v/>
      </c>
      <c r="AM1032" s="34" t="str">
        <f t="shared" si="396"/>
        <v/>
      </c>
      <c r="AN1032" s="34" t="str">
        <f t="shared" si="397"/>
        <v/>
      </c>
      <c r="AO1032" s="34" t="str">
        <f t="shared" si="398"/>
        <v/>
      </c>
      <c r="AP1032" s="34" t="str">
        <f>IF(AJ1032="","",VLOOKUP(AN1032,[1]Sheet11!E:F,2,0))</f>
        <v/>
      </c>
      <c r="AQ1032" s="34" t="str">
        <f>IF(AO1032="拼单会员","5年",IF(AJ1032="","",VLOOKUP(AM1032&amp;AP1032,[1]Sheet11!$J$3:$K$17,2)))</f>
        <v/>
      </c>
      <c r="AR1032" s="34" t="str">
        <f t="shared" si="399"/>
        <v/>
      </c>
      <c r="AS1032" s="34" t="str">
        <f t="shared" si="400"/>
        <v/>
      </c>
      <c r="AT1032" s="34" t="str">
        <f t="shared" si="401"/>
        <v/>
      </c>
      <c r="AU1032" s="34" t="str">
        <f t="shared" si="402"/>
        <v/>
      </c>
      <c r="AV1032" s="34" t="str">
        <f t="shared" si="403"/>
        <v/>
      </c>
      <c r="AW1032" s="34" t="str">
        <f t="shared" si="404"/>
        <v/>
      </c>
      <c r="AX1032" s="34" t="str">
        <f t="shared" si="405"/>
        <v/>
      </c>
      <c r="AY1032" s="34" t="str">
        <f>IF(SUMIF('7-市场业绩'!F:F,AC1032,'7-市场业绩'!I:I)&gt;0,"学习卡","老结算")</f>
        <v>老结算</v>
      </c>
      <c r="AZ1032" s="34" t="str">
        <f t="shared" si="406"/>
        <v/>
      </c>
      <c r="BA1032" s="34" t="str">
        <f t="shared" si="407"/>
        <v>无</v>
      </c>
      <c r="BB1032" s="34" t="str">
        <f t="shared" si="408"/>
        <v/>
      </c>
      <c r="BC1032" s="34" t="str">
        <f t="shared" si="409"/>
        <v/>
      </c>
      <c r="BD1032" s="34" t="str">
        <f t="shared" si="410"/>
        <v>无</v>
      </c>
      <c r="BE1032" s="34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7.25" hidden="1" customHeight="1">
      <c r="A1033" s="30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7"/>
      <c r="M1033" s="20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4" t="str">
        <f t="shared" si="387"/>
        <v/>
      </c>
      <c r="AD1033" s="35">
        <f t="shared" si="388"/>
        <v>0</v>
      </c>
      <c r="AE1033" s="34" t="str">
        <f t="shared" si="389"/>
        <v/>
      </c>
      <c r="AF1033" s="24"/>
      <c r="AG1033" s="39">
        <f t="shared" si="390"/>
        <v>0</v>
      </c>
      <c r="AH1033" s="35">
        <f t="shared" si="391"/>
        <v>0</v>
      </c>
      <c r="AI1033" s="35">
        <f t="shared" si="392"/>
        <v>0</v>
      </c>
      <c r="AJ1033" s="34" t="str">
        <f t="shared" si="393"/>
        <v/>
      </c>
      <c r="AK1033" s="34" t="str">
        <f t="shared" si="394"/>
        <v/>
      </c>
      <c r="AL1033" s="34" t="str">
        <f t="shared" si="395"/>
        <v/>
      </c>
      <c r="AM1033" s="34" t="str">
        <f t="shared" si="396"/>
        <v/>
      </c>
      <c r="AN1033" s="34" t="str">
        <f t="shared" si="397"/>
        <v/>
      </c>
      <c r="AO1033" s="34" t="str">
        <f t="shared" si="398"/>
        <v/>
      </c>
      <c r="AP1033" s="34" t="str">
        <f>IF(AJ1033="","",VLOOKUP(AN1033,[1]Sheet11!E:F,2,0))</f>
        <v/>
      </c>
      <c r="AQ1033" s="34" t="str">
        <f>IF(AO1033="拼单会员","5年",IF(AJ1033="","",VLOOKUP(AM1033&amp;AP1033,[1]Sheet11!$J$3:$K$17,2)))</f>
        <v/>
      </c>
      <c r="AR1033" s="34" t="str">
        <f t="shared" si="399"/>
        <v/>
      </c>
      <c r="AS1033" s="34" t="str">
        <f t="shared" si="400"/>
        <v/>
      </c>
      <c r="AT1033" s="34" t="str">
        <f t="shared" si="401"/>
        <v/>
      </c>
      <c r="AU1033" s="34" t="str">
        <f t="shared" si="402"/>
        <v/>
      </c>
      <c r="AV1033" s="34" t="str">
        <f t="shared" si="403"/>
        <v/>
      </c>
      <c r="AW1033" s="34" t="str">
        <f t="shared" si="404"/>
        <v/>
      </c>
      <c r="AX1033" s="34" t="str">
        <f t="shared" si="405"/>
        <v/>
      </c>
      <c r="AY1033" s="34" t="str">
        <f>IF(SUMIF('7-市场业绩'!F:F,AC1033,'7-市场业绩'!I:I)&gt;0,"学习卡","老结算")</f>
        <v>老结算</v>
      </c>
      <c r="AZ1033" s="34" t="str">
        <f t="shared" si="406"/>
        <v/>
      </c>
      <c r="BA1033" s="34" t="str">
        <f t="shared" si="407"/>
        <v>无</v>
      </c>
      <c r="BB1033" s="34" t="str">
        <f t="shared" si="408"/>
        <v/>
      </c>
      <c r="BC1033" s="34" t="str">
        <f t="shared" si="409"/>
        <v/>
      </c>
      <c r="BD1033" s="34" t="str">
        <f t="shared" si="410"/>
        <v>无</v>
      </c>
      <c r="BE1033" s="34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7.25" hidden="1" customHeight="1">
      <c r="A1034" s="30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7"/>
      <c r="M1034" s="20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4" t="str">
        <f t="shared" si="387"/>
        <v/>
      </c>
      <c r="AD1034" s="35">
        <f t="shared" si="388"/>
        <v>0</v>
      </c>
      <c r="AE1034" s="34" t="str">
        <f t="shared" si="389"/>
        <v/>
      </c>
      <c r="AF1034" s="24"/>
      <c r="AG1034" s="39">
        <f t="shared" si="390"/>
        <v>0</v>
      </c>
      <c r="AH1034" s="35">
        <f t="shared" si="391"/>
        <v>0</v>
      </c>
      <c r="AI1034" s="35">
        <f t="shared" si="392"/>
        <v>0</v>
      </c>
      <c r="AJ1034" s="34" t="str">
        <f t="shared" si="393"/>
        <v/>
      </c>
      <c r="AK1034" s="34" t="str">
        <f t="shared" si="394"/>
        <v/>
      </c>
      <c r="AL1034" s="34" t="str">
        <f t="shared" si="395"/>
        <v/>
      </c>
      <c r="AM1034" s="34" t="str">
        <f t="shared" si="396"/>
        <v/>
      </c>
      <c r="AN1034" s="34" t="str">
        <f t="shared" si="397"/>
        <v/>
      </c>
      <c r="AO1034" s="34" t="str">
        <f t="shared" si="398"/>
        <v/>
      </c>
      <c r="AP1034" s="34" t="str">
        <f>IF(AJ1034="","",VLOOKUP(AN1034,[1]Sheet11!E:F,2,0))</f>
        <v/>
      </c>
      <c r="AQ1034" s="34" t="str">
        <f>IF(AO1034="拼单会员","5年",IF(AJ1034="","",VLOOKUP(AM1034&amp;AP1034,[1]Sheet11!$J$3:$K$17,2)))</f>
        <v/>
      </c>
      <c r="AR1034" s="34" t="str">
        <f t="shared" si="399"/>
        <v/>
      </c>
      <c r="AS1034" s="34" t="str">
        <f t="shared" si="400"/>
        <v/>
      </c>
      <c r="AT1034" s="34" t="str">
        <f t="shared" si="401"/>
        <v/>
      </c>
      <c r="AU1034" s="34" t="str">
        <f t="shared" si="402"/>
        <v/>
      </c>
      <c r="AV1034" s="34" t="str">
        <f t="shared" si="403"/>
        <v/>
      </c>
      <c r="AW1034" s="34" t="str">
        <f t="shared" si="404"/>
        <v/>
      </c>
      <c r="AX1034" s="34" t="str">
        <f t="shared" si="405"/>
        <v/>
      </c>
      <c r="AY1034" s="34" t="str">
        <f>IF(SUMIF('7-市场业绩'!F:F,AC1034,'7-市场业绩'!I:I)&gt;0,"学习卡","老结算")</f>
        <v>老结算</v>
      </c>
      <c r="AZ1034" s="34" t="str">
        <f t="shared" si="406"/>
        <v/>
      </c>
      <c r="BA1034" s="34" t="str">
        <f t="shared" si="407"/>
        <v>无</v>
      </c>
      <c r="BB1034" s="34" t="str">
        <f t="shared" si="408"/>
        <v/>
      </c>
      <c r="BC1034" s="34" t="str">
        <f t="shared" si="409"/>
        <v/>
      </c>
      <c r="BD1034" s="34" t="str">
        <f t="shared" si="410"/>
        <v>无</v>
      </c>
      <c r="BE1034" s="34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7.25" hidden="1" customHeight="1">
      <c r="A1035" s="30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7"/>
      <c r="M1035" s="20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4" t="str">
        <f t="shared" si="387"/>
        <v/>
      </c>
      <c r="AD1035" s="35">
        <f t="shared" si="388"/>
        <v>0</v>
      </c>
      <c r="AE1035" s="34" t="str">
        <f t="shared" si="389"/>
        <v/>
      </c>
      <c r="AF1035" s="24"/>
      <c r="AG1035" s="39">
        <f t="shared" si="390"/>
        <v>0</v>
      </c>
      <c r="AH1035" s="35">
        <f t="shared" si="391"/>
        <v>0</v>
      </c>
      <c r="AI1035" s="35">
        <f t="shared" si="392"/>
        <v>0</v>
      </c>
      <c r="AJ1035" s="34" t="str">
        <f t="shared" si="393"/>
        <v/>
      </c>
      <c r="AK1035" s="34" t="str">
        <f t="shared" si="394"/>
        <v/>
      </c>
      <c r="AL1035" s="34" t="str">
        <f t="shared" si="395"/>
        <v/>
      </c>
      <c r="AM1035" s="34" t="str">
        <f t="shared" si="396"/>
        <v/>
      </c>
      <c r="AN1035" s="34" t="str">
        <f t="shared" si="397"/>
        <v/>
      </c>
      <c r="AO1035" s="34" t="str">
        <f t="shared" si="398"/>
        <v/>
      </c>
      <c r="AP1035" s="34" t="str">
        <f>IF(AJ1035="","",VLOOKUP(AN1035,[1]Sheet11!E:F,2,0))</f>
        <v/>
      </c>
      <c r="AQ1035" s="34" t="str">
        <f>IF(AO1035="拼单会员","5年",IF(AJ1035="","",VLOOKUP(AM1035&amp;AP1035,[1]Sheet11!$J$3:$K$17,2)))</f>
        <v/>
      </c>
      <c r="AR1035" s="34" t="str">
        <f t="shared" si="399"/>
        <v/>
      </c>
      <c r="AS1035" s="34" t="str">
        <f t="shared" si="400"/>
        <v/>
      </c>
      <c r="AT1035" s="34" t="str">
        <f t="shared" si="401"/>
        <v/>
      </c>
      <c r="AU1035" s="34" t="str">
        <f t="shared" si="402"/>
        <v/>
      </c>
      <c r="AV1035" s="34" t="str">
        <f t="shared" si="403"/>
        <v/>
      </c>
      <c r="AW1035" s="34" t="str">
        <f t="shared" si="404"/>
        <v/>
      </c>
      <c r="AX1035" s="34" t="str">
        <f t="shared" si="405"/>
        <v/>
      </c>
      <c r="AY1035" s="34" t="str">
        <f>IF(SUMIF('7-市场业绩'!F:F,AC1035,'7-市场业绩'!I:I)&gt;0,"学习卡","老结算")</f>
        <v>老结算</v>
      </c>
      <c r="AZ1035" s="34" t="str">
        <f t="shared" si="406"/>
        <v/>
      </c>
      <c r="BA1035" s="34" t="str">
        <f t="shared" si="407"/>
        <v>无</v>
      </c>
      <c r="BB1035" s="34" t="str">
        <f t="shared" si="408"/>
        <v/>
      </c>
      <c r="BC1035" s="34" t="str">
        <f t="shared" si="409"/>
        <v/>
      </c>
      <c r="BD1035" s="34" t="str">
        <f t="shared" si="410"/>
        <v>无</v>
      </c>
      <c r="BE1035" s="34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7.25" hidden="1" customHeight="1">
      <c r="A1036" s="30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7"/>
      <c r="M1036" s="20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4" t="str">
        <f t="shared" si="387"/>
        <v/>
      </c>
      <c r="AD1036" s="35">
        <f t="shared" si="388"/>
        <v>0</v>
      </c>
      <c r="AE1036" s="34" t="str">
        <f t="shared" si="389"/>
        <v/>
      </c>
      <c r="AF1036" s="24"/>
      <c r="AG1036" s="39">
        <f t="shared" si="390"/>
        <v>0</v>
      </c>
      <c r="AH1036" s="35">
        <f t="shared" si="391"/>
        <v>0</v>
      </c>
      <c r="AI1036" s="35">
        <f t="shared" si="392"/>
        <v>0</v>
      </c>
      <c r="AJ1036" s="34" t="str">
        <f t="shared" si="393"/>
        <v/>
      </c>
      <c r="AK1036" s="34" t="str">
        <f t="shared" si="394"/>
        <v/>
      </c>
      <c r="AL1036" s="34" t="str">
        <f t="shared" si="395"/>
        <v/>
      </c>
      <c r="AM1036" s="34" t="str">
        <f t="shared" si="396"/>
        <v/>
      </c>
      <c r="AN1036" s="34" t="str">
        <f t="shared" si="397"/>
        <v/>
      </c>
      <c r="AO1036" s="34" t="str">
        <f t="shared" si="398"/>
        <v/>
      </c>
      <c r="AP1036" s="34" t="str">
        <f>IF(AJ1036="","",VLOOKUP(AN1036,[1]Sheet11!E:F,2,0))</f>
        <v/>
      </c>
      <c r="AQ1036" s="34" t="str">
        <f>IF(AO1036="拼单会员","5年",IF(AJ1036="","",VLOOKUP(AM1036&amp;AP1036,[1]Sheet11!$J$3:$K$17,2)))</f>
        <v/>
      </c>
      <c r="AR1036" s="34" t="str">
        <f t="shared" si="399"/>
        <v/>
      </c>
      <c r="AS1036" s="34" t="str">
        <f t="shared" si="400"/>
        <v/>
      </c>
      <c r="AT1036" s="34" t="str">
        <f t="shared" si="401"/>
        <v/>
      </c>
      <c r="AU1036" s="34" t="str">
        <f t="shared" si="402"/>
        <v/>
      </c>
      <c r="AV1036" s="34" t="str">
        <f t="shared" si="403"/>
        <v/>
      </c>
      <c r="AW1036" s="34" t="str">
        <f t="shared" si="404"/>
        <v/>
      </c>
      <c r="AX1036" s="34" t="str">
        <f t="shared" si="405"/>
        <v/>
      </c>
      <c r="AY1036" s="34" t="str">
        <f>IF(SUMIF('7-市场业绩'!F:F,AC1036,'7-市场业绩'!I:I)&gt;0,"学习卡","老结算")</f>
        <v>老结算</v>
      </c>
      <c r="AZ1036" s="34" t="str">
        <f t="shared" si="406"/>
        <v/>
      </c>
      <c r="BA1036" s="34" t="str">
        <f t="shared" si="407"/>
        <v>无</v>
      </c>
      <c r="BB1036" s="34" t="str">
        <f t="shared" si="408"/>
        <v/>
      </c>
      <c r="BC1036" s="34" t="str">
        <f t="shared" si="409"/>
        <v/>
      </c>
      <c r="BD1036" s="34" t="str">
        <f t="shared" si="410"/>
        <v>无</v>
      </c>
      <c r="BE1036" s="34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7.25" hidden="1" customHeight="1">
      <c r="A1037" s="30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7"/>
      <c r="M1037" s="20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4" t="str">
        <f t="shared" si="387"/>
        <v/>
      </c>
      <c r="AD1037" s="35">
        <f t="shared" si="388"/>
        <v>0</v>
      </c>
      <c r="AE1037" s="34" t="str">
        <f t="shared" si="389"/>
        <v/>
      </c>
      <c r="AF1037" s="24"/>
      <c r="AG1037" s="39">
        <f t="shared" si="390"/>
        <v>0</v>
      </c>
      <c r="AH1037" s="35">
        <f t="shared" si="391"/>
        <v>0</v>
      </c>
      <c r="AI1037" s="35">
        <f t="shared" si="392"/>
        <v>0</v>
      </c>
      <c r="AJ1037" s="34" t="str">
        <f t="shared" si="393"/>
        <v/>
      </c>
      <c r="AK1037" s="34" t="str">
        <f t="shared" si="394"/>
        <v/>
      </c>
      <c r="AL1037" s="34" t="str">
        <f t="shared" si="395"/>
        <v/>
      </c>
      <c r="AM1037" s="34" t="str">
        <f t="shared" si="396"/>
        <v/>
      </c>
      <c r="AN1037" s="34" t="str">
        <f t="shared" si="397"/>
        <v/>
      </c>
      <c r="AO1037" s="34" t="str">
        <f t="shared" si="398"/>
        <v/>
      </c>
      <c r="AP1037" s="34" t="str">
        <f>IF(AJ1037="","",VLOOKUP(AN1037,[1]Sheet11!E:F,2,0))</f>
        <v/>
      </c>
      <c r="AQ1037" s="34" t="str">
        <f>IF(AO1037="拼单会员","5年",IF(AJ1037="","",VLOOKUP(AM1037&amp;AP1037,[1]Sheet11!$J$3:$K$17,2)))</f>
        <v/>
      </c>
      <c r="AR1037" s="34" t="str">
        <f t="shared" si="399"/>
        <v/>
      </c>
      <c r="AS1037" s="34" t="str">
        <f t="shared" si="400"/>
        <v/>
      </c>
      <c r="AT1037" s="34" t="str">
        <f t="shared" si="401"/>
        <v/>
      </c>
      <c r="AU1037" s="34" t="str">
        <f t="shared" si="402"/>
        <v/>
      </c>
      <c r="AV1037" s="34" t="str">
        <f t="shared" si="403"/>
        <v/>
      </c>
      <c r="AW1037" s="34" t="str">
        <f t="shared" si="404"/>
        <v/>
      </c>
      <c r="AX1037" s="34" t="str">
        <f t="shared" si="405"/>
        <v/>
      </c>
      <c r="AY1037" s="34" t="str">
        <f>IF(SUMIF('7-市场业绩'!F:F,AC1037,'7-市场业绩'!I:I)&gt;0,"学习卡","老结算")</f>
        <v>老结算</v>
      </c>
      <c r="AZ1037" s="34" t="str">
        <f t="shared" si="406"/>
        <v/>
      </c>
      <c r="BA1037" s="34" t="str">
        <f t="shared" si="407"/>
        <v>无</v>
      </c>
      <c r="BB1037" s="34" t="str">
        <f t="shared" si="408"/>
        <v/>
      </c>
      <c r="BC1037" s="34" t="str">
        <f t="shared" si="409"/>
        <v/>
      </c>
      <c r="BD1037" s="34" t="str">
        <f t="shared" si="410"/>
        <v>无</v>
      </c>
      <c r="BE1037" s="34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7.25" hidden="1" customHeight="1">
      <c r="A1038" s="30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7"/>
      <c r="M1038" s="20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4" t="str">
        <f t="shared" si="387"/>
        <v/>
      </c>
      <c r="AD1038" s="35">
        <f t="shared" si="388"/>
        <v>0</v>
      </c>
      <c r="AE1038" s="34" t="str">
        <f t="shared" si="389"/>
        <v/>
      </c>
      <c r="AF1038" s="24"/>
      <c r="AG1038" s="39">
        <f t="shared" si="390"/>
        <v>0</v>
      </c>
      <c r="AH1038" s="35">
        <f t="shared" si="391"/>
        <v>0</v>
      </c>
      <c r="AI1038" s="35">
        <f t="shared" si="392"/>
        <v>0</v>
      </c>
      <c r="AJ1038" s="34" t="str">
        <f t="shared" si="393"/>
        <v/>
      </c>
      <c r="AK1038" s="34" t="str">
        <f t="shared" si="394"/>
        <v/>
      </c>
      <c r="AL1038" s="34" t="str">
        <f t="shared" si="395"/>
        <v/>
      </c>
      <c r="AM1038" s="34" t="str">
        <f t="shared" si="396"/>
        <v/>
      </c>
      <c r="AN1038" s="34" t="str">
        <f t="shared" si="397"/>
        <v/>
      </c>
      <c r="AO1038" s="34" t="str">
        <f t="shared" si="398"/>
        <v/>
      </c>
      <c r="AP1038" s="34" t="str">
        <f>IF(AJ1038="","",VLOOKUP(AN1038,[1]Sheet11!E:F,2,0))</f>
        <v/>
      </c>
      <c r="AQ1038" s="34" t="str">
        <f>IF(AO1038="拼单会员","5年",IF(AJ1038="","",VLOOKUP(AM1038&amp;AP1038,[1]Sheet11!$J$3:$K$17,2)))</f>
        <v/>
      </c>
      <c r="AR1038" s="34" t="str">
        <f t="shared" si="399"/>
        <v/>
      </c>
      <c r="AS1038" s="34" t="str">
        <f t="shared" si="400"/>
        <v/>
      </c>
      <c r="AT1038" s="34" t="str">
        <f t="shared" si="401"/>
        <v/>
      </c>
      <c r="AU1038" s="34" t="str">
        <f t="shared" si="402"/>
        <v/>
      </c>
      <c r="AV1038" s="34" t="str">
        <f t="shared" si="403"/>
        <v/>
      </c>
      <c r="AW1038" s="34" t="str">
        <f t="shared" si="404"/>
        <v/>
      </c>
      <c r="AX1038" s="34" t="str">
        <f t="shared" si="405"/>
        <v/>
      </c>
      <c r="AY1038" s="34" t="str">
        <f>IF(SUMIF('7-市场业绩'!F:F,AC1038,'7-市场业绩'!I:I)&gt;0,"学习卡","老结算")</f>
        <v>老结算</v>
      </c>
      <c r="AZ1038" s="34" t="str">
        <f t="shared" si="406"/>
        <v/>
      </c>
      <c r="BA1038" s="34" t="str">
        <f t="shared" si="407"/>
        <v>无</v>
      </c>
      <c r="BB1038" s="34" t="str">
        <f t="shared" si="408"/>
        <v/>
      </c>
      <c r="BC1038" s="34" t="str">
        <f t="shared" si="409"/>
        <v/>
      </c>
      <c r="BD1038" s="34" t="str">
        <f t="shared" si="410"/>
        <v>无</v>
      </c>
      <c r="BE1038" s="34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7.25" hidden="1" customHeight="1">
      <c r="A1039" s="30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7"/>
      <c r="M1039" s="20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4" t="str">
        <f t="shared" si="387"/>
        <v/>
      </c>
      <c r="AD1039" s="35">
        <f t="shared" si="388"/>
        <v>0</v>
      </c>
      <c r="AE1039" s="34" t="str">
        <f t="shared" si="389"/>
        <v/>
      </c>
      <c r="AF1039" s="24"/>
      <c r="AG1039" s="39">
        <f t="shared" si="390"/>
        <v>0</v>
      </c>
      <c r="AH1039" s="35">
        <f t="shared" si="391"/>
        <v>0</v>
      </c>
      <c r="AI1039" s="35">
        <f t="shared" si="392"/>
        <v>0</v>
      </c>
      <c r="AJ1039" s="34" t="str">
        <f t="shared" si="393"/>
        <v/>
      </c>
      <c r="AK1039" s="34" t="str">
        <f t="shared" si="394"/>
        <v/>
      </c>
      <c r="AL1039" s="34" t="str">
        <f t="shared" si="395"/>
        <v/>
      </c>
      <c r="AM1039" s="34" t="str">
        <f t="shared" si="396"/>
        <v/>
      </c>
      <c r="AN1039" s="34" t="str">
        <f t="shared" si="397"/>
        <v/>
      </c>
      <c r="AO1039" s="34" t="str">
        <f t="shared" si="398"/>
        <v/>
      </c>
      <c r="AP1039" s="34" t="str">
        <f>IF(AJ1039="","",VLOOKUP(AN1039,[1]Sheet11!E:F,2,0))</f>
        <v/>
      </c>
      <c r="AQ1039" s="34" t="str">
        <f>IF(AO1039="拼单会员","5年",IF(AJ1039="","",VLOOKUP(AM1039&amp;AP1039,[1]Sheet11!$J$3:$K$17,2)))</f>
        <v/>
      </c>
      <c r="AR1039" s="34" t="str">
        <f t="shared" si="399"/>
        <v/>
      </c>
      <c r="AS1039" s="34" t="str">
        <f t="shared" si="400"/>
        <v/>
      </c>
      <c r="AT1039" s="34" t="str">
        <f t="shared" si="401"/>
        <v/>
      </c>
      <c r="AU1039" s="34" t="str">
        <f t="shared" si="402"/>
        <v/>
      </c>
      <c r="AV1039" s="34" t="str">
        <f t="shared" si="403"/>
        <v/>
      </c>
      <c r="AW1039" s="34" t="str">
        <f t="shared" si="404"/>
        <v/>
      </c>
      <c r="AX1039" s="34" t="str">
        <f t="shared" si="405"/>
        <v/>
      </c>
      <c r="AY1039" s="34" t="str">
        <f>IF(SUMIF('7-市场业绩'!F:F,AC1039,'7-市场业绩'!I:I)&gt;0,"学习卡","老结算")</f>
        <v>老结算</v>
      </c>
      <c r="AZ1039" s="34" t="str">
        <f t="shared" si="406"/>
        <v/>
      </c>
      <c r="BA1039" s="34" t="str">
        <f t="shared" si="407"/>
        <v>无</v>
      </c>
      <c r="BB1039" s="34" t="str">
        <f t="shared" si="408"/>
        <v/>
      </c>
      <c r="BC1039" s="34" t="str">
        <f t="shared" si="409"/>
        <v/>
      </c>
      <c r="BD1039" s="34" t="str">
        <f t="shared" si="410"/>
        <v>无</v>
      </c>
      <c r="BE1039" s="34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7.25" hidden="1" customHeight="1">
      <c r="A1040" s="30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7"/>
      <c r="M1040" s="20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4" t="str">
        <f t="shared" si="387"/>
        <v/>
      </c>
      <c r="AD1040" s="35">
        <f t="shared" si="388"/>
        <v>0</v>
      </c>
      <c r="AE1040" s="34" t="str">
        <f t="shared" si="389"/>
        <v/>
      </c>
      <c r="AF1040" s="24"/>
      <c r="AG1040" s="39">
        <f t="shared" si="390"/>
        <v>0</v>
      </c>
      <c r="AH1040" s="35">
        <f t="shared" si="391"/>
        <v>0</v>
      </c>
      <c r="AI1040" s="35">
        <f t="shared" si="392"/>
        <v>0</v>
      </c>
      <c r="AJ1040" s="34" t="str">
        <f t="shared" si="393"/>
        <v/>
      </c>
      <c r="AK1040" s="34" t="str">
        <f t="shared" si="394"/>
        <v/>
      </c>
      <c r="AL1040" s="34" t="str">
        <f t="shared" si="395"/>
        <v/>
      </c>
      <c r="AM1040" s="34" t="str">
        <f t="shared" si="396"/>
        <v/>
      </c>
      <c r="AN1040" s="34" t="str">
        <f t="shared" si="397"/>
        <v/>
      </c>
      <c r="AO1040" s="34" t="str">
        <f t="shared" si="398"/>
        <v/>
      </c>
      <c r="AP1040" s="34" t="str">
        <f>IF(AJ1040="","",VLOOKUP(AN1040,[1]Sheet11!E:F,2,0))</f>
        <v/>
      </c>
      <c r="AQ1040" s="34" t="str">
        <f>IF(AO1040="拼单会员","5年",IF(AJ1040="","",VLOOKUP(AM1040&amp;AP1040,[1]Sheet11!$J$3:$K$17,2)))</f>
        <v/>
      </c>
      <c r="AR1040" s="34" t="str">
        <f t="shared" si="399"/>
        <v/>
      </c>
      <c r="AS1040" s="34" t="str">
        <f t="shared" si="400"/>
        <v/>
      </c>
      <c r="AT1040" s="34" t="str">
        <f t="shared" si="401"/>
        <v/>
      </c>
      <c r="AU1040" s="34" t="str">
        <f t="shared" si="402"/>
        <v/>
      </c>
      <c r="AV1040" s="34" t="str">
        <f t="shared" si="403"/>
        <v/>
      </c>
      <c r="AW1040" s="34" t="str">
        <f t="shared" si="404"/>
        <v/>
      </c>
      <c r="AX1040" s="34" t="str">
        <f t="shared" si="405"/>
        <v/>
      </c>
      <c r="AY1040" s="34" t="str">
        <f>IF(SUMIF('7-市场业绩'!F:F,AC1040,'7-市场业绩'!I:I)&gt;0,"学习卡","老结算")</f>
        <v>老结算</v>
      </c>
      <c r="AZ1040" s="34" t="str">
        <f t="shared" si="406"/>
        <v/>
      </c>
      <c r="BA1040" s="34" t="str">
        <f t="shared" si="407"/>
        <v>无</v>
      </c>
      <c r="BB1040" s="34" t="str">
        <f t="shared" si="408"/>
        <v/>
      </c>
      <c r="BC1040" s="34" t="str">
        <f t="shared" si="409"/>
        <v/>
      </c>
      <c r="BD1040" s="34" t="str">
        <f t="shared" si="410"/>
        <v>无</v>
      </c>
      <c r="BE1040" s="34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7.25" hidden="1" customHeight="1">
      <c r="A1041" s="30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7"/>
      <c r="M1041" s="20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4" t="str">
        <f t="shared" si="387"/>
        <v/>
      </c>
      <c r="AD1041" s="35">
        <f t="shared" si="388"/>
        <v>0</v>
      </c>
      <c r="AE1041" s="34" t="str">
        <f t="shared" si="389"/>
        <v/>
      </c>
      <c r="AF1041" s="24"/>
      <c r="AG1041" s="39">
        <f t="shared" si="390"/>
        <v>0</v>
      </c>
      <c r="AH1041" s="35">
        <f t="shared" si="391"/>
        <v>0</v>
      </c>
      <c r="AI1041" s="35">
        <f t="shared" si="392"/>
        <v>0</v>
      </c>
      <c r="AJ1041" s="34" t="str">
        <f t="shared" si="393"/>
        <v/>
      </c>
      <c r="AK1041" s="34" t="str">
        <f t="shared" si="394"/>
        <v/>
      </c>
      <c r="AL1041" s="34" t="str">
        <f t="shared" si="395"/>
        <v/>
      </c>
      <c r="AM1041" s="34" t="str">
        <f t="shared" si="396"/>
        <v/>
      </c>
      <c r="AN1041" s="34" t="str">
        <f t="shared" si="397"/>
        <v/>
      </c>
      <c r="AO1041" s="34" t="str">
        <f t="shared" si="398"/>
        <v/>
      </c>
      <c r="AP1041" s="34" t="str">
        <f>IF(AJ1041="","",VLOOKUP(AN1041,[1]Sheet11!E:F,2,0))</f>
        <v/>
      </c>
      <c r="AQ1041" s="34" t="str">
        <f>IF(AO1041="拼单会员","5年",IF(AJ1041="","",VLOOKUP(AM1041&amp;AP1041,[1]Sheet11!$J$3:$K$17,2)))</f>
        <v/>
      </c>
      <c r="AR1041" s="34" t="str">
        <f t="shared" si="399"/>
        <v/>
      </c>
      <c r="AS1041" s="34" t="str">
        <f t="shared" si="400"/>
        <v/>
      </c>
      <c r="AT1041" s="34" t="str">
        <f t="shared" si="401"/>
        <v/>
      </c>
      <c r="AU1041" s="34" t="str">
        <f t="shared" si="402"/>
        <v/>
      </c>
      <c r="AV1041" s="34" t="str">
        <f t="shared" si="403"/>
        <v/>
      </c>
      <c r="AW1041" s="34" t="str">
        <f t="shared" si="404"/>
        <v/>
      </c>
      <c r="AX1041" s="34" t="str">
        <f t="shared" si="405"/>
        <v/>
      </c>
      <c r="AY1041" s="34" t="str">
        <f>IF(SUMIF('7-市场业绩'!F:F,AC1041,'7-市场业绩'!I:I)&gt;0,"学习卡","老结算")</f>
        <v>老结算</v>
      </c>
      <c r="AZ1041" s="34" t="str">
        <f t="shared" si="406"/>
        <v/>
      </c>
      <c r="BA1041" s="34" t="str">
        <f t="shared" si="407"/>
        <v>无</v>
      </c>
      <c r="BB1041" s="34" t="str">
        <f t="shared" si="408"/>
        <v/>
      </c>
      <c r="BC1041" s="34" t="str">
        <f t="shared" si="409"/>
        <v/>
      </c>
      <c r="BD1041" s="34" t="str">
        <f t="shared" si="410"/>
        <v>无</v>
      </c>
      <c r="BE1041" s="34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7.25" hidden="1" customHeight="1">
      <c r="A1042" s="30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7"/>
      <c r="M1042" s="20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4" t="str">
        <f t="shared" si="387"/>
        <v/>
      </c>
      <c r="AD1042" s="35">
        <f t="shared" si="388"/>
        <v>0</v>
      </c>
      <c r="AE1042" s="34" t="str">
        <f t="shared" si="389"/>
        <v/>
      </c>
      <c r="AF1042" s="24"/>
      <c r="AG1042" s="39">
        <f t="shared" si="390"/>
        <v>0</v>
      </c>
      <c r="AH1042" s="35">
        <f t="shared" si="391"/>
        <v>0</v>
      </c>
      <c r="AI1042" s="35">
        <f t="shared" si="392"/>
        <v>0</v>
      </c>
      <c r="AJ1042" s="34" t="str">
        <f t="shared" si="393"/>
        <v/>
      </c>
      <c r="AK1042" s="34" t="str">
        <f t="shared" si="394"/>
        <v/>
      </c>
      <c r="AL1042" s="34" t="str">
        <f t="shared" si="395"/>
        <v/>
      </c>
      <c r="AM1042" s="34" t="str">
        <f t="shared" si="396"/>
        <v/>
      </c>
      <c r="AN1042" s="34" t="str">
        <f t="shared" si="397"/>
        <v/>
      </c>
      <c r="AO1042" s="34" t="str">
        <f t="shared" si="398"/>
        <v/>
      </c>
      <c r="AP1042" s="34" t="str">
        <f>IF(AJ1042="","",VLOOKUP(AN1042,[1]Sheet11!E:F,2,0))</f>
        <v/>
      </c>
      <c r="AQ1042" s="34" t="str">
        <f>IF(AO1042="拼单会员","5年",IF(AJ1042="","",VLOOKUP(AM1042&amp;AP1042,[1]Sheet11!$J$3:$K$17,2)))</f>
        <v/>
      </c>
      <c r="AR1042" s="34" t="str">
        <f t="shared" si="399"/>
        <v/>
      </c>
      <c r="AS1042" s="34" t="str">
        <f t="shared" si="400"/>
        <v/>
      </c>
      <c r="AT1042" s="34" t="str">
        <f t="shared" si="401"/>
        <v/>
      </c>
      <c r="AU1042" s="34" t="str">
        <f t="shared" si="402"/>
        <v/>
      </c>
      <c r="AV1042" s="34" t="str">
        <f t="shared" si="403"/>
        <v/>
      </c>
      <c r="AW1042" s="34" t="str">
        <f t="shared" si="404"/>
        <v/>
      </c>
      <c r="AX1042" s="34" t="str">
        <f t="shared" si="405"/>
        <v/>
      </c>
      <c r="AY1042" s="34" t="str">
        <f>IF(SUMIF('7-市场业绩'!F:F,AC1042,'7-市场业绩'!I:I)&gt;0,"学习卡","老结算")</f>
        <v>老结算</v>
      </c>
      <c r="AZ1042" s="34" t="str">
        <f t="shared" si="406"/>
        <v/>
      </c>
      <c r="BA1042" s="34" t="str">
        <f t="shared" si="407"/>
        <v>无</v>
      </c>
      <c r="BB1042" s="34" t="str">
        <f t="shared" si="408"/>
        <v/>
      </c>
      <c r="BC1042" s="34" t="str">
        <f t="shared" si="409"/>
        <v/>
      </c>
      <c r="BD1042" s="34" t="str">
        <f t="shared" si="410"/>
        <v>无</v>
      </c>
      <c r="BE1042" s="34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7.25" hidden="1" customHeight="1">
      <c r="A1043" s="30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7"/>
      <c r="M1043" s="20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4" t="str">
        <f t="shared" si="387"/>
        <v/>
      </c>
      <c r="AD1043" s="35">
        <f t="shared" si="388"/>
        <v>0</v>
      </c>
      <c r="AE1043" s="34" t="str">
        <f t="shared" si="389"/>
        <v/>
      </c>
      <c r="AF1043" s="24"/>
      <c r="AG1043" s="39">
        <f t="shared" si="390"/>
        <v>0</v>
      </c>
      <c r="AH1043" s="35">
        <f t="shared" si="391"/>
        <v>0</v>
      </c>
      <c r="AI1043" s="35">
        <f t="shared" si="392"/>
        <v>0</v>
      </c>
      <c r="AJ1043" s="34" t="str">
        <f t="shared" si="393"/>
        <v/>
      </c>
      <c r="AK1043" s="34" t="str">
        <f t="shared" si="394"/>
        <v/>
      </c>
      <c r="AL1043" s="34" t="str">
        <f t="shared" si="395"/>
        <v/>
      </c>
      <c r="AM1043" s="34" t="str">
        <f t="shared" si="396"/>
        <v/>
      </c>
      <c r="AN1043" s="34" t="str">
        <f t="shared" si="397"/>
        <v/>
      </c>
      <c r="AO1043" s="34" t="str">
        <f t="shared" si="398"/>
        <v/>
      </c>
      <c r="AP1043" s="34" t="str">
        <f>IF(AJ1043="","",VLOOKUP(AN1043,[1]Sheet11!E:F,2,0))</f>
        <v/>
      </c>
      <c r="AQ1043" s="34" t="str">
        <f>IF(AO1043="拼单会员","5年",IF(AJ1043="","",VLOOKUP(AM1043&amp;AP1043,[1]Sheet11!$J$3:$K$17,2)))</f>
        <v/>
      </c>
      <c r="AR1043" s="34" t="str">
        <f t="shared" si="399"/>
        <v/>
      </c>
      <c r="AS1043" s="34" t="str">
        <f t="shared" si="400"/>
        <v/>
      </c>
      <c r="AT1043" s="34" t="str">
        <f t="shared" si="401"/>
        <v/>
      </c>
      <c r="AU1043" s="34" t="str">
        <f t="shared" si="402"/>
        <v/>
      </c>
      <c r="AV1043" s="34" t="str">
        <f t="shared" si="403"/>
        <v/>
      </c>
      <c r="AW1043" s="34" t="str">
        <f t="shared" si="404"/>
        <v/>
      </c>
      <c r="AX1043" s="34" t="str">
        <f t="shared" si="405"/>
        <v/>
      </c>
      <c r="AY1043" s="34" t="str">
        <f>IF(SUMIF('7-市场业绩'!F:F,AC1043,'7-市场业绩'!I:I)&gt;0,"学习卡","老结算")</f>
        <v>老结算</v>
      </c>
      <c r="AZ1043" s="34" t="str">
        <f t="shared" si="406"/>
        <v/>
      </c>
      <c r="BA1043" s="34" t="str">
        <f t="shared" si="407"/>
        <v>无</v>
      </c>
      <c r="BB1043" s="34" t="str">
        <f t="shared" si="408"/>
        <v/>
      </c>
      <c r="BC1043" s="34" t="str">
        <f t="shared" si="409"/>
        <v/>
      </c>
      <c r="BD1043" s="34" t="str">
        <f t="shared" si="410"/>
        <v>无</v>
      </c>
      <c r="BE1043" s="34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7.25" hidden="1" customHeight="1">
      <c r="A1044" s="30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7"/>
      <c r="M1044" s="20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4" t="str">
        <f t="shared" si="387"/>
        <v/>
      </c>
      <c r="AD1044" s="35">
        <f t="shared" si="388"/>
        <v>0</v>
      </c>
      <c r="AE1044" s="34" t="str">
        <f t="shared" si="389"/>
        <v/>
      </c>
      <c r="AF1044" s="24"/>
      <c r="AG1044" s="39">
        <f t="shared" si="390"/>
        <v>0</v>
      </c>
      <c r="AH1044" s="35">
        <f t="shared" si="391"/>
        <v>0</v>
      </c>
      <c r="AI1044" s="35">
        <f t="shared" si="392"/>
        <v>0</v>
      </c>
      <c r="AJ1044" s="34" t="str">
        <f t="shared" si="393"/>
        <v/>
      </c>
      <c r="AK1044" s="34" t="str">
        <f t="shared" si="394"/>
        <v/>
      </c>
      <c r="AL1044" s="34" t="str">
        <f t="shared" si="395"/>
        <v/>
      </c>
      <c r="AM1044" s="34" t="str">
        <f t="shared" si="396"/>
        <v/>
      </c>
      <c r="AN1044" s="34" t="str">
        <f t="shared" si="397"/>
        <v/>
      </c>
      <c r="AO1044" s="34" t="str">
        <f t="shared" si="398"/>
        <v/>
      </c>
      <c r="AP1044" s="34" t="str">
        <f>IF(AJ1044="","",VLOOKUP(AN1044,[1]Sheet11!E:F,2,0))</f>
        <v/>
      </c>
      <c r="AQ1044" s="34" t="str">
        <f>IF(AO1044="拼单会员","5年",IF(AJ1044="","",VLOOKUP(AM1044&amp;AP1044,[1]Sheet11!$J$3:$K$17,2)))</f>
        <v/>
      </c>
      <c r="AR1044" s="34" t="str">
        <f t="shared" si="399"/>
        <v/>
      </c>
      <c r="AS1044" s="34" t="str">
        <f t="shared" si="400"/>
        <v/>
      </c>
      <c r="AT1044" s="34" t="str">
        <f t="shared" si="401"/>
        <v/>
      </c>
      <c r="AU1044" s="34" t="str">
        <f t="shared" si="402"/>
        <v/>
      </c>
      <c r="AV1044" s="34" t="str">
        <f t="shared" si="403"/>
        <v/>
      </c>
      <c r="AW1044" s="34" t="str">
        <f t="shared" si="404"/>
        <v/>
      </c>
      <c r="AX1044" s="34" t="str">
        <f t="shared" si="405"/>
        <v/>
      </c>
      <c r="AY1044" s="34" t="str">
        <f>IF(SUMIF('7-市场业绩'!F:F,AC1044,'7-市场业绩'!I:I)&gt;0,"学习卡","老结算")</f>
        <v>老结算</v>
      </c>
      <c r="AZ1044" s="34" t="str">
        <f t="shared" si="406"/>
        <v/>
      </c>
      <c r="BA1044" s="34" t="str">
        <f t="shared" si="407"/>
        <v>无</v>
      </c>
      <c r="BB1044" s="34" t="str">
        <f t="shared" si="408"/>
        <v/>
      </c>
      <c r="BC1044" s="34" t="str">
        <f t="shared" si="409"/>
        <v/>
      </c>
      <c r="BD1044" s="34" t="str">
        <f t="shared" si="410"/>
        <v>无</v>
      </c>
      <c r="BE1044" s="34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7.25" hidden="1" customHeight="1">
      <c r="A1045" s="30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7"/>
      <c r="M1045" s="20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4" t="str">
        <f t="shared" si="387"/>
        <v/>
      </c>
      <c r="AD1045" s="35">
        <f t="shared" si="388"/>
        <v>0</v>
      </c>
      <c r="AE1045" s="34" t="str">
        <f t="shared" si="389"/>
        <v/>
      </c>
      <c r="AF1045" s="24"/>
      <c r="AG1045" s="39">
        <f t="shared" si="390"/>
        <v>0</v>
      </c>
      <c r="AH1045" s="35">
        <f t="shared" si="391"/>
        <v>0</v>
      </c>
      <c r="AI1045" s="35">
        <f t="shared" si="392"/>
        <v>0</v>
      </c>
      <c r="AJ1045" s="34" t="str">
        <f t="shared" si="393"/>
        <v/>
      </c>
      <c r="AK1045" s="34" t="str">
        <f t="shared" si="394"/>
        <v/>
      </c>
      <c r="AL1045" s="34" t="str">
        <f t="shared" si="395"/>
        <v/>
      </c>
      <c r="AM1045" s="34" t="str">
        <f t="shared" si="396"/>
        <v/>
      </c>
      <c r="AN1045" s="34" t="str">
        <f t="shared" si="397"/>
        <v/>
      </c>
      <c r="AO1045" s="34" t="str">
        <f t="shared" si="398"/>
        <v/>
      </c>
      <c r="AP1045" s="34" t="str">
        <f>IF(AJ1045="","",VLOOKUP(AN1045,[1]Sheet11!E:F,2,0))</f>
        <v/>
      </c>
      <c r="AQ1045" s="34" t="str">
        <f>IF(AO1045="拼单会员","5年",IF(AJ1045="","",VLOOKUP(AM1045&amp;AP1045,[1]Sheet11!$J$3:$K$17,2)))</f>
        <v/>
      </c>
      <c r="AR1045" s="34" t="str">
        <f t="shared" si="399"/>
        <v/>
      </c>
      <c r="AS1045" s="34" t="str">
        <f t="shared" si="400"/>
        <v/>
      </c>
      <c r="AT1045" s="34" t="str">
        <f t="shared" si="401"/>
        <v/>
      </c>
      <c r="AU1045" s="34" t="str">
        <f t="shared" si="402"/>
        <v/>
      </c>
      <c r="AV1045" s="34" t="str">
        <f t="shared" si="403"/>
        <v/>
      </c>
      <c r="AW1045" s="34" t="str">
        <f t="shared" si="404"/>
        <v/>
      </c>
      <c r="AX1045" s="34" t="str">
        <f t="shared" si="405"/>
        <v/>
      </c>
      <c r="AY1045" s="34" t="str">
        <f>IF(SUMIF('7-市场业绩'!F:F,AC1045,'7-市场业绩'!I:I)&gt;0,"学习卡","老结算")</f>
        <v>老结算</v>
      </c>
      <c r="AZ1045" s="34" t="str">
        <f t="shared" si="406"/>
        <v/>
      </c>
      <c r="BA1045" s="34" t="str">
        <f t="shared" si="407"/>
        <v>无</v>
      </c>
      <c r="BB1045" s="34" t="str">
        <f t="shared" si="408"/>
        <v/>
      </c>
      <c r="BC1045" s="34" t="str">
        <f t="shared" si="409"/>
        <v/>
      </c>
      <c r="BD1045" s="34" t="str">
        <f t="shared" si="410"/>
        <v>无</v>
      </c>
      <c r="BE1045" s="34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7.25" hidden="1" customHeight="1">
      <c r="A1046" s="30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7"/>
      <c r="M1046" s="20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4" t="str">
        <f t="shared" si="387"/>
        <v/>
      </c>
      <c r="AD1046" s="35">
        <f t="shared" si="388"/>
        <v>0</v>
      </c>
      <c r="AE1046" s="34" t="str">
        <f t="shared" si="389"/>
        <v/>
      </c>
      <c r="AF1046" s="24"/>
      <c r="AG1046" s="39">
        <f t="shared" si="390"/>
        <v>0</v>
      </c>
      <c r="AH1046" s="35">
        <f t="shared" si="391"/>
        <v>0</v>
      </c>
      <c r="AI1046" s="35">
        <f t="shared" si="392"/>
        <v>0</v>
      </c>
      <c r="AJ1046" s="34" t="str">
        <f t="shared" si="393"/>
        <v/>
      </c>
      <c r="AK1046" s="34" t="str">
        <f t="shared" si="394"/>
        <v/>
      </c>
      <c r="AL1046" s="34" t="str">
        <f t="shared" si="395"/>
        <v/>
      </c>
      <c r="AM1046" s="34" t="str">
        <f t="shared" si="396"/>
        <v/>
      </c>
      <c r="AN1046" s="34" t="str">
        <f t="shared" si="397"/>
        <v/>
      </c>
      <c r="AO1046" s="34" t="str">
        <f t="shared" si="398"/>
        <v/>
      </c>
      <c r="AP1046" s="34" t="str">
        <f>IF(AJ1046="","",VLOOKUP(AN1046,[1]Sheet11!E:F,2,0))</f>
        <v/>
      </c>
      <c r="AQ1046" s="34" t="str">
        <f>IF(AO1046="拼单会员","5年",IF(AJ1046="","",VLOOKUP(AM1046&amp;AP1046,[1]Sheet11!$J$3:$K$17,2)))</f>
        <v/>
      </c>
      <c r="AR1046" s="34" t="str">
        <f t="shared" si="399"/>
        <v/>
      </c>
      <c r="AS1046" s="34" t="str">
        <f t="shared" si="400"/>
        <v/>
      </c>
      <c r="AT1046" s="34" t="str">
        <f t="shared" si="401"/>
        <v/>
      </c>
      <c r="AU1046" s="34" t="str">
        <f t="shared" si="402"/>
        <v/>
      </c>
      <c r="AV1046" s="34" t="str">
        <f t="shared" si="403"/>
        <v/>
      </c>
      <c r="AW1046" s="34" t="str">
        <f t="shared" si="404"/>
        <v/>
      </c>
      <c r="AX1046" s="34" t="str">
        <f t="shared" si="405"/>
        <v/>
      </c>
      <c r="AY1046" s="34" t="str">
        <f>IF(SUMIF('7-市场业绩'!F:F,AC1046,'7-市场业绩'!I:I)&gt;0,"学习卡","老结算")</f>
        <v>老结算</v>
      </c>
      <c r="AZ1046" s="34" t="str">
        <f t="shared" si="406"/>
        <v/>
      </c>
      <c r="BA1046" s="34" t="str">
        <f t="shared" si="407"/>
        <v>无</v>
      </c>
      <c r="BB1046" s="34" t="str">
        <f t="shared" si="408"/>
        <v/>
      </c>
      <c r="BC1046" s="34" t="str">
        <f t="shared" si="409"/>
        <v/>
      </c>
      <c r="BD1046" s="34" t="str">
        <f t="shared" si="410"/>
        <v>无</v>
      </c>
      <c r="BE1046" s="34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7.25" hidden="1" customHeight="1">
      <c r="A1047" s="30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7"/>
      <c r="M1047" s="20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4" t="str">
        <f t="shared" si="387"/>
        <v/>
      </c>
      <c r="AD1047" s="35">
        <f t="shared" si="388"/>
        <v>0</v>
      </c>
      <c r="AE1047" s="34" t="str">
        <f t="shared" si="389"/>
        <v/>
      </c>
      <c r="AF1047" s="24"/>
      <c r="AG1047" s="39">
        <f t="shared" si="390"/>
        <v>0</v>
      </c>
      <c r="AH1047" s="35">
        <f t="shared" si="391"/>
        <v>0</v>
      </c>
      <c r="AI1047" s="35">
        <f t="shared" si="392"/>
        <v>0</v>
      </c>
      <c r="AJ1047" s="34" t="str">
        <f t="shared" si="393"/>
        <v/>
      </c>
      <c r="AK1047" s="34" t="str">
        <f t="shared" si="394"/>
        <v/>
      </c>
      <c r="AL1047" s="34" t="str">
        <f t="shared" si="395"/>
        <v/>
      </c>
      <c r="AM1047" s="34" t="str">
        <f t="shared" si="396"/>
        <v/>
      </c>
      <c r="AN1047" s="34" t="str">
        <f t="shared" si="397"/>
        <v/>
      </c>
      <c r="AO1047" s="34" t="str">
        <f t="shared" si="398"/>
        <v/>
      </c>
      <c r="AP1047" s="34" t="str">
        <f>IF(AJ1047="","",VLOOKUP(AN1047,[1]Sheet11!E:F,2,0))</f>
        <v/>
      </c>
      <c r="AQ1047" s="34" t="str">
        <f>IF(AO1047="拼单会员","5年",IF(AJ1047="","",VLOOKUP(AM1047&amp;AP1047,[1]Sheet11!$J$3:$K$17,2)))</f>
        <v/>
      </c>
      <c r="AR1047" s="34" t="str">
        <f t="shared" si="399"/>
        <v/>
      </c>
      <c r="AS1047" s="34" t="str">
        <f t="shared" si="400"/>
        <v/>
      </c>
      <c r="AT1047" s="34" t="str">
        <f t="shared" si="401"/>
        <v/>
      </c>
      <c r="AU1047" s="34" t="str">
        <f t="shared" si="402"/>
        <v/>
      </c>
      <c r="AV1047" s="34" t="str">
        <f t="shared" si="403"/>
        <v/>
      </c>
      <c r="AW1047" s="34" t="str">
        <f t="shared" si="404"/>
        <v/>
      </c>
      <c r="AX1047" s="34" t="str">
        <f t="shared" si="405"/>
        <v/>
      </c>
      <c r="AY1047" s="34" t="str">
        <f>IF(SUMIF('7-市场业绩'!F:F,AC1047,'7-市场业绩'!I:I)&gt;0,"学习卡","老结算")</f>
        <v>老结算</v>
      </c>
      <c r="AZ1047" s="34" t="str">
        <f t="shared" si="406"/>
        <v/>
      </c>
      <c r="BA1047" s="34" t="str">
        <f t="shared" si="407"/>
        <v>无</v>
      </c>
      <c r="BB1047" s="34" t="str">
        <f t="shared" si="408"/>
        <v/>
      </c>
      <c r="BC1047" s="34" t="str">
        <f t="shared" si="409"/>
        <v/>
      </c>
      <c r="BD1047" s="34" t="str">
        <f t="shared" si="410"/>
        <v>无</v>
      </c>
      <c r="BE1047" s="34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7.25" hidden="1" customHeight="1">
      <c r="A1048" s="30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7"/>
      <c r="M1048" s="20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4" t="str">
        <f t="shared" si="387"/>
        <v/>
      </c>
      <c r="AD1048" s="35">
        <f t="shared" si="388"/>
        <v>0</v>
      </c>
      <c r="AE1048" s="34" t="str">
        <f t="shared" si="389"/>
        <v/>
      </c>
      <c r="AF1048" s="24"/>
      <c r="AG1048" s="39">
        <f t="shared" si="390"/>
        <v>0</v>
      </c>
      <c r="AH1048" s="35">
        <f t="shared" si="391"/>
        <v>0</v>
      </c>
      <c r="AI1048" s="35">
        <f t="shared" si="392"/>
        <v>0</v>
      </c>
      <c r="AJ1048" s="34" t="str">
        <f t="shared" si="393"/>
        <v/>
      </c>
      <c r="AK1048" s="34" t="str">
        <f t="shared" si="394"/>
        <v/>
      </c>
      <c r="AL1048" s="34" t="str">
        <f t="shared" si="395"/>
        <v/>
      </c>
      <c r="AM1048" s="34" t="str">
        <f t="shared" si="396"/>
        <v/>
      </c>
      <c r="AN1048" s="34" t="str">
        <f t="shared" si="397"/>
        <v/>
      </c>
      <c r="AO1048" s="34" t="str">
        <f t="shared" si="398"/>
        <v/>
      </c>
      <c r="AP1048" s="34" t="str">
        <f>IF(AJ1048="","",VLOOKUP(AN1048,[1]Sheet11!E:F,2,0))</f>
        <v/>
      </c>
      <c r="AQ1048" s="34" t="str">
        <f>IF(AO1048="拼单会员","5年",IF(AJ1048="","",VLOOKUP(AM1048&amp;AP1048,[1]Sheet11!$J$3:$K$17,2)))</f>
        <v/>
      </c>
      <c r="AR1048" s="34" t="str">
        <f t="shared" si="399"/>
        <v/>
      </c>
      <c r="AS1048" s="34" t="str">
        <f t="shared" si="400"/>
        <v/>
      </c>
      <c r="AT1048" s="34" t="str">
        <f t="shared" si="401"/>
        <v/>
      </c>
      <c r="AU1048" s="34" t="str">
        <f t="shared" si="402"/>
        <v/>
      </c>
      <c r="AV1048" s="34" t="str">
        <f t="shared" si="403"/>
        <v/>
      </c>
      <c r="AW1048" s="34" t="str">
        <f t="shared" si="404"/>
        <v/>
      </c>
      <c r="AX1048" s="34" t="str">
        <f t="shared" si="405"/>
        <v/>
      </c>
      <c r="AY1048" s="34" t="str">
        <f>IF(SUMIF('7-市场业绩'!F:F,AC1048,'7-市场业绩'!I:I)&gt;0,"学习卡","老结算")</f>
        <v>老结算</v>
      </c>
      <c r="AZ1048" s="34" t="str">
        <f t="shared" si="406"/>
        <v/>
      </c>
      <c r="BA1048" s="34" t="str">
        <f t="shared" si="407"/>
        <v>无</v>
      </c>
      <c r="BB1048" s="34" t="str">
        <f t="shared" si="408"/>
        <v/>
      </c>
      <c r="BC1048" s="34" t="str">
        <f t="shared" si="409"/>
        <v/>
      </c>
      <c r="BD1048" s="34" t="str">
        <f t="shared" si="410"/>
        <v>无</v>
      </c>
      <c r="BE1048" s="34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7.25" hidden="1" customHeight="1">
      <c r="A1049" s="30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7"/>
      <c r="M1049" s="20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4" t="str">
        <f t="shared" si="387"/>
        <v/>
      </c>
      <c r="AD1049" s="35">
        <f t="shared" si="388"/>
        <v>0</v>
      </c>
      <c r="AE1049" s="34" t="str">
        <f t="shared" si="389"/>
        <v/>
      </c>
      <c r="AF1049" s="24"/>
      <c r="AG1049" s="39">
        <f t="shared" si="390"/>
        <v>0</v>
      </c>
      <c r="AH1049" s="35">
        <f t="shared" si="391"/>
        <v>0</v>
      </c>
      <c r="AI1049" s="35">
        <f t="shared" si="392"/>
        <v>0</v>
      </c>
      <c r="AJ1049" s="34" t="str">
        <f t="shared" si="393"/>
        <v/>
      </c>
      <c r="AK1049" s="34" t="str">
        <f t="shared" si="394"/>
        <v/>
      </c>
      <c r="AL1049" s="34" t="str">
        <f t="shared" si="395"/>
        <v/>
      </c>
      <c r="AM1049" s="34" t="str">
        <f t="shared" si="396"/>
        <v/>
      </c>
      <c r="AN1049" s="34" t="str">
        <f t="shared" si="397"/>
        <v/>
      </c>
      <c r="AO1049" s="34" t="str">
        <f t="shared" si="398"/>
        <v/>
      </c>
      <c r="AP1049" s="34" t="str">
        <f>IF(AJ1049="","",VLOOKUP(AN1049,[1]Sheet11!E:F,2,0))</f>
        <v/>
      </c>
      <c r="AQ1049" s="34" t="str">
        <f>IF(AO1049="拼单会员","5年",IF(AJ1049="","",VLOOKUP(AM1049&amp;AP1049,[1]Sheet11!$J$3:$K$17,2)))</f>
        <v/>
      </c>
      <c r="AR1049" s="34" t="str">
        <f t="shared" si="399"/>
        <v/>
      </c>
      <c r="AS1049" s="34" t="str">
        <f t="shared" si="400"/>
        <v/>
      </c>
      <c r="AT1049" s="34" t="str">
        <f t="shared" si="401"/>
        <v/>
      </c>
      <c r="AU1049" s="34" t="str">
        <f t="shared" si="402"/>
        <v/>
      </c>
      <c r="AV1049" s="34" t="str">
        <f t="shared" si="403"/>
        <v/>
      </c>
      <c r="AW1049" s="34" t="str">
        <f t="shared" si="404"/>
        <v/>
      </c>
      <c r="AX1049" s="34" t="str">
        <f t="shared" si="405"/>
        <v/>
      </c>
      <c r="AY1049" s="34" t="str">
        <f>IF(SUMIF('7-市场业绩'!F:F,AC1049,'7-市场业绩'!I:I)&gt;0,"学习卡","老结算")</f>
        <v>老结算</v>
      </c>
      <c r="AZ1049" s="34" t="str">
        <f t="shared" si="406"/>
        <v/>
      </c>
      <c r="BA1049" s="34" t="str">
        <f t="shared" si="407"/>
        <v>无</v>
      </c>
      <c r="BB1049" s="34" t="str">
        <f t="shared" si="408"/>
        <v/>
      </c>
      <c r="BC1049" s="34" t="str">
        <f t="shared" si="409"/>
        <v/>
      </c>
      <c r="BD1049" s="34" t="str">
        <f t="shared" si="410"/>
        <v>无</v>
      </c>
      <c r="BE1049" s="34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7.25" hidden="1" customHeight="1">
      <c r="A1050" s="30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7"/>
      <c r="M1050" s="20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4" t="str">
        <f t="shared" si="387"/>
        <v/>
      </c>
      <c r="AD1050" s="35">
        <f t="shared" si="388"/>
        <v>0</v>
      </c>
      <c r="AE1050" s="34" t="str">
        <f t="shared" si="389"/>
        <v/>
      </c>
      <c r="AF1050" s="24"/>
      <c r="AG1050" s="39">
        <f t="shared" si="390"/>
        <v>0</v>
      </c>
      <c r="AH1050" s="35">
        <f t="shared" si="391"/>
        <v>0</v>
      </c>
      <c r="AI1050" s="35">
        <f t="shared" si="392"/>
        <v>0</v>
      </c>
      <c r="AJ1050" s="34" t="str">
        <f t="shared" si="393"/>
        <v/>
      </c>
      <c r="AK1050" s="34" t="str">
        <f t="shared" si="394"/>
        <v/>
      </c>
      <c r="AL1050" s="34" t="str">
        <f t="shared" si="395"/>
        <v/>
      </c>
      <c r="AM1050" s="34" t="str">
        <f t="shared" si="396"/>
        <v/>
      </c>
      <c r="AN1050" s="34" t="str">
        <f t="shared" si="397"/>
        <v/>
      </c>
      <c r="AO1050" s="34" t="str">
        <f t="shared" si="398"/>
        <v/>
      </c>
      <c r="AP1050" s="34" t="str">
        <f>IF(AJ1050="","",VLOOKUP(AN1050,[1]Sheet11!E:F,2,0))</f>
        <v/>
      </c>
      <c r="AQ1050" s="34" t="str">
        <f>IF(AO1050="拼单会员","5年",IF(AJ1050="","",VLOOKUP(AM1050&amp;AP1050,[1]Sheet11!$J$3:$K$17,2)))</f>
        <v/>
      </c>
      <c r="AR1050" s="34" t="str">
        <f t="shared" si="399"/>
        <v/>
      </c>
      <c r="AS1050" s="34" t="str">
        <f t="shared" si="400"/>
        <v/>
      </c>
      <c r="AT1050" s="34" t="str">
        <f t="shared" si="401"/>
        <v/>
      </c>
      <c r="AU1050" s="34" t="str">
        <f t="shared" si="402"/>
        <v/>
      </c>
      <c r="AV1050" s="34" t="str">
        <f t="shared" si="403"/>
        <v/>
      </c>
      <c r="AW1050" s="34" t="str">
        <f t="shared" si="404"/>
        <v/>
      </c>
      <c r="AX1050" s="34" t="str">
        <f t="shared" si="405"/>
        <v/>
      </c>
      <c r="AY1050" s="34" t="str">
        <f>IF(SUMIF('7-市场业绩'!F:F,AC1050,'7-市场业绩'!I:I)&gt;0,"学习卡","老结算")</f>
        <v>老结算</v>
      </c>
      <c r="AZ1050" s="34" t="str">
        <f t="shared" si="406"/>
        <v/>
      </c>
      <c r="BA1050" s="34" t="str">
        <f t="shared" si="407"/>
        <v>无</v>
      </c>
      <c r="BB1050" s="34" t="str">
        <f t="shared" si="408"/>
        <v/>
      </c>
      <c r="BC1050" s="34" t="str">
        <f t="shared" si="409"/>
        <v/>
      </c>
      <c r="BD1050" s="34" t="str">
        <f t="shared" si="410"/>
        <v>无</v>
      </c>
      <c r="BE1050" s="34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7.25" hidden="1" customHeight="1">
      <c r="A1051" s="30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7"/>
      <c r="M1051" s="20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4" t="str">
        <f t="shared" si="387"/>
        <v/>
      </c>
      <c r="AD1051" s="35">
        <f t="shared" si="388"/>
        <v>0</v>
      </c>
      <c r="AE1051" s="34" t="str">
        <f t="shared" si="389"/>
        <v/>
      </c>
      <c r="AF1051" s="24"/>
      <c r="AG1051" s="39">
        <f t="shared" si="390"/>
        <v>0</v>
      </c>
      <c r="AH1051" s="35">
        <f t="shared" si="391"/>
        <v>0</v>
      </c>
      <c r="AI1051" s="35">
        <f t="shared" si="392"/>
        <v>0</v>
      </c>
      <c r="AJ1051" s="34" t="str">
        <f t="shared" si="393"/>
        <v/>
      </c>
      <c r="AK1051" s="34" t="str">
        <f t="shared" si="394"/>
        <v/>
      </c>
      <c r="AL1051" s="34" t="str">
        <f t="shared" si="395"/>
        <v/>
      </c>
      <c r="AM1051" s="34" t="str">
        <f t="shared" si="396"/>
        <v/>
      </c>
      <c r="AN1051" s="34" t="str">
        <f t="shared" si="397"/>
        <v/>
      </c>
      <c r="AO1051" s="34" t="str">
        <f t="shared" si="398"/>
        <v/>
      </c>
      <c r="AP1051" s="34" t="str">
        <f>IF(AJ1051="","",VLOOKUP(AN1051,[1]Sheet11!E:F,2,0))</f>
        <v/>
      </c>
      <c r="AQ1051" s="34" t="str">
        <f>IF(AO1051="拼单会员","5年",IF(AJ1051="","",VLOOKUP(AM1051&amp;AP1051,[1]Sheet11!$J$3:$K$17,2)))</f>
        <v/>
      </c>
      <c r="AR1051" s="34" t="str">
        <f t="shared" si="399"/>
        <v/>
      </c>
      <c r="AS1051" s="34" t="str">
        <f t="shared" si="400"/>
        <v/>
      </c>
      <c r="AT1051" s="34" t="str">
        <f t="shared" si="401"/>
        <v/>
      </c>
      <c r="AU1051" s="34" t="str">
        <f t="shared" si="402"/>
        <v/>
      </c>
      <c r="AV1051" s="34" t="str">
        <f t="shared" si="403"/>
        <v/>
      </c>
      <c r="AW1051" s="34" t="str">
        <f t="shared" si="404"/>
        <v/>
      </c>
      <c r="AX1051" s="34" t="str">
        <f t="shared" si="405"/>
        <v/>
      </c>
      <c r="AY1051" s="34" t="str">
        <f>IF(SUMIF('7-市场业绩'!F:F,AC1051,'7-市场业绩'!I:I)&gt;0,"学习卡","老结算")</f>
        <v>老结算</v>
      </c>
      <c r="AZ1051" s="34" t="str">
        <f t="shared" si="406"/>
        <v/>
      </c>
      <c r="BA1051" s="34" t="str">
        <f t="shared" si="407"/>
        <v>无</v>
      </c>
      <c r="BB1051" s="34" t="str">
        <f t="shared" si="408"/>
        <v/>
      </c>
      <c r="BC1051" s="34" t="str">
        <f t="shared" si="409"/>
        <v/>
      </c>
      <c r="BD1051" s="34" t="str">
        <f t="shared" si="410"/>
        <v>无</v>
      </c>
      <c r="BE1051" s="34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7.25" hidden="1" customHeight="1">
      <c r="A1052" s="30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7"/>
      <c r="M1052" s="20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4" t="str">
        <f t="shared" si="387"/>
        <v/>
      </c>
      <c r="AD1052" s="35">
        <f t="shared" si="388"/>
        <v>0</v>
      </c>
      <c r="AE1052" s="34" t="str">
        <f t="shared" si="389"/>
        <v/>
      </c>
      <c r="AF1052" s="24"/>
      <c r="AG1052" s="39">
        <f t="shared" si="390"/>
        <v>0</v>
      </c>
      <c r="AH1052" s="35">
        <f t="shared" si="391"/>
        <v>0</v>
      </c>
      <c r="AI1052" s="35">
        <f t="shared" si="392"/>
        <v>0</v>
      </c>
      <c r="AJ1052" s="34" t="str">
        <f t="shared" si="393"/>
        <v/>
      </c>
      <c r="AK1052" s="34" t="str">
        <f t="shared" si="394"/>
        <v/>
      </c>
      <c r="AL1052" s="34" t="str">
        <f t="shared" si="395"/>
        <v/>
      </c>
      <c r="AM1052" s="34" t="str">
        <f t="shared" si="396"/>
        <v/>
      </c>
      <c r="AN1052" s="34" t="str">
        <f t="shared" si="397"/>
        <v/>
      </c>
      <c r="AO1052" s="34" t="str">
        <f t="shared" si="398"/>
        <v/>
      </c>
      <c r="AP1052" s="34" t="str">
        <f>IF(AJ1052="","",VLOOKUP(AN1052,[1]Sheet11!E:F,2,0))</f>
        <v/>
      </c>
      <c r="AQ1052" s="34" t="str">
        <f>IF(AO1052="拼单会员","5年",IF(AJ1052="","",VLOOKUP(AM1052&amp;AP1052,[1]Sheet11!$J$3:$K$17,2)))</f>
        <v/>
      </c>
      <c r="AR1052" s="34" t="str">
        <f t="shared" si="399"/>
        <v/>
      </c>
      <c r="AS1052" s="34" t="str">
        <f t="shared" si="400"/>
        <v/>
      </c>
      <c r="AT1052" s="34" t="str">
        <f t="shared" si="401"/>
        <v/>
      </c>
      <c r="AU1052" s="34" t="str">
        <f t="shared" si="402"/>
        <v/>
      </c>
      <c r="AV1052" s="34" t="str">
        <f t="shared" si="403"/>
        <v/>
      </c>
      <c r="AW1052" s="34" t="str">
        <f t="shared" si="404"/>
        <v/>
      </c>
      <c r="AX1052" s="34" t="str">
        <f t="shared" si="405"/>
        <v/>
      </c>
      <c r="AY1052" s="34" t="str">
        <f>IF(SUMIF('7-市场业绩'!F:F,AC1052,'7-市场业绩'!I:I)&gt;0,"学习卡","老结算")</f>
        <v>老结算</v>
      </c>
      <c r="AZ1052" s="34" t="str">
        <f t="shared" si="406"/>
        <v/>
      </c>
      <c r="BA1052" s="34" t="str">
        <f t="shared" si="407"/>
        <v>无</v>
      </c>
      <c r="BB1052" s="34" t="str">
        <f t="shared" si="408"/>
        <v/>
      </c>
      <c r="BC1052" s="34" t="str">
        <f t="shared" si="409"/>
        <v/>
      </c>
      <c r="BD1052" s="34" t="str">
        <f t="shared" si="410"/>
        <v>无</v>
      </c>
      <c r="BE1052" s="34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7.25" hidden="1" customHeight="1">
      <c r="A1053" s="30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7"/>
      <c r="M1053" s="20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4" t="str">
        <f t="shared" si="387"/>
        <v/>
      </c>
      <c r="AD1053" s="35">
        <f t="shared" si="388"/>
        <v>0</v>
      </c>
      <c r="AE1053" s="34" t="str">
        <f t="shared" si="389"/>
        <v/>
      </c>
      <c r="AF1053" s="24"/>
      <c r="AG1053" s="39">
        <f t="shared" si="390"/>
        <v>0</v>
      </c>
      <c r="AH1053" s="35">
        <f t="shared" si="391"/>
        <v>0</v>
      </c>
      <c r="AI1053" s="35">
        <f t="shared" si="392"/>
        <v>0</v>
      </c>
      <c r="AJ1053" s="34" t="str">
        <f t="shared" si="393"/>
        <v/>
      </c>
      <c r="AK1053" s="34" t="str">
        <f t="shared" si="394"/>
        <v/>
      </c>
      <c r="AL1053" s="34" t="str">
        <f t="shared" si="395"/>
        <v/>
      </c>
      <c r="AM1053" s="34" t="str">
        <f t="shared" si="396"/>
        <v/>
      </c>
      <c r="AN1053" s="34" t="str">
        <f t="shared" si="397"/>
        <v/>
      </c>
      <c r="AO1053" s="34" t="str">
        <f t="shared" si="398"/>
        <v/>
      </c>
      <c r="AP1053" s="34" t="str">
        <f>IF(AJ1053="","",VLOOKUP(AN1053,[1]Sheet11!E:F,2,0))</f>
        <v/>
      </c>
      <c r="AQ1053" s="34" t="str">
        <f>IF(AO1053="拼单会员","5年",IF(AJ1053="","",VLOOKUP(AM1053&amp;AP1053,[1]Sheet11!$J$3:$K$17,2)))</f>
        <v/>
      </c>
      <c r="AR1053" s="34" t="str">
        <f t="shared" si="399"/>
        <v/>
      </c>
      <c r="AS1053" s="34" t="str">
        <f t="shared" si="400"/>
        <v/>
      </c>
      <c r="AT1053" s="34" t="str">
        <f t="shared" si="401"/>
        <v/>
      </c>
      <c r="AU1053" s="34" t="str">
        <f t="shared" si="402"/>
        <v/>
      </c>
      <c r="AV1053" s="34" t="str">
        <f t="shared" si="403"/>
        <v/>
      </c>
      <c r="AW1053" s="34" t="str">
        <f t="shared" si="404"/>
        <v/>
      </c>
      <c r="AX1053" s="34" t="str">
        <f t="shared" si="405"/>
        <v/>
      </c>
      <c r="AY1053" s="34" t="str">
        <f>IF(SUMIF('7-市场业绩'!F:F,AC1053,'7-市场业绩'!I:I)&gt;0,"学习卡","老结算")</f>
        <v>老结算</v>
      </c>
      <c r="AZ1053" s="34" t="str">
        <f t="shared" si="406"/>
        <v/>
      </c>
      <c r="BA1053" s="34" t="str">
        <f t="shared" si="407"/>
        <v>无</v>
      </c>
      <c r="BB1053" s="34" t="str">
        <f t="shared" si="408"/>
        <v/>
      </c>
      <c r="BC1053" s="34" t="str">
        <f t="shared" si="409"/>
        <v/>
      </c>
      <c r="BD1053" s="34" t="str">
        <f t="shared" si="410"/>
        <v>无</v>
      </c>
      <c r="BE1053" s="34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7.25" hidden="1" customHeight="1">
      <c r="A1054" s="30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7"/>
      <c r="M1054" s="20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4" t="str">
        <f t="shared" si="387"/>
        <v/>
      </c>
      <c r="AD1054" s="35">
        <f t="shared" si="388"/>
        <v>0</v>
      </c>
      <c r="AE1054" s="34" t="str">
        <f t="shared" si="389"/>
        <v/>
      </c>
      <c r="AF1054" s="24"/>
      <c r="AG1054" s="39">
        <f t="shared" si="390"/>
        <v>0</v>
      </c>
      <c r="AH1054" s="35">
        <f t="shared" si="391"/>
        <v>0</v>
      </c>
      <c r="AI1054" s="35">
        <f t="shared" si="392"/>
        <v>0</v>
      </c>
      <c r="AJ1054" s="34" t="str">
        <f t="shared" si="393"/>
        <v/>
      </c>
      <c r="AK1054" s="34" t="str">
        <f t="shared" si="394"/>
        <v/>
      </c>
      <c r="AL1054" s="34" t="str">
        <f t="shared" si="395"/>
        <v/>
      </c>
      <c r="AM1054" s="34" t="str">
        <f t="shared" si="396"/>
        <v/>
      </c>
      <c r="AN1054" s="34" t="str">
        <f t="shared" si="397"/>
        <v/>
      </c>
      <c r="AO1054" s="34" t="str">
        <f t="shared" si="398"/>
        <v/>
      </c>
      <c r="AP1054" s="34" t="str">
        <f>IF(AJ1054="","",VLOOKUP(AN1054,[1]Sheet11!E:F,2,0))</f>
        <v/>
      </c>
      <c r="AQ1054" s="34" t="str">
        <f>IF(AO1054="拼单会员","5年",IF(AJ1054="","",VLOOKUP(AM1054&amp;AP1054,[1]Sheet11!$J$3:$K$17,2)))</f>
        <v/>
      </c>
      <c r="AR1054" s="34" t="str">
        <f t="shared" si="399"/>
        <v/>
      </c>
      <c r="AS1054" s="34" t="str">
        <f t="shared" si="400"/>
        <v/>
      </c>
      <c r="AT1054" s="34" t="str">
        <f t="shared" si="401"/>
        <v/>
      </c>
      <c r="AU1054" s="34" t="str">
        <f t="shared" si="402"/>
        <v/>
      </c>
      <c r="AV1054" s="34" t="str">
        <f t="shared" si="403"/>
        <v/>
      </c>
      <c r="AW1054" s="34" t="str">
        <f t="shared" si="404"/>
        <v/>
      </c>
      <c r="AX1054" s="34" t="str">
        <f t="shared" si="405"/>
        <v/>
      </c>
      <c r="AY1054" s="34" t="str">
        <f>IF(SUMIF('7-市场业绩'!F:F,AC1054,'7-市场业绩'!I:I)&gt;0,"学习卡","老结算")</f>
        <v>老结算</v>
      </c>
      <c r="AZ1054" s="34" t="str">
        <f t="shared" si="406"/>
        <v/>
      </c>
      <c r="BA1054" s="34" t="str">
        <f t="shared" si="407"/>
        <v>无</v>
      </c>
      <c r="BB1054" s="34" t="str">
        <f t="shared" si="408"/>
        <v/>
      </c>
      <c r="BC1054" s="34" t="str">
        <f t="shared" si="409"/>
        <v/>
      </c>
      <c r="BD1054" s="34" t="str">
        <f t="shared" si="410"/>
        <v>无</v>
      </c>
      <c r="BE1054" s="34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7.25" hidden="1" customHeight="1">
      <c r="A1055" s="30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7"/>
      <c r="M1055" s="20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4" t="str">
        <f t="shared" si="387"/>
        <v/>
      </c>
      <c r="AD1055" s="35">
        <f t="shared" si="388"/>
        <v>0</v>
      </c>
      <c r="AE1055" s="34" t="str">
        <f t="shared" si="389"/>
        <v/>
      </c>
      <c r="AF1055" s="24"/>
      <c r="AG1055" s="39">
        <f t="shared" si="390"/>
        <v>0</v>
      </c>
      <c r="AH1055" s="35">
        <f t="shared" si="391"/>
        <v>0</v>
      </c>
      <c r="AI1055" s="35">
        <f t="shared" si="392"/>
        <v>0</v>
      </c>
      <c r="AJ1055" s="34" t="str">
        <f t="shared" si="393"/>
        <v/>
      </c>
      <c r="AK1055" s="34" t="str">
        <f t="shared" si="394"/>
        <v/>
      </c>
      <c r="AL1055" s="34" t="str">
        <f t="shared" si="395"/>
        <v/>
      </c>
      <c r="AM1055" s="34" t="str">
        <f t="shared" si="396"/>
        <v/>
      </c>
      <c r="AN1055" s="34" t="str">
        <f t="shared" si="397"/>
        <v/>
      </c>
      <c r="AO1055" s="34" t="str">
        <f t="shared" si="398"/>
        <v/>
      </c>
      <c r="AP1055" s="34" t="str">
        <f>IF(AJ1055="","",VLOOKUP(AN1055,[1]Sheet11!E:F,2,0))</f>
        <v/>
      </c>
      <c r="AQ1055" s="34" t="str">
        <f>IF(AO1055="拼单会员","5年",IF(AJ1055="","",VLOOKUP(AM1055&amp;AP1055,[1]Sheet11!$J$3:$K$17,2)))</f>
        <v/>
      </c>
      <c r="AR1055" s="34" t="str">
        <f t="shared" si="399"/>
        <v/>
      </c>
      <c r="AS1055" s="34" t="str">
        <f t="shared" si="400"/>
        <v/>
      </c>
      <c r="AT1055" s="34" t="str">
        <f t="shared" si="401"/>
        <v/>
      </c>
      <c r="AU1055" s="34" t="str">
        <f t="shared" si="402"/>
        <v/>
      </c>
      <c r="AV1055" s="34" t="str">
        <f t="shared" si="403"/>
        <v/>
      </c>
      <c r="AW1055" s="34" t="str">
        <f t="shared" si="404"/>
        <v/>
      </c>
      <c r="AX1055" s="34" t="str">
        <f t="shared" si="405"/>
        <v/>
      </c>
      <c r="AY1055" s="34" t="str">
        <f>IF(SUMIF('7-市场业绩'!F:F,AC1055,'7-市场业绩'!I:I)&gt;0,"学习卡","老结算")</f>
        <v>老结算</v>
      </c>
      <c r="AZ1055" s="34" t="str">
        <f t="shared" si="406"/>
        <v/>
      </c>
      <c r="BA1055" s="34" t="str">
        <f t="shared" si="407"/>
        <v>无</v>
      </c>
      <c r="BB1055" s="34" t="str">
        <f t="shared" si="408"/>
        <v/>
      </c>
      <c r="BC1055" s="34" t="str">
        <f t="shared" si="409"/>
        <v/>
      </c>
      <c r="BD1055" s="34" t="str">
        <f t="shared" si="410"/>
        <v>无</v>
      </c>
      <c r="BE1055" s="34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7.25" hidden="1" customHeight="1">
      <c r="A1056" s="30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7"/>
      <c r="M1056" s="20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4" t="str">
        <f t="shared" si="387"/>
        <v/>
      </c>
      <c r="AD1056" s="35">
        <f t="shared" si="388"/>
        <v>0</v>
      </c>
      <c r="AE1056" s="34" t="str">
        <f t="shared" si="389"/>
        <v/>
      </c>
      <c r="AF1056" s="24"/>
      <c r="AG1056" s="39">
        <f t="shared" si="390"/>
        <v>0</v>
      </c>
      <c r="AH1056" s="35">
        <f t="shared" si="391"/>
        <v>0</v>
      </c>
      <c r="AI1056" s="35">
        <f t="shared" si="392"/>
        <v>0</v>
      </c>
      <c r="AJ1056" s="34" t="str">
        <f t="shared" si="393"/>
        <v/>
      </c>
      <c r="AK1056" s="34" t="str">
        <f t="shared" si="394"/>
        <v/>
      </c>
      <c r="AL1056" s="34" t="str">
        <f t="shared" si="395"/>
        <v/>
      </c>
      <c r="AM1056" s="34" t="str">
        <f t="shared" si="396"/>
        <v/>
      </c>
      <c r="AN1056" s="34" t="str">
        <f t="shared" si="397"/>
        <v/>
      </c>
      <c r="AO1056" s="34" t="str">
        <f t="shared" si="398"/>
        <v/>
      </c>
      <c r="AP1056" s="34" t="str">
        <f>IF(AJ1056="","",VLOOKUP(AN1056,[1]Sheet11!E:F,2,0))</f>
        <v/>
      </c>
      <c r="AQ1056" s="34" t="str">
        <f>IF(AO1056="拼单会员","5年",IF(AJ1056="","",VLOOKUP(AM1056&amp;AP1056,[1]Sheet11!$J$3:$K$17,2)))</f>
        <v/>
      </c>
      <c r="AR1056" s="34" t="str">
        <f t="shared" si="399"/>
        <v/>
      </c>
      <c r="AS1056" s="34" t="str">
        <f t="shared" si="400"/>
        <v/>
      </c>
      <c r="AT1056" s="34" t="str">
        <f t="shared" si="401"/>
        <v/>
      </c>
      <c r="AU1056" s="34" t="str">
        <f t="shared" si="402"/>
        <v/>
      </c>
      <c r="AV1056" s="34" t="str">
        <f t="shared" si="403"/>
        <v/>
      </c>
      <c r="AW1056" s="34" t="str">
        <f t="shared" si="404"/>
        <v/>
      </c>
      <c r="AX1056" s="34" t="str">
        <f t="shared" si="405"/>
        <v/>
      </c>
      <c r="AY1056" s="34" t="str">
        <f>IF(SUMIF('7-市场业绩'!F:F,AC1056,'7-市场业绩'!I:I)&gt;0,"学习卡","老结算")</f>
        <v>老结算</v>
      </c>
      <c r="AZ1056" s="34" t="str">
        <f t="shared" si="406"/>
        <v/>
      </c>
      <c r="BA1056" s="34" t="str">
        <f t="shared" si="407"/>
        <v>无</v>
      </c>
      <c r="BB1056" s="34" t="str">
        <f t="shared" si="408"/>
        <v/>
      </c>
      <c r="BC1056" s="34" t="str">
        <f t="shared" si="409"/>
        <v/>
      </c>
      <c r="BD1056" s="34" t="str">
        <f t="shared" si="410"/>
        <v>无</v>
      </c>
      <c r="BE1056" s="34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7.25" hidden="1" customHeight="1">
      <c r="A1057" s="30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7"/>
      <c r="M1057" s="20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4" t="str">
        <f t="shared" si="387"/>
        <v/>
      </c>
      <c r="AD1057" s="35">
        <f t="shared" si="388"/>
        <v>0</v>
      </c>
      <c r="AE1057" s="34" t="str">
        <f t="shared" si="389"/>
        <v/>
      </c>
      <c r="AF1057" s="24"/>
      <c r="AG1057" s="39">
        <f t="shared" si="390"/>
        <v>0</v>
      </c>
      <c r="AH1057" s="35">
        <f t="shared" si="391"/>
        <v>0</v>
      </c>
      <c r="AI1057" s="35">
        <f t="shared" si="392"/>
        <v>0</v>
      </c>
      <c r="AJ1057" s="34" t="str">
        <f t="shared" si="393"/>
        <v/>
      </c>
      <c r="AK1057" s="34" t="str">
        <f t="shared" si="394"/>
        <v/>
      </c>
      <c r="AL1057" s="34" t="str">
        <f t="shared" si="395"/>
        <v/>
      </c>
      <c r="AM1057" s="34" t="str">
        <f t="shared" si="396"/>
        <v/>
      </c>
      <c r="AN1057" s="34" t="str">
        <f t="shared" si="397"/>
        <v/>
      </c>
      <c r="AO1057" s="34" t="str">
        <f t="shared" si="398"/>
        <v/>
      </c>
      <c r="AP1057" s="34" t="str">
        <f>IF(AJ1057="","",VLOOKUP(AN1057,[1]Sheet11!E:F,2,0))</f>
        <v/>
      </c>
      <c r="AQ1057" s="34" t="str">
        <f>IF(AO1057="拼单会员","5年",IF(AJ1057="","",VLOOKUP(AM1057&amp;AP1057,[1]Sheet11!$J$3:$K$17,2)))</f>
        <v/>
      </c>
      <c r="AR1057" s="34" t="str">
        <f t="shared" si="399"/>
        <v/>
      </c>
      <c r="AS1057" s="34" t="str">
        <f t="shared" si="400"/>
        <v/>
      </c>
      <c r="AT1057" s="34" t="str">
        <f t="shared" si="401"/>
        <v/>
      </c>
      <c r="AU1057" s="34" t="str">
        <f t="shared" si="402"/>
        <v/>
      </c>
      <c r="AV1057" s="34" t="str">
        <f t="shared" si="403"/>
        <v/>
      </c>
      <c r="AW1057" s="34" t="str">
        <f t="shared" si="404"/>
        <v/>
      </c>
      <c r="AX1057" s="34" t="str">
        <f t="shared" si="405"/>
        <v/>
      </c>
      <c r="AY1057" s="34" t="str">
        <f>IF(SUMIF('7-市场业绩'!F:F,AC1057,'7-市场业绩'!I:I)&gt;0,"学习卡","老结算")</f>
        <v>老结算</v>
      </c>
      <c r="AZ1057" s="34" t="str">
        <f t="shared" si="406"/>
        <v/>
      </c>
      <c r="BA1057" s="34" t="str">
        <f t="shared" si="407"/>
        <v>无</v>
      </c>
      <c r="BB1057" s="34" t="str">
        <f t="shared" si="408"/>
        <v/>
      </c>
      <c r="BC1057" s="34" t="str">
        <f t="shared" si="409"/>
        <v/>
      </c>
      <c r="BD1057" s="34" t="str">
        <f t="shared" si="410"/>
        <v>无</v>
      </c>
      <c r="BE1057" s="34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7.25" hidden="1" customHeight="1">
      <c r="A1058" s="30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7"/>
      <c r="M1058" s="20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4" t="str">
        <f t="shared" si="387"/>
        <v/>
      </c>
      <c r="AD1058" s="35">
        <f t="shared" si="388"/>
        <v>0</v>
      </c>
      <c r="AE1058" s="34" t="str">
        <f t="shared" si="389"/>
        <v/>
      </c>
      <c r="AF1058" s="24"/>
      <c r="AG1058" s="39">
        <f t="shared" si="390"/>
        <v>0</v>
      </c>
      <c r="AH1058" s="35">
        <f t="shared" si="391"/>
        <v>0</v>
      </c>
      <c r="AI1058" s="35">
        <f t="shared" si="392"/>
        <v>0</v>
      </c>
      <c r="AJ1058" s="34" t="str">
        <f t="shared" si="393"/>
        <v/>
      </c>
      <c r="AK1058" s="34" t="str">
        <f t="shared" si="394"/>
        <v/>
      </c>
      <c r="AL1058" s="34" t="str">
        <f t="shared" si="395"/>
        <v/>
      </c>
      <c r="AM1058" s="34" t="str">
        <f t="shared" si="396"/>
        <v/>
      </c>
      <c r="AN1058" s="34" t="str">
        <f t="shared" si="397"/>
        <v/>
      </c>
      <c r="AO1058" s="34" t="str">
        <f t="shared" si="398"/>
        <v/>
      </c>
      <c r="AP1058" s="34" t="str">
        <f>IF(AJ1058="","",VLOOKUP(AN1058,[1]Sheet11!E:F,2,0))</f>
        <v/>
      </c>
      <c r="AQ1058" s="34" t="str">
        <f>IF(AO1058="拼单会员","5年",IF(AJ1058="","",VLOOKUP(AM1058&amp;AP1058,[1]Sheet11!$J$3:$K$17,2)))</f>
        <v/>
      </c>
      <c r="AR1058" s="34" t="str">
        <f t="shared" si="399"/>
        <v/>
      </c>
      <c r="AS1058" s="34" t="str">
        <f t="shared" si="400"/>
        <v/>
      </c>
      <c r="AT1058" s="34" t="str">
        <f t="shared" si="401"/>
        <v/>
      </c>
      <c r="AU1058" s="34" t="str">
        <f t="shared" si="402"/>
        <v/>
      </c>
      <c r="AV1058" s="34" t="str">
        <f t="shared" si="403"/>
        <v/>
      </c>
      <c r="AW1058" s="34" t="str">
        <f t="shared" si="404"/>
        <v/>
      </c>
      <c r="AX1058" s="34" t="str">
        <f t="shared" si="405"/>
        <v/>
      </c>
      <c r="AY1058" s="34" t="str">
        <f>IF(SUMIF('7-市场业绩'!F:F,AC1058,'7-市场业绩'!I:I)&gt;0,"学习卡","老结算")</f>
        <v>老结算</v>
      </c>
      <c r="AZ1058" s="34" t="str">
        <f t="shared" si="406"/>
        <v/>
      </c>
      <c r="BA1058" s="34" t="str">
        <f t="shared" si="407"/>
        <v>无</v>
      </c>
      <c r="BB1058" s="34" t="str">
        <f t="shared" si="408"/>
        <v/>
      </c>
      <c r="BC1058" s="34" t="str">
        <f t="shared" si="409"/>
        <v/>
      </c>
      <c r="BD1058" s="34" t="str">
        <f t="shared" si="410"/>
        <v>无</v>
      </c>
      <c r="BE1058" s="34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7.25" hidden="1" customHeight="1">
      <c r="A1059" s="30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7"/>
      <c r="M1059" s="20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4" t="str">
        <f t="shared" si="387"/>
        <v/>
      </c>
      <c r="AD1059" s="35">
        <f t="shared" si="388"/>
        <v>0</v>
      </c>
      <c r="AE1059" s="34" t="str">
        <f t="shared" si="389"/>
        <v/>
      </c>
      <c r="AF1059" s="24"/>
      <c r="AG1059" s="39">
        <f t="shared" si="390"/>
        <v>0</v>
      </c>
      <c r="AH1059" s="35">
        <f t="shared" si="391"/>
        <v>0</v>
      </c>
      <c r="AI1059" s="35">
        <f t="shared" si="392"/>
        <v>0</v>
      </c>
      <c r="AJ1059" s="34" t="str">
        <f t="shared" si="393"/>
        <v/>
      </c>
      <c r="AK1059" s="34" t="str">
        <f t="shared" si="394"/>
        <v/>
      </c>
      <c r="AL1059" s="34" t="str">
        <f t="shared" si="395"/>
        <v/>
      </c>
      <c r="AM1059" s="34" t="str">
        <f t="shared" si="396"/>
        <v/>
      </c>
      <c r="AN1059" s="34" t="str">
        <f t="shared" si="397"/>
        <v/>
      </c>
      <c r="AO1059" s="34" t="str">
        <f t="shared" si="398"/>
        <v/>
      </c>
      <c r="AP1059" s="34" t="str">
        <f>IF(AJ1059="","",VLOOKUP(AN1059,[1]Sheet11!E:F,2,0))</f>
        <v/>
      </c>
      <c r="AQ1059" s="34" t="str">
        <f>IF(AO1059="拼单会员","5年",IF(AJ1059="","",VLOOKUP(AM1059&amp;AP1059,[1]Sheet11!$J$3:$K$17,2)))</f>
        <v/>
      </c>
      <c r="AR1059" s="34" t="str">
        <f t="shared" si="399"/>
        <v/>
      </c>
      <c r="AS1059" s="34" t="str">
        <f t="shared" si="400"/>
        <v/>
      </c>
      <c r="AT1059" s="34" t="str">
        <f t="shared" si="401"/>
        <v/>
      </c>
      <c r="AU1059" s="34" t="str">
        <f t="shared" si="402"/>
        <v/>
      </c>
      <c r="AV1059" s="34" t="str">
        <f t="shared" si="403"/>
        <v/>
      </c>
      <c r="AW1059" s="34" t="str">
        <f t="shared" si="404"/>
        <v/>
      </c>
      <c r="AX1059" s="34" t="str">
        <f t="shared" si="405"/>
        <v/>
      </c>
      <c r="AY1059" s="34" t="str">
        <f>IF(SUMIF('7-市场业绩'!F:F,AC1059,'7-市场业绩'!I:I)&gt;0,"学习卡","老结算")</f>
        <v>老结算</v>
      </c>
      <c r="AZ1059" s="34" t="str">
        <f t="shared" si="406"/>
        <v/>
      </c>
      <c r="BA1059" s="34" t="str">
        <f t="shared" si="407"/>
        <v>无</v>
      </c>
      <c r="BB1059" s="34" t="str">
        <f t="shared" si="408"/>
        <v/>
      </c>
      <c r="BC1059" s="34" t="str">
        <f t="shared" si="409"/>
        <v/>
      </c>
      <c r="BD1059" s="34" t="str">
        <f t="shared" si="410"/>
        <v>无</v>
      </c>
      <c r="BE1059" s="34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7.25" hidden="1" customHeight="1">
      <c r="A1060" s="30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7"/>
      <c r="M1060" s="20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4" t="str">
        <f t="shared" si="387"/>
        <v/>
      </c>
      <c r="AD1060" s="35">
        <f t="shared" si="388"/>
        <v>0</v>
      </c>
      <c r="AE1060" s="34" t="str">
        <f t="shared" si="389"/>
        <v/>
      </c>
      <c r="AF1060" s="24"/>
      <c r="AG1060" s="39">
        <f t="shared" si="390"/>
        <v>0</v>
      </c>
      <c r="AH1060" s="35">
        <f t="shared" si="391"/>
        <v>0</v>
      </c>
      <c r="AI1060" s="35">
        <f t="shared" si="392"/>
        <v>0</v>
      </c>
      <c r="AJ1060" s="34" t="str">
        <f t="shared" si="393"/>
        <v/>
      </c>
      <c r="AK1060" s="34" t="str">
        <f t="shared" si="394"/>
        <v/>
      </c>
      <c r="AL1060" s="34" t="str">
        <f t="shared" si="395"/>
        <v/>
      </c>
      <c r="AM1060" s="34" t="str">
        <f t="shared" si="396"/>
        <v/>
      </c>
      <c r="AN1060" s="34" t="str">
        <f t="shared" si="397"/>
        <v/>
      </c>
      <c r="AO1060" s="34" t="str">
        <f t="shared" si="398"/>
        <v/>
      </c>
      <c r="AP1060" s="34" t="str">
        <f>IF(AJ1060="","",VLOOKUP(AN1060,[1]Sheet11!E:F,2,0))</f>
        <v/>
      </c>
      <c r="AQ1060" s="34" t="str">
        <f>IF(AO1060="拼单会员","5年",IF(AJ1060="","",VLOOKUP(AM1060&amp;AP1060,[1]Sheet11!$J$3:$K$17,2)))</f>
        <v/>
      </c>
      <c r="AR1060" s="34" t="str">
        <f t="shared" si="399"/>
        <v/>
      </c>
      <c r="AS1060" s="34" t="str">
        <f t="shared" si="400"/>
        <v/>
      </c>
      <c r="AT1060" s="34" t="str">
        <f t="shared" si="401"/>
        <v/>
      </c>
      <c r="AU1060" s="34" t="str">
        <f t="shared" si="402"/>
        <v/>
      </c>
      <c r="AV1060" s="34" t="str">
        <f t="shared" si="403"/>
        <v/>
      </c>
      <c r="AW1060" s="34" t="str">
        <f t="shared" si="404"/>
        <v/>
      </c>
      <c r="AX1060" s="34" t="str">
        <f t="shared" si="405"/>
        <v/>
      </c>
      <c r="AY1060" s="34" t="str">
        <f>IF(SUMIF('7-市场业绩'!F:F,AC1060,'7-市场业绩'!I:I)&gt;0,"学习卡","老结算")</f>
        <v>老结算</v>
      </c>
      <c r="AZ1060" s="34" t="str">
        <f t="shared" si="406"/>
        <v/>
      </c>
      <c r="BA1060" s="34" t="str">
        <f t="shared" si="407"/>
        <v>无</v>
      </c>
      <c r="BB1060" s="34" t="str">
        <f t="shared" si="408"/>
        <v/>
      </c>
      <c r="BC1060" s="34" t="str">
        <f t="shared" si="409"/>
        <v/>
      </c>
      <c r="BD1060" s="34" t="str">
        <f t="shared" si="410"/>
        <v>无</v>
      </c>
      <c r="BE1060" s="34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7.25" hidden="1" customHeight="1">
      <c r="A1061" s="30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7"/>
      <c r="M1061" s="20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4" t="str">
        <f t="shared" si="387"/>
        <v/>
      </c>
      <c r="AD1061" s="35">
        <f t="shared" si="388"/>
        <v>0</v>
      </c>
      <c r="AE1061" s="34" t="str">
        <f t="shared" si="389"/>
        <v/>
      </c>
      <c r="AF1061" s="24"/>
      <c r="AG1061" s="39">
        <f t="shared" si="390"/>
        <v>0</v>
      </c>
      <c r="AH1061" s="35">
        <f t="shared" si="391"/>
        <v>0</v>
      </c>
      <c r="AI1061" s="35">
        <f t="shared" si="392"/>
        <v>0</v>
      </c>
      <c r="AJ1061" s="34" t="str">
        <f t="shared" si="393"/>
        <v/>
      </c>
      <c r="AK1061" s="34" t="str">
        <f t="shared" si="394"/>
        <v/>
      </c>
      <c r="AL1061" s="34" t="str">
        <f t="shared" si="395"/>
        <v/>
      </c>
      <c r="AM1061" s="34" t="str">
        <f t="shared" si="396"/>
        <v/>
      </c>
      <c r="AN1061" s="34" t="str">
        <f t="shared" si="397"/>
        <v/>
      </c>
      <c r="AO1061" s="34" t="str">
        <f t="shared" si="398"/>
        <v/>
      </c>
      <c r="AP1061" s="34" t="str">
        <f>IF(AJ1061="","",VLOOKUP(AN1061,[1]Sheet11!E:F,2,0))</f>
        <v/>
      </c>
      <c r="AQ1061" s="34" t="str">
        <f>IF(AO1061="拼单会员","5年",IF(AJ1061="","",VLOOKUP(AM1061&amp;AP1061,[1]Sheet11!$J$3:$K$17,2)))</f>
        <v/>
      </c>
      <c r="AR1061" s="34" t="str">
        <f t="shared" si="399"/>
        <v/>
      </c>
      <c r="AS1061" s="34" t="str">
        <f t="shared" si="400"/>
        <v/>
      </c>
      <c r="AT1061" s="34" t="str">
        <f t="shared" si="401"/>
        <v/>
      </c>
      <c r="AU1061" s="34" t="str">
        <f t="shared" si="402"/>
        <v/>
      </c>
      <c r="AV1061" s="34" t="str">
        <f t="shared" si="403"/>
        <v/>
      </c>
      <c r="AW1061" s="34" t="str">
        <f t="shared" si="404"/>
        <v/>
      </c>
      <c r="AX1061" s="34" t="str">
        <f t="shared" si="405"/>
        <v/>
      </c>
      <c r="AY1061" s="34" t="str">
        <f>IF(SUMIF('7-市场业绩'!F:F,AC1061,'7-市场业绩'!I:I)&gt;0,"学习卡","老结算")</f>
        <v>老结算</v>
      </c>
      <c r="AZ1061" s="34" t="str">
        <f t="shared" si="406"/>
        <v/>
      </c>
      <c r="BA1061" s="34" t="str">
        <f t="shared" si="407"/>
        <v>无</v>
      </c>
      <c r="BB1061" s="34" t="str">
        <f t="shared" si="408"/>
        <v/>
      </c>
      <c r="BC1061" s="34" t="str">
        <f t="shared" si="409"/>
        <v/>
      </c>
      <c r="BD1061" s="34" t="str">
        <f t="shared" si="410"/>
        <v>无</v>
      </c>
      <c r="BE1061" s="34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7.25" hidden="1" customHeight="1">
      <c r="A1062" s="30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7"/>
      <c r="M1062" s="20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4" t="str">
        <f t="shared" si="387"/>
        <v/>
      </c>
      <c r="AD1062" s="35">
        <f t="shared" si="388"/>
        <v>0</v>
      </c>
      <c r="AE1062" s="34" t="str">
        <f t="shared" si="389"/>
        <v/>
      </c>
      <c r="AF1062" s="24"/>
      <c r="AG1062" s="39">
        <f t="shared" si="390"/>
        <v>0</v>
      </c>
      <c r="AH1062" s="35">
        <f t="shared" si="391"/>
        <v>0</v>
      </c>
      <c r="AI1062" s="35">
        <f t="shared" si="392"/>
        <v>0</v>
      </c>
      <c r="AJ1062" s="34" t="str">
        <f t="shared" si="393"/>
        <v/>
      </c>
      <c r="AK1062" s="34" t="str">
        <f t="shared" si="394"/>
        <v/>
      </c>
      <c r="AL1062" s="34" t="str">
        <f t="shared" si="395"/>
        <v/>
      </c>
      <c r="AM1062" s="34" t="str">
        <f t="shared" si="396"/>
        <v/>
      </c>
      <c r="AN1062" s="34" t="str">
        <f t="shared" si="397"/>
        <v/>
      </c>
      <c r="AO1062" s="34" t="str">
        <f t="shared" si="398"/>
        <v/>
      </c>
      <c r="AP1062" s="34" t="str">
        <f>IF(AJ1062="","",VLOOKUP(AN1062,[1]Sheet11!E:F,2,0))</f>
        <v/>
      </c>
      <c r="AQ1062" s="34" t="str">
        <f>IF(AO1062="拼单会员","5年",IF(AJ1062="","",VLOOKUP(AM1062&amp;AP1062,[1]Sheet11!$J$3:$K$17,2)))</f>
        <v/>
      </c>
      <c r="AR1062" s="34" t="str">
        <f t="shared" si="399"/>
        <v/>
      </c>
      <c r="AS1062" s="34" t="str">
        <f t="shared" si="400"/>
        <v/>
      </c>
      <c r="AT1062" s="34" t="str">
        <f t="shared" si="401"/>
        <v/>
      </c>
      <c r="AU1062" s="34" t="str">
        <f t="shared" si="402"/>
        <v/>
      </c>
      <c r="AV1062" s="34" t="str">
        <f t="shared" si="403"/>
        <v/>
      </c>
      <c r="AW1062" s="34" t="str">
        <f t="shared" si="404"/>
        <v/>
      </c>
      <c r="AX1062" s="34" t="str">
        <f t="shared" si="405"/>
        <v/>
      </c>
      <c r="AY1062" s="34" t="str">
        <f>IF(SUMIF('7-市场业绩'!F:F,AC1062,'7-市场业绩'!I:I)&gt;0,"学习卡","老结算")</f>
        <v>老结算</v>
      </c>
      <c r="AZ1062" s="34" t="str">
        <f t="shared" si="406"/>
        <v/>
      </c>
      <c r="BA1062" s="34" t="str">
        <f t="shared" si="407"/>
        <v>无</v>
      </c>
      <c r="BB1062" s="34" t="str">
        <f t="shared" si="408"/>
        <v/>
      </c>
      <c r="BC1062" s="34" t="str">
        <f t="shared" si="409"/>
        <v/>
      </c>
      <c r="BD1062" s="34" t="str">
        <f t="shared" si="410"/>
        <v>无</v>
      </c>
      <c r="BE1062" s="34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7.25" hidden="1" customHeight="1">
      <c r="A1063" s="30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7"/>
      <c r="M1063" s="20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4" t="str">
        <f t="shared" si="387"/>
        <v/>
      </c>
      <c r="AD1063" s="35">
        <f t="shared" si="388"/>
        <v>0</v>
      </c>
      <c r="AE1063" s="34" t="str">
        <f t="shared" si="389"/>
        <v/>
      </c>
      <c r="AF1063" s="24"/>
      <c r="AG1063" s="39">
        <f t="shared" si="390"/>
        <v>0</v>
      </c>
      <c r="AH1063" s="35">
        <f t="shared" si="391"/>
        <v>0</v>
      </c>
      <c r="AI1063" s="35">
        <f t="shared" si="392"/>
        <v>0</v>
      </c>
      <c r="AJ1063" s="34" t="str">
        <f t="shared" si="393"/>
        <v/>
      </c>
      <c r="AK1063" s="34" t="str">
        <f t="shared" si="394"/>
        <v/>
      </c>
      <c r="AL1063" s="34" t="str">
        <f t="shared" si="395"/>
        <v/>
      </c>
      <c r="AM1063" s="34" t="str">
        <f t="shared" si="396"/>
        <v/>
      </c>
      <c r="AN1063" s="34" t="str">
        <f t="shared" si="397"/>
        <v/>
      </c>
      <c r="AO1063" s="34" t="str">
        <f t="shared" si="398"/>
        <v/>
      </c>
      <c r="AP1063" s="34" t="str">
        <f>IF(AJ1063="","",VLOOKUP(AN1063,[1]Sheet11!E:F,2,0))</f>
        <v/>
      </c>
      <c r="AQ1063" s="34" t="str">
        <f>IF(AO1063="拼单会员","5年",IF(AJ1063="","",VLOOKUP(AM1063&amp;AP1063,[1]Sheet11!$J$3:$K$17,2)))</f>
        <v/>
      </c>
      <c r="AR1063" s="34" t="str">
        <f t="shared" si="399"/>
        <v/>
      </c>
      <c r="AS1063" s="34" t="str">
        <f t="shared" si="400"/>
        <v/>
      </c>
      <c r="AT1063" s="34" t="str">
        <f t="shared" si="401"/>
        <v/>
      </c>
      <c r="AU1063" s="34" t="str">
        <f t="shared" si="402"/>
        <v/>
      </c>
      <c r="AV1063" s="34" t="str">
        <f t="shared" si="403"/>
        <v/>
      </c>
      <c r="AW1063" s="34" t="str">
        <f t="shared" si="404"/>
        <v/>
      </c>
      <c r="AX1063" s="34" t="str">
        <f t="shared" si="405"/>
        <v/>
      </c>
      <c r="AY1063" s="34" t="str">
        <f>IF(SUMIF('7-市场业绩'!F:F,AC1063,'7-市场业绩'!I:I)&gt;0,"学习卡","老结算")</f>
        <v>老结算</v>
      </c>
      <c r="AZ1063" s="34" t="str">
        <f t="shared" si="406"/>
        <v/>
      </c>
      <c r="BA1063" s="34" t="str">
        <f t="shared" si="407"/>
        <v>无</v>
      </c>
      <c r="BB1063" s="34" t="str">
        <f t="shared" si="408"/>
        <v/>
      </c>
      <c r="BC1063" s="34" t="str">
        <f t="shared" si="409"/>
        <v/>
      </c>
      <c r="BD1063" s="34" t="str">
        <f t="shared" si="410"/>
        <v>无</v>
      </c>
      <c r="BE1063" s="34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7.25" hidden="1" customHeight="1">
      <c r="A1064" s="30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7"/>
      <c r="M1064" s="20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4" t="str">
        <f t="shared" si="387"/>
        <v/>
      </c>
      <c r="AD1064" s="35">
        <f t="shared" si="388"/>
        <v>0</v>
      </c>
      <c r="AE1064" s="34" t="str">
        <f t="shared" si="389"/>
        <v/>
      </c>
      <c r="AF1064" s="24"/>
      <c r="AG1064" s="39">
        <f t="shared" si="390"/>
        <v>0</v>
      </c>
      <c r="AH1064" s="35">
        <f t="shared" si="391"/>
        <v>0</v>
      </c>
      <c r="AI1064" s="35">
        <f t="shared" si="392"/>
        <v>0</v>
      </c>
      <c r="AJ1064" s="34" t="str">
        <f t="shared" si="393"/>
        <v/>
      </c>
      <c r="AK1064" s="34" t="str">
        <f t="shared" si="394"/>
        <v/>
      </c>
      <c r="AL1064" s="34" t="str">
        <f t="shared" si="395"/>
        <v/>
      </c>
      <c r="AM1064" s="34" t="str">
        <f t="shared" si="396"/>
        <v/>
      </c>
      <c r="AN1064" s="34" t="str">
        <f t="shared" si="397"/>
        <v/>
      </c>
      <c r="AO1064" s="34" t="str">
        <f t="shared" si="398"/>
        <v/>
      </c>
      <c r="AP1064" s="34" t="str">
        <f>IF(AJ1064="","",VLOOKUP(AN1064,[1]Sheet11!E:F,2,0))</f>
        <v/>
      </c>
      <c r="AQ1064" s="34" t="str">
        <f>IF(AO1064="拼单会员","5年",IF(AJ1064="","",VLOOKUP(AM1064&amp;AP1064,[1]Sheet11!$J$3:$K$17,2)))</f>
        <v/>
      </c>
      <c r="AR1064" s="34" t="str">
        <f t="shared" si="399"/>
        <v/>
      </c>
      <c r="AS1064" s="34" t="str">
        <f t="shared" si="400"/>
        <v/>
      </c>
      <c r="AT1064" s="34" t="str">
        <f t="shared" si="401"/>
        <v/>
      </c>
      <c r="AU1064" s="34" t="str">
        <f t="shared" si="402"/>
        <v/>
      </c>
      <c r="AV1064" s="34" t="str">
        <f t="shared" si="403"/>
        <v/>
      </c>
      <c r="AW1064" s="34" t="str">
        <f t="shared" si="404"/>
        <v/>
      </c>
      <c r="AX1064" s="34" t="str">
        <f t="shared" si="405"/>
        <v/>
      </c>
      <c r="AY1064" s="34" t="str">
        <f>IF(SUMIF('7-市场业绩'!F:F,AC1064,'7-市场业绩'!I:I)&gt;0,"学习卡","老结算")</f>
        <v>老结算</v>
      </c>
      <c r="AZ1064" s="34" t="str">
        <f t="shared" si="406"/>
        <v/>
      </c>
      <c r="BA1064" s="34" t="str">
        <f t="shared" si="407"/>
        <v>无</v>
      </c>
      <c r="BB1064" s="34" t="str">
        <f t="shared" si="408"/>
        <v/>
      </c>
      <c r="BC1064" s="34" t="str">
        <f t="shared" si="409"/>
        <v/>
      </c>
      <c r="BD1064" s="34" t="str">
        <f t="shared" si="410"/>
        <v>无</v>
      </c>
      <c r="BE1064" s="34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7.25" hidden="1" customHeight="1">
      <c r="A1065" s="30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7"/>
      <c r="M1065" s="20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4" t="str">
        <f t="shared" si="387"/>
        <v/>
      </c>
      <c r="AD1065" s="35">
        <f t="shared" si="388"/>
        <v>0</v>
      </c>
      <c r="AE1065" s="34" t="str">
        <f t="shared" si="389"/>
        <v/>
      </c>
      <c r="AF1065" s="24"/>
      <c r="AG1065" s="39">
        <f t="shared" si="390"/>
        <v>0</v>
      </c>
      <c r="AH1065" s="35">
        <f t="shared" si="391"/>
        <v>0</v>
      </c>
      <c r="AI1065" s="35">
        <f t="shared" si="392"/>
        <v>0</v>
      </c>
      <c r="AJ1065" s="34" t="str">
        <f t="shared" si="393"/>
        <v/>
      </c>
      <c r="AK1065" s="34" t="str">
        <f t="shared" si="394"/>
        <v/>
      </c>
      <c r="AL1065" s="34" t="str">
        <f t="shared" si="395"/>
        <v/>
      </c>
      <c r="AM1065" s="34" t="str">
        <f t="shared" si="396"/>
        <v/>
      </c>
      <c r="AN1065" s="34" t="str">
        <f t="shared" si="397"/>
        <v/>
      </c>
      <c r="AO1065" s="34" t="str">
        <f t="shared" si="398"/>
        <v/>
      </c>
      <c r="AP1065" s="34" t="str">
        <f>IF(AJ1065="","",VLOOKUP(AN1065,[1]Sheet11!E:F,2,0))</f>
        <v/>
      </c>
      <c r="AQ1065" s="34" t="str">
        <f>IF(AO1065="拼单会员","5年",IF(AJ1065="","",VLOOKUP(AM1065&amp;AP1065,[1]Sheet11!$J$3:$K$17,2)))</f>
        <v/>
      </c>
      <c r="AR1065" s="34" t="str">
        <f t="shared" si="399"/>
        <v/>
      </c>
      <c r="AS1065" s="34" t="str">
        <f t="shared" si="400"/>
        <v/>
      </c>
      <c r="AT1065" s="34" t="str">
        <f t="shared" si="401"/>
        <v/>
      </c>
      <c r="AU1065" s="34" t="str">
        <f t="shared" si="402"/>
        <v/>
      </c>
      <c r="AV1065" s="34" t="str">
        <f t="shared" si="403"/>
        <v/>
      </c>
      <c r="AW1065" s="34" t="str">
        <f t="shared" si="404"/>
        <v/>
      </c>
      <c r="AX1065" s="34" t="str">
        <f t="shared" si="405"/>
        <v/>
      </c>
      <c r="AY1065" s="34" t="str">
        <f>IF(SUMIF('7-市场业绩'!F:F,AC1065,'7-市场业绩'!I:I)&gt;0,"学习卡","老结算")</f>
        <v>老结算</v>
      </c>
      <c r="AZ1065" s="34" t="str">
        <f t="shared" si="406"/>
        <v/>
      </c>
      <c r="BA1065" s="34" t="str">
        <f t="shared" si="407"/>
        <v>无</v>
      </c>
      <c r="BB1065" s="34" t="str">
        <f t="shared" si="408"/>
        <v/>
      </c>
      <c r="BC1065" s="34" t="str">
        <f t="shared" si="409"/>
        <v/>
      </c>
      <c r="BD1065" s="34" t="str">
        <f t="shared" si="410"/>
        <v>无</v>
      </c>
      <c r="BE1065" s="34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7.25" hidden="1" customHeight="1">
      <c r="A1066" s="30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7"/>
      <c r="M1066" s="20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4" t="str">
        <f t="shared" si="387"/>
        <v/>
      </c>
      <c r="AD1066" s="35">
        <f t="shared" si="388"/>
        <v>0</v>
      </c>
      <c r="AE1066" s="34" t="str">
        <f t="shared" si="389"/>
        <v/>
      </c>
      <c r="AF1066" s="24"/>
      <c r="AG1066" s="39">
        <f t="shared" si="390"/>
        <v>0</v>
      </c>
      <c r="AH1066" s="35">
        <f t="shared" si="391"/>
        <v>0</v>
      </c>
      <c r="AI1066" s="35">
        <f t="shared" si="392"/>
        <v>0</v>
      </c>
      <c r="AJ1066" s="34" t="str">
        <f t="shared" si="393"/>
        <v/>
      </c>
      <c r="AK1066" s="34" t="str">
        <f t="shared" si="394"/>
        <v/>
      </c>
      <c r="AL1066" s="34" t="str">
        <f t="shared" si="395"/>
        <v/>
      </c>
      <c r="AM1066" s="34" t="str">
        <f t="shared" si="396"/>
        <v/>
      </c>
      <c r="AN1066" s="34" t="str">
        <f t="shared" si="397"/>
        <v/>
      </c>
      <c r="AO1066" s="34" t="str">
        <f t="shared" si="398"/>
        <v/>
      </c>
      <c r="AP1066" s="34" t="str">
        <f>IF(AJ1066="","",VLOOKUP(AN1066,[1]Sheet11!E:F,2,0))</f>
        <v/>
      </c>
      <c r="AQ1066" s="34" t="str">
        <f>IF(AO1066="拼单会员","5年",IF(AJ1066="","",VLOOKUP(AM1066&amp;AP1066,[1]Sheet11!$J$3:$K$17,2)))</f>
        <v/>
      </c>
      <c r="AR1066" s="34" t="str">
        <f t="shared" si="399"/>
        <v/>
      </c>
      <c r="AS1066" s="34" t="str">
        <f t="shared" si="400"/>
        <v/>
      </c>
      <c r="AT1066" s="34" t="str">
        <f t="shared" si="401"/>
        <v/>
      </c>
      <c r="AU1066" s="34" t="str">
        <f t="shared" si="402"/>
        <v/>
      </c>
      <c r="AV1066" s="34" t="str">
        <f t="shared" si="403"/>
        <v/>
      </c>
      <c r="AW1066" s="34" t="str">
        <f t="shared" si="404"/>
        <v/>
      </c>
      <c r="AX1066" s="34" t="str">
        <f t="shared" si="405"/>
        <v/>
      </c>
      <c r="AY1066" s="34" t="str">
        <f>IF(SUMIF('7-市场业绩'!F:F,AC1066,'7-市场业绩'!I:I)&gt;0,"学习卡","老结算")</f>
        <v>老结算</v>
      </c>
      <c r="AZ1066" s="34" t="str">
        <f t="shared" si="406"/>
        <v/>
      </c>
      <c r="BA1066" s="34" t="str">
        <f t="shared" si="407"/>
        <v>无</v>
      </c>
      <c r="BB1066" s="34" t="str">
        <f t="shared" si="408"/>
        <v/>
      </c>
      <c r="BC1066" s="34" t="str">
        <f t="shared" si="409"/>
        <v/>
      </c>
      <c r="BD1066" s="34" t="str">
        <f t="shared" si="410"/>
        <v>无</v>
      </c>
      <c r="BE1066" s="34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7.25" hidden="1" customHeight="1">
      <c r="A1067" s="30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7"/>
      <c r="M1067" s="20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4" t="str">
        <f t="shared" si="387"/>
        <v/>
      </c>
      <c r="AD1067" s="35">
        <f t="shared" si="388"/>
        <v>0</v>
      </c>
      <c r="AE1067" s="34" t="str">
        <f t="shared" si="389"/>
        <v/>
      </c>
      <c r="AF1067" s="24"/>
      <c r="AG1067" s="39">
        <f t="shared" si="390"/>
        <v>0</v>
      </c>
      <c r="AH1067" s="35">
        <f t="shared" si="391"/>
        <v>0</v>
      </c>
      <c r="AI1067" s="35">
        <f t="shared" si="392"/>
        <v>0</v>
      </c>
      <c r="AJ1067" s="34" t="str">
        <f t="shared" si="393"/>
        <v/>
      </c>
      <c r="AK1067" s="34" t="str">
        <f t="shared" si="394"/>
        <v/>
      </c>
      <c r="AL1067" s="34" t="str">
        <f t="shared" si="395"/>
        <v/>
      </c>
      <c r="AM1067" s="34" t="str">
        <f t="shared" si="396"/>
        <v/>
      </c>
      <c r="AN1067" s="34" t="str">
        <f t="shared" si="397"/>
        <v/>
      </c>
      <c r="AO1067" s="34" t="str">
        <f t="shared" si="398"/>
        <v/>
      </c>
      <c r="AP1067" s="34" t="str">
        <f>IF(AJ1067="","",VLOOKUP(AN1067,[1]Sheet11!E:F,2,0))</f>
        <v/>
      </c>
      <c r="AQ1067" s="34" t="str">
        <f>IF(AO1067="拼单会员","5年",IF(AJ1067="","",VLOOKUP(AM1067&amp;AP1067,[1]Sheet11!$J$3:$K$17,2)))</f>
        <v/>
      </c>
      <c r="AR1067" s="34" t="str">
        <f t="shared" si="399"/>
        <v/>
      </c>
      <c r="AS1067" s="34" t="str">
        <f t="shared" si="400"/>
        <v/>
      </c>
      <c r="AT1067" s="34" t="str">
        <f t="shared" si="401"/>
        <v/>
      </c>
      <c r="AU1067" s="34" t="str">
        <f t="shared" si="402"/>
        <v/>
      </c>
      <c r="AV1067" s="34" t="str">
        <f t="shared" si="403"/>
        <v/>
      </c>
      <c r="AW1067" s="34" t="str">
        <f t="shared" si="404"/>
        <v/>
      </c>
      <c r="AX1067" s="34" t="str">
        <f t="shared" si="405"/>
        <v/>
      </c>
      <c r="AY1067" s="34" t="str">
        <f>IF(SUMIF('7-市场业绩'!F:F,AC1067,'7-市场业绩'!I:I)&gt;0,"学习卡","老结算")</f>
        <v>老结算</v>
      </c>
      <c r="AZ1067" s="34" t="str">
        <f t="shared" si="406"/>
        <v/>
      </c>
      <c r="BA1067" s="34" t="str">
        <f t="shared" si="407"/>
        <v>无</v>
      </c>
      <c r="BB1067" s="34" t="str">
        <f t="shared" si="408"/>
        <v/>
      </c>
      <c r="BC1067" s="34" t="str">
        <f t="shared" si="409"/>
        <v/>
      </c>
      <c r="BD1067" s="34" t="str">
        <f t="shared" si="410"/>
        <v>无</v>
      </c>
      <c r="BE1067" s="34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7.25" hidden="1" customHeight="1">
      <c r="A1068" s="30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7"/>
      <c r="M1068" s="20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4" t="str">
        <f t="shared" si="387"/>
        <v/>
      </c>
      <c r="AD1068" s="35">
        <f t="shared" si="388"/>
        <v>0</v>
      </c>
      <c r="AE1068" s="34" t="str">
        <f t="shared" si="389"/>
        <v/>
      </c>
      <c r="AF1068" s="24"/>
      <c r="AG1068" s="39">
        <f t="shared" si="390"/>
        <v>0</v>
      </c>
      <c r="AH1068" s="35">
        <f t="shared" si="391"/>
        <v>0</v>
      </c>
      <c r="AI1068" s="35">
        <f t="shared" si="392"/>
        <v>0</v>
      </c>
      <c r="AJ1068" s="34" t="str">
        <f t="shared" si="393"/>
        <v/>
      </c>
      <c r="AK1068" s="34" t="str">
        <f t="shared" si="394"/>
        <v/>
      </c>
      <c r="AL1068" s="34" t="str">
        <f t="shared" si="395"/>
        <v/>
      </c>
      <c r="AM1068" s="34" t="str">
        <f t="shared" si="396"/>
        <v/>
      </c>
      <c r="AN1068" s="34" t="str">
        <f t="shared" si="397"/>
        <v/>
      </c>
      <c r="AO1068" s="34" t="str">
        <f t="shared" si="398"/>
        <v/>
      </c>
      <c r="AP1068" s="34" t="str">
        <f>IF(AJ1068="","",VLOOKUP(AN1068,[1]Sheet11!E:F,2,0))</f>
        <v/>
      </c>
      <c r="AQ1068" s="34" t="str">
        <f>IF(AO1068="拼单会员","5年",IF(AJ1068="","",VLOOKUP(AM1068&amp;AP1068,[1]Sheet11!$J$3:$K$17,2)))</f>
        <v/>
      </c>
      <c r="AR1068" s="34" t="str">
        <f t="shared" si="399"/>
        <v/>
      </c>
      <c r="AS1068" s="34" t="str">
        <f t="shared" si="400"/>
        <v/>
      </c>
      <c r="AT1068" s="34" t="str">
        <f t="shared" si="401"/>
        <v/>
      </c>
      <c r="AU1068" s="34" t="str">
        <f t="shared" si="402"/>
        <v/>
      </c>
      <c r="AV1068" s="34" t="str">
        <f t="shared" si="403"/>
        <v/>
      </c>
      <c r="AW1068" s="34" t="str">
        <f t="shared" si="404"/>
        <v/>
      </c>
      <c r="AX1068" s="34" t="str">
        <f t="shared" si="405"/>
        <v/>
      </c>
      <c r="AY1068" s="34" t="str">
        <f>IF(SUMIF('7-市场业绩'!F:F,AC1068,'7-市场业绩'!I:I)&gt;0,"学习卡","老结算")</f>
        <v>老结算</v>
      </c>
      <c r="AZ1068" s="34" t="str">
        <f t="shared" si="406"/>
        <v/>
      </c>
      <c r="BA1068" s="34" t="str">
        <f t="shared" si="407"/>
        <v>无</v>
      </c>
      <c r="BB1068" s="34" t="str">
        <f t="shared" si="408"/>
        <v/>
      </c>
      <c r="BC1068" s="34" t="str">
        <f t="shared" si="409"/>
        <v/>
      </c>
      <c r="BD1068" s="34" t="str">
        <f t="shared" si="410"/>
        <v>无</v>
      </c>
      <c r="BE1068" s="34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 ht="17.25" hidden="1" customHeight="1">
      <c r="A1069" s="30">
        <v>42945</v>
      </c>
      <c r="B1069" s="25" t="s">
        <v>4623</v>
      </c>
      <c r="C1069" s="25" t="s">
        <v>13</v>
      </c>
      <c r="D1069" s="25" t="s">
        <v>4624</v>
      </c>
      <c r="E1069" s="25" t="s">
        <v>4625</v>
      </c>
      <c r="F1069" s="25" t="s">
        <v>1699</v>
      </c>
      <c r="G1069" s="25" t="s">
        <v>12</v>
      </c>
      <c r="H1069" s="25" t="s">
        <v>13</v>
      </c>
      <c r="I1069" s="25" t="s">
        <v>13</v>
      </c>
      <c r="J1069" s="25">
        <v>0</v>
      </c>
      <c r="K1069" s="25">
        <v>0</v>
      </c>
      <c r="L1069" s="207">
        <v>0</v>
      </c>
      <c r="M1069" s="207">
        <v>280</v>
      </c>
      <c r="N1069" s="25">
        <v>0</v>
      </c>
      <c r="O1069" s="25">
        <v>280</v>
      </c>
      <c r="P1069" s="25">
        <v>0</v>
      </c>
      <c r="Q1069" s="25">
        <v>0</v>
      </c>
      <c r="R1069" s="25">
        <v>0</v>
      </c>
      <c r="S1069" s="25">
        <v>280</v>
      </c>
      <c r="T1069" s="25" t="s">
        <v>1401</v>
      </c>
      <c r="U1069" s="25" t="s">
        <v>4345</v>
      </c>
      <c r="V1069" s="25" t="s">
        <v>1677</v>
      </c>
      <c r="W1069" s="25" t="s">
        <v>4346</v>
      </c>
      <c r="X1069" s="25" t="s">
        <v>4626</v>
      </c>
      <c r="Y1069" s="25" t="s">
        <v>1680</v>
      </c>
      <c r="Z1069" s="25" t="s">
        <v>478</v>
      </c>
      <c r="AA1069" s="25" t="s">
        <v>4264</v>
      </c>
      <c r="AB1069" s="25" t="s">
        <v>4265</v>
      </c>
      <c r="AC1069" s="34" t="str">
        <f t="shared" si="387"/>
        <v>张松煌</v>
      </c>
      <c r="AD1069" s="35">
        <f t="shared" si="388"/>
        <v>0</v>
      </c>
      <c r="AE1069" s="34" t="str">
        <f t="shared" si="389"/>
        <v/>
      </c>
      <c r="AF1069" s="24"/>
      <c r="AG1069" s="39">
        <f t="shared" si="390"/>
        <v>0</v>
      </c>
      <c r="AH1069" s="35">
        <f t="shared" si="391"/>
        <v>280</v>
      </c>
      <c r="AI1069" s="35">
        <f t="shared" si="392"/>
        <v>0</v>
      </c>
      <c r="AJ1069" s="34" t="str">
        <f t="shared" si="393"/>
        <v/>
      </c>
      <c r="AK1069" s="34" t="str">
        <f t="shared" si="394"/>
        <v/>
      </c>
      <c r="AL1069" s="34" t="str">
        <f t="shared" si="395"/>
        <v/>
      </c>
      <c r="AM1069" s="34" t="str">
        <f t="shared" si="396"/>
        <v/>
      </c>
      <c r="AN1069" s="34" t="str">
        <f t="shared" si="397"/>
        <v/>
      </c>
      <c r="AO1069" s="34" t="str">
        <f t="shared" si="398"/>
        <v/>
      </c>
      <c r="AP1069" s="34" t="str">
        <f>IF(AJ1069="","",VLOOKUP(AN1069,[1]Sheet11!E:F,2,0))</f>
        <v/>
      </c>
      <c r="AQ1069" s="34" t="str">
        <f>IF(AO1069="拼单会员","5年",IF(AJ1069="","",VLOOKUP(AM1069&amp;AP1069,[1]Sheet11!$J$3:$K$17,2)))</f>
        <v/>
      </c>
      <c r="AR1069" s="34" t="str">
        <f t="shared" si="399"/>
        <v/>
      </c>
      <c r="AS1069" s="34" t="str">
        <f t="shared" si="400"/>
        <v/>
      </c>
      <c r="AT1069" s="34" t="str">
        <f t="shared" si="401"/>
        <v/>
      </c>
      <c r="AU1069" s="34" t="str">
        <f t="shared" si="402"/>
        <v/>
      </c>
      <c r="AV1069" s="34" t="str">
        <f t="shared" si="403"/>
        <v/>
      </c>
      <c r="AW1069" s="34" t="str">
        <f t="shared" si="404"/>
        <v/>
      </c>
      <c r="AX1069" s="34" t="str">
        <f t="shared" si="405"/>
        <v/>
      </c>
      <c r="AY1069" s="34" t="str">
        <f>IF(SUMIF('7-市场业绩'!F:F,AC1069,'7-市场业绩'!I:I)&gt;0,"学习卡","老结算")</f>
        <v>学习卡</v>
      </c>
      <c r="AZ1069" s="34" t="str">
        <f t="shared" si="406"/>
        <v/>
      </c>
      <c r="BA1069" s="34" t="str">
        <f t="shared" si="407"/>
        <v>无</v>
      </c>
      <c r="BB1069" s="34" t="str">
        <f t="shared" si="408"/>
        <v/>
      </c>
      <c r="BC1069" s="34" t="str">
        <f t="shared" si="409"/>
        <v/>
      </c>
      <c r="BD1069" s="34" t="str">
        <f t="shared" si="410"/>
        <v>无</v>
      </c>
      <c r="BE1069" s="34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 ht="17.25" hidden="1" customHeight="1">
      <c r="A1070" s="30">
        <v>42945</v>
      </c>
      <c r="B1070" s="25" t="s">
        <v>4627</v>
      </c>
      <c r="C1070" s="25" t="s">
        <v>13</v>
      </c>
      <c r="D1070" s="25" t="s">
        <v>4624</v>
      </c>
      <c r="E1070" s="25" t="s">
        <v>4625</v>
      </c>
      <c r="F1070" s="25" t="s">
        <v>1699</v>
      </c>
      <c r="G1070" s="25" t="s">
        <v>12</v>
      </c>
      <c r="H1070" s="25" t="s">
        <v>1679</v>
      </c>
      <c r="I1070" s="25" t="s">
        <v>13</v>
      </c>
      <c r="J1070" s="25">
        <v>0</v>
      </c>
      <c r="K1070" s="25">
        <v>5500</v>
      </c>
      <c r="L1070" s="207">
        <v>1880</v>
      </c>
      <c r="M1070" s="207">
        <v>1880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1880</v>
      </c>
      <c r="T1070" s="25" t="s">
        <v>1401</v>
      </c>
      <c r="U1070" s="25" t="s">
        <v>4345</v>
      </c>
      <c r="V1070" s="25" t="s">
        <v>1677</v>
      </c>
      <c r="W1070" s="25" t="s">
        <v>4346</v>
      </c>
      <c r="X1070" s="25" t="s">
        <v>4626</v>
      </c>
      <c r="Y1070" s="25" t="s">
        <v>1680</v>
      </c>
      <c r="Z1070" s="25" t="s">
        <v>476</v>
      </c>
      <c r="AA1070" s="25" t="s">
        <v>4264</v>
      </c>
      <c r="AB1070" s="216" t="s">
        <v>4643</v>
      </c>
      <c r="AC1070" s="34" t="str">
        <f t="shared" si="387"/>
        <v>张松煌</v>
      </c>
      <c r="AD1070" s="35">
        <f t="shared" si="388"/>
        <v>16</v>
      </c>
      <c r="AE1070" s="34" t="str">
        <f t="shared" si="389"/>
        <v>列语芊</v>
      </c>
      <c r="AF1070" s="24">
        <v>1</v>
      </c>
      <c r="AG1070" s="39">
        <f t="shared" si="390"/>
        <v>0.1</v>
      </c>
      <c r="AH1070" s="35">
        <f t="shared" si="391"/>
        <v>0</v>
      </c>
      <c r="AI1070" s="35">
        <f t="shared" si="392"/>
        <v>1880</v>
      </c>
      <c r="AJ1070" s="34" t="str">
        <f t="shared" si="393"/>
        <v>新生连报小学1期国际学员</v>
      </c>
      <c r="AK1070" s="34" t="str">
        <f t="shared" si="394"/>
        <v>新生</v>
      </c>
      <c r="AL1070" s="34" t="str">
        <f t="shared" si="395"/>
        <v>连报</v>
      </c>
      <c r="AM1070" s="34" t="str">
        <f t="shared" si="396"/>
        <v>小学</v>
      </c>
      <c r="AN1070" s="34" t="str">
        <f t="shared" si="397"/>
        <v>1期</v>
      </c>
      <c r="AO1070" s="34" t="str">
        <f t="shared" si="398"/>
        <v>国际学员</v>
      </c>
      <c r="AP1070" s="34" t="str">
        <f>IF(AJ1070="","",VLOOKUP(AN1070,[1]Sheet11!E:F,2,0))</f>
        <v>1年</v>
      </c>
      <c r="AQ1070" s="34" t="str">
        <f>IF(AO1070="拼单会员","5年",IF(AJ1070="","",VLOOKUP(AM1070&amp;AP1070,[1]Sheet11!$J$3:$K$17,2)))</f>
        <v>1年</v>
      </c>
      <c r="AR1070" s="34" t="str">
        <f t="shared" si="399"/>
        <v>国际班</v>
      </c>
      <c r="AS1070" s="34" t="str">
        <f t="shared" si="400"/>
        <v>2017-07-27</v>
      </c>
      <c r="AT1070" s="34" t="str">
        <f t="shared" si="401"/>
        <v>新生</v>
      </c>
      <c r="AU1070" s="34" t="str">
        <f t="shared" si="402"/>
        <v>新生</v>
      </c>
      <c r="AV1070" s="34" t="str">
        <f t="shared" si="403"/>
        <v>1期秒杀</v>
      </c>
      <c r="AW1070" s="34" t="str">
        <f t="shared" si="404"/>
        <v>国际班</v>
      </c>
      <c r="AX1070" s="34" t="str">
        <f t="shared" si="405"/>
        <v>新生国际班</v>
      </c>
      <c r="AY1070" s="34" t="str">
        <f>IF(SUMIF('7-市场业绩'!F:F,AC1070,'7-市场业绩'!I:I)&gt;0,"学习卡","老结算")</f>
        <v>学习卡</v>
      </c>
      <c r="AZ1070" s="34" t="str">
        <f t="shared" si="406"/>
        <v>1期秒杀</v>
      </c>
      <c r="BA1070" s="34" t="str">
        <f t="shared" si="407"/>
        <v>无</v>
      </c>
      <c r="BB1070" s="34" t="str">
        <f t="shared" si="408"/>
        <v/>
      </c>
      <c r="BC1070" s="34" t="str">
        <f t="shared" si="409"/>
        <v/>
      </c>
      <c r="BD1070" s="34" t="str">
        <f t="shared" si="410"/>
        <v>无</v>
      </c>
      <c r="BE1070" s="34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>1期秒杀</v>
      </c>
    </row>
    <row r="1071" spans="1:60" ht="17.25" hidden="1" customHeight="1">
      <c r="A1071" s="30">
        <v>42945</v>
      </c>
      <c r="B1071" s="25" t="s">
        <v>4628</v>
      </c>
      <c r="C1071" s="25" t="s">
        <v>13</v>
      </c>
      <c r="D1071" s="25" t="s">
        <v>4629</v>
      </c>
      <c r="E1071" s="25" t="s">
        <v>4630</v>
      </c>
      <c r="F1071" s="25" t="s">
        <v>1775</v>
      </c>
      <c r="G1071" s="25" t="s">
        <v>12</v>
      </c>
      <c r="H1071" s="25" t="s">
        <v>13</v>
      </c>
      <c r="I1071" s="25" t="s">
        <v>13</v>
      </c>
      <c r="J1071" s="25">
        <v>0</v>
      </c>
      <c r="K1071" s="25">
        <v>0</v>
      </c>
      <c r="L1071" s="207">
        <v>0</v>
      </c>
      <c r="M1071" s="207">
        <v>280</v>
      </c>
      <c r="N1071" s="25">
        <v>0</v>
      </c>
      <c r="O1071" s="25">
        <v>280</v>
      </c>
      <c r="P1071" s="25">
        <v>0</v>
      </c>
      <c r="Q1071" s="25">
        <v>0</v>
      </c>
      <c r="R1071" s="25">
        <v>0</v>
      </c>
      <c r="S1071" s="25">
        <v>280</v>
      </c>
      <c r="T1071" s="25" t="s">
        <v>1401</v>
      </c>
      <c r="U1071" s="25" t="s">
        <v>4345</v>
      </c>
      <c r="V1071" s="25" t="s">
        <v>1677</v>
      </c>
      <c r="W1071" s="25" t="s">
        <v>4346</v>
      </c>
      <c r="X1071" s="25" t="s">
        <v>13</v>
      </c>
      <c r="Y1071" s="25" t="s">
        <v>1680</v>
      </c>
      <c r="Z1071" s="25" t="s">
        <v>478</v>
      </c>
      <c r="AA1071" s="25" t="s">
        <v>4264</v>
      </c>
      <c r="AB1071" s="25" t="s">
        <v>4265</v>
      </c>
      <c r="AC1071" s="34" t="str">
        <f t="shared" si="387"/>
        <v>张松煌</v>
      </c>
      <c r="AD1071" s="35">
        <f t="shared" si="388"/>
        <v>0</v>
      </c>
      <c r="AE1071" s="34" t="str">
        <f t="shared" si="389"/>
        <v/>
      </c>
      <c r="AF1071" s="24"/>
      <c r="AG1071" s="39">
        <f t="shared" si="390"/>
        <v>0</v>
      </c>
      <c r="AH1071" s="35">
        <f t="shared" si="391"/>
        <v>280</v>
      </c>
      <c r="AI1071" s="35">
        <f t="shared" si="392"/>
        <v>0</v>
      </c>
      <c r="AJ1071" s="34" t="str">
        <f t="shared" si="393"/>
        <v/>
      </c>
      <c r="AK1071" s="34" t="str">
        <f t="shared" si="394"/>
        <v/>
      </c>
      <c r="AL1071" s="34" t="str">
        <f t="shared" si="395"/>
        <v/>
      </c>
      <c r="AM1071" s="34" t="str">
        <f t="shared" si="396"/>
        <v/>
      </c>
      <c r="AN1071" s="34" t="str">
        <f t="shared" si="397"/>
        <v/>
      </c>
      <c r="AO1071" s="34" t="str">
        <f t="shared" si="398"/>
        <v/>
      </c>
      <c r="AP1071" s="34" t="str">
        <f>IF(AJ1071="","",VLOOKUP(AN1071,[1]Sheet11!E:F,2,0))</f>
        <v/>
      </c>
      <c r="AQ1071" s="34" t="str">
        <f>IF(AO1071="拼单会员","5年",IF(AJ1071="","",VLOOKUP(AM1071&amp;AP1071,[1]Sheet11!$J$3:$K$17,2)))</f>
        <v/>
      </c>
      <c r="AR1071" s="34" t="str">
        <f t="shared" si="399"/>
        <v/>
      </c>
      <c r="AS1071" s="34" t="str">
        <f t="shared" si="400"/>
        <v/>
      </c>
      <c r="AT1071" s="34" t="str">
        <f t="shared" si="401"/>
        <v/>
      </c>
      <c r="AU1071" s="34" t="str">
        <f t="shared" si="402"/>
        <v/>
      </c>
      <c r="AV1071" s="34" t="str">
        <f t="shared" si="403"/>
        <v/>
      </c>
      <c r="AW1071" s="34" t="str">
        <f t="shared" si="404"/>
        <v/>
      </c>
      <c r="AX1071" s="34" t="str">
        <f t="shared" si="405"/>
        <v/>
      </c>
      <c r="AY1071" s="34" t="str">
        <f>IF(SUMIF('7-市场业绩'!F:F,AC1071,'7-市场业绩'!I:I)&gt;0,"学习卡","老结算")</f>
        <v>学习卡</v>
      </c>
      <c r="AZ1071" s="34" t="str">
        <f t="shared" si="406"/>
        <v/>
      </c>
      <c r="BA1071" s="34" t="str">
        <f t="shared" si="407"/>
        <v>无</v>
      </c>
      <c r="BB1071" s="34" t="str">
        <f t="shared" si="408"/>
        <v/>
      </c>
      <c r="BC1071" s="34" t="str">
        <f t="shared" si="409"/>
        <v/>
      </c>
      <c r="BD1071" s="34" t="str">
        <f t="shared" si="410"/>
        <v>无</v>
      </c>
      <c r="BE1071" s="34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 ht="17.25" hidden="1" customHeight="1">
      <c r="A1072" s="30">
        <v>42945</v>
      </c>
      <c r="B1072" s="25" t="s">
        <v>4631</v>
      </c>
      <c r="C1072" s="25" t="s">
        <v>13</v>
      </c>
      <c r="D1072" s="25" t="s">
        <v>4629</v>
      </c>
      <c r="E1072" s="25" t="s">
        <v>4630</v>
      </c>
      <c r="F1072" s="25" t="s">
        <v>1775</v>
      </c>
      <c r="G1072" s="25" t="s">
        <v>12</v>
      </c>
      <c r="H1072" s="25" t="s">
        <v>1679</v>
      </c>
      <c r="I1072" s="25" t="s">
        <v>13</v>
      </c>
      <c r="J1072" s="25">
        <v>0</v>
      </c>
      <c r="K1072" s="25">
        <v>5500</v>
      </c>
      <c r="L1072" s="207">
        <v>1880</v>
      </c>
      <c r="M1072" s="207">
        <v>1880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1880</v>
      </c>
      <c r="T1072" s="25" t="s">
        <v>1401</v>
      </c>
      <c r="U1072" s="25" t="s">
        <v>4345</v>
      </c>
      <c r="V1072" s="25" t="s">
        <v>1677</v>
      </c>
      <c r="W1072" s="25" t="s">
        <v>4346</v>
      </c>
      <c r="X1072" s="25" t="s">
        <v>4632</v>
      </c>
      <c r="Y1072" s="25" t="s">
        <v>1680</v>
      </c>
      <c r="Z1072" s="25" t="s">
        <v>476</v>
      </c>
      <c r="AA1072" s="25" t="s">
        <v>4264</v>
      </c>
      <c r="AB1072" s="216" t="s">
        <v>4642</v>
      </c>
      <c r="AC1072" s="34" t="str">
        <f t="shared" si="387"/>
        <v>张松煌</v>
      </c>
      <c r="AD1072" s="35">
        <f t="shared" si="388"/>
        <v>16</v>
      </c>
      <c r="AE1072" s="34" t="str">
        <f t="shared" si="389"/>
        <v>无</v>
      </c>
      <c r="AF1072" s="24">
        <v>1</v>
      </c>
      <c r="AG1072" s="39">
        <f t="shared" si="390"/>
        <v>0.1</v>
      </c>
      <c r="AH1072" s="35">
        <f t="shared" si="391"/>
        <v>0</v>
      </c>
      <c r="AI1072" s="35">
        <f t="shared" si="392"/>
        <v>1880</v>
      </c>
      <c r="AJ1072" s="34" t="str">
        <f t="shared" si="393"/>
        <v>新生连报小学1期国际学员</v>
      </c>
      <c r="AK1072" s="34" t="str">
        <f t="shared" si="394"/>
        <v>新生</v>
      </c>
      <c r="AL1072" s="34" t="str">
        <f t="shared" si="395"/>
        <v>连报</v>
      </c>
      <c r="AM1072" s="34" t="str">
        <f t="shared" si="396"/>
        <v>小学</v>
      </c>
      <c r="AN1072" s="34" t="str">
        <f t="shared" si="397"/>
        <v>1期</v>
      </c>
      <c r="AO1072" s="34" t="str">
        <f t="shared" si="398"/>
        <v>国际学员</v>
      </c>
      <c r="AP1072" s="34" t="str">
        <f>IF(AJ1072="","",VLOOKUP(AN1072,[1]Sheet11!E:F,2,0))</f>
        <v>1年</v>
      </c>
      <c r="AQ1072" s="34" t="str">
        <f>IF(AO1072="拼单会员","5年",IF(AJ1072="","",VLOOKUP(AM1072&amp;AP1072,[1]Sheet11!$J$3:$K$17,2)))</f>
        <v>1年</v>
      </c>
      <c r="AR1072" s="34" t="str">
        <f t="shared" si="399"/>
        <v>国际班</v>
      </c>
      <c r="AS1072" s="34" t="str">
        <f t="shared" si="400"/>
        <v>2017-07-27</v>
      </c>
      <c r="AT1072" s="34" t="str">
        <f t="shared" si="401"/>
        <v>新生</v>
      </c>
      <c r="AU1072" s="34" t="str">
        <f t="shared" si="402"/>
        <v>新生</v>
      </c>
      <c r="AV1072" s="34" t="str">
        <f t="shared" si="403"/>
        <v>1期秒杀</v>
      </c>
      <c r="AW1072" s="34" t="str">
        <f t="shared" si="404"/>
        <v>国际班</v>
      </c>
      <c r="AX1072" s="34" t="str">
        <f t="shared" si="405"/>
        <v>新生国际班</v>
      </c>
      <c r="AY1072" s="34" t="str">
        <f>IF(SUMIF('7-市场业绩'!F:F,AC1072,'7-市场业绩'!I:I)&gt;0,"学习卡","老结算")</f>
        <v>学习卡</v>
      </c>
      <c r="AZ1072" s="34" t="str">
        <f t="shared" si="406"/>
        <v>1期秒杀</v>
      </c>
      <c r="BA1072" s="34" t="str">
        <f t="shared" si="407"/>
        <v>无</v>
      </c>
      <c r="BB1072" s="34" t="str">
        <f t="shared" si="408"/>
        <v/>
      </c>
      <c r="BC1072" s="34" t="str">
        <f t="shared" si="409"/>
        <v/>
      </c>
      <c r="BD1072" s="34" t="str">
        <f t="shared" si="410"/>
        <v>无</v>
      </c>
      <c r="BE1072" s="34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>1期秒杀</v>
      </c>
    </row>
    <row r="1073" spans="1:57" ht="17.25" hidden="1" customHeight="1">
      <c r="A1073" s="30">
        <v>42943</v>
      </c>
      <c r="B1073" s="25" t="s">
        <v>4633</v>
      </c>
      <c r="C1073" s="25" t="s">
        <v>13</v>
      </c>
      <c r="D1073" s="25" t="s">
        <v>4634</v>
      </c>
      <c r="E1073" s="25" t="s">
        <v>4635</v>
      </c>
      <c r="F1073" s="25" t="s">
        <v>1775</v>
      </c>
      <c r="G1073" s="25" t="s">
        <v>19</v>
      </c>
      <c r="H1073" s="25" t="s">
        <v>13</v>
      </c>
      <c r="I1073" s="25" t="s">
        <v>13</v>
      </c>
      <c r="J1073" s="25">
        <v>0</v>
      </c>
      <c r="K1073" s="25">
        <v>0</v>
      </c>
      <c r="L1073" s="207">
        <v>0</v>
      </c>
      <c r="M1073" s="207">
        <v>280</v>
      </c>
      <c r="N1073" s="25">
        <v>0</v>
      </c>
      <c r="O1073" s="25">
        <v>280</v>
      </c>
      <c r="P1073" s="25">
        <v>0</v>
      </c>
      <c r="Q1073" s="25">
        <v>0</v>
      </c>
      <c r="R1073" s="25">
        <v>0</v>
      </c>
      <c r="S1073" s="25">
        <v>280</v>
      </c>
      <c r="T1073" s="25" t="s">
        <v>1401</v>
      </c>
      <c r="U1073" s="25" t="s">
        <v>1676</v>
      </c>
      <c r="V1073" s="25" t="s">
        <v>1677</v>
      </c>
      <c r="W1073" s="25" t="s">
        <v>4349</v>
      </c>
      <c r="X1073" s="25" t="s">
        <v>4445</v>
      </c>
      <c r="Y1073" s="25" t="s">
        <v>1680</v>
      </c>
      <c r="Z1073" s="25" t="s">
        <v>478</v>
      </c>
      <c r="AA1073" s="25" t="s">
        <v>4264</v>
      </c>
      <c r="AB1073" s="25" t="s">
        <v>4265</v>
      </c>
      <c r="AC1073" s="34" t="str">
        <f t="shared" si="387"/>
        <v>张松煌</v>
      </c>
      <c r="AD1073" s="35">
        <f t="shared" si="388"/>
        <v>0</v>
      </c>
      <c r="AE1073" s="34" t="str">
        <f t="shared" si="389"/>
        <v/>
      </c>
      <c r="AF1073" s="24"/>
      <c r="AG1073" s="39">
        <f t="shared" si="390"/>
        <v>0</v>
      </c>
      <c r="AH1073" s="35">
        <f t="shared" si="391"/>
        <v>280</v>
      </c>
      <c r="AI1073" s="35">
        <f t="shared" si="392"/>
        <v>0</v>
      </c>
      <c r="AJ1073" s="34" t="str">
        <f t="shared" si="393"/>
        <v/>
      </c>
      <c r="AK1073" s="34" t="str">
        <f t="shared" si="394"/>
        <v/>
      </c>
      <c r="AL1073" s="34" t="str">
        <f t="shared" si="395"/>
        <v/>
      </c>
      <c r="AM1073" s="34" t="str">
        <f t="shared" si="396"/>
        <v/>
      </c>
      <c r="AN1073" s="34" t="str">
        <f t="shared" si="397"/>
        <v/>
      </c>
      <c r="AO1073" s="34" t="str">
        <f t="shared" si="398"/>
        <v/>
      </c>
      <c r="AP1073" s="34" t="str">
        <f>IF(AJ1073="","",VLOOKUP(AN1073,[1]Sheet11!E:F,2,0))</f>
        <v/>
      </c>
      <c r="AQ1073" s="34" t="str">
        <f>IF(AO1073="拼单会员","5年",IF(AJ1073="","",VLOOKUP(AM1073&amp;AP1073,[1]Sheet11!$J$3:$K$17,2)))</f>
        <v/>
      </c>
      <c r="AR1073" s="34" t="str">
        <f t="shared" si="399"/>
        <v/>
      </c>
      <c r="AS1073" s="34" t="str">
        <f t="shared" si="400"/>
        <v/>
      </c>
      <c r="AT1073" s="34" t="str">
        <f t="shared" si="401"/>
        <v/>
      </c>
      <c r="AU1073" s="34" t="str">
        <f t="shared" si="402"/>
        <v/>
      </c>
      <c r="AV1073" s="34" t="str">
        <f t="shared" si="403"/>
        <v/>
      </c>
      <c r="AW1073" s="34" t="str">
        <f t="shared" si="404"/>
        <v/>
      </c>
      <c r="AX1073" s="34" t="str">
        <f t="shared" si="405"/>
        <v/>
      </c>
      <c r="AY1073" s="34" t="str">
        <f>IF(SUMIF('7-市场业绩'!F:F,AC1073,'7-市场业绩'!I:I)&gt;0,"学习卡","老结算")</f>
        <v>学习卡</v>
      </c>
      <c r="AZ1073" s="34" t="str">
        <f t="shared" si="406"/>
        <v/>
      </c>
      <c r="BA1073" s="34" t="str">
        <f t="shared" si="407"/>
        <v>无</v>
      </c>
      <c r="BB1073" s="34" t="str">
        <f t="shared" si="408"/>
        <v/>
      </c>
      <c r="BC1073" s="34" t="str">
        <f t="shared" si="409"/>
        <v/>
      </c>
      <c r="BD1073" s="34" t="str">
        <f t="shared" si="410"/>
        <v>无</v>
      </c>
      <c r="BE1073" s="34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 ht="17.25" hidden="1" customHeight="1">
      <c r="A1074" s="30">
        <v>42943</v>
      </c>
      <c r="B1074" s="25" t="s">
        <v>4636</v>
      </c>
      <c r="C1074" s="25" t="s">
        <v>13</v>
      </c>
      <c r="D1074" s="25" t="s">
        <v>4634</v>
      </c>
      <c r="E1074" s="25" t="s">
        <v>4635</v>
      </c>
      <c r="F1074" s="25" t="s">
        <v>1775</v>
      </c>
      <c r="G1074" s="25" t="s">
        <v>19</v>
      </c>
      <c r="H1074" s="25" t="s">
        <v>4266</v>
      </c>
      <c r="I1074" s="25" t="s">
        <v>13</v>
      </c>
      <c r="J1074" s="25">
        <v>3862</v>
      </c>
      <c r="K1074" s="25">
        <v>0</v>
      </c>
      <c r="L1074" s="207">
        <v>1880</v>
      </c>
      <c r="M1074" s="207">
        <v>1880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1880</v>
      </c>
      <c r="T1074" s="25" t="s">
        <v>1401</v>
      </c>
      <c r="U1074" s="25" t="s">
        <v>1676</v>
      </c>
      <c r="V1074" s="25" t="s">
        <v>1677</v>
      </c>
      <c r="W1074" s="25" t="s">
        <v>4349</v>
      </c>
      <c r="X1074" s="25" t="s">
        <v>4445</v>
      </c>
      <c r="Y1074" s="25" t="s">
        <v>1680</v>
      </c>
      <c r="Z1074" s="25" t="s">
        <v>476</v>
      </c>
      <c r="AA1074" s="25" t="s">
        <v>4264</v>
      </c>
      <c r="AB1074" s="216" t="s">
        <v>4642</v>
      </c>
      <c r="AC1074" s="34" t="str">
        <f t="shared" si="387"/>
        <v>张松煌</v>
      </c>
      <c r="AD1074" s="35">
        <f t="shared" si="388"/>
        <v>16</v>
      </c>
      <c r="AE1074" s="34" t="str">
        <f t="shared" si="389"/>
        <v>无</v>
      </c>
      <c r="AF1074" s="24">
        <v>1</v>
      </c>
      <c r="AG1074" s="39">
        <f t="shared" si="390"/>
        <v>0.1</v>
      </c>
      <c r="AH1074" s="35">
        <f t="shared" si="391"/>
        <v>0</v>
      </c>
      <c r="AI1074" s="35">
        <f t="shared" si="392"/>
        <v>1880</v>
      </c>
      <c r="AJ1074" s="34" t="str">
        <f t="shared" si="393"/>
        <v>新生连报小学1期国际学员</v>
      </c>
      <c r="AK1074" s="34" t="str">
        <f t="shared" si="394"/>
        <v>新生</v>
      </c>
      <c r="AL1074" s="34" t="str">
        <f t="shared" si="395"/>
        <v>连报</v>
      </c>
      <c r="AM1074" s="34" t="str">
        <f t="shared" si="396"/>
        <v>小学</v>
      </c>
      <c r="AN1074" s="34" t="str">
        <f t="shared" si="397"/>
        <v>1期</v>
      </c>
      <c r="AO1074" s="34" t="str">
        <f t="shared" si="398"/>
        <v>国际学员</v>
      </c>
      <c r="AP1074" s="34" t="str">
        <f>IF(AJ1074="","",VLOOKUP(AN1074,[1]Sheet11!E:F,2,0))</f>
        <v>1年</v>
      </c>
      <c r="AQ1074" s="34" t="str">
        <f>IF(AO1074="拼单会员","5年",IF(AJ1074="","",VLOOKUP(AM1074&amp;AP1074,[1]Sheet11!$J$3:$K$17,2)))</f>
        <v>1年</v>
      </c>
      <c r="AR1074" s="34" t="str">
        <f t="shared" si="399"/>
        <v>国际班</v>
      </c>
      <c r="AS1074" s="34" t="str">
        <f t="shared" si="400"/>
        <v>2017-07-27</v>
      </c>
      <c r="AT1074" s="34" t="str">
        <f t="shared" si="401"/>
        <v>新生</v>
      </c>
      <c r="AU1074" s="34" t="str">
        <f t="shared" si="402"/>
        <v>新生</v>
      </c>
      <c r="AV1074" s="34" t="str">
        <f t="shared" si="403"/>
        <v>1期秒杀</v>
      </c>
      <c r="AW1074" s="34" t="str">
        <f t="shared" si="404"/>
        <v>国际班</v>
      </c>
      <c r="AX1074" s="34" t="str">
        <f t="shared" si="405"/>
        <v>新生国际班</v>
      </c>
      <c r="AY1074" s="34" t="str">
        <f>IF(SUMIF('7-市场业绩'!F:F,AC1074,'7-市场业绩'!I:I)&gt;0,"学习卡","老结算")</f>
        <v>学习卡</v>
      </c>
      <c r="AZ1074" s="34" t="str">
        <f t="shared" si="406"/>
        <v>1期秒杀</v>
      </c>
      <c r="BA1074" s="34" t="str">
        <f t="shared" si="407"/>
        <v>无</v>
      </c>
      <c r="BB1074" s="34" t="str">
        <f t="shared" si="408"/>
        <v/>
      </c>
      <c r="BC1074" s="34" t="str">
        <f t="shared" si="409"/>
        <v/>
      </c>
      <c r="BD1074" s="34" t="str">
        <f t="shared" si="410"/>
        <v>无</v>
      </c>
      <c r="BE1074" s="34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>1期秒杀</v>
      </c>
    </row>
    <row r="1075" spans="1:57" ht="17.25" hidden="1" customHeight="1">
      <c r="A1075" s="30">
        <v>42943</v>
      </c>
      <c r="B1075" s="25" t="s">
        <v>4637</v>
      </c>
      <c r="C1075" s="25" t="s">
        <v>13</v>
      </c>
      <c r="D1075" s="25" t="s">
        <v>4638</v>
      </c>
      <c r="E1075" s="25" t="s">
        <v>4639</v>
      </c>
      <c r="F1075" s="25" t="s">
        <v>1775</v>
      </c>
      <c r="G1075" s="25" t="s">
        <v>19</v>
      </c>
      <c r="H1075" s="25" t="s">
        <v>13</v>
      </c>
      <c r="I1075" s="25" t="s">
        <v>13</v>
      </c>
      <c r="J1075" s="25">
        <v>0</v>
      </c>
      <c r="K1075" s="25">
        <v>0</v>
      </c>
      <c r="L1075" s="207">
        <v>0</v>
      </c>
      <c r="M1075" s="207">
        <v>280</v>
      </c>
      <c r="N1075" s="25">
        <v>0</v>
      </c>
      <c r="O1075" s="25">
        <v>280</v>
      </c>
      <c r="P1075" s="25">
        <v>0</v>
      </c>
      <c r="Q1075" s="25">
        <v>0</v>
      </c>
      <c r="R1075" s="25">
        <v>0</v>
      </c>
      <c r="S1075" s="25">
        <v>280</v>
      </c>
      <c r="T1075" s="25" t="s">
        <v>1401</v>
      </c>
      <c r="U1075" s="25" t="s">
        <v>1676</v>
      </c>
      <c r="V1075" s="25" t="s">
        <v>1677</v>
      </c>
      <c r="W1075" s="25" t="s">
        <v>4349</v>
      </c>
      <c r="X1075" s="25" t="s">
        <v>4445</v>
      </c>
      <c r="Y1075" s="25" t="s">
        <v>1680</v>
      </c>
      <c r="Z1075" s="25" t="s">
        <v>478</v>
      </c>
      <c r="AA1075" s="25" t="s">
        <v>4264</v>
      </c>
      <c r="AB1075" s="25" t="s">
        <v>4265</v>
      </c>
      <c r="AC1075" s="34" t="str">
        <f t="shared" si="387"/>
        <v>张松煌</v>
      </c>
      <c r="AD1075" s="35">
        <f t="shared" si="388"/>
        <v>0</v>
      </c>
      <c r="AE1075" s="34" t="str">
        <f t="shared" si="389"/>
        <v/>
      </c>
      <c r="AF1075" s="24"/>
      <c r="AG1075" s="39">
        <f t="shared" si="390"/>
        <v>0</v>
      </c>
      <c r="AH1075" s="35">
        <f t="shared" si="391"/>
        <v>280</v>
      </c>
      <c r="AI1075" s="35">
        <f t="shared" si="392"/>
        <v>0</v>
      </c>
      <c r="AJ1075" s="34" t="str">
        <f t="shared" si="393"/>
        <v/>
      </c>
      <c r="AK1075" s="34" t="str">
        <f t="shared" si="394"/>
        <v/>
      </c>
      <c r="AL1075" s="34" t="str">
        <f t="shared" si="395"/>
        <v/>
      </c>
      <c r="AM1075" s="34" t="str">
        <f t="shared" si="396"/>
        <v/>
      </c>
      <c r="AN1075" s="34" t="str">
        <f t="shared" si="397"/>
        <v/>
      </c>
      <c r="AO1075" s="34" t="str">
        <f t="shared" si="398"/>
        <v/>
      </c>
      <c r="AP1075" s="34" t="str">
        <f>IF(AJ1075="","",VLOOKUP(AN1075,[1]Sheet11!E:F,2,0))</f>
        <v/>
      </c>
      <c r="AQ1075" s="34" t="str">
        <f>IF(AO1075="拼单会员","5年",IF(AJ1075="","",VLOOKUP(AM1075&amp;AP1075,[1]Sheet11!$J$3:$K$17,2)))</f>
        <v/>
      </c>
      <c r="AR1075" s="34" t="str">
        <f t="shared" si="399"/>
        <v/>
      </c>
      <c r="AS1075" s="34" t="str">
        <f t="shared" si="400"/>
        <v/>
      </c>
      <c r="AT1075" s="34" t="str">
        <f t="shared" si="401"/>
        <v/>
      </c>
      <c r="AU1075" s="34" t="str">
        <f t="shared" si="402"/>
        <v/>
      </c>
      <c r="AV1075" s="34" t="str">
        <f t="shared" si="403"/>
        <v/>
      </c>
      <c r="AW1075" s="34" t="str">
        <f t="shared" si="404"/>
        <v/>
      </c>
      <c r="AX1075" s="34" t="str">
        <f t="shared" si="405"/>
        <v/>
      </c>
      <c r="AY1075" s="34" t="str">
        <f>IF(SUMIF('7-市场业绩'!F:F,AC1075,'7-市场业绩'!I:I)&gt;0,"学习卡","老结算")</f>
        <v>学习卡</v>
      </c>
      <c r="AZ1075" s="34" t="str">
        <f t="shared" si="406"/>
        <v/>
      </c>
      <c r="BA1075" s="34" t="str">
        <f t="shared" si="407"/>
        <v>无</v>
      </c>
      <c r="BB1075" s="34" t="str">
        <f t="shared" si="408"/>
        <v/>
      </c>
      <c r="BC1075" s="34" t="str">
        <f t="shared" si="409"/>
        <v/>
      </c>
      <c r="BD1075" s="34" t="str">
        <f t="shared" si="410"/>
        <v>无</v>
      </c>
      <c r="BE1075" s="34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 ht="17.25" hidden="1" customHeight="1">
      <c r="A1076" s="30">
        <v>42943</v>
      </c>
      <c r="B1076" s="25" t="s">
        <v>4640</v>
      </c>
      <c r="C1076" s="25" t="s">
        <v>13</v>
      </c>
      <c r="D1076" s="25" t="s">
        <v>4638</v>
      </c>
      <c r="E1076" s="25" t="s">
        <v>4639</v>
      </c>
      <c r="F1076" s="25" t="s">
        <v>1775</v>
      </c>
      <c r="G1076" s="25" t="s">
        <v>19</v>
      </c>
      <c r="H1076" s="25" t="s">
        <v>4266</v>
      </c>
      <c r="I1076" s="25" t="s">
        <v>13</v>
      </c>
      <c r="J1076" s="25">
        <v>3862</v>
      </c>
      <c r="K1076" s="25">
        <v>0</v>
      </c>
      <c r="L1076" s="207">
        <v>1880</v>
      </c>
      <c r="M1076" s="207">
        <v>1880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1880</v>
      </c>
      <c r="T1076" s="25" t="s">
        <v>1401</v>
      </c>
      <c r="U1076" s="25" t="s">
        <v>1676</v>
      </c>
      <c r="V1076" s="25" t="s">
        <v>1677</v>
      </c>
      <c r="W1076" s="25" t="s">
        <v>4349</v>
      </c>
      <c r="X1076" s="25" t="s">
        <v>4445</v>
      </c>
      <c r="Y1076" s="25" t="s">
        <v>1680</v>
      </c>
      <c r="Z1076" s="25" t="s">
        <v>476</v>
      </c>
      <c r="AA1076" s="25" t="s">
        <v>4264</v>
      </c>
      <c r="AB1076" s="25" t="s">
        <v>4641</v>
      </c>
      <c r="AC1076" s="34" t="str">
        <f t="shared" si="387"/>
        <v>张松煌</v>
      </c>
      <c r="AD1076" s="35">
        <f t="shared" si="388"/>
        <v>16</v>
      </c>
      <c r="AE1076" s="34" t="str">
        <f t="shared" si="389"/>
        <v>无</v>
      </c>
      <c r="AF1076" s="24">
        <v>1</v>
      </c>
      <c r="AG1076" s="39">
        <f t="shared" si="390"/>
        <v>0.1</v>
      </c>
      <c r="AH1076" s="35">
        <f t="shared" si="391"/>
        <v>0</v>
      </c>
      <c r="AI1076" s="35">
        <f t="shared" si="392"/>
        <v>1880</v>
      </c>
      <c r="AJ1076" s="34" t="str">
        <f t="shared" si="393"/>
        <v>新生连报小学1期国际学员</v>
      </c>
      <c r="AK1076" s="34" t="str">
        <f t="shared" si="394"/>
        <v>新生</v>
      </c>
      <c r="AL1076" s="34" t="str">
        <f t="shared" si="395"/>
        <v>连报</v>
      </c>
      <c r="AM1076" s="34" t="str">
        <f t="shared" si="396"/>
        <v>小学</v>
      </c>
      <c r="AN1076" s="34" t="str">
        <f t="shared" si="397"/>
        <v>1期</v>
      </c>
      <c r="AO1076" s="34" t="str">
        <f t="shared" si="398"/>
        <v>国际学员</v>
      </c>
      <c r="AP1076" s="34" t="str">
        <f>IF(AJ1076="","",VLOOKUP(AN1076,[1]Sheet11!E:F,2,0))</f>
        <v>1年</v>
      </c>
      <c r="AQ1076" s="34" t="str">
        <f>IF(AO1076="拼单会员","5年",IF(AJ1076="","",VLOOKUP(AM1076&amp;AP1076,[1]Sheet11!$J$3:$K$17,2)))</f>
        <v>1年</v>
      </c>
      <c r="AR1076" s="34" t="str">
        <f t="shared" si="399"/>
        <v>国际班</v>
      </c>
      <c r="AS1076" s="34" t="str">
        <f t="shared" si="400"/>
        <v>2017-07-27</v>
      </c>
      <c r="AT1076" s="34" t="str">
        <f t="shared" si="401"/>
        <v>新生</v>
      </c>
      <c r="AU1076" s="34" t="str">
        <f t="shared" si="402"/>
        <v>新生</v>
      </c>
      <c r="AV1076" s="34" t="str">
        <f t="shared" si="403"/>
        <v>1期秒杀</v>
      </c>
      <c r="AW1076" s="34" t="str">
        <f t="shared" si="404"/>
        <v>国际班</v>
      </c>
      <c r="AX1076" s="34" t="str">
        <f t="shared" si="405"/>
        <v>新生国际班</v>
      </c>
      <c r="AY1076" s="34" t="str">
        <f>IF(SUMIF('7-市场业绩'!F:F,AC1076,'7-市场业绩'!I:I)&gt;0,"学习卡","老结算")</f>
        <v>学习卡</v>
      </c>
      <c r="AZ1076" s="34" t="str">
        <f t="shared" si="406"/>
        <v>1期秒杀</v>
      </c>
      <c r="BA1076" s="34" t="str">
        <f t="shared" si="407"/>
        <v>无</v>
      </c>
      <c r="BB1076" s="34" t="str">
        <f t="shared" si="408"/>
        <v/>
      </c>
      <c r="BC1076" s="34" t="str">
        <f t="shared" si="409"/>
        <v/>
      </c>
      <c r="BD1076" s="34" t="str">
        <f t="shared" si="410"/>
        <v>无</v>
      </c>
      <c r="BE1076" s="34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>1期秒杀</v>
      </c>
    </row>
    <row r="1077" spans="1:57" ht="17.25" hidden="1" customHeight="1">
      <c r="A1077" s="30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7"/>
      <c r="M1077" s="20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4" t="str">
        <f t="shared" si="387"/>
        <v/>
      </c>
      <c r="AD1077" s="35">
        <f t="shared" si="388"/>
        <v>0</v>
      </c>
      <c r="AE1077" s="34" t="str">
        <f t="shared" si="389"/>
        <v/>
      </c>
      <c r="AF1077" s="24"/>
      <c r="AG1077" s="39">
        <f t="shared" si="390"/>
        <v>0</v>
      </c>
      <c r="AH1077" s="35">
        <f t="shared" si="391"/>
        <v>0</v>
      </c>
      <c r="AI1077" s="35">
        <f t="shared" si="392"/>
        <v>0</v>
      </c>
      <c r="AJ1077" s="34" t="str">
        <f t="shared" si="393"/>
        <v/>
      </c>
      <c r="AK1077" s="34" t="str">
        <f t="shared" si="394"/>
        <v/>
      </c>
      <c r="AL1077" s="34" t="str">
        <f t="shared" si="395"/>
        <v/>
      </c>
      <c r="AM1077" s="34" t="str">
        <f t="shared" si="396"/>
        <v/>
      </c>
      <c r="AN1077" s="34" t="str">
        <f t="shared" si="397"/>
        <v/>
      </c>
      <c r="AO1077" s="34" t="str">
        <f t="shared" si="398"/>
        <v/>
      </c>
      <c r="AP1077" s="34" t="str">
        <f>IF(AJ1077="","",VLOOKUP(AN1077,[1]Sheet11!E:F,2,0))</f>
        <v/>
      </c>
      <c r="AQ1077" s="34" t="str">
        <f>IF(AO1077="拼单会员","5年",IF(AJ1077="","",VLOOKUP(AM1077&amp;AP1077,[1]Sheet11!$J$3:$K$17,2)))</f>
        <v/>
      </c>
      <c r="AR1077" s="34" t="str">
        <f t="shared" si="399"/>
        <v/>
      </c>
      <c r="AS1077" s="34" t="str">
        <f t="shared" si="400"/>
        <v/>
      </c>
      <c r="AT1077" s="34" t="str">
        <f t="shared" si="401"/>
        <v/>
      </c>
      <c r="AU1077" s="34" t="str">
        <f t="shared" si="402"/>
        <v/>
      </c>
      <c r="AV1077" s="34" t="str">
        <f t="shared" si="403"/>
        <v/>
      </c>
      <c r="AW1077" s="34" t="str">
        <f t="shared" si="404"/>
        <v/>
      </c>
      <c r="AX1077" s="34" t="str">
        <f t="shared" si="405"/>
        <v/>
      </c>
      <c r="AY1077" s="34" t="str">
        <f>IF(SUMIF('7-市场业绩'!F:F,AC1077,'7-市场业绩'!I:I)&gt;0,"学习卡","老结算")</f>
        <v>老结算</v>
      </c>
      <c r="AZ1077" s="34" t="str">
        <f t="shared" si="406"/>
        <v/>
      </c>
      <c r="BA1077" s="34" t="str">
        <f t="shared" si="407"/>
        <v>无</v>
      </c>
      <c r="BB1077" s="34" t="str">
        <f t="shared" si="408"/>
        <v/>
      </c>
      <c r="BC1077" s="34" t="str">
        <f t="shared" si="409"/>
        <v/>
      </c>
      <c r="BD1077" s="34" t="str">
        <f t="shared" si="410"/>
        <v>无</v>
      </c>
      <c r="BE1077" s="34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 ht="17.25" hidden="1" customHeight="1">
      <c r="A1078" s="30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7"/>
      <c r="M1078" s="20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4" t="str">
        <f t="shared" si="387"/>
        <v/>
      </c>
      <c r="AD1078" s="35">
        <f t="shared" si="388"/>
        <v>0</v>
      </c>
      <c r="AE1078" s="34" t="str">
        <f t="shared" si="389"/>
        <v/>
      </c>
      <c r="AF1078" s="24"/>
      <c r="AG1078" s="39">
        <f t="shared" si="390"/>
        <v>0</v>
      </c>
      <c r="AH1078" s="35">
        <f t="shared" si="391"/>
        <v>0</v>
      </c>
      <c r="AI1078" s="35">
        <f t="shared" si="392"/>
        <v>0</v>
      </c>
      <c r="AJ1078" s="34" t="str">
        <f t="shared" si="393"/>
        <v/>
      </c>
      <c r="AK1078" s="34" t="str">
        <f t="shared" si="394"/>
        <v/>
      </c>
      <c r="AL1078" s="34" t="str">
        <f t="shared" si="395"/>
        <v/>
      </c>
      <c r="AM1078" s="34" t="str">
        <f t="shared" si="396"/>
        <v/>
      </c>
      <c r="AN1078" s="34" t="str">
        <f t="shared" si="397"/>
        <v/>
      </c>
      <c r="AO1078" s="34" t="str">
        <f t="shared" si="398"/>
        <v/>
      </c>
      <c r="AP1078" s="34" t="str">
        <f>IF(AJ1078="","",VLOOKUP(AN1078,[1]Sheet11!E:F,2,0))</f>
        <v/>
      </c>
      <c r="AQ1078" s="34" t="str">
        <f>IF(AO1078="拼单会员","5年",IF(AJ1078="","",VLOOKUP(AM1078&amp;AP1078,[1]Sheet11!$J$3:$K$17,2)))</f>
        <v/>
      </c>
      <c r="AR1078" s="34" t="str">
        <f t="shared" si="399"/>
        <v/>
      </c>
      <c r="AS1078" s="34" t="str">
        <f t="shared" si="400"/>
        <v/>
      </c>
      <c r="AT1078" s="34" t="str">
        <f t="shared" si="401"/>
        <v/>
      </c>
      <c r="AU1078" s="34" t="str">
        <f t="shared" si="402"/>
        <v/>
      </c>
      <c r="AV1078" s="34" t="str">
        <f t="shared" si="403"/>
        <v/>
      </c>
      <c r="AW1078" s="34" t="str">
        <f t="shared" si="404"/>
        <v/>
      </c>
      <c r="AX1078" s="34" t="str">
        <f t="shared" si="405"/>
        <v/>
      </c>
      <c r="AY1078" s="34" t="str">
        <f>IF(SUMIF('7-市场业绩'!F:F,AC1078,'7-市场业绩'!I:I)&gt;0,"学习卡","老结算")</f>
        <v>老结算</v>
      </c>
      <c r="AZ1078" s="34" t="str">
        <f t="shared" si="406"/>
        <v/>
      </c>
      <c r="BA1078" s="34" t="str">
        <f t="shared" si="407"/>
        <v>无</v>
      </c>
      <c r="BB1078" s="34" t="str">
        <f t="shared" si="408"/>
        <v/>
      </c>
      <c r="BC1078" s="34" t="str">
        <f t="shared" si="409"/>
        <v/>
      </c>
      <c r="BD1078" s="34" t="str">
        <f t="shared" si="410"/>
        <v>无</v>
      </c>
      <c r="BE1078" s="34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 ht="17.25" hidden="1" customHeight="1">
      <c r="A1079" s="30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7"/>
      <c r="M1079" s="20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4" t="str">
        <f t="shared" si="387"/>
        <v/>
      </c>
      <c r="AD1079" s="35">
        <f t="shared" si="388"/>
        <v>0</v>
      </c>
      <c r="AE1079" s="34" t="str">
        <f t="shared" si="389"/>
        <v/>
      </c>
      <c r="AF1079" s="24"/>
      <c r="AG1079" s="39">
        <f t="shared" si="390"/>
        <v>0</v>
      </c>
      <c r="AH1079" s="35">
        <f t="shared" si="391"/>
        <v>0</v>
      </c>
      <c r="AI1079" s="35">
        <f t="shared" si="392"/>
        <v>0</v>
      </c>
      <c r="AJ1079" s="34" t="str">
        <f t="shared" si="393"/>
        <v/>
      </c>
      <c r="AK1079" s="34" t="str">
        <f t="shared" si="394"/>
        <v/>
      </c>
      <c r="AL1079" s="34" t="str">
        <f t="shared" si="395"/>
        <v/>
      </c>
      <c r="AM1079" s="34" t="str">
        <f t="shared" si="396"/>
        <v/>
      </c>
      <c r="AN1079" s="34" t="str">
        <f t="shared" si="397"/>
        <v/>
      </c>
      <c r="AO1079" s="34" t="str">
        <f t="shared" si="398"/>
        <v/>
      </c>
      <c r="AP1079" s="34" t="str">
        <f>IF(AJ1079="","",VLOOKUP(AN1079,[1]Sheet11!E:F,2,0))</f>
        <v/>
      </c>
      <c r="AQ1079" s="34" t="str">
        <f>IF(AO1079="拼单会员","5年",IF(AJ1079="","",VLOOKUP(AM1079&amp;AP1079,[1]Sheet11!$J$3:$K$17,2)))</f>
        <v/>
      </c>
      <c r="AR1079" s="34" t="str">
        <f t="shared" si="399"/>
        <v/>
      </c>
      <c r="AS1079" s="34" t="str">
        <f t="shared" si="400"/>
        <v/>
      </c>
      <c r="AT1079" s="34" t="str">
        <f t="shared" si="401"/>
        <v/>
      </c>
      <c r="AU1079" s="34" t="str">
        <f t="shared" si="402"/>
        <v/>
      </c>
      <c r="AV1079" s="34" t="str">
        <f t="shared" si="403"/>
        <v/>
      </c>
      <c r="AW1079" s="34" t="str">
        <f t="shared" si="404"/>
        <v/>
      </c>
      <c r="AX1079" s="34" t="str">
        <f t="shared" si="405"/>
        <v/>
      </c>
      <c r="AY1079" s="34" t="str">
        <f>IF(SUMIF('7-市场业绩'!F:F,AC1079,'7-市场业绩'!I:I)&gt;0,"学习卡","老结算")</f>
        <v>老结算</v>
      </c>
      <c r="AZ1079" s="34" t="str">
        <f t="shared" si="406"/>
        <v/>
      </c>
      <c r="BA1079" s="34" t="str">
        <f t="shared" si="407"/>
        <v>无</v>
      </c>
      <c r="BB1079" s="34" t="str">
        <f t="shared" si="408"/>
        <v/>
      </c>
      <c r="BC1079" s="34" t="str">
        <f t="shared" si="409"/>
        <v/>
      </c>
      <c r="BD1079" s="34" t="str">
        <f t="shared" si="410"/>
        <v>无</v>
      </c>
      <c r="BE1079" s="34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 ht="17.25" hidden="1" customHeight="1">
      <c r="A1080" s="30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7"/>
      <c r="M1080" s="20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4" t="str">
        <f t="shared" si="387"/>
        <v/>
      </c>
      <c r="AD1080" s="35">
        <f t="shared" si="388"/>
        <v>0</v>
      </c>
      <c r="AE1080" s="34" t="str">
        <f t="shared" si="389"/>
        <v/>
      </c>
      <c r="AF1080" s="24"/>
      <c r="AG1080" s="39">
        <f t="shared" si="390"/>
        <v>0</v>
      </c>
      <c r="AH1080" s="35">
        <f t="shared" si="391"/>
        <v>0</v>
      </c>
      <c r="AI1080" s="35">
        <f t="shared" si="392"/>
        <v>0</v>
      </c>
      <c r="AJ1080" s="34" t="str">
        <f t="shared" si="393"/>
        <v/>
      </c>
      <c r="AK1080" s="34" t="str">
        <f t="shared" si="394"/>
        <v/>
      </c>
      <c r="AL1080" s="34" t="str">
        <f t="shared" si="395"/>
        <v/>
      </c>
      <c r="AM1080" s="34" t="str">
        <f t="shared" si="396"/>
        <v/>
      </c>
      <c r="AN1080" s="34" t="str">
        <f t="shared" si="397"/>
        <v/>
      </c>
      <c r="AO1080" s="34" t="str">
        <f t="shared" si="398"/>
        <v/>
      </c>
      <c r="AP1080" s="34" t="str">
        <f>IF(AJ1080="","",VLOOKUP(AN1080,[1]Sheet11!E:F,2,0))</f>
        <v/>
      </c>
      <c r="AQ1080" s="34" t="str">
        <f>IF(AO1080="拼单会员","5年",IF(AJ1080="","",VLOOKUP(AM1080&amp;AP1080,[1]Sheet11!$J$3:$K$17,2)))</f>
        <v/>
      </c>
      <c r="AR1080" s="34" t="str">
        <f t="shared" si="399"/>
        <v/>
      </c>
      <c r="AS1080" s="34" t="str">
        <f t="shared" si="400"/>
        <v/>
      </c>
      <c r="AT1080" s="34" t="str">
        <f t="shared" si="401"/>
        <v/>
      </c>
      <c r="AU1080" s="34" t="str">
        <f t="shared" si="402"/>
        <v/>
      </c>
      <c r="AV1080" s="34" t="str">
        <f t="shared" si="403"/>
        <v/>
      </c>
      <c r="AW1080" s="34" t="str">
        <f t="shared" si="404"/>
        <v/>
      </c>
      <c r="AX1080" s="34" t="str">
        <f t="shared" si="405"/>
        <v/>
      </c>
      <c r="AY1080" s="34" t="str">
        <f>IF(SUMIF('7-市场业绩'!F:F,AC1080,'7-市场业绩'!I:I)&gt;0,"学习卡","老结算")</f>
        <v>老结算</v>
      </c>
      <c r="AZ1080" s="34" t="str">
        <f t="shared" si="406"/>
        <v/>
      </c>
      <c r="BA1080" s="34" t="str">
        <f t="shared" si="407"/>
        <v>无</v>
      </c>
      <c r="BB1080" s="34" t="str">
        <f t="shared" si="408"/>
        <v/>
      </c>
      <c r="BC1080" s="34" t="str">
        <f t="shared" si="409"/>
        <v/>
      </c>
      <c r="BD1080" s="34" t="str">
        <f t="shared" si="410"/>
        <v>无</v>
      </c>
      <c r="BE1080" s="34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 ht="17.25" hidden="1" customHeight="1">
      <c r="A1081" s="30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7"/>
      <c r="M1081" s="20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4" t="str">
        <f t="shared" si="387"/>
        <v/>
      </c>
      <c r="AD1081" s="35">
        <f t="shared" si="388"/>
        <v>0</v>
      </c>
      <c r="AE1081" s="34" t="str">
        <f t="shared" si="389"/>
        <v/>
      </c>
      <c r="AF1081" s="24"/>
      <c r="AG1081" s="39">
        <f t="shared" si="390"/>
        <v>0</v>
      </c>
      <c r="AH1081" s="35">
        <f t="shared" si="391"/>
        <v>0</v>
      </c>
      <c r="AI1081" s="35">
        <f t="shared" si="392"/>
        <v>0</v>
      </c>
      <c r="AJ1081" s="34" t="str">
        <f t="shared" si="393"/>
        <v/>
      </c>
      <c r="AK1081" s="34" t="str">
        <f t="shared" si="394"/>
        <v/>
      </c>
      <c r="AL1081" s="34" t="str">
        <f t="shared" si="395"/>
        <v/>
      </c>
      <c r="AM1081" s="34" t="str">
        <f t="shared" si="396"/>
        <v/>
      </c>
      <c r="AN1081" s="34" t="str">
        <f t="shared" si="397"/>
        <v/>
      </c>
      <c r="AO1081" s="34" t="str">
        <f t="shared" si="398"/>
        <v/>
      </c>
      <c r="AP1081" s="34" t="str">
        <f>IF(AJ1081="","",VLOOKUP(AN1081,[1]Sheet11!E:F,2,0))</f>
        <v/>
      </c>
      <c r="AQ1081" s="34" t="str">
        <f>IF(AO1081="拼单会员","5年",IF(AJ1081="","",VLOOKUP(AM1081&amp;AP1081,[1]Sheet11!$J$3:$K$17,2)))</f>
        <v/>
      </c>
      <c r="AR1081" s="34" t="str">
        <f t="shared" si="399"/>
        <v/>
      </c>
      <c r="AS1081" s="34" t="str">
        <f t="shared" si="400"/>
        <v/>
      </c>
      <c r="AT1081" s="34" t="str">
        <f t="shared" si="401"/>
        <v/>
      </c>
      <c r="AU1081" s="34" t="str">
        <f t="shared" si="402"/>
        <v/>
      </c>
      <c r="AV1081" s="34" t="str">
        <f t="shared" si="403"/>
        <v/>
      </c>
      <c r="AW1081" s="34" t="str">
        <f t="shared" si="404"/>
        <v/>
      </c>
      <c r="AX1081" s="34" t="str">
        <f t="shared" si="405"/>
        <v/>
      </c>
      <c r="AY1081" s="34" t="str">
        <f>IF(SUMIF('7-市场业绩'!F:F,AC1081,'7-市场业绩'!I:I)&gt;0,"学习卡","老结算")</f>
        <v>老结算</v>
      </c>
      <c r="AZ1081" s="34" t="str">
        <f t="shared" si="406"/>
        <v/>
      </c>
      <c r="BA1081" s="34" t="str">
        <f t="shared" si="407"/>
        <v>无</v>
      </c>
      <c r="BB1081" s="34" t="str">
        <f t="shared" si="408"/>
        <v/>
      </c>
      <c r="BC1081" s="34" t="str">
        <f t="shared" si="409"/>
        <v/>
      </c>
      <c r="BD1081" s="34" t="str">
        <f t="shared" si="410"/>
        <v>无</v>
      </c>
      <c r="BE1081" s="34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 ht="17.25" hidden="1" customHeight="1">
      <c r="A1082" s="30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7"/>
      <c r="M1082" s="207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4" t="str">
        <f t="shared" si="387"/>
        <v/>
      </c>
      <c r="AD1082" s="35">
        <f t="shared" si="388"/>
        <v>0</v>
      </c>
      <c r="AE1082" s="34" t="str">
        <f t="shared" si="389"/>
        <v/>
      </c>
      <c r="AF1082" s="24"/>
      <c r="AG1082" s="39">
        <f t="shared" si="390"/>
        <v>0</v>
      </c>
      <c r="AH1082" s="35">
        <f t="shared" si="391"/>
        <v>0</v>
      </c>
      <c r="AI1082" s="35">
        <f t="shared" si="392"/>
        <v>0</v>
      </c>
      <c r="AJ1082" s="34" t="str">
        <f t="shared" si="393"/>
        <v/>
      </c>
      <c r="AK1082" s="34" t="str">
        <f t="shared" si="394"/>
        <v/>
      </c>
      <c r="AL1082" s="34" t="str">
        <f t="shared" si="395"/>
        <v/>
      </c>
      <c r="AM1082" s="34" t="str">
        <f t="shared" si="396"/>
        <v/>
      </c>
      <c r="AN1082" s="34" t="str">
        <f t="shared" si="397"/>
        <v/>
      </c>
      <c r="AO1082" s="34" t="str">
        <f t="shared" si="398"/>
        <v/>
      </c>
      <c r="AP1082" s="34" t="str">
        <f>IF(AJ1082="","",VLOOKUP(AN1082,[1]Sheet11!E:F,2,0))</f>
        <v/>
      </c>
      <c r="AQ1082" s="34" t="str">
        <f>IF(AO1082="拼单会员","5年",IF(AJ1082="","",VLOOKUP(AM1082&amp;AP1082,[1]Sheet11!$J$3:$K$17,2)))</f>
        <v/>
      </c>
      <c r="AR1082" s="34" t="str">
        <f t="shared" si="399"/>
        <v/>
      </c>
      <c r="AS1082" s="34" t="str">
        <f t="shared" si="400"/>
        <v/>
      </c>
      <c r="AT1082" s="34" t="str">
        <f t="shared" si="401"/>
        <v/>
      </c>
      <c r="AU1082" s="34" t="str">
        <f t="shared" si="402"/>
        <v/>
      </c>
      <c r="AV1082" s="34" t="str">
        <f t="shared" si="403"/>
        <v/>
      </c>
      <c r="AW1082" s="34" t="str">
        <f t="shared" si="404"/>
        <v/>
      </c>
      <c r="AX1082" s="34" t="str">
        <f t="shared" si="405"/>
        <v/>
      </c>
      <c r="AY1082" s="34" t="str">
        <f>IF(SUMIF('7-市场业绩'!F:F,AC1082,'7-市场业绩'!I:I)&gt;0,"学习卡","老结算")</f>
        <v>老结算</v>
      </c>
      <c r="AZ1082" s="34" t="str">
        <f t="shared" si="406"/>
        <v/>
      </c>
      <c r="BA1082" s="34" t="str">
        <f t="shared" si="407"/>
        <v>无</v>
      </c>
      <c r="BB1082" s="34" t="str">
        <f t="shared" si="408"/>
        <v/>
      </c>
      <c r="BC1082" s="34" t="str">
        <f t="shared" si="409"/>
        <v/>
      </c>
      <c r="BD1082" s="34" t="str">
        <f t="shared" si="410"/>
        <v>无</v>
      </c>
      <c r="BE1082" s="34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 ht="17.25" hidden="1" customHeight="1">
      <c r="A1083" s="36">
        <v>42939</v>
      </c>
      <c r="B1083" s="37" t="s">
        <v>4368</v>
      </c>
      <c r="C1083" s="37">
        <v>-1</v>
      </c>
      <c r="D1083" s="37" t="s">
        <v>4365</v>
      </c>
      <c r="E1083" s="37" t="s">
        <v>4366</v>
      </c>
      <c r="F1083" s="37" t="s">
        <v>2988</v>
      </c>
      <c r="G1083" s="37" t="s">
        <v>12</v>
      </c>
      <c r="H1083" s="37" t="s">
        <v>1679</v>
      </c>
      <c r="I1083" s="37" t="s">
        <v>13</v>
      </c>
      <c r="J1083" s="37">
        <v>0</v>
      </c>
      <c r="K1083" s="37">
        <v>5500</v>
      </c>
      <c r="L1083" s="208">
        <v>1880</v>
      </c>
      <c r="M1083" s="208">
        <v>-1880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208">
        <v>1880</v>
      </c>
      <c r="T1083" s="37" t="s">
        <v>1401</v>
      </c>
      <c r="U1083" s="37" t="s">
        <v>4345</v>
      </c>
      <c r="V1083" s="37" t="s">
        <v>1677</v>
      </c>
      <c r="W1083" s="37" t="s">
        <v>4346</v>
      </c>
      <c r="X1083" s="37" t="s">
        <v>4367</v>
      </c>
      <c r="Y1083" s="37" t="s">
        <v>1680</v>
      </c>
      <c r="Z1083" s="37" t="s">
        <v>476</v>
      </c>
      <c r="AA1083" s="37" t="s">
        <v>4651</v>
      </c>
      <c r="AB1083" s="37" t="s">
        <v>4359</v>
      </c>
      <c r="AC1083" s="34" t="str">
        <f t="shared" si="387"/>
        <v>王圆圆,吴彩红（副签单人)</v>
      </c>
      <c r="AD1083" s="35">
        <f>(IFERROR(VALUE(MID(H1083,FIND("(",H1083)+1,FIND(")",H1083)-FIND("(",H1083)-2)),0))*-1</f>
        <v>-16</v>
      </c>
      <c r="AE1083" s="34" t="str">
        <f t="shared" si="389"/>
        <v/>
      </c>
      <c r="AF1083" s="24"/>
      <c r="AG1083" s="39">
        <f>(IFERROR(VALUE(MID(AB1083,FIND("@",SUBSTITUTE(AB1083,"：","@",1))+1,FIND("@",SUBSTITUTE(AB1083,"）","@",1))-FIND("@",SUBSTITUTE(AB1083,"：","@",1))-1)),0))*-1</f>
        <v>-0.1</v>
      </c>
      <c r="AH1083" s="35">
        <f t="shared" si="391"/>
        <v>0</v>
      </c>
      <c r="AI1083" s="35">
        <f>M1083-AH1083</f>
        <v>-1880</v>
      </c>
      <c r="AJ1083" s="34" t="str">
        <f t="shared" si="393"/>
        <v/>
      </c>
      <c r="AK1083" s="34" t="str">
        <f t="shared" si="394"/>
        <v/>
      </c>
      <c r="AL1083" s="34" t="str">
        <f t="shared" si="395"/>
        <v/>
      </c>
      <c r="AM1083" s="34" t="str">
        <f t="shared" si="396"/>
        <v/>
      </c>
      <c r="AN1083" s="34" t="str">
        <f t="shared" si="397"/>
        <v/>
      </c>
      <c r="AO1083" s="34" t="str">
        <f t="shared" si="398"/>
        <v/>
      </c>
      <c r="AP1083" s="34" t="str">
        <f>IF(AJ1083="","",VLOOKUP(AN1083,[1]Sheet11!E:F,2,0))</f>
        <v/>
      </c>
      <c r="AQ1083" s="34" t="str">
        <f>IF(AO1083="拼单会员","5年",IF(AJ1083="","",VLOOKUP(AM1083&amp;AP1083,[1]Sheet11!$J$3:$K$17,2)))</f>
        <v/>
      </c>
      <c r="AR1083" s="34" t="str">
        <f t="shared" si="399"/>
        <v/>
      </c>
      <c r="AS1083" s="34" t="str">
        <f t="shared" si="400"/>
        <v/>
      </c>
      <c r="AT1083" s="34" t="str">
        <f t="shared" si="401"/>
        <v/>
      </c>
      <c r="AU1083" s="34" t="str">
        <f t="shared" si="402"/>
        <v/>
      </c>
      <c r="AV1083" s="34" t="str">
        <f t="shared" si="403"/>
        <v/>
      </c>
      <c r="AW1083" s="34" t="str">
        <f t="shared" si="404"/>
        <v/>
      </c>
      <c r="AX1083" s="34" t="str">
        <f t="shared" si="405"/>
        <v/>
      </c>
      <c r="AY1083" s="34" t="str">
        <f>IF(SUMIF('7-市场业绩'!F:F,AC1083,'7-市场业绩'!I:I)&gt;0,"学习卡","老结算")</f>
        <v>老结算</v>
      </c>
      <c r="AZ1083" s="34" t="str">
        <f t="shared" si="406"/>
        <v/>
      </c>
      <c r="BA1083" s="34" t="str">
        <f t="shared" si="407"/>
        <v>无</v>
      </c>
      <c r="BB1083" s="34" t="str">
        <f t="shared" si="408"/>
        <v/>
      </c>
      <c r="BC1083" s="34" t="str">
        <f t="shared" si="409"/>
        <v/>
      </c>
      <c r="BD1083" s="34" t="str">
        <f t="shared" si="410"/>
        <v>无</v>
      </c>
      <c r="BE1083" s="34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 ht="17.25" hidden="1" customHeight="1">
      <c r="A1084" s="36">
        <v>42934</v>
      </c>
      <c r="B1084" s="37" t="s">
        <v>4390</v>
      </c>
      <c r="C1084" s="37" t="s">
        <v>13</v>
      </c>
      <c r="D1084" s="37" t="s">
        <v>4391</v>
      </c>
      <c r="E1084" s="37" t="s">
        <v>4392</v>
      </c>
      <c r="F1084" s="37" t="s">
        <v>4393</v>
      </c>
      <c r="G1084" s="37" t="s">
        <v>12</v>
      </c>
      <c r="H1084" s="37" t="s">
        <v>4271</v>
      </c>
      <c r="I1084" s="37" t="s">
        <v>13</v>
      </c>
      <c r="J1084" s="37">
        <v>0</v>
      </c>
      <c r="K1084" s="37">
        <v>0</v>
      </c>
      <c r="L1084" s="208">
        <v>48800</v>
      </c>
      <c r="M1084" s="208">
        <v>-48800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208">
        <v>48800</v>
      </c>
      <c r="T1084" s="37" t="s">
        <v>1401</v>
      </c>
      <c r="U1084" s="37" t="s">
        <v>4345</v>
      </c>
      <c r="V1084" s="37" t="s">
        <v>1677</v>
      </c>
      <c r="W1084" s="37" t="s">
        <v>4349</v>
      </c>
      <c r="X1084" s="37" t="s">
        <v>4394</v>
      </c>
      <c r="Y1084" s="37" t="s">
        <v>1680</v>
      </c>
      <c r="Z1084" s="37" t="s">
        <v>476</v>
      </c>
      <c r="AA1084" s="37" t="s">
        <v>4646</v>
      </c>
      <c r="AB1084" s="37" t="s">
        <v>4389</v>
      </c>
      <c r="AC1084" s="34" t="str">
        <f t="shared" si="387"/>
        <v>彭永红(副签单人),张松煌</v>
      </c>
      <c r="AD1084" s="35">
        <f t="shared" ref="AD1084:AD1089" si="411">(IFERROR(VALUE(MID(H1084,FIND("(",H1084)+1,FIND(")",H1084)-FIND("(",H1084)-2)),0))*-1</f>
        <v>-1</v>
      </c>
      <c r="AE1084" s="34" t="str">
        <f t="shared" si="389"/>
        <v/>
      </c>
      <c r="AF1084" s="24"/>
      <c r="AG1084" s="39">
        <f t="shared" ref="AG1084:AG1089" si="412">(IFERROR(VALUE(MID(AB1084,FIND("@",SUBSTITUTE(AB1084,"：","@",1))+1,FIND("@",SUBSTITUTE(AB1084,"）","@",1))-FIND("@",SUBSTITUTE(AB1084,"：","@",1))-1)),0))*-1</f>
        <v>-1</v>
      </c>
      <c r="AH1084" s="35">
        <f t="shared" si="391"/>
        <v>0</v>
      </c>
      <c r="AI1084" s="35">
        <f t="shared" si="392"/>
        <v>-48800</v>
      </c>
      <c r="AJ1084" s="34" t="str">
        <f t="shared" si="393"/>
        <v/>
      </c>
      <c r="AK1084" s="34" t="str">
        <f t="shared" si="394"/>
        <v/>
      </c>
      <c r="AL1084" s="34" t="str">
        <f t="shared" si="395"/>
        <v/>
      </c>
      <c r="AM1084" s="34" t="str">
        <f t="shared" si="396"/>
        <v/>
      </c>
      <c r="AN1084" s="34" t="str">
        <f t="shared" si="397"/>
        <v/>
      </c>
      <c r="AO1084" s="34" t="str">
        <f t="shared" si="398"/>
        <v/>
      </c>
      <c r="AP1084" s="34" t="str">
        <f>IF(AJ1084="","",VLOOKUP(AN1084,[1]Sheet11!E:F,2,0))</f>
        <v/>
      </c>
      <c r="AQ1084" s="34" t="str">
        <f>IF(AO1084="拼单会员","5年",IF(AJ1084="","",VLOOKUP(AM1084&amp;AP1084,[1]Sheet11!$J$3:$K$17,2)))</f>
        <v/>
      </c>
      <c r="AR1084" s="34" t="str">
        <f t="shared" si="399"/>
        <v/>
      </c>
      <c r="AS1084" s="34" t="str">
        <f t="shared" si="400"/>
        <v/>
      </c>
      <c r="AT1084" s="34" t="str">
        <f t="shared" si="401"/>
        <v/>
      </c>
      <c r="AU1084" s="34" t="str">
        <f t="shared" si="402"/>
        <v/>
      </c>
      <c r="AV1084" s="34" t="str">
        <f t="shared" si="403"/>
        <v/>
      </c>
      <c r="AW1084" s="34" t="str">
        <f t="shared" si="404"/>
        <v/>
      </c>
      <c r="AX1084" s="34" t="str">
        <f t="shared" si="405"/>
        <v/>
      </c>
      <c r="AY1084" s="34" t="str">
        <f>IF(SUMIF('7-市场业绩'!F:F,AC1084,'7-市场业绩'!I:I)&gt;0,"学习卡","老结算")</f>
        <v>老结算</v>
      </c>
      <c r="AZ1084" s="34" t="str">
        <f t="shared" si="406"/>
        <v/>
      </c>
      <c r="BA1084" s="34" t="str">
        <f t="shared" si="407"/>
        <v>无</v>
      </c>
      <c r="BB1084" s="34" t="str">
        <f t="shared" si="408"/>
        <v/>
      </c>
      <c r="BC1084" s="34" t="str">
        <f t="shared" si="409"/>
        <v/>
      </c>
      <c r="BD1084" s="34" t="str">
        <f t="shared" si="410"/>
        <v>无</v>
      </c>
      <c r="BE1084" s="34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创始会员</v>
      </c>
    </row>
    <row r="1085" spans="1:57" ht="17.25" hidden="1" customHeight="1">
      <c r="A1085" s="36">
        <v>42932</v>
      </c>
      <c r="B1085" s="37" t="s">
        <v>4415</v>
      </c>
      <c r="C1085" s="37" t="s">
        <v>13</v>
      </c>
      <c r="D1085" s="37" t="s">
        <v>4416</v>
      </c>
      <c r="E1085" s="37" t="s">
        <v>4417</v>
      </c>
      <c r="F1085" s="37" t="s">
        <v>4418</v>
      </c>
      <c r="G1085" s="37" t="s">
        <v>13</v>
      </c>
      <c r="H1085" s="37" t="s">
        <v>4271</v>
      </c>
      <c r="I1085" s="37" t="s">
        <v>13</v>
      </c>
      <c r="J1085" s="37">
        <v>0</v>
      </c>
      <c r="K1085" s="37">
        <v>0</v>
      </c>
      <c r="L1085" s="208">
        <v>48800</v>
      </c>
      <c r="M1085" s="208">
        <v>-48800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208">
        <v>48800</v>
      </c>
      <c r="T1085" s="37" t="s">
        <v>1401</v>
      </c>
      <c r="U1085" s="37" t="s">
        <v>4345</v>
      </c>
      <c r="V1085" s="37" t="s">
        <v>1677</v>
      </c>
      <c r="W1085" s="37" t="s">
        <v>4419</v>
      </c>
      <c r="X1085" s="37" t="s">
        <v>4420</v>
      </c>
      <c r="Y1085" s="37" t="s">
        <v>1680</v>
      </c>
      <c r="Z1085" s="37" t="s">
        <v>476</v>
      </c>
      <c r="AA1085" s="37" t="s">
        <v>4647</v>
      </c>
      <c r="AB1085" s="37" t="s">
        <v>4414</v>
      </c>
      <c r="AC1085" s="34" t="str">
        <f t="shared" si="387"/>
        <v>王圆圆,彭永红（副签单人)</v>
      </c>
      <c r="AD1085" s="35">
        <f t="shared" si="411"/>
        <v>-1</v>
      </c>
      <c r="AE1085" s="34" t="str">
        <f t="shared" si="389"/>
        <v/>
      </c>
      <c r="AF1085" s="24"/>
      <c r="AG1085" s="39">
        <f t="shared" si="412"/>
        <v>-1</v>
      </c>
      <c r="AH1085" s="35">
        <f t="shared" si="391"/>
        <v>0</v>
      </c>
      <c r="AI1085" s="35">
        <f t="shared" si="392"/>
        <v>-48800</v>
      </c>
      <c r="AJ1085" s="34" t="str">
        <f t="shared" si="393"/>
        <v/>
      </c>
      <c r="AK1085" s="34" t="str">
        <f t="shared" si="394"/>
        <v/>
      </c>
      <c r="AL1085" s="34" t="str">
        <f t="shared" si="395"/>
        <v/>
      </c>
      <c r="AM1085" s="34" t="str">
        <f t="shared" si="396"/>
        <v/>
      </c>
      <c r="AN1085" s="34" t="str">
        <f t="shared" si="397"/>
        <v/>
      </c>
      <c r="AO1085" s="34" t="str">
        <f t="shared" si="398"/>
        <v/>
      </c>
      <c r="AP1085" s="34" t="str">
        <f>IF(AJ1085="","",VLOOKUP(AN1085,[1]Sheet11!E:F,2,0))</f>
        <v/>
      </c>
      <c r="AQ1085" s="34" t="str">
        <f>IF(AO1085="拼单会员","5年",IF(AJ1085="","",VLOOKUP(AM1085&amp;AP1085,[1]Sheet11!$J$3:$K$17,2)))</f>
        <v/>
      </c>
      <c r="AR1085" s="34" t="str">
        <f t="shared" si="399"/>
        <v/>
      </c>
      <c r="AS1085" s="34" t="str">
        <f t="shared" si="400"/>
        <v/>
      </c>
      <c r="AT1085" s="34" t="str">
        <f t="shared" si="401"/>
        <v/>
      </c>
      <c r="AU1085" s="34" t="str">
        <f t="shared" si="402"/>
        <v/>
      </c>
      <c r="AV1085" s="34" t="str">
        <f t="shared" si="403"/>
        <v/>
      </c>
      <c r="AW1085" s="34" t="str">
        <f t="shared" si="404"/>
        <v/>
      </c>
      <c r="AX1085" s="34" t="str">
        <f t="shared" si="405"/>
        <v/>
      </c>
      <c r="AY1085" s="34" t="str">
        <f>IF(SUMIF('7-市场业绩'!F:F,AC1085,'7-市场业绩'!I:I)&gt;0,"学习卡","老结算")</f>
        <v>老结算</v>
      </c>
      <c r="AZ1085" s="34" t="str">
        <f t="shared" si="406"/>
        <v/>
      </c>
      <c r="BA1085" s="34" t="str">
        <f t="shared" si="407"/>
        <v>无</v>
      </c>
      <c r="BB1085" s="34" t="str">
        <f t="shared" si="408"/>
        <v/>
      </c>
      <c r="BC1085" s="34" t="str">
        <f t="shared" si="409"/>
        <v/>
      </c>
      <c r="BD1085" s="34" t="str">
        <f t="shared" si="410"/>
        <v>无</v>
      </c>
      <c r="BE1085" s="34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创始会员</v>
      </c>
    </row>
    <row r="1086" spans="1:57" ht="17.25" hidden="1" customHeight="1">
      <c r="A1086" s="36">
        <v>42927</v>
      </c>
      <c r="B1086" s="37" t="s">
        <v>4478</v>
      </c>
      <c r="C1086" s="37" t="s">
        <v>13</v>
      </c>
      <c r="D1086" s="37" t="s">
        <v>4475</v>
      </c>
      <c r="E1086" s="37" t="s">
        <v>4476</v>
      </c>
      <c r="F1086" s="37" t="s">
        <v>1699</v>
      </c>
      <c r="G1086" s="37" t="s">
        <v>13</v>
      </c>
      <c r="H1086" s="37" t="s">
        <v>1679</v>
      </c>
      <c r="I1086" s="37" t="s">
        <v>13</v>
      </c>
      <c r="J1086" s="37">
        <v>0</v>
      </c>
      <c r="K1086" s="37">
        <v>5500</v>
      </c>
      <c r="L1086" s="208">
        <v>1880</v>
      </c>
      <c r="M1086" s="208">
        <v>-1880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208">
        <v>1880</v>
      </c>
      <c r="T1086" s="37" t="s">
        <v>1401</v>
      </c>
      <c r="U1086" s="37" t="s">
        <v>1676</v>
      </c>
      <c r="V1086" s="37" t="s">
        <v>1677</v>
      </c>
      <c r="W1086" s="37" t="s">
        <v>4349</v>
      </c>
      <c r="X1086" s="37" t="s">
        <v>4479</v>
      </c>
      <c r="Y1086" s="37" t="s">
        <v>1680</v>
      </c>
      <c r="Z1086" s="37" t="s">
        <v>476</v>
      </c>
      <c r="AA1086" s="37" t="s">
        <v>4645</v>
      </c>
      <c r="AB1086" s="37" t="s">
        <v>4477</v>
      </c>
      <c r="AC1086" s="34" t="str">
        <f t="shared" si="387"/>
        <v>王圆圆,吴彩红（副签单人)</v>
      </c>
      <c r="AD1086" s="35">
        <f t="shared" si="411"/>
        <v>-16</v>
      </c>
      <c r="AE1086" s="34" t="str">
        <f t="shared" si="389"/>
        <v/>
      </c>
      <c r="AF1086" s="24"/>
      <c r="AG1086" s="39">
        <f t="shared" si="412"/>
        <v>-0.1</v>
      </c>
      <c r="AH1086" s="35">
        <f t="shared" si="391"/>
        <v>0</v>
      </c>
      <c r="AI1086" s="35">
        <f t="shared" si="392"/>
        <v>-1880</v>
      </c>
      <c r="AJ1086" s="34" t="str">
        <f t="shared" si="393"/>
        <v/>
      </c>
      <c r="AK1086" s="34" t="str">
        <f t="shared" si="394"/>
        <v/>
      </c>
      <c r="AL1086" s="34" t="str">
        <f t="shared" si="395"/>
        <v/>
      </c>
      <c r="AM1086" s="34" t="str">
        <f t="shared" si="396"/>
        <v/>
      </c>
      <c r="AN1086" s="34" t="str">
        <f t="shared" si="397"/>
        <v/>
      </c>
      <c r="AO1086" s="34" t="str">
        <f t="shared" si="398"/>
        <v/>
      </c>
      <c r="AP1086" s="34" t="str">
        <f>IF(AJ1086="","",VLOOKUP(AN1086,[1]Sheet11!E:F,2,0))</f>
        <v/>
      </c>
      <c r="AQ1086" s="34" t="str">
        <f>IF(AO1086="拼单会员","5年",IF(AJ1086="","",VLOOKUP(AM1086&amp;AP1086,[1]Sheet11!$J$3:$K$17,2)))</f>
        <v/>
      </c>
      <c r="AR1086" s="34" t="str">
        <f t="shared" si="399"/>
        <v/>
      </c>
      <c r="AS1086" s="34" t="str">
        <f t="shared" si="400"/>
        <v/>
      </c>
      <c r="AT1086" s="34" t="str">
        <f t="shared" si="401"/>
        <v/>
      </c>
      <c r="AU1086" s="34" t="str">
        <f t="shared" si="402"/>
        <v/>
      </c>
      <c r="AV1086" s="34" t="str">
        <f t="shared" si="403"/>
        <v/>
      </c>
      <c r="AW1086" s="34" t="str">
        <f t="shared" si="404"/>
        <v/>
      </c>
      <c r="AX1086" s="34" t="str">
        <f t="shared" si="405"/>
        <v/>
      </c>
      <c r="AY1086" s="34" t="str">
        <f>IF(SUMIF('7-市场业绩'!F:F,AC1086,'7-市场业绩'!I:I)&gt;0,"学习卡","老结算")</f>
        <v>老结算</v>
      </c>
      <c r="AZ1086" s="34" t="str">
        <f t="shared" si="406"/>
        <v/>
      </c>
      <c r="BA1086" s="34" t="str">
        <f t="shared" si="407"/>
        <v>无</v>
      </c>
      <c r="BB1086" s="34" t="str">
        <f t="shared" si="408"/>
        <v/>
      </c>
      <c r="BC1086" s="34" t="str">
        <f t="shared" si="409"/>
        <v/>
      </c>
      <c r="BD1086" s="34" t="str">
        <f t="shared" si="410"/>
        <v>无</v>
      </c>
      <c r="BE1086" s="34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1期秒杀</v>
      </c>
    </row>
    <row r="1087" spans="1:57" ht="17.25" hidden="1" customHeight="1">
      <c r="A1087" s="36">
        <v>42925</v>
      </c>
      <c r="B1087" s="37" t="s">
        <v>4493</v>
      </c>
      <c r="C1087" s="37" t="s">
        <v>13</v>
      </c>
      <c r="D1087" s="37" t="s">
        <v>4490</v>
      </c>
      <c r="E1087" s="37" t="s">
        <v>4491</v>
      </c>
      <c r="F1087" s="37" t="s">
        <v>1686</v>
      </c>
      <c r="G1087" s="37" t="s">
        <v>12</v>
      </c>
      <c r="H1087" s="37" t="s">
        <v>1679</v>
      </c>
      <c r="I1087" s="37" t="s">
        <v>13</v>
      </c>
      <c r="J1087" s="37">
        <v>5500</v>
      </c>
      <c r="K1087" s="37">
        <v>0</v>
      </c>
      <c r="L1087" s="208">
        <v>1880</v>
      </c>
      <c r="M1087" s="208">
        <v>-1880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208">
        <v>1880</v>
      </c>
      <c r="T1087" s="37" t="s">
        <v>1401</v>
      </c>
      <c r="U1087" s="37" t="s">
        <v>4262</v>
      </c>
      <c r="V1087" s="37" t="s">
        <v>1677</v>
      </c>
      <c r="W1087" s="37" t="s">
        <v>4349</v>
      </c>
      <c r="X1087" s="37" t="s">
        <v>4270</v>
      </c>
      <c r="Y1087" s="37" t="s">
        <v>1680</v>
      </c>
      <c r="Z1087" s="37" t="s">
        <v>476</v>
      </c>
      <c r="AA1087" s="37" t="s">
        <v>4648</v>
      </c>
      <c r="AB1087" s="37" t="s">
        <v>4492</v>
      </c>
      <c r="AC1087" s="34" t="str">
        <f t="shared" si="387"/>
        <v>王圆圆,翟志翔（副签单人)</v>
      </c>
      <c r="AD1087" s="35">
        <f t="shared" si="411"/>
        <v>-16</v>
      </c>
      <c r="AE1087" s="34" t="str">
        <f t="shared" si="389"/>
        <v/>
      </c>
      <c r="AF1087" s="24"/>
      <c r="AG1087" s="39">
        <f t="shared" si="412"/>
        <v>-0.1</v>
      </c>
      <c r="AH1087" s="35">
        <f t="shared" si="391"/>
        <v>0</v>
      </c>
      <c r="AI1087" s="35">
        <f t="shared" si="392"/>
        <v>-1880</v>
      </c>
      <c r="AJ1087" s="34" t="str">
        <f t="shared" si="393"/>
        <v/>
      </c>
      <c r="AK1087" s="34" t="str">
        <f t="shared" si="394"/>
        <v/>
      </c>
      <c r="AL1087" s="34" t="str">
        <f t="shared" si="395"/>
        <v/>
      </c>
      <c r="AM1087" s="34" t="str">
        <f t="shared" si="396"/>
        <v/>
      </c>
      <c r="AN1087" s="34" t="str">
        <f t="shared" si="397"/>
        <v/>
      </c>
      <c r="AO1087" s="34" t="str">
        <f t="shared" si="398"/>
        <v/>
      </c>
      <c r="AP1087" s="34" t="str">
        <f>IF(AJ1087="","",VLOOKUP(AN1087,[1]Sheet11!E:F,2,0))</f>
        <v/>
      </c>
      <c r="AQ1087" s="34" t="str">
        <f>IF(AO1087="拼单会员","5年",IF(AJ1087="","",VLOOKUP(AM1087&amp;AP1087,[1]Sheet11!$J$3:$K$17,2)))</f>
        <v/>
      </c>
      <c r="AR1087" s="34" t="str">
        <f t="shared" si="399"/>
        <v/>
      </c>
      <c r="AS1087" s="34" t="str">
        <f t="shared" si="400"/>
        <v/>
      </c>
      <c r="AT1087" s="34" t="str">
        <f t="shared" si="401"/>
        <v/>
      </c>
      <c r="AU1087" s="34" t="str">
        <f t="shared" si="402"/>
        <v/>
      </c>
      <c r="AV1087" s="34" t="str">
        <f t="shared" si="403"/>
        <v/>
      </c>
      <c r="AW1087" s="34" t="str">
        <f t="shared" si="404"/>
        <v/>
      </c>
      <c r="AX1087" s="34" t="str">
        <f t="shared" si="405"/>
        <v/>
      </c>
      <c r="AY1087" s="34" t="str">
        <f>IF(SUMIF('7-市场业绩'!F:F,AC1087,'7-市场业绩'!I:I)&gt;0,"学习卡","老结算")</f>
        <v>老结算</v>
      </c>
      <c r="AZ1087" s="34" t="str">
        <f t="shared" si="406"/>
        <v/>
      </c>
      <c r="BA1087" s="34" t="str">
        <f t="shared" si="407"/>
        <v>无</v>
      </c>
      <c r="BB1087" s="34" t="str">
        <f t="shared" si="408"/>
        <v/>
      </c>
      <c r="BC1087" s="34" t="str">
        <f t="shared" si="409"/>
        <v/>
      </c>
      <c r="BD1087" s="34" t="str">
        <f t="shared" si="410"/>
        <v>无</v>
      </c>
      <c r="BE1087" s="34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 ht="17.25" hidden="1" customHeight="1">
      <c r="A1088" s="36">
        <v>42921</v>
      </c>
      <c r="B1088" s="37" t="s">
        <v>4525</v>
      </c>
      <c r="C1088" s="37" t="s">
        <v>13</v>
      </c>
      <c r="D1088" s="37" t="s">
        <v>4523</v>
      </c>
      <c r="E1088" s="37" t="s">
        <v>4524</v>
      </c>
      <c r="F1088" s="37" t="s">
        <v>1686</v>
      </c>
      <c r="G1088" s="37" t="s">
        <v>12</v>
      </c>
      <c r="H1088" s="37" t="s">
        <v>1679</v>
      </c>
      <c r="I1088" s="37" t="s">
        <v>13</v>
      </c>
      <c r="J1088" s="37">
        <v>5500</v>
      </c>
      <c r="K1088" s="37">
        <v>0</v>
      </c>
      <c r="L1088" s="208">
        <v>1880</v>
      </c>
      <c r="M1088" s="208">
        <v>-1880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208">
        <v>1880</v>
      </c>
      <c r="T1088" s="37" t="s">
        <v>1401</v>
      </c>
      <c r="U1088" s="37" t="s">
        <v>4262</v>
      </c>
      <c r="V1088" s="37" t="s">
        <v>1677</v>
      </c>
      <c r="W1088" s="37" t="s">
        <v>4349</v>
      </c>
      <c r="X1088" s="37" t="s">
        <v>4270</v>
      </c>
      <c r="Y1088" s="37" t="s">
        <v>1680</v>
      </c>
      <c r="Z1088" s="37" t="s">
        <v>476</v>
      </c>
      <c r="AA1088" s="37" t="s">
        <v>4645</v>
      </c>
      <c r="AB1088" s="37" t="s">
        <v>4649</v>
      </c>
      <c r="AC1088" s="34" t="str">
        <f t="shared" si="387"/>
        <v>王圆圆,吴彩红（副签单人)</v>
      </c>
      <c r="AD1088" s="35">
        <f t="shared" si="411"/>
        <v>-16</v>
      </c>
      <c r="AE1088" s="34" t="str">
        <f t="shared" si="389"/>
        <v/>
      </c>
      <c r="AF1088" s="24"/>
      <c r="AG1088" s="39">
        <f t="shared" si="412"/>
        <v>-0.1</v>
      </c>
      <c r="AH1088" s="35">
        <f t="shared" si="391"/>
        <v>0</v>
      </c>
      <c r="AI1088" s="35">
        <f t="shared" si="392"/>
        <v>-1880</v>
      </c>
      <c r="AJ1088" s="34" t="str">
        <f t="shared" si="393"/>
        <v/>
      </c>
      <c r="AK1088" s="34" t="str">
        <f t="shared" si="394"/>
        <v/>
      </c>
      <c r="AL1088" s="34" t="str">
        <f t="shared" si="395"/>
        <v/>
      </c>
      <c r="AM1088" s="34" t="str">
        <f t="shared" si="396"/>
        <v/>
      </c>
      <c r="AN1088" s="34" t="str">
        <f t="shared" si="397"/>
        <v/>
      </c>
      <c r="AO1088" s="34" t="str">
        <f t="shared" si="398"/>
        <v/>
      </c>
      <c r="AP1088" s="34" t="str">
        <f>IF(AJ1088="","",VLOOKUP(AN1088,[1]Sheet11!E:F,2,0))</f>
        <v/>
      </c>
      <c r="AQ1088" s="34" t="str">
        <f>IF(AO1088="拼单会员","5年",IF(AJ1088="","",VLOOKUP(AM1088&amp;AP1088,[1]Sheet11!$J$3:$K$17,2)))</f>
        <v/>
      </c>
      <c r="AR1088" s="34" t="str">
        <f t="shared" si="399"/>
        <v/>
      </c>
      <c r="AS1088" s="34" t="str">
        <f t="shared" si="400"/>
        <v/>
      </c>
      <c r="AT1088" s="34" t="str">
        <f t="shared" si="401"/>
        <v/>
      </c>
      <c r="AU1088" s="34" t="str">
        <f t="shared" si="402"/>
        <v/>
      </c>
      <c r="AV1088" s="34" t="str">
        <f t="shared" si="403"/>
        <v/>
      </c>
      <c r="AW1088" s="34" t="str">
        <f t="shared" si="404"/>
        <v/>
      </c>
      <c r="AX1088" s="34" t="str">
        <f t="shared" si="405"/>
        <v/>
      </c>
      <c r="AY1088" s="34" t="str">
        <f>IF(SUMIF('7-市场业绩'!F:F,AC1088,'7-市场业绩'!I:I)&gt;0,"学习卡","老结算")</f>
        <v>老结算</v>
      </c>
      <c r="AZ1088" s="34" t="str">
        <f t="shared" si="406"/>
        <v/>
      </c>
      <c r="BA1088" s="34" t="str">
        <f t="shared" si="407"/>
        <v>无</v>
      </c>
      <c r="BB1088" s="34" t="str">
        <f t="shared" si="408"/>
        <v/>
      </c>
      <c r="BC1088" s="34" t="str">
        <f t="shared" si="409"/>
        <v/>
      </c>
      <c r="BD1088" s="34" t="str">
        <f t="shared" si="410"/>
        <v>无</v>
      </c>
      <c r="BE1088" s="34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1期秒杀</v>
      </c>
    </row>
    <row r="1089" spans="1:57" ht="17.25" hidden="1" customHeight="1">
      <c r="A1089" s="36">
        <v>42921</v>
      </c>
      <c r="B1089" s="37" t="s">
        <v>4535</v>
      </c>
      <c r="C1089" s="37" t="s">
        <v>13</v>
      </c>
      <c r="D1089" s="37" t="s">
        <v>4532</v>
      </c>
      <c r="E1089" s="37" t="s">
        <v>4533</v>
      </c>
      <c r="F1089" s="37" t="s">
        <v>1686</v>
      </c>
      <c r="G1089" s="37" t="s">
        <v>12</v>
      </c>
      <c r="H1089" s="37" t="s">
        <v>1679</v>
      </c>
      <c r="I1089" s="37" t="s">
        <v>13</v>
      </c>
      <c r="J1089" s="37">
        <v>5500</v>
      </c>
      <c r="K1089" s="37">
        <v>0</v>
      </c>
      <c r="L1089" s="208">
        <v>1880</v>
      </c>
      <c r="M1089" s="208">
        <v>-1880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1880</v>
      </c>
      <c r="T1089" s="37" t="s">
        <v>1401</v>
      </c>
      <c r="U1089" s="37" t="s">
        <v>4262</v>
      </c>
      <c r="V1089" s="37" t="s">
        <v>1677</v>
      </c>
      <c r="W1089" s="37" t="s">
        <v>4349</v>
      </c>
      <c r="X1089" s="37" t="s">
        <v>4534</v>
      </c>
      <c r="Y1089" s="37" t="s">
        <v>1680</v>
      </c>
      <c r="Z1089" s="37" t="s">
        <v>476</v>
      </c>
      <c r="AA1089" s="37" t="s">
        <v>4645</v>
      </c>
      <c r="AB1089" s="37" t="s">
        <v>4649</v>
      </c>
      <c r="AC1089" s="34" t="str">
        <f t="shared" si="387"/>
        <v>王圆圆,吴彩红（副签单人)</v>
      </c>
      <c r="AD1089" s="35">
        <f t="shared" si="411"/>
        <v>-16</v>
      </c>
      <c r="AE1089" s="34" t="str">
        <f t="shared" si="389"/>
        <v/>
      </c>
      <c r="AF1089" s="24"/>
      <c r="AG1089" s="39">
        <f t="shared" si="412"/>
        <v>-0.1</v>
      </c>
      <c r="AH1089" s="35">
        <f t="shared" si="391"/>
        <v>0</v>
      </c>
      <c r="AI1089" s="35">
        <f t="shared" si="392"/>
        <v>-1880</v>
      </c>
      <c r="AJ1089" s="34" t="str">
        <f t="shared" si="393"/>
        <v/>
      </c>
      <c r="AK1089" s="34" t="str">
        <f t="shared" si="394"/>
        <v/>
      </c>
      <c r="AL1089" s="34" t="str">
        <f t="shared" si="395"/>
        <v/>
      </c>
      <c r="AM1089" s="34" t="str">
        <f t="shared" si="396"/>
        <v/>
      </c>
      <c r="AN1089" s="34" t="str">
        <f t="shared" si="397"/>
        <v/>
      </c>
      <c r="AO1089" s="34" t="str">
        <f t="shared" si="398"/>
        <v/>
      </c>
      <c r="AP1089" s="34" t="str">
        <f>IF(AJ1089="","",VLOOKUP(AN1089,[1]Sheet11!E:F,2,0))</f>
        <v/>
      </c>
      <c r="AQ1089" s="34" t="str">
        <f>IF(AO1089="拼单会员","5年",IF(AJ1089="","",VLOOKUP(AM1089&amp;AP1089,[1]Sheet11!$J$3:$K$17,2)))</f>
        <v/>
      </c>
      <c r="AR1089" s="34" t="str">
        <f t="shared" si="399"/>
        <v/>
      </c>
      <c r="AS1089" s="34" t="str">
        <f t="shared" si="400"/>
        <v/>
      </c>
      <c r="AT1089" s="34" t="str">
        <f t="shared" si="401"/>
        <v/>
      </c>
      <c r="AU1089" s="34" t="str">
        <f t="shared" si="402"/>
        <v/>
      </c>
      <c r="AV1089" s="34" t="str">
        <f t="shared" si="403"/>
        <v/>
      </c>
      <c r="AW1089" s="34" t="str">
        <f t="shared" si="404"/>
        <v/>
      </c>
      <c r="AX1089" s="34" t="str">
        <f t="shared" si="405"/>
        <v/>
      </c>
      <c r="AY1089" s="34" t="str">
        <f>IF(SUMIF('7-市场业绩'!F:F,AC1089,'7-市场业绩'!I:I)&gt;0,"学习卡","老结算")</f>
        <v>老结算</v>
      </c>
      <c r="AZ1089" s="34" t="str">
        <f t="shared" si="406"/>
        <v/>
      </c>
      <c r="BA1089" s="34" t="str">
        <f t="shared" si="407"/>
        <v>无</v>
      </c>
      <c r="BB1089" s="34" t="str">
        <f t="shared" si="408"/>
        <v/>
      </c>
      <c r="BC1089" s="34" t="str">
        <f t="shared" si="409"/>
        <v/>
      </c>
      <c r="BD1089" s="34" t="str">
        <f t="shared" si="410"/>
        <v>无</v>
      </c>
      <c r="BE1089" s="34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 ht="17.25" hidden="1" customHeight="1">
      <c r="A1090" s="36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208"/>
      <c r="M1090" s="208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4" t="str">
        <f t="shared" si="387"/>
        <v/>
      </c>
      <c r="AD1090" s="35">
        <f t="shared" si="388"/>
        <v>0</v>
      </c>
      <c r="AE1090" s="34" t="str">
        <f t="shared" si="389"/>
        <v/>
      </c>
      <c r="AF1090" s="24"/>
      <c r="AG1090" s="39">
        <f t="shared" si="390"/>
        <v>0</v>
      </c>
      <c r="AH1090" s="35">
        <f t="shared" si="391"/>
        <v>0</v>
      </c>
      <c r="AI1090" s="35">
        <f t="shared" si="392"/>
        <v>0</v>
      </c>
      <c r="AJ1090" s="34" t="str">
        <f t="shared" si="393"/>
        <v/>
      </c>
      <c r="AK1090" s="34" t="str">
        <f t="shared" si="394"/>
        <v/>
      </c>
      <c r="AL1090" s="34" t="str">
        <f t="shared" si="395"/>
        <v/>
      </c>
      <c r="AM1090" s="34" t="str">
        <f t="shared" si="396"/>
        <v/>
      </c>
      <c r="AN1090" s="34" t="str">
        <f t="shared" si="397"/>
        <v/>
      </c>
      <c r="AO1090" s="34" t="str">
        <f t="shared" si="398"/>
        <v/>
      </c>
      <c r="AP1090" s="34" t="str">
        <f>IF(AJ1090="","",VLOOKUP(AN1090,[1]Sheet11!E:F,2,0))</f>
        <v/>
      </c>
      <c r="AQ1090" s="34" t="str">
        <f>IF(AO1090="拼单会员","5年",IF(AJ1090="","",VLOOKUP(AM1090&amp;AP1090,[1]Sheet11!$J$3:$K$17,2)))</f>
        <v/>
      </c>
      <c r="AR1090" s="34" t="str">
        <f t="shared" si="399"/>
        <v/>
      </c>
      <c r="AS1090" s="34" t="str">
        <f t="shared" si="400"/>
        <v/>
      </c>
      <c r="AT1090" s="34" t="str">
        <f t="shared" si="401"/>
        <v/>
      </c>
      <c r="AU1090" s="34" t="str">
        <f t="shared" si="402"/>
        <v/>
      </c>
      <c r="AV1090" s="34" t="str">
        <f t="shared" si="403"/>
        <v/>
      </c>
      <c r="AW1090" s="34" t="str">
        <f t="shared" si="404"/>
        <v/>
      </c>
      <c r="AX1090" s="34" t="str">
        <f t="shared" si="405"/>
        <v/>
      </c>
      <c r="AY1090" s="34" t="str">
        <f>IF(SUMIF('7-市场业绩'!F:F,AC1090,'7-市场业绩'!I:I)&gt;0,"学习卡","老结算")</f>
        <v>老结算</v>
      </c>
      <c r="AZ1090" s="34" t="str">
        <f t="shared" si="406"/>
        <v/>
      </c>
      <c r="BA1090" s="34" t="str">
        <f t="shared" si="407"/>
        <v>无</v>
      </c>
      <c r="BB1090" s="34" t="str">
        <f t="shared" si="408"/>
        <v/>
      </c>
      <c r="BC1090" s="34" t="str">
        <f t="shared" si="409"/>
        <v/>
      </c>
      <c r="BD1090" s="34" t="str">
        <f t="shared" si="410"/>
        <v>无</v>
      </c>
      <c r="BE1090" s="34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 ht="17.25" hidden="1" customHeight="1">
      <c r="A1091" s="36">
        <v>42939</v>
      </c>
      <c r="B1091" s="37" t="s">
        <v>4368</v>
      </c>
      <c r="C1091" s="37">
        <v>0.5</v>
      </c>
      <c r="D1091" s="37" t="s">
        <v>4365</v>
      </c>
      <c r="E1091" s="37" t="s">
        <v>4366</v>
      </c>
      <c r="F1091" s="37" t="s">
        <v>2988</v>
      </c>
      <c r="G1091" s="37" t="s">
        <v>12</v>
      </c>
      <c r="H1091" s="37" t="s">
        <v>1679</v>
      </c>
      <c r="I1091" s="37" t="s">
        <v>13</v>
      </c>
      <c r="J1091" s="37">
        <v>0</v>
      </c>
      <c r="K1091" s="37">
        <v>5500</v>
      </c>
      <c r="L1091" s="208">
        <v>1880</v>
      </c>
      <c r="M1091" s="208">
        <v>940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1880</v>
      </c>
      <c r="T1091" s="37" t="s">
        <v>1401</v>
      </c>
      <c r="U1091" s="37" t="s">
        <v>4345</v>
      </c>
      <c r="V1091" s="37" t="s">
        <v>1677</v>
      </c>
      <c r="W1091" s="37" t="s">
        <v>4346</v>
      </c>
      <c r="X1091" s="37" t="s">
        <v>4367</v>
      </c>
      <c r="Y1091" s="37" t="s">
        <v>1680</v>
      </c>
      <c r="Z1091" s="37" t="s">
        <v>476</v>
      </c>
      <c r="AA1091" s="37" t="s">
        <v>4650</v>
      </c>
      <c r="AB1091" s="37" t="s">
        <v>4359</v>
      </c>
      <c r="AC1091" s="34" t="str">
        <f t="shared" ref="AC1091:AC1154" si="413">SUBSTITUTE(SUBSTITUTE(SUBSTITUTE(SUBSTITUTE(SUBSTITUTE(SUBSTITUTE(AA1091,"(主签单人)",""),"(03-客户接待员)",""),"（金牌）",""),"（会员学员）",""),"金牌",""),"金牌学员","")</f>
        <v>王圆圆</v>
      </c>
      <c r="AD1091" s="35">
        <f t="shared" ref="AD1091:AD1105" si="414">(IFERROR(VALUE(MID(H1091,FIND("(",H1091)+1,FIND(")",H1091)-FIND("(",H1091)-2)),0))*0.5</f>
        <v>8</v>
      </c>
      <c r="AE1091" s="34" t="str">
        <f t="shared" ref="AE1091:AE1154" si="415">IF(AJ1091="","",MID(AB1091,FIND("@",SUBSTITUTE(AB1091,"／","@",6))+5,FIND("@",SUBSTITUTE(AB1091,"／","@",7))-FIND("@",SUBSTITUTE(AB1091,"／","@",6))-5))</f>
        <v>无</v>
      </c>
      <c r="AF1091" s="24"/>
      <c r="AG1091" s="39">
        <f t="shared" ref="AG1091:AG1154" si="416">IFERROR(VALUE(MID(AB1091,FIND("@",SUBSTITUTE(AB1091,"：","@",1))+1,FIND("@",SUBSTITUTE(AB1091,"）","@",1))-FIND("@",SUBSTITUTE(AB1091,"：","@",1))-1)),0)</f>
        <v>0.1</v>
      </c>
      <c r="AH1091" s="35">
        <f t="shared" ref="AH1091:AH1154" si="417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5">
        <f t="shared" ref="AI1091:AI1154" si="418">M1091-AH1091</f>
        <v>940</v>
      </c>
      <c r="AJ1091" s="34" t="str">
        <f t="shared" ref="AJ1091:AJ1154" si="419">IF(OR(V1091="退费",V1091="结转",W1091="",W1091="结转学费",W1091="老带新返现"),"",IF(OR(AI1091&lt;=0,AND(IFERROR(FIND("预缴定金",AB1091),0)=0,H1091="")),"",LEFT(AB1091,FIND("／",AB1091)-1)))</f>
        <v>新生连报幼儿1期国际学员</v>
      </c>
      <c r="AK1091" s="34" t="str">
        <f t="shared" ref="AK1091:AK1154" si="420">IF(AJ1091="","",LEFT(AB1091,2))</f>
        <v>新生</v>
      </c>
      <c r="AL1091" s="34" t="str">
        <f t="shared" ref="AL1091:AL1154" si="421">IF(AJ1091="","",MID(AB1091,3,2))</f>
        <v>连报</v>
      </c>
      <c r="AM1091" s="34" t="str">
        <f t="shared" ref="AM1091:AM1154" si="422">IF(AJ1091="","",MID(AB1091,5,2))</f>
        <v>幼儿</v>
      </c>
      <c r="AN1091" s="34" t="str">
        <f t="shared" ref="AN1091:AN1154" si="423">IF(AJ1091="","",MIDB(AJ1091,SEARCHB("?",AJ1091),2*LEN(AJ1091)-LENB(AJ1091)+2))</f>
        <v>1期</v>
      </c>
      <c r="AO1091" s="34" t="str">
        <f t="shared" ref="AO1091:AO1154" si="424">IF(AJ1091="","",RIGHT(MIDB(AJ1091,SEARCHB("?",AJ1091),20),LENB(MIDB(AJ1091,SEARCHB("?",AJ1091),20))-LEN(MIDB(AJ1091,SEARCHB("?",AJ1091),20))-1))</f>
        <v>国际学员</v>
      </c>
      <c r="AP1091" s="34" t="str">
        <f>IF(AJ1091="","",VLOOKUP(AN1091,[1]Sheet11!E:F,2,0))</f>
        <v>1年</v>
      </c>
      <c r="AQ1091" s="34" t="str">
        <f>IF(AO1091="拼单会员","5年",IF(AJ1091="","",VLOOKUP(AM1091&amp;AP1091,[1]Sheet11!$J$3:$K$17,2)))</f>
        <v>1年</v>
      </c>
      <c r="AR1091" s="34" t="str">
        <f t="shared" ref="AR1091:AR1154" si="425">IF(AJ1091="","",VLOOKUP(AO1091,BP:BQ,2,0))</f>
        <v>国际班</v>
      </c>
      <c r="AS1091" s="34" t="str">
        <f t="shared" ref="AS1091:AS1154" si="426">IF(AJ1091="","",MID(AB1091,FIND("@",SUBSTITUTE(AB1091,"／","@",5))+8,10))</f>
        <v>2017-07-23</v>
      </c>
      <c r="AT1091" s="34" t="str">
        <f t="shared" ref="AT1091:AT1154" si="427">IF(AJ1091="","",IF(AK1091="新生","新生",IF((AS1091-$BH$2)&gt;0,"1年追补","老生")))</f>
        <v>新生</v>
      </c>
      <c r="AU1091" s="34" t="str">
        <f t="shared" ref="AU1091:AU1154" si="428">IF(AJ1091="","",IF(OR(AT1091="新生",AT1091="1年追补"),"新生","老生"))</f>
        <v>新生</v>
      </c>
      <c r="AV1091" s="34" t="str">
        <f t="shared" ref="AV1091:AV1154" si="429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>1期秒杀</v>
      </c>
      <c r="AW1091" s="34" t="str">
        <f t="shared" ref="AW1091:AW1154" si="430">IF(AJ1091="","",VLOOKUP(AO1091,BP:BR,3,0))</f>
        <v>国际班</v>
      </c>
      <c r="AX1091" s="34" t="str">
        <f t="shared" ref="AX1091:AX1154" si="431">AT1091&amp;AW1091</f>
        <v>新生国际班</v>
      </c>
      <c r="AY1091" s="34" t="str">
        <f>IF(SUMIF('7-市场业绩'!F:F,AC1091,'7-市场业绩'!I:I)&gt;0,"学习卡","老结算")</f>
        <v>学习卡</v>
      </c>
      <c r="AZ1091" s="34" t="str">
        <f t="shared" ref="AZ1091:AZ1154" si="432">IF(AY1091="学习卡",AV1091,AX1091)</f>
        <v>1期秒杀</v>
      </c>
      <c r="BA1091" s="34" t="str">
        <f t="shared" ref="BA1091:BA1154" si="433">IFERROR(MID(AB1091,FIND("@",SUBSTITUTE(AB1091,"／","@",3))+6,FIND("@",SUBSTITUTE(AB1091,"／","@",4))-FIND("@",SUBSTITUTE(AB1091,"／","@",3))-6),"无")</f>
        <v>无</v>
      </c>
      <c r="BB1091" s="34" t="str">
        <f t="shared" ref="BB1091:BB1154" si="434">IFERROR(MID(AB1091,FIND("@",SUBSTITUTE(AB1091,"：","@",6))+1,FIND("@",SUBSTITUTE(AB1091,"-","@",8))-FIND("@",SUBSTITUTE(AB1091,"：","@",6))-1),"")</f>
        <v/>
      </c>
      <c r="BC1091" s="34" t="str">
        <f t="shared" ref="BC1091:BC1154" si="435">IFERROR(MID(AB1091,FIND("@",SUBSTITUTE(AB1091,"：","@",6))+1,FIND("@",SUBSTITUTE(AB1091,"-","@",8))-FIND("@",SUBSTITUTE(AB1091,"：","@",6))-1),"")</f>
        <v/>
      </c>
      <c r="BD1091" s="34" t="str">
        <f t="shared" ref="BD1091:BD1154" si="436">IFERROR(MID(AB1091,FIND("@",SUBSTITUTE(AB1091,"：","@",4))+1,FIND("@",SUBSTITUTE(AB1091,"）","@",6))-FIND("@",SUBSTITUTE(AB1091,"：","@",4))-1),"无")</f>
        <v>无</v>
      </c>
      <c r="BE1091" s="34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 ht="17.25" hidden="1" customHeight="1">
      <c r="A1092" s="36">
        <v>42934</v>
      </c>
      <c r="B1092" s="37" t="s">
        <v>4390</v>
      </c>
      <c r="C1092" s="37" t="s">
        <v>13</v>
      </c>
      <c r="D1092" s="37" t="s">
        <v>4391</v>
      </c>
      <c r="E1092" s="37" t="s">
        <v>4392</v>
      </c>
      <c r="F1092" s="37" t="s">
        <v>4393</v>
      </c>
      <c r="G1092" s="37" t="s">
        <v>12</v>
      </c>
      <c r="H1092" s="37" t="s">
        <v>4271</v>
      </c>
      <c r="I1092" s="37" t="s">
        <v>13</v>
      </c>
      <c r="J1092" s="37">
        <v>0</v>
      </c>
      <c r="K1092" s="37">
        <v>0</v>
      </c>
      <c r="L1092" s="208">
        <v>48800</v>
      </c>
      <c r="M1092" s="208">
        <v>24400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48800</v>
      </c>
      <c r="T1092" s="37" t="s">
        <v>1401</v>
      </c>
      <c r="U1092" s="37" t="s">
        <v>4345</v>
      </c>
      <c r="V1092" s="37" t="s">
        <v>1677</v>
      </c>
      <c r="W1092" s="37" t="s">
        <v>4349</v>
      </c>
      <c r="X1092" s="37" t="s">
        <v>4394</v>
      </c>
      <c r="Y1092" s="37" t="s">
        <v>1680</v>
      </c>
      <c r="Z1092" s="37" t="s">
        <v>476</v>
      </c>
      <c r="AA1092" s="244" t="s">
        <v>4656</v>
      </c>
      <c r="AB1092" s="37" t="s">
        <v>4389</v>
      </c>
      <c r="AC1092" s="34" t="str">
        <f t="shared" si="413"/>
        <v>彭永红</v>
      </c>
      <c r="AD1092" s="35">
        <f t="shared" si="414"/>
        <v>0.5</v>
      </c>
      <c r="AE1092" s="34" t="str">
        <f t="shared" si="415"/>
        <v>罗鸿铭</v>
      </c>
      <c r="AF1092" s="24"/>
      <c r="AG1092" s="39">
        <f t="shared" ref="AG1092:AG1105" si="437">(IFERROR(VALUE(MID(AB1092,FIND("@",SUBSTITUTE(AB1092,"：","@",1))+1,FIND("@",SUBSTITUTE(AB1092,"）","@",1))-FIND("@",SUBSTITUTE(AB1092,"：","@",1))-1)),0))*0.5</f>
        <v>0.5</v>
      </c>
      <c r="AH1092" s="35">
        <f t="shared" si="417"/>
        <v>0</v>
      </c>
      <c r="AI1092" s="35">
        <f>(M1092-AH1092)</f>
        <v>24400</v>
      </c>
      <c r="AJ1092" s="34" t="str">
        <f t="shared" si="419"/>
        <v>新生连报小学3年游学会员</v>
      </c>
      <c r="AK1092" s="34" t="str">
        <f t="shared" si="420"/>
        <v>新生</v>
      </c>
      <c r="AL1092" s="34" t="str">
        <f t="shared" si="421"/>
        <v>连报</v>
      </c>
      <c r="AM1092" s="34" t="str">
        <f t="shared" si="422"/>
        <v>小学</v>
      </c>
      <c r="AN1092" s="34" t="str">
        <f t="shared" si="423"/>
        <v>3年</v>
      </c>
      <c r="AO1092" s="34" t="str">
        <f t="shared" si="424"/>
        <v>游学会员</v>
      </c>
      <c r="AP1092" s="34" t="str">
        <f>IF(AJ1092="","",VLOOKUP(AN1092,[1]Sheet11!E:F,2,0))</f>
        <v>3年</v>
      </c>
      <c r="AQ1092" s="34" t="str">
        <f>IF(AO1092="拼单会员","5年",IF(AJ1092="","",VLOOKUP(AM1092&amp;AP1092,[1]Sheet11!$J$3:$K$17,2)))</f>
        <v>2年</v>
      </c>
      <c r="AR1092" s="34" t="str">
        <f t="shared" si="425"/>
        <v>游学会员</v>
      </c>
      <c r="AS1092" s="34" t="str">
        <f t="shared" si="426"/>
        <v>2017-07-18</v>
      </c>
      <c r="AT1092" s="34" t="str">
        <f t="shared" si="427"/>
        <v>新生</v>
      </c>
      <c r="AU1092" s="34" t="str">
        <f t="shared" si="428"/>
        <v>新生</v>
      </c>
      <c r="AV1092" s="34" t="str">
        <f t="shared" si="429"/>
        <v>新生游学会员</v>
      </c>
      <c r="AW1092" s="34" t="str">
        <f t="shared" si="430"/>
        <v>国际班</v>
      </c>
      <c r="AX1092" s="34" t="str">
        <f t="shared" si="431"/>
        <v>新生国际班</v>
      </c>
      <c r="AY1092" s="34" t="str">
        <f>IF(SUMIF('7-市场业绩'!F:F,AC1092,'7-市场业绩'!I:I)&gt;0,"学习卡","老结算")</f>
        <v>学习卡</v>
      </c>
      <c r="AZ1092" s="34" t="str">
        <f t="shared" si="432"/>
        <v>新生游学会员</v>
      </c>
      <c r="BA1092" s="34" t="str">
        <f t="shared" si="433"/>
        <v>无</v>
      </c>
      <c r="BB1092" s="34" t="str">
        <f t="shared" si="434"/>
        <v/>
      </c>
      <c r="BC1092" s="34" t="str">
        <f t="shared" si="435"/>
        <v/>
      </c>
      <c r="BD1092" s="34" t="str">
        <f t="shared" si="436"/>
        <v>无</v>
      </c>
      <c r="BE1092" s="34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创始会员</v>
      </c>
    </row>
    <row r="1093" spans="1:57" ht="17.25" hidden="1" customHeight="1">
      <c r="A1093" s="36">
        <v>42932</v>
      </c>
      <c r="B1093" s="37" t="s">
        <v>4415</v>
      </c>
      <c r="C1093" s="37" t="s">
        <v>13</v>
      </c>
      <c r="D1093" s="37" t="s">
        <v>4416</v>
      </c>
      <c r="E1093" s="37" t="s">
        <v>4417</v>
      </c>
      <c r="F1093" s="37" t="s">
        <v>4418</v>
      </c>
      <c r="G1093" s="37" t="s">
        <v>13</v>
      </c>
      <c r="H1093" s="37" t="s">
        <v>4271</v>
      </c>
      <c r="I1093" s="37" t="s">
        <v>13</v>
      </c>
      <c r="J1093" s="37">
        <v>0</v>
      </c>
      <c r="K1093" s="37">
        <v>0</v>
      </c>
      <c r="L1093" s="208">
        <v>48800</v>
      </c>
      <c r="M1093" s="208">
        <v>24400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48800</v>
      </c>
      <c r="T1093" s="37" t="s">
        <v>1401</v>
      </c>
      <c r="U1093" s="37" t="s">
        <v>4345</v>
      </c>
      <c r="V1093" s="37" t="s">
        <v>1677</v>
      </c>
      <c r="W1093" s="37" t="s">
        <v>4419</v>
      </c>
      <c r="X1093" s="37" t="s">
        <v>4420</v>
      </c>
      <c r="Y1093" s="37" t="s">
        <v>1680</v>
      </c>
      <c r="Z1093" s="37" t="s">
        <v>476</v>
      </c>
      <c r="AA1093" s="37" t="s">
        <v>4650</v>
      </c>
      <c r="AB1093" s="37" t="s">
        <v>4414</v>
      </c>
      <c r="AC1093" s="34" t="str">
        <f t="shared" si="413"/>
        <v>王圆圆</v>
      </c>
      <c r="AD1093" s="35">
        <f t="shared" si="414"/>
        <v>0.5</v>
      </c>
      <c r="AE1093" s="34" t="str">
        <f t="shared" si="415"/>
        <v>无</v>
      </c>
      <c r="AF1093" s="24"/>
      <c r="AG1093" s="39">
        <f t="shared" si="437"/>
        <v>0.5</v>
      </c>
      <c r="AH1093" s="35">
        <f t="shared" si="417"/>
        <v>0</v>
      </c>
      <c r="AI1093" s="35">
        <f t="shared" ref="AI1093:AI1105" si="438">(M1093-AH1093)</f>
        <v>24400</v>
      </c>
      <c r="AJ1093" s="34" t="str">
        <f t="shared" si="419"/>
        <v>新生连报小学3年游学会员</v>
      </c>
      <c r="AK1093" s="34" t="str">
        <f t="shared" si="420"/>
        <v>新生</v>
      </c>
      <c r="AL1093" s="34" t="str">
        <f t="shared" si="421"/>
        <v>连报</v>
      </c>
      <c r="AM1093" s="34" t="str">
        <f t="shared" si="422"/>
        <v>小学</v>
      </c>
      <c r="AN1093" s="34" t="str">
        <f t="shared" si="423"/>
        <v>3年</v>
      </c>
      <c r="AO1093" s="34" t="str">
        <f t="shared" si="424"/>
        <v>游学会员</v>
      </c>
      <c r="AP1093" s="34" t="str">
        <f>IF(AJ1093="","",VLOOKUP(AN1093,[1]Sheet11!E:F,2,0))</f>
        <v>3年</v>
      </c>
      <c r="AQ1093" s="34" t="str">
        <f>IF(AO1093="拼单会员","5年",IF(AJ1093="","",VLOOKUP(AM1093&amp;AP1093,[1]Sheet11!$J$3:$K$17,2)))</f>
        <v>2年</v>
      </c>
      <c r="AR1093" s="34" t="str">
        <f t="shared" si="425"/>
        <v>游学会员</v>
      </c>
      <c r="AS1093" s="34" t="str">
        <f t="shared" si="426"/>
        <v>2017-07-15</v>
      </c>
      <c r="AT1093" s="34" t="str">
        <f t="shared" si="427"/>
        <v>新生</v>
      </c>
      <c r="AU1093" s="34" t="str">
        <f t="shared" si="428"/>
        <v>新生</v>
      </c>
      <c r="AV1093" s="34" t="str">
        <f t="shared" si="429"/>
        <v>新生游学会员</v>
      </c>
      <c r="AW1093" s="34" t="str">
        <f t="shared" si="430"/>
        <v>国际班</v>
      </c>
      <c r="AX1093" s="34" t="str">
        <f t="shared" si="431"/>
        <v>新生国际班</v>
      </c>
      <c r="AY1093" s="34" t="str">
        <f>IF(SUMIF('7-市场业绩'!F:F,AC1093,'7-市场业绩'!I:I)&gt;0,"学习卡","老结算")</f>
        <v>学习卡</v>
      </c>
      <c r="AZ1093" s="34" t="str">
        <f t="shared" si="432"/>
        <v>新生游学会员</v>
      </c>
      <c r="BA1093" s="34" t="str">
        <f t="shared" si="433"/>
        <v>无</v>
      </c>
      <c r="BB1093" s="34" t="str">
        <f t="shared" si="434"/>
        <v/>
      </c>
      <c r="BC1093" s="34" t="str">
        <f t="shared" si="435"/>
        <v/>
      </c>
      <c r="BD1093" s="34" t="str">
        <f t="shared" si="436"/>
        <v>无</v>
      </c>
      <c r="BE1093" s="34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创始会员</v>
      </c>
    </row>
    <row r="1094" spans="1:57" ht="17.25" hidden="1" customHeight="1">
      <c r="A1094" s="36">
        <v>42927</v>
      </c>
      <c r="B1094" s="37" t="s">
        <v>4478</v>
      </c>
      <c r="C1094" s="37" t="s">
        <v>13</v>
      </c>
      <c r="D1094" s="37" t="s">
        <v>4475</v>
      </c>
      <c r="E1094" s="37" t="s">
        <v>4476</v>
      </c>
      <c r="F1094" s="37" t="s">
        <v>1699</v>
      </c>
      <c r="G1094" s="37" t="s">
        <v>13</v>
      </c>
      <c r="H1094" s="37" t="s">
        <v>1679</v>
      </c>
      <c r="I1094" s="37" t="s">
        <v>13</v>
      </c>
      <c r="J1094" s="37">
        <v>0</v>
      </c>
      <c r="K1094" s="37">
        <v>5500</v>
      </c>
      <c r="L1094" s="208">
        <v>1880</v>
      </c>
      <c r="M1094" s="208">
        <v>940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1880</v>
      </c>
      <c r="T1094" s="37" t="s">
        <v>1401</v>
      </c>
      <c r="U1094" s="37" t="s">
        <v>1676</v>
      </c>
      <c r="V1094" s="37" t="s">
        <v>1677</v>
      </c>
      <c r="W1094" s="37" t="s">
        <v>4349</v>
      </c>
      <c r="X1094" s="37" t="s">
        <v>4479</v>
      </c>
      <c r="Y1094" s="37" t="s">
        <v>1680</v>
      </c>
      <c r="Z1094" s="37" t="s">
        <v>476</v>
      </c>
      <c r="AA1094" s="37" t="s">
        <v>4650</v>
      </c>
      <c r="AB1094" s="37" t="s">
        <v>4477</v>
      </c>
      <c r="AC1094" s="34" t="str">
        <f t="shared" si="413"/>
        <v>王圆圆</v>
      </c>
      <c r="AD1094" s="35">
        <f t="shared" si="414"/>
        <v>8</v>
      </c>
      <c r="AE1094" s="34" t="str">
        <f t="shared" si="415"/>
        <v>无</v>
      </c>
      <c r="AF1094" s="24"/>
      <c r="AG1094" s="39">
        <f t="shared" si="437"/>
        <v>0.05</v>
      </c>
      <c r="AH1094" s="35">
        <f t="shared" si="417"/>
        <v>0</v>
      </c>
      <c r="AI1094" s="35">
        <f t="shared" si="438"/>
        <v>940</v>
      </c>
      <c r="AJ1094" s="34" t="str">
        <f t="shared" si="419"/>
        <v>新生连报幼儿1期国际学员</v>
      </c>
      <c r="AK1094" s="34" t="str">
        <f t="shared" si="420"/>
        <v>新生</v>
      </c>
      <c r="AL1094" s="34" t="str">
        <f t="shared" si="421"/>
        <v>连报</v>
      </c>
      <c r="AM1094" s="34" t="str">
        <f t="shared" si="422"/>
        <v>幼儿</v>
      </c>
      <c r="AN1094" s="34" t="str">
        <f t="shared" si="423"/>
        <v>1期</v>
      </c>
      <c r="AO1094" s="34" t="str">
        <f t="shared" si="424"/>
        <v>国际学员</v>
      </c>
      <c r="AP1094" s="34" t="str">
        <f>IF(AJ1094="","",VLOOKUP(AN1094,[1]Sheet11!E:F,2,0))</f>
        <v>1年</v>
      </c>
      <c r="AQ1094" s="34" t="str">
        <f>IF(AO1094="拼单会员","5年",IF(AJ1094="","",VLOOKUP(AM1094&amp;AP1094,[1]Sheet11!$J$3:$K$17,2)))</f>
        <v>1年</v>
      </c>
      <c r="AR1094" s="34" t="str">
        <f t="shared" si="425"/>
        <v>国际班</v>
      </c>
      <c r="AS1094" s="34" t="str">
        <f t="shared" si="426"/>
        <v>2017-07-11</v>
      </c>
      <c r="AT1094" s="34" t="str">
        <f t="shared" si="427"/>
        <v>新生</v>
      </c>
      <c r="AU1094" s="34" t="str">
        <f t="shared" si="428"/>
        <v>新生</v>
      </c>
      <c r="AV1094" s="34" t="str">
        <f t="shared" si="429"/>
        <v>1期秒杀</v>
      </c>
      <c r="AW1094" s="34" t="str">
        <f t="shared" si="430"/>
        <v>国际班</v>
      </c>
      <c r="AX1094" s="34" t="str">
        <f t="shared" si="431"/>
        <v>新生国际班</v>
      </c>
      <c r="AY1094" s="34" t="str">
        <f>IF(SUMIF('7-市场业绩'!F:F,AC1094,'7-市场业绩'!I:I)&gt;0,"学习卡","老结算")</f>
        <v>学习卡</v>
      </c>
      <c r="AZ1094" s="34" t="str">
        <f t="shared" si="432"/>
        <v>1期秒杀</v>
      </c>
      <c r="BA1094" s="34" t="str">
        <f t="shared" si="433"/>
        <v>无</v>
      </c>
      <c r="BB1094" s="34" t="str">
        <f t="shared" si="434"/>
        <v/>
      </c>
      <c r="BC1094" s="34" t="str">
        <f t="shared" si="435"/>
        <v/>
      </c>
      <c r="BD1094" s="34" t="str">
        <f t="shared" si="436"/>
        <v>无</v>
      </c>
      <c r="BE1094" s="34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1期秒杀</v>
      </c>
    </row>
    <row r="1095" spans="1:57" ht="17.25" hidden="1" customHeight="1">
      <c r="A1095" s="36">
        <v>42925</v>
      </c>
      <c r="B1095" s="37" t="s">
        <v>4493</v>
      </c>
      <c r="C1095" s="37" t="s">
        <v>13</v>
      </c>
      <c r="D1095" s="37" t="s">
        <v>4490</v>
      </c>
      <c r="E1095" s="37" t="s">
        <v>4491</v>
      </c>
      <c r="F1095" s="37" t="s">
        <v>1686</v>
      </c>
      <c r="G1095" s="37" t="s">
        <v>12</v>
      </c>
      <c r="H1095" s="37" t="s">
        <v>1679</v>
      </c>
      <c r="I1095" s="37" t="s">
        <v>13</v>
      </c>
      <c r="J1095" s="37">
        <v>5500</v>
      </c>
      <c r="K1095" s="37">
        <v>0</v>
      </c>
      <c r="L1095" s="208">
        <v>1880</v>
      </c>
      <c r="M1095" s="208">
        <v>940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1880</v>
      </c>
      <c r="T1095" s="37" t="s">
        <v>1401</v>
      </c>
      <c r="U1095" s="37" t="s">
        <v>4262</v>
      </c>
      <c r="V1095" s="37" t="s">
        <v>1677</v>
      </c>
      <c r="W1095" s="37" t="s">
        <v>4349</v>
      </c>
      <c r="X1095" s="37" t="s">
        <v>4270</v>
      </c>
      <c r="Y1095" s="37" t="s">
        <v>1680</v>
      </c>
      <c r="Z1095" s="37" t="s">
        <v>476</v>
      </c>
      <c r="AA1095" s="37" t="s">
        <v>4650</v>
      </c>
      <c r="AB1095" s="37" t="s">
        <v>4492</v>
      </c>
      <c r="AC1095" s="34" t="str">
        <f t="shared" si="413"/>
        <v>王圆圆</v>
      </c>
      <c r="AD1095" s="35">
        <f t="shared" si="414"/>
        <v>8</v>
      </c>
      <c r="AE1095" s="34" t="str">
        <f t="shared" si="415"/>
        <v>无</v>
      </c>
      <c r="AF1095" s="24"/>
      <c r="AG1095" s="39">
        <f t="shared" si="437"/>
        <v>0.05</v>
      </c>
      <c r="AH1095" s="35">
        <f t="shared" si="417"/>
        <v>0</v>
      </c>
      <c r="AI1095" s="35">
        <f t="shared" si="438"/>
        <v>940</v>
      </c>
      <c r="AJ1095" s="34" t="str">
        <f t="shared" si="419"/>
        <v>新生连报幼儿1期国际学员</v>
      </c>
      <c r="AK1095" s="34" t="str">
        <f t="shared" si="420"/>
        <v>新生</v>
      </c>
      <c r="AL1095" s="34" t="str">
        <f t="shared" si="421"/>
        <v>连报</v>
      </c>
      <c r="AM1095" s="34" t="str">
        <f t="shared" si="422"/>
        <v>幼儿</v>
      </c>
      <c r="AN1095" s="34" t="str">
        <f t="shared" si="423"/>
        <v>1期</v>
      </c>
      <c r="AO1095" s="34" t="str">
        <f t="shared" si="424"/>
        <v>国际学员</v>
      </c>
      <c r="AP1095" s="34" t="str">
        <f>IF(AJ1095="","",VLOOKUP(AN1095,[1]Sheet11!E:F,2,0))</f>
        <v>1年</v>
      </c>
      <c r="AQ1095" s="34" t="str">
        <f>IF(AO1095="拼单会员","5年",IF(AJ1095="","",VLOOKUP(AM1095&amp;AP1095,[1]Sheet11!$J$3:$K$17,2)))</f>
        <v>1年</v>
      </c>
      <c r="AR1095" s="34" t="str">
        <f t="shared" si="425"/>
        <v>国际班</v>
      </c>
      <c r="AS1095" s="34" t="str">
        <f t="shared" si="426"/>
        <v>2017-07-09</v>
      </c>
      <c r="AT1095" s="34" t="str">
        <f t="shared" si="427"/>
        <v>新生</v>
      </c>
      <c r="AU1095" s="34" t="str">
        <f t="shared" si="428"/>
        <v>新生</v>
      </c>
      <c r="AV1095" s="34" t="str">
        <f t="shared" si="429"/>
        <v>1期秒杀</v>
      </c>
      <c r="AW1095" s="34" t="str">
        <f t="shared" si="430"/>
        <v>国际班</v>
      </c>
      <c r="AX1095" s="34" t="str">
        <f t="shared" si="431"/>
        <v>新生国际班</v>
      </c>
      <c r="AY1095" s="34" t="str">
        <f>IF(SUMIF('7-市场业绩'!F:F,AC1095,'7-市场业绩'!I:I)&gt;0,"学习卡","老结算")</f>
        <v>学习卡</v>
      </c>
      <c r="AZ1095" s="34" t="str">
        <f t="shared" si="432"/>
        <v>1期秒杀</v>
      </c>
      <c r="BA1095" s="34" t="str">
        <f t="shared" si="433"/>
        <v>无</v>
      </c>
      <c r="BB1095" s="34" t="str">
        <f t="shared" si="434"/>
        <v/>
      </c>
      <c r="BC1095" s="34" t="str">
        <f t="shared" si="435"/>
        <v/>
      </c>
      <c r="BD1095" s="34" t="str">
        <f t="shared" si="436"/>
        <v>无</v>
      </c>
      <c r="BE1095" s="34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 ht="17.25" hidden="1" customHeight="1">
      <c r="A1096" s="36">
        <v>42921</v>
      </c>
      <c r="B1096" s="37" t="s">
        <v>4525</v>
      </c>
      <c r="C1096" s="37" t="s">
        <v>13</v>
      </c>
      <c r="D1096" s="37" t="s">
        <v>4523</v>
      </c>
      <c r="E1096" s="37" t="s">
        <v>4524</v>
      </c>
      <c r="F1096" s="37" t="s">
        <v>1686</v>
      </c>
      <c r="G1096" s="37" t="s">
        <v>12</v>
      </c>
      <c r="H1096" s="37" t="s">
        <v>1679</v>
      </c>
      <c r="I1096" s="37" t="s">
        <v>13</v>
      </c>
      <c r="J1096" s="37">
        <v>5500</v>
      </c>
      <c r="K1096" s="37">
        <v>0</v>
      </c>
      <c r="L1096" s="208">
        <v>1880</v>
      </c>
      <c r="M1096" s="208">
        <v>940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1880</v>
      </c>
      <c r="T1096" s="37" t="s">
        <v>1401</v>
      </c>
      <c r="U1096" s="37" t="s">
        <v>4262</v>
      </c>
      <c r="V1096" s="37" t="s">
        <v>1677</v>
      </c>
      <c r="W1096" s="37" t="s">
        <v>4349</v>
      </c>
      <c r="X1096" s="37" t="s">
        <v>4270</v>
      </c>
      <c r="Y1096" s="37" t="s">
        <v>1680</v>
      </c>
      <c r="Z1096" s="37" t="s">
        <v>476</v>
      </c>
      <c r="AA1096" s="37" t="s">
        <v>4650</v>
      </c>
      <c r="AB1096" s="37" t="s">
        <v>4649</v>
      </c>
      <c r="AC1096" s="34" t="str">
        <f t="shared" si="413"/>
        <v>王圆圆</v>
      </c>
      <c r="AD1096" s="35">
        <f t="shared" si="414"/>
        <v>8</v>
      </c>
      <c r="AE1096" s="34" t="str">
        <f t="shared" si="415"/>
        <v>无</v>
      </c>
      <c r="AF1096" s="24"/>
      <c r="AG1096" s="39">
        <f t="shared" si="437"/>
        <v>0.05</v>
      </c>
      <c r="AH1096" s="35">
        <f t="shared" si="417"/>
        <v>0</v>
      </c>
      <c r="AI1096" s="35">
        <f t="shared" si="438"/>
        <v>940</v>
      </c>
      <c r="AJ1096" s="34" t="str">
        <f t="shared" si="419"/>
        <v>新生连报小学1期国际会员</v>
      </c>
      <c r="AK1096" s="34" t="str">
        <f t="shared" si="420"/>
        <v>新生</v>
      </c>
      <c r="AL1096" s="34" t="str">
        <f t="shared" si="421"/>
        <v>连报</v>
      </c>
      <c r="AM1096" s="34" t="str">
        <f t="shared" si="422"/>
        <v>小学</v>
      </c>
      <c r="AN1096" s="34" t="str">
        <f t="shared" si="423"/>
        <v>1期</v>
      </c>
      <c r="AO1096" s="34" t="str">
        <f t="shared" si="424"/>
        <v>国际会员</v>
      </c>
      <c r="AP1096" s="34" t="str">
        <f>IF(AJ1096="","",VLOOKUP(AN1096,[1]Sheet11!E:F,2,0))</f>
        <v>1年</v>
      </c>
      <c r="AQ1096" s="34" t="str">
        <f>IF(AO1096="拼单会员","5年",IF(AJ1096="","",VLOOKUP(AM1096&amp;AP1096,[1]Sheet11!$J$3:$K$17,2)))</f>
        <v>1年</v>
      </c>
      <c r="AR1096" s="34" t="str">
        <f t="shared" si="425"/>
        <v>国际班</v>
      </c>
      <c r="AS1096" s="34" t="str">
        <f t="shared" si="426"/>
        <v>2017-07-05</v>
      </c>
      <c r="AT1096" s="34" t="str">
        <f t="shared" si="427"/>
        <v>新生</v>
      </c>
      <c r="AU1096" s="34" t="str">
        <f t="shared" si="428"/>
        <v>新生</v>
      </c>
      <c r="AV1096" s="34" t="str">
        <f t="shared" si="429"/>
        <v>1期秒杀</v>
      </c>
      <c r="AW1096" s="34" t="str">
        <f t="shared" si="430"/>
        <v>国际班</v>
      </c>
      <c r="AX1096" s="34" t="str">
        <f t="shared" si="431"/>
        <v>新生国际班</v>
      </c>
      <c r="AY1096" s="34" t="str">
        <f>IF(SUMIF('7-市场业绩'!F:F,AC1096,'7-市场业绩'!I:I)&gt;0,"学习卡","老结算")</f>
        <v>学习卡</v>
      </c>
      <c r="AZ1096" s="34" t="str">
        <f t="shared" si="432"/>
        <v>1期秒杀</v>
      </c>
      <c r="BA1096" s="34" t="str">
        <f t="shared" si="433"/>
        <v>无</v>
      </c>
      <c r="BB1096" s="34" t="str">
        <f t="shared" si="434"/>
        <v/>
      </c>
      <c r="BC1096" s="34" t="str">
        <f t="shared" si="435"/>
        <v/>
      </c>
      <c r="BD1096" s="34" t="str">
        <f t="shared" si="436"/>
        <v>无</v>
      </c>
      <c r="BE1096" s="34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1期秒杀</v>
      </c>
    </row>
    <row r="1097" spans="1:57" ht="17.25" hidden="1" customHeight="1">
      <c r="A1097" s="36">
        <v>42921</v>
      </c>
      <c r="B1097" s="37" t="s">
        <v>4535</v>
      </c>
      <c r="C1097" s="37" t="s">
        <v>13</v>
      </c>
      <c r="D1097" s="37" t="s">
        <v>4532</v>
      </c>
      <c r="E1097" s="37" t="s">
        <v>4533</v>
      </c>
      <c r="F1097" s="37" t="s">
        <v>1686</v>
      </c>
      <c r="G1097" s="37" t="s">
        <v>12</v>
      </c>
      <c r="H1097" s="37" t="s">
        <v>1679</v>
      </c>
      <c r="I1097" s="37" t="s">
        <v>13</v>
      </c>
      <c r="J1097" s="37">
        <v>5500</v>
      </c>
      <c r="K1097" s="37">
        <v>0</v>
      </c>
      <c r="L1097" s="208">
        <v>1880</v>
      </c>
      <c r="M1097" s="208">
        <v>940</v>
      </c>
      <c r="N1097" s="37">
        <v>0</v>
      </c>
      <c r="O1097" s="37">
        <v>0</v>
      </c>
      <c r="P1097" s="37">
        <v>0</v>
      </c>
      <c r="Q1097" s="37">
        <v>0</v>
      </c>
      <c r="R1097" s="37">
        <v>0</v>
      </c>
      <c r="S1097" s="37">
        <v>1880</v>
      </c>
      <c r="T1097" s="37" t="s">
        <v>1401</v>
      </c>
      <c r="U1097" s="37" t="s">
        <v>4262</v>
      </c>
      <c r="V1097" s="37" t="s">
        <v>1677</v>
      </c>
      <c r="W1097" s="37" t="s">
        <v>4349</v>
      </c>
      <c r="X1097" s="37" t="s">
        <v>4534</v>
      </c>
      <c r="Y1097" s="37" t="s">
        <v>1680</v>
      </c>
      <c r="Z1097" s="37" t="s">
        <v>476</v>
      </c>
      <c r="AA1097" s="37" t="s">
        <v>4650</v>
      </c>
      <c r="AB1097" s="37" t="s">
        <v>4649</v>
      </c>
      <c r="AC1097" s="34" t="str">
        <f t="shared" si="413"/>
        <v>王圆圆</v>
      </c>
      <c r="AD1097" s="35">
        <f t="shared" si="414"/>
        <v>8</v>
      </c>
      <c r="AE1097" s="34" t="str">
        <f t="shared" si="415"/>
        <v>无</v>
      </c>
      <c r="AF1097" s="24"/>
      <c r="AG1097" s="39">
        <f t="shared" si="437"/>
        <v>0.05</v>
      </c>
      <c r="AH1097" s="35">
        <f t="shared" si="417"/>
        <v>0</v>
      </c>
      <c r="AI1097" s="35">
        <f t="shared" si="438"/>
        <v>940</v>
      </c>
      <c r="AJ1097" s="34" t="str">
        <f t="shared" si="419"/>
        <v>新生连报小学1期国际会员</v>
      </c>
      <c r="AK1097" s="34" t="str">
        <f t="shared" si="420"/>
        <v>新生</v>
      </c>
      <c r="AL1097" s="34" t="str">
        <f t="shared" si="421"/>
        <v>连报</v>
      </c>
      <c r="AM1097" s="34" t="str">
        <f t="shared" si="422"/>
        <v>小学</v>
      </c>
      <c r="AN1097" s="34" t="str">
        <f t="shared" si="423"/>
        <v>1期</v>
      </c>
      <c r="AO1097" s="34" t="str">
        <f t="shared" si="424"/>
        <v>国际会员</v>
      </c>
      <c r="AP1097" s="34" t="str">
        <f>IF(AJ1097="","",VLOOKUP(AN1097,[1]Sheet11!E:F,2,0))</f>
        <v>1年</v>
      </c>
      <c r="AQ1097" s="34" t="str">
        <f>IF(AO1097="拼单会员","5年",IF(AJ1097="","",VLOOKUP(AM1097&amp;AP1097,[1]Sheet11!$J$3:$K$17,2)))</f>
        <v>1年</v>
      </c>
      <c r="AR1097" s="34" t="str">
        <f t="shared" si="425"/>
        <v>国际班</v>
      </c>
      <c r="AS1097" s="34" t="str">
        <f t="shared" si="426"/>
        <v>2017-07-05</v>
      </c>
      <c r="AT1097" s="34" t="str">
        <f t="shared" si="427"/>
        <v>新生</v>
      </c>
      <c r="AU1097" s="34" t="str">
        <f t="shared" si="428"/>
        <v>新生</v>
      </c>
      <c r="AV1097" s="34" t="str">
        <f t="shared" si="429"/>
        <v>1期秒杀</v>
      </c>
      <c r="AW1097" s="34" t="str">
        <f t="shared" si="430"/>
        <v>国际班</v>
      </c>
      <c r="AX1097" s="34" t="str">
        <f t="shared" si="431"/>
        <v>新生国际班</v>
      </c>
      <c r="AY1097" s="34" t="str">
        <f>IF(SUMIF('7-市场业绩'!F:F,AC1097,'7-市场业绩'!I:I)&gt;0,"学习卡","老结算")</f>
        <v>学习卡</v>
      </c>
      <c r="AZ1097" s="34" t="str">
        <f t="shared" si="432"/>
        <v>1期秒杀</v>
      </c>
      <c r="BA1097" s="34" t="str">
        <f t="shared" si="433"/>
        <v>无</v>
      </c>
      <c r="BB1097" s="34" t="str">
        <f t="shared" si="434"/>
        <v/>
      </c>
      <c r="BC1097" s="34" t="str">
        <f t="shared" si="435"/>
        <v/>
      </c>
      <c r="BD1097" s="34" t="str">
        <f t="shared" si="436"/>
        <v>无</v>
      </c>
      <c r="BE1097" s="34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 ht="17.25" hidden="1" customHeight="1">
      <c r="A1098" s="36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208"/>
      <c r="M1098" s="208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4" t="str">
        <f t="shared" si="413"/>
        <v/>
      </c>
      <c r="AD1098" s="35">
        <f t="shared" si="414"/>
        <v>0</v>
      </c>
      <c r="AE1098" s="34" t="str">
        <f t="shared" si="415"/>
        <v/>
      </c>
      <c r="AF1098" s="24"/>
      <c r="AG1098" s="39">
        <f t="shared" si="437"/>
        <v>0</v>
      </c>
      <c r="AH1098" s="35">
        <f t="shared" si="417"/>
        <v>0</v>
      </c>
      <c r="AI1098" s="35">
        <f t="shared" si="438"/>
        <v>0</v>
      </c>
      <c r="AJ1098" s="34" t="str">
        <f t="shared" si="419"/>
        <v/>
      </c>
      <c r="AK1098" s="34" t="str">
        <f t="shared" si="420"/>
        <v/>
      </c>
      <c r="AL1098" s="34" t="str">
        <f t="shared" si="421"/>
        <v/>
      </c>
      <c r="AM1098" s="34" t="str">
        <f t="shared" si="422"/>
        <v/>
      </c>
      <c r="AN1098" s="34" t="str">
        <f t="shared" si="423"/>
        <v/>
      </c>
      <c r="AO1098" s="34" t="str">
        <f t="shared" si="424"/>
        <v/>
      </c>
      <c r="AP1098" s="34" t="str">
        <f>IF(AJ1098="","",VLOOKUP(AN1098,[1]Sheet11!E:F,2,0))</f>
        <v/>
      </c>
      <c r="AQ1098" s="34" t="str">
        <f>IF(AO1098="拼单会员","5年",IF(AJ1098="","",VLOOKUP(AM1098&amp;AP1098,[1]Sheet11!$J$3:$K$17,2)))</f>
        <v/>
      </c>
      <c r="AR1098" s="34" t="str">
        <f t="shared" si="425"/>
        <v/>
      </c>
      <c r="AS1098" s="34" t="str">
        <f t="shared" si="426"/>
        <v/>
      </c>
      <c r="AT1098" s="34" t="str">
        <f t="shared" si="427"/>
        <v/>
      </c>
      <c r="AU1098" s="34" t="str">
        <f t="shared" si="428"/>
        <v/>
      </c>
      <c r="AV1098" s="34" t="str">
        <f t="shared" si="429"/>
        <v/>
      </c>
      <c r="AW1098" s="34" t="str">
        <f t="shared" si="430"/>
        <v/>
      </c>
      <c r="AX1098" s="34" t="str">
        <f t="shared" si="431"/>
        <v/>
      </c>
      <c r="AY1098" s="34" t="str">
        <f>IF(SUMIF('7-市场业绩'!F:F,AC1098,'7-市场业绩'!I:I)&gt;0,"学习卡","老结算")</f>
        <v>老结算</v>
      </c>
      <c r="AZ1098" s="34" t="str">
        <f t="shared" si="432"/>
        <v/>
      </c>
      <c r="BA1098" s="34" t="str">
        <f t="shared" si="433"/>
        <v>无</v>
      </c>
      <c r="BB1098" s="34" t="str">
        <f t="shared" si="434"/>
        <v/>
      </c>
      <c r="BC1098" s="34" t="str">
        <f t="shared" si="435"/>
        <v/>
      </c>
      <c r="BD1098" s="34" t="str">
        <f t="shared" si="436"/>
        <v>无</v>
      </c>
      <c r="BE1098" s="34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 ht="17.25" hidden="1" customHeight="1">
      <c r="A1099" s="36">
        <v>42939</v>
      </c>
      <c r="B1099" s="37" t="s">
        <v>4368</v>
      </c>
      <c r="C1099" s="37" t="s">
        <v>13</v>
      </c>
      <c r="D1099" s="37" t="s">
        <v>4365</v>
      </c>
      <c r="E1099" s="37" t="s">
        <v>4366</v>
      </c>
      <c r="F1099" s="37" t="s">
        <v>2988</v>
      </c>
      <c r="G1099" s="37" t="s">
        <v>12</v>
      </c>
      <c r="H1099" s="37" t="s">
        <v>1679</v>
      </c>
      <c r="I1099" s="37" t="s">
        <v>13</v>
      </c>
      <c r="J1099" s="37">
        <v>0</v>
      </c>
      <c r="K1099" s="37">
        <v>5500</v>
      </c>
      <c r="L1099" s="208">
        <v>1880</v>
      </c>
      <c r="M1099" s="208">
        <v>940</v>
      </c>
      <c r="N1099" s="37">
        <v>0</v>
      </c>
      <c r="O1099" s="37">
        <v>0</v>
      </c>
      <c r="P1099" s="37">
        <v>0</v>
      </c>
      <c r="Q1099" s="37">
        <v>0</v>
      </c>
      <c r="R1099" s="37">
        <v>0</v>
      </c>
      <c r="S1099" s="37">
        <v>1880</v>
      </c>
      <c r="T1099" s="37" t="s">
        <v>1401</v>
      </c>
      <c r="U1099" s="37" t="s">
        <v>4345</v>
      </c>
      <c r="V1099" s="37" t="s">
        <v>1677</v>
      </c>
      <c r="W1099" s="37" t="s">
        <v>4346</v>
      </c>
      <c r="X1099" s="37" t="s">
        <v>4367</v>
      </c>
      <c r="Y1099" s="37" t="s">
        <v>1680</v>
      </c>
      <c r="Z1099" s="37" t="s">
        <v>476</v>
      </c>
      <c r="AA1099" s="244" t="s">
        <v>4653</v>
      </c>
      <c r="AB1099" s="37" t="s">
        <v>4359</v>
      </c>
      <c r="AC1099" s="34" t="str">
        <f t="shared" si="413"/>
        <v>吴彩红</v>
      </c>
      <c r="AD1099" s="35">
        <f t="shared" si="414"/>
        <v>8</v>
      </c>
      <c r="AE1099" s="34" t="str">
        <f t="shared" si="415"/>
        <v>无</v>
      </c>
      <c r="AF1099" s="24"/>
      <c r="AG1099" s="39">
        <f t="shared" si="437"/>
        <v>0.05</v>
      </c>
      <c r="AH1099" s="35">
        <f t="shared" si="417"/>
        <v>0</v>
      </c>
      <c r="AI1099" s="35">
        <f t="shared" si="438"/>
        <v>940</v>
      </c>
      <c r="AJ1099" s="34" t="str">
        <f t="shared" si="419"/>
        <v>新生连报幼儿1期国际学员</v>
      </c>
      <c r="AK1099" s="34" t="str">
        <f t="shared" si="420"/>
        <v>新生</v>
      </c>
      <c r="AL1099" s="34" t="str">
        <f t="shared" si="421"/>
        <v>连报</v>
      </c>
      <c r="AM1099" s="34" t="str">
        <f t="shared" si="422"/>
        <v>幼儿</v>
      </c>
      <c r="AN1099" s="34" t="str">
        <f t="shared" si="423"/>
        <v>1期</v>
      </c>
      <c r="AO1099" s="34" t="str">
        <f t="shared" si="424"/>
        <v>国际学员</v>
      </c>
      <c r="AP1099" s="34" t="str">
        <f>IF(AJ1099="","",VLOOKUP(AN1099,[1]Sheet11!E:F,2,0))</f>
        <v>1年</v>
      </c>
      <c r="AQ1099" s="34" t="str">
        <f>IF(AO1099="拼单会员","5年",IF(AJ1099="","",VLOOKUP(AM1099&amp;AP1099,[1]Sheet11!$J$3:$K$17,2)))</f>
        <v>1年</v>
      </c>
      <c r="AR1099" s="34" t="str">
        <f t="shared" si="425"/>
        <v>国际班</v>
      </c>
      <c r="AS1099" s="34" t="str">
        <f t="shared" si="426"/>
        <v>2017-07-23</v>
      </c>
      <c r="AT1099" s="34" t="str">
        <f t="shared" si="427"/>
        <v>新生</v>
      </c>
      <c r="AU1099" s="34" t="str">
        <f t="shared" si="428"/>
        <v>新生</v>
      </c>
      <c r="AV1099" s="34" t="str">
        <f t="shared" si="429"/>
        <v>1期秒杀</v>
      </c>
      <c r="AW1099" s="34" t="str">
        <f t="shared" si="430"/>
        <v>国际班</v>
      </c>
      <c r="AX1099" s="34" t="str">
        <f t="shared" si="431"/>
        <v>新生国际班</v>
      </c>
      <c r="AY1099" s="34" t="str">
        <f>IF(SUMIF('7-市场业绩'!F:F,AC1099,'7-市场业绩'!I:I)&gt;0,"学习卡","老结算")</f>
        <v>学习卡</v>
      </c>
      <c r="AZ1099" s="34" t="str">
        <f t="shared" si="432"/>
        <v>1期秒杀</v>
      </c>
      <c r="BA1099" s="34" t="str">
        <f t="shared" si="433"/>
        <v>无</v>
      </c>
      <c r="BB1099" s="34" t="str">
        <f t="shared" si="434"/>
        <v/>
      </c>
      <c r="BC1099" s="34" t="str">
        <f t="shared" si="435"/>
        <v/>
      </c>
      <c r="BD1099" s="34" t="str">
        <f t="shared" si="436"/>
        <v>无</v>
      </c>
      <c r="BE1099" s="34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 ht="17.25" customHeight="1">
      <c r="A1100" s="36">
        <v>42934</v>
      </c>
      <c r="B1100" s="37" t="s">
        <v>4390</v>
      </c>
      <c r="C1100" s="37" t="s">
        <v>13</v>
      </c>
      <c r="D1100" s="37" t="s">
        <v>4391</v>
      </c>
      <c r="E1100" s="37" t="s">
        <v>4392</v>
      </c>
      <c r="F1100" s="37" t="s">
        <v>4393</v>
      </c>
      <c r="G1100" s="37" t="s">
        <v>12</v>
      </c>
      <c r="H1100" s="37" t="s">
        <v>4271</v>
      </c>
      <c r="I1100" s="37" t="s">
        <v>13</v>
      </c>
      <c r="J1100" s="37">
        <v>0</v>
      </c>
      <c r="K1100" s="37">
        <v>0</v>
      </c>
      <c r="L1100" s="208">
        <v>48800</v>
      </c>
      <c r="M1100" s="208">
        <v>24400</v>
      </c>
      <c r="N1100" s="37">
        <v>0</v>
      </c>
      <c r="O1100" s="37">
        <v>0</v>
      </c>
      <c r="P1100" s="37">
        <v>0</v>
      </c>
      <c r="Q1100" s="37">
        <v>0</v>
      </c>
      <c r="R1100" s="37">
        <v>0</v>
      </c>
      <c r="S1100" s="37">
        <v>48800</v>
      </c>
      <c r="T1100" s="37" t="s">
        <v>1401</v>
      </c>
      <c r="U1100" s="37" t="s">
        <v>4345</v>
      </c>
      <c r="V1100" s="37" t="s">
        <v>1677</v>
      </c>
      <c r="W1100" s="37" t="s">
        <v>4349</v>
      </c>
      <c r="X1100" s="37" t="s">
        <v>4394</v>
      </c>
      <c r="Y1100" s="37" t="s">
        <v>1680</v>
      </c>
      <c r="Z1100" s="37" t="s">
        <v>476</v>
      </c>
      <c r="AA1100" s="37" t="s">
        <v>4652</v>
      </c>
      <c r="AB1100" s="297" t="s">
        <v>4684</v>
      </c>
      <c r="AC1100" s="34" t="str">
        <f t="shared" si="413"/>
        <v>张松煌</v>
      </c>
      <c r="AD1100" s="35">
        <f t="shared" si="414"/>
        <v>0.5</v>
      </c>
      <c r="AE1100" s="34" t="str">
        <f t="shared" si="415"/>
        <v>罗鸿铭</v>
      </c>
      <c r="AF1100" s="24"/>
      <c r="AG1100" s="39">
        <f t="shared" si="437"/>
        <v>0.5</v>
      </c>
      <c r="AH1100" s="35">
        <f t="shared" si="417"/>
        <v>230</v>
      </c>
      <c r="AI1100" s="35">
        <f t="shared" si="438"/>
        <v>24170</v>
      </c>
      <c r="AJ1100" s="34" t="str">
        <f t="shared" si="419"/>
        <v>新生连报小学3年游学会员</v>
      </c>
      <c r="AK1100" s="34" t="str">
        <f t="shared" si="420"/>
        <v>新生</v>
      </c>
      <c r="AL1100" s="34" t="str">
        <f t="shared" si="421"/>
        <v>连报</v>
      </c>
      <c r="AM1100" s="34" t="str">
        <f t="shared" si="422"/>
        <v>小学</v>
      </c>
      <c r="AN1100" s="34" t="str">
        <f t="shared" si="423"/>
        <v>3年</v>
      </c>
      <c r="AO1100" s="34" t="str">
        <f t="shared" si="424"/>
        <v>游学会员</v>
      </c>
      <c r="AP1100" s="34" t="str">
        <f>IF(AJ1100="","",VLOOKUP(AN1100,[1]Sheet11!E:F,2,0))</f>
        <v>3年</v>
      </c>
      <c r="AQ1100" s="34" t="str">
        <f>IF(AO1100="拼单会员","5年",IF(AJ1100="","",VLOOKUP(AM1100&amp;AP1100,[1]Sheet11!$J$3:$K$17,2)))</f>
        <v>2年</v>
      </c>
      <c r="AR1100" s="34" t="str">
        <f t="shared" si="425"/>
        <v>游学会员</v>
      </c>
      <c r="AS1100" s="34" t="str">
        <f t="shared" si="426"/>
        <v>2017-07-18</v>
      </c>
      <c r="AT1100" s="34" t="str">
        <f t="shared" si="427"/>
        <v>新生</v>
      </c>
      <c r="AU1100" s="34" t="str">
        <f t="shared" si="428"/>
        <v>新生</v>
      </c>
      <c r="AV1100" s="34" t="str">
        <f t="shared" si="429"/>
        <v>新生游学会员</v>
      </c>
      <c r="AW1100" s="34" t="str">
        <f t="shared" si="430"/>
        <v>国际班</v>
      </c>
      <c r="AX1100" s="34" t="str">
        <f t="shared" si="431"/>
        <v>新生国际班</v>
      </c>
      <c r="AY1100" s="34" t="str">
        <f>IF(SUMIF('7-市场业绩'!F:F,AC1100,'7-市场业绩'!I:I)&gt;0,"学习卡","老结算")</f>
        <v>学习卡</v>
      </c>
      <c r="AZ1100" s="34" t="str">
        <f t="shared" si="432"/>
        <v>新生游学会员</v>
      </c>
      <c r="BA1100" s="34" t="str">
        <f t="shared" si="433"/>
        <v>无</v>
      </c>
      <c r="BB1100" s="34" t="str">
        <f t="shared" si="434"/>
        <v/>
      </c>
      <c r="BC1100" s="34" t="str">
        <f t="shared" si="435"/>
        <v/>
      </c>
      <c r="BD1100" s="34" t="str">
        <f t="shared" si="436"/>
        <v>无</v>
      </c>
      <c r="BE1100" s="34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创始会员</v>
      </c>
    </row>
    <row r="1101" spans="1:57" ht="17.25" hidden="1" customHeight="1">
      <c r="A1101" s="36">
        <v>42932</v>
      </c>
      <c r="B1101" s="37" t="s">
        <v>4415</v>
      </c>
      <c r="C1101" s="37" t="s">
        <v>13</v>
      </c>
      <c r="D1101" s="37" t="s">
        <v>4416</v>
      </c>
      <c r="E1101" s="37" t="s">
        <v>4417</v>
      </c>
      <c r="F1101" s="37" t="s">
        <v>4418</v>
      </c>
      <c r="G1101" s="37" t="s">
        <v>13</v>
      </c>
      <c r="H1101" s="37" t="s">
        <v>4271</v>
      </c>
      <c r="I1101" s="37" t="s">
        <v>13</v>
      </c>
      <c r="J1101" s="37">
        <v>0</v>
      </c>
      <c r="K1101" s="37">
        <v>0</v>
      </c>
      <c r="L1101" s="208">
        <v>48800</v>
      </c>
      <c r="M1101" s="208">
        <v>24400</v>
      </c>
      <c r="N1101" s="37">
        <v>0</v>
      </c>
      <c r="O1101" s="37">
        <v>0</v>
      </c>
      <c r="P1101" s="37">
        <v>0</v>
      </c>
      <c r="Q1101" s="37">
        <v>0</v>
      </c>
      <c r="R1101" s="37">
        <v>0</v>
      </c>
      <c r="S1101" s="37">
        <v>48800</v>
      </c>
      <c r="T1101" s="37" t="s">
        <v>1401</v>
      </c>
      <c r="U1101" s="37" t="s">
        <v>4345</v>
      </c>
      <c r="V1101" s="37" t="s">
        <v>1677</v>
      </c>
      <c r="W1101" s="37" t="s">
        <v>4419</v>
      </c>
      <c r="X1101" s="37" t="s">
        <v>4420</v>
      </c>
      <c r="Y1101" s="37" t="s">
        <v>1680</v>
      </c>
      <c r="Z1101" s="37" t="s">
        <v>476</v>
      </c>
      <c r="AA1101" s="244" t="s">
        <v>4654</v>
      </c>
      <c r="AB1101" s="37" t="s">
        <v>4414</v>
      </c>
      <c r="AC1101" s="34" t="str">
        <f t="shared" si="413"/>
        <v>彭永红</v>
      </c>
      <c r="AD1101" s="35">
        <f t="shared" si="414"/>
        <v>0.5</v>
      </c>
      <c r="AE1101" s="34" t="str">
        <f t="shared" si="415"/>
        <v>无</v>
      </c>
      <c r="AF1101" s="24"/>
      <c r="AG1101" s="39">
        <f t="shared" si="437"/>
        <v>0.5</v>
      </c>
      <c r="AH1101" s="35">
        <f t="shared" si="417"/>
        <v>0</v>
      </c>
      <c r="AI1101" s="35">
        <f t="shared" si="438"/>
        <v>24400</v>
      </c>
      <c r="AJ1101" s="34" t="str">
        <f t="shared" si="419"/>
        <v>新生连报小学3年游学会员</v>
      </c>
      <c r="AK1101" s="34" t="str">
        <f t="shared" si="420"/>
        <v>新生</v>
      </c>
      <c r="AL1101" s="34" t="str">
        <f t="shared" si="421"/>
        <v>连报</v>
      </c>
      <c r="AM1101" s="34" t="str">
        <f t="shared" si="422"/>
        <v>小学</v>
      </c>
      <c r="AN1101" s="34" t="str">
        <f t="shared" si="423"/>
        <v>3年</v>
      </c>
      <c r="AO1101" s="34" t="str">
        <f t="shared" si="424"/>
        <v>游学会员</v>
      </c>
      <c r="AP1101" s="34" t="str">
        <f>IF(AJ1101="","",VLOOKUP(AN1101,[1]Sheet11!E:F,2,0))</f>
        <v>3年</v>
      </c>
      <c r="AQ1101" s="34" t="str">
        <f>IF(AO1101="拼单会员","5年",IF(AJ1101="","",VLOOKUP(AM1101&amp;AP1101,[1]Sheet11!$J$3:$K$17,2)))</f>
        <v>2年</v>
      </c>
      <c r="AR1101" s="34" t="str">
        <f t="shared" si="425"/>
        <v>游学会员</v>
      </c>
      <c r="AS1101" s="34" t="str">
        <f t="shared" si="426"/>
        <v>2017-07-15</v>
      </c>
      <c r="AT1101" s="34" t="str">
        <f t="shared" si="427"/>
        <v>新生</v>
      </c>
      <c r="AU1101" s="34" t="str">
        <f t="shared" si="428"/>
        <v>新生</v>
      </c>
      <c r="AV1101" s="34" t="str">
        <f t="shared" si="429"/>
        <v>新生游学会员</v>
      </c>
      <c r="AW1101" s="34" t="str">
        <f t="shared" si="430"/>
        <v>国际班</v>
      </c>
      <c r="AX1101" s="34" t="str">
        <f t="shared" si="431"/>
        <v>新生国际班</v>
      </c>
      <c r="AY1101" s="34" t="str">
        <f>IF(SUMIF('7-市场业绩'!F:F,AC1101,'7-市场业绩'!I:I)&gt;0,"学习卡","老结算")</f>
        <v>学习卡</v>
      </c>
      <c r="AZ1101" s="34" t="str">
        <f t="shared" si="432"/>
        <v>新生游学会员</v>
      </c>
      <c r="BA1101" s="34" t="str">
        <f t="shared" si="433"/>
        <v>无</v>
      </c>
      <c r="BB1101" s="34" t="str">
        <f t="shared" si="434"/>
        <v/>
      </c>
      <c r="BC1101" s="34" t="str">
        <f t="shared" si="435"/>
        <v/>
      </c>
      <c r="BD1101" s="34" t="str">
        <f t="shared" si="436"/>
        <v>无</v>
      </c>
      <c r="BE1101" s="34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创始会员</v>
      </c>
    </row>
    <row r="1102" spans="1:57" ht="17.25" hidden="1" customHeight="1">
      <c r="A1102" s="36">
        <v>42927</v>
      </c>
      <c r="B1102" s="37" t="s">
        <v>4478</v>
      </c>
      <c r="C1102" s="37" t="s">
        <v>13</v>
      </c>
      <c r="D1102" s="37" t="s">
        <v>4475</v>
      </c>
      <c r="E1102" s="37" t="s">
        <v>4476</v>
      </c>
      <c r="F1102" s="37" t="s">
        <v>1699</v>
      </c>
      <c r="G1102" s="37" t="s">
        <v>13</v>
      </c>
      <c r="H1102" s="37" t="s">
        <v>1679</v>
      </c>
      <c r="I1102" s="37" t="s">
        <v>13</v>
      </c>
      <c r="J1102" s="37">
        <v>0</v>
      </c>
      <c r="K1102" s="37">
        <v>5500</v>
      </c>
      <c r="L1102" s="208">
        <v>1880</v>
      </c>
      <c r="M1102" s="208">
        <v>940</v>
      </c>
      <c r="N1102" s="37">
        <v>0</v>
      </c>
      <c r="O1102" s="37">
        <v>0</v>
      </c>
      <c r="P1102" s="37">
        <v>0</v>
      </c>
      <c r="Q1102" s="37">
        <v>0</v>
      </c>
      <c r="R1102" s="37">
        <v>0</v>
      </c>
      <c r="S1102" s="37">
        <v>1880</v>
      </c>
      <c r="T1102" s="37" t="s">
        <v>1401</v>
      </c>
      <c r="U1102" s="37" t="s">
        <v>1676</v>
      </c>
      <c r="V1102" s="37" t="s">
        <v>1677</v>
      </c>
      <c r="W1102" s="37" t="s">
        <v>4349</v>
      </c>
      <c r="X1102" s="37" t="s">
        <v>4479</v>
      </c>
      <c r="Y1102" s="37" t="s">
        <v>1680</v>
      </c>
      <c r="Z1102" s="37" t="s">
        <v>476</v>
      </c>
      <c r="AA1102" s="244" t="s">
        <v>4653</v>
      </c>
      <c r="AB1102" s="37" t="s">
        <v>4477</v>
      </c>
      <c r="AC1102" s="34" t="str">
        <f t="shared" si="413"/>
        <v>吴彩红</v>
      </c>
      <c r="AD1102" s="35">
        <f t="shared" si="414"/>
        <v>8</v>
      </c>
      <c r="AE1102" s="34" t="str">
        <f t="shared" si="415"/>
        <v>无</v>
      </c>
      <c r="AF1102" s="24"/>
      <c r="AG1102" s="39">
        <f t="shared" si="437"/>
        <v>0.05</v>
      </c>
      <c r="AH1102" s="35">
        <f t="shared" si="417"/>
        <v>0</v>
      </c>
      <c r="AI1102" s="35">
        <f t="shared" si="438"/>
        <v>940</v>
      </c>
      <c r="AJ1102" s="34" t="str">
        <f t="shared" si="419"/>
        <v>新生连报幼儿1期国际学员</v>
      </c>
      <c r="AK1102" s="34" t="str">
        <f t="shared" si="420"/>
        <v>新生</v>
      </c>
      <c r="AL1102" s="34" t="str">
        <f t="shared" si="421"/>
        <v>连报</v>
      </c>
      <c r="AM1102" s="34" t="str">
        <f t="shared" si="422"/>
        <v>幼儿</v>
      </c>
      <c r="AN1102" s="34" t="str">
        <f t="shared" si="423"/>
        <v>1期</v>
      </c>
      <c r="AO1102" s="34" t="str">
        <f t="shared" si="424"/>
        <v>国际学员</v>
      </c>
      <c r="AP1102" s="34" t="str">
        <f>IF(AJ1102="","",VLOOKUP(AN1102,[1]Sheet11!E:F,2,0))</f>
        <v>1年</v>
      </c>
      <c r="AQ1102" s="34" t="str">
        <f>IF(AO1102="拼单会员","5年",IF(AJ1102="","",VLOOKUP(AM1102&amp;AP1102,[1]Sheet11!$J$3:$K$17,2)))</f>
        <v>1年</v>
      </c>
      <c r="AR1102" s="34" t="str">
        <f t="shared" si="425"/>
        <v>国际班</v>
      </c>
      <c r="AS1102" s="34" t="str">
        <f t="shared" si="426"/>
        <v>2017-07-11</v>
      </c>
      <c r="AT1102" s="34" t="str">
        <f t="shared" si="427"/>
        <v>新生</v>
      </c>
      <c r="AU1102" s="34" t="str">
        <f t="shared" si="428"/>
        <v>新生</v>
      </c>
      <c r="AV1102" s="34" t="str">
        <f t="shared" si="429"/>
        <v>1期秒杀</v>
      </c>
      <c r="AW1102" s="34" t="str">
        <f t="shared" si="430"/>
        <v>国际班</v>
      </c>
      <c r="AX1102" s="34" t="str">
        <f t="shared" si="431"/>
        <v>新生国际班</v>
      </c>
      <c r="AY1102" s="34" t="str">
        <f>IF(SUMIF('7-市场业绩'!F:F,AC1102,'7-市场业绩'!I:I)&gt;0,"学习卡","老结算")</f>
        <v>学习卡</v>
      </c>
      <c r="AZ1102" s="34" t="str">
        <f t="shared" si="432"/>
        <v>1期秒杀</v>
      </c>
      <c r="BA1102" s="34" t="str">
        <f t="shared" si="433"/>
        <v>无</v>
      </c>
      <c r="BB1102" s="34" t="str">
        <f t="shared" si="434"/>
        <v/>
      </c>
      <c r="BC1102" s="34" t="str">
        <f t="shared" si="435"/>
        <v/>
      </c>
      <c r="BD1102" s="34" t="str">
        <f t="shared" si="436"/>
        <v>无</v>
      </c>
      <c r="BE1102" s="34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>1期秒杀</v>
      </c>
    </row>
    <row r="1103" spans="1:57" ht="17.25" hidden="1" customHeight="1">
      <c r="A1103" s="36">
        <v>42925</v>
      </c>
      <c r="B1103" s="37" t="s">
        <v>4493</v>
      </c>
      <c r="C1103" s="37" t="s">
        <v>13</v>
      </c>
      <c r="D1103" s="37" t="s">
        <v>4490</v>
      </c>
      <c r="E1103" s="37" t="s">
        <v>4491</v>
      </c>
      <c r="F1103" s="37" t="s">
        <v>1686</v>
      </c>
      <c r="G1103" s="37" t="s">
        <v>12</v>
      </c>
      <c r="H1103" s="37" t="s">
        <v>1679</v>
      </c>
      <c r="I1103" s="37" t="s">
        <v>13</v>
      </c>
      <c r="J1103" s="37">
        <v>5500</v>
      </c>
      <c r="K1103" s="37">
        <v>0</v>
      </c>
      <c r="L1103" s="208">
        <v>1880</v>
      </c>
      <c r="M1103" s="208">
        <v>940</v>
      </c>
      <c r="N1103" s="37">
        <v>0</v>
      </c>
      <c r="O1103" s="37">
        <v>0</v>
      </c>
      <c r="P1103" s="37">
        <v>0</v>
      </c>
      <c r="Q1103" s="37">
        <v>0</v>
      </c>
      <c r="R1103" s="37">
        <v>0</v>
      </c>
      <c r="S1103" s="37">
        <v>1880</v>
      </c>
      <c r="T1103" s="37" t="s">
        <v>1401</v>
      </c>
      <c r="U1103" s="37" t="s">
        <v>4262</v>
      </c>
      <c r="V1103" s="37" t="s">
        <v>1677</v>
      </c>
      <c r="W1103" s="37" t="s">
        <v>4349</v>
      </c>
      <c r="X1103" s="37" t="s">
        <v>4270</v>
      </c>
      <c r="Y1103" s="37" t="s">
        <v>1680</v>
      </c>
      <c r="Z1103" s="37" t="s">
        <v>476</v>
      </c>
      <c r="AA1103" s="244" t="s">
        <v>4655</v>
      </c>
      <c r="AB1103" s="37" t="s">
        <v>4492</v>
      </c>
      <c r="AC1103" s="34" t="str">
        <f t="shared" si="413"/>
        <v>翟志翔</v>
      </c>
      <c r="AD1103" s="35">
        <f t="shared" si="414"/>
        <v>8</v>
      </c>
      <c r="AE1103" s="34" t="str">
        <f t="shared" si="415"/>
        <v>无</v>
      </c>
      <c r="AF1103" s="24"/>
      <c r="AG1103" s="39">
        <f t="shared" si="437"/>
        <v>0.05</v>
      </c>
      <c r="AH1103" s="35">
        <f t="shared" si="417"/>
        <v>0</v>
      </c>
      <c r="AI1103" s="35">
        <f t="shared" si="438"/>
        <v>940</v>
      </c>
      <c r="AJ1103" s="34" t="str">
        <f t="shared" si="419"/>
        <v>新生连报幼儿1期国际学员</v>
      </c>
      <c r="AK1103" s="34" t="str">
        <f t="shared" si="420"/>
        <v>新生</v>
      </c>
      <c r="AL1103" s="34" t="str">
        <f t="shared" si="421"/>
        <v>连报</v>
      </c>
      <c r="AM1103" s="34" t="str">
        <f t="shared" si="422"/>
        <v>幼儿</v>
      </c>
      <c r="AN1103" s="34" t="str">
        <f t="shared" si="423"/>
        <v>1期</v>
      </c>
      <c r="AO1103" s="34" t="str">
        <f t="shared" si="424"/>
        <v>国际学员</v>
      </c>
      <c r="AP1103" s="34" t="str">
        <f>IF(AJ1103="","",VLOOKUP(AN1103,[1]Sheet11!E:F,2,0))</f>
        <v>1年</v>
      </c>
      <c r="AQ1103" s="34" t="str">
        <f>IF(AO1103="拼单会员","5年",IF(AJ1103="","",VLOOKUP(AM1103&amp;AP1103,[1]Sheet11!$J$3:$K$17,2)))</f>
        <v>1年</v>
      </c>
      <c r="AR1103" s="34" t="str">
        <f t="shared" si="425"/>
        <v>国际班</v>
      </c>
      <c r="AS1103" s="34" t="str">
        <f t="shared" si="426"/>
        <v>2017-07-09</v>
      </c>
      <c r="AT1103" s="34" t="str">
        <f t="shared" si="427"/>
        <v>新生</v>
      </c>
      <c r="AU1103" s="34" t="str">
        <f t="shared" si="428"/>
        <v>新生</v>
      </c>
      <c r="AV1103" s="34" t="str">
        <f t="shared" si="429"/>
        <v>1期秒杀</v>
      </c>
      <c r="AW1103" s="34" t="str">
        <f t="shared" si="430"/>
        <v>国际班</v>
      </c>
      <c r="AX1103" s="34" t="str">
        <f t="shared" si="431"/>
        <v>新生国际班</v>
      </c>
      <c r="AY1103" s="34" t="str">
        <f>IF(SUMIF('7-市场业绩'!F:F,AC1103,'7-市场业绩'!I:I)&gt;0,"学习卡","老结算")</f>
        <v>学习卡</v>
      </c>
      <c r="AZ1103" s="34" t="str">
        <f t="shared" si="432"/>
        <v>1期秒杀</v>
      </c>
      <c r="BA1103" s="34" t="str">
        <f t="shared" si="433"/>
        <v>无</v>
      </c>
      <c r="BB1103" s="34" t="str">
        <f t="shared" si="434"/>
        <v/>
      </c>
      <c r="BC1103" s="34" t="str">
        <f t="shared" si="435"/>
        <v/>
      </c>
      <c r="BD1103" s="34" t="str">
        <f t="shared" si="436"/>
        <v>无</v>
      </c>
      <c r="BE1103" s="34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1期秒杀</v>
      </c>
    </row>
    <row r="1104" spans="1:57" ht="17.25" hidden="1" customHeight="1">
      <c r="A1104" s="36">
        <v>42921</v>
      </c>
      <c r="B1104" s="37" t="s">
        <v>4525</v>
      </c>
      <c r="C1104" s="37" t="s">
        <v>13</v>
      </c>
      <c r="D1104" s="37" t="s">
        <v>4523</v>
      </c>
      <c r="E1104" s="37" t="s">
        <v>4524</v>
      </c>
      <c r="F1104" s="37" t="s">
        <v>1686</v>
      </c>
      <c r="G1104" s="37" t="s">
        <v>12</v>
      </c>
      <c r="H1104" s="37" t="s">
        <v>1679</v>
      </c>
      <c r="I1104" s="37" t="s">
        <v>13</v>
      </c>
      <c r="J1104" s="37">
        <v>5500</v>
      </c>
      <c r="K1104" s="37">
        <v>0</v>
      </c>
      <c r="L1104" s="208">
        <v>1880</v>
      </c>
      <c r="M1104" s="208">
        <v>940</v>
      </c>
      <c r="N1104" s="37">
        <v>0</v>
      </c>
      <c r="O1104" s="37">
        <v>0</v>
      </c>
      <c r="P1104" s="37">
        <v>0</v>
      </c>
      <c r="Q1104" s="37">
        <v>0</v>
      </c>
      <c r="R1104" s="37">
        <v>0</v>
      </c>
      <c r="S1104" s="37">
        <v>1880</v>
      </c>
      <c r="T1104" s="37" t="s">
        <v>1401</v>
      </c>
      <c r="U1104" s="37" t="s">
        <v>4262</v>
      </c>
      <c r="V1104" s="37" t="s">
        <v>1677</v>
      </c>
      <c r="W1104" s="37" t="s">
        <v>4349</v>
      </c>
      <c r="X1104" s="37" t="s">
        <v>4270</v>
      </c>
      <c r="Y1104" s="37" t="s">
        <v>1680</v>
      </c>
      <c r="Z1104" s="37" t="s">
        <v>476</v>
      </c>
      <c r="AA1104" s="244" t="s">
        <v>4653</v>
      </c>
      <c r="AB1104" s="37" t="s">
        <v>4649</v>
      </c>
      <c r="AC1104" s="34" t="str">
        <f t="shared" si="413"/>
        <v>吴彩红</v>
      </c>
      <c r="AD1104" s="35">
        <f t="shared" si="414"/>
        <v>8</v>
      </c>
      <c r="AE1104" s="34" t="str">
        <f t="shared" si="415"/>
        <v>无</v>
      </c>
      <c r="AF1104" s="24"/>
      <c r="AG1104" s="39">
        <f t="shared" si="437"/>
        <v>0.05</v>
      </c>
      <c r="AH1104" s="35">
        <f t="shared" si="417"/>
        <v>0</v>
      </c>
      <c r="AI1104" s="35">
        <f t="shared" si="438"/>
        <v>940</v>
      </c>
      <c r="AJ1104" s="34" t="str">
        <f t="shared" si="419"/>
        <v>新生连报小学1期国际会员</v>
      </c>
      <c r="AK1104" s="34" t="str">
        <f t="shared" si="420"/>
        <v>新生</v>
      </c>
      <c r="AL1104" s="34" t="str">
        <f t="shared" si="421"/>
        <v>连报</v>
      </c>
      <c r="AM1104" s="34" t="str">
        <f t="shared" si="422"/>
        <v>小学</v>
      </c>
      <c r="AN1104" s="34" t="str">
        <f t="shared" si="423"/>
        <v>1期</v>
      </c>
      <c r="AO1104" s="34" t="str">
        <f t="shared" si="424"/>
        <v>国际会员</v>
      </c>
      <c r="AP1104" s="34" t="str">
        <f>IF(AJ1104="","",VLOOKUP(AN1104,[1]Sheet11!E:F,2,0))</f>
        <v>1年</v>
      </c>
      <c r="AQ1104" s="34" t="str">
        <f>IF(AO1104="拼单会员","5年",IF(AJ1104="","",VLOOKUP(AM1104&amp;AP1104,[1]Sheet11!$J$3:$K$17,2)))</f>
        <v>1年</v>
      </c>
      <c r="AR1104" s="34" t="str">
        <f t="shared" si="425"/>
        <v>国际班</v>
      </c>
      <c r="AS1104" s="34" t="str">
        <f t="shared" si="426"/>
        <v>2017-07-05</v>
      </c>
      <c r="AT1104" s="34" t="str">
        <f t="shared" si="427"/>
        <v>新生</v>
      </c>
      <c r="AU1104" s="34" t="str">
        <f t="shared" si="428"/>
        <v>新生</v>
      </c>
      <c r="AV1104" s="34" t="str">
        <f t="shared" si="429"/>
        <v>1期秒杀</v>
      </c>
      <c r="AW1104" s="34" t="str">
        <f t="shared" si="430"/>
        <v>国际班</v>
      </c>
      <c r="AX1104" s="34" t="str">
        <f t="shared" si="431"/>
        <v>新生国际班</v>
      </c>
      <c r="AY1104" s="34" t="str">
        <f>IF(SUMIF('7-市场业绩'!F:F,AC1104,'7-市场业绩'!I:I)&gt;0,"学习卡","老结算")</f>
        <v>学习卡</v>
      </c>
      <c r="AZ1104" s="34" t="str">
        <f t="shared" si="432"/>
        <v>1期秒杀</v>
      </c>
      <c r="BA1104" s="34" t="str">
        <f t="shared" si="433"/>
        <v>无</v>
      </c>
      <c r="BB1104" s="34" t="str">
        <f t="shared" si="434"/>
        <v/>
      </c>
      <c r="BC1104" s="34" t="str">
        <f t="shared" si="435"/>
        <v/>
      </c>
      <c r="BD1104" s="34" t="str">
        <f t="shared" si="436"/>
        <v>无</v>
      </c>
      <c r="BE1104" s="34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1期秒杀</v>
      </c>
    </row>
    <row r="1105" spans="1:57" ht="17.25" hidden="1" customHeight="1">
      <c r="A1105" s="36">
        <v>42921</v>
      </c>
      <c r="B1105" s="37" t="s">
        <v>4535</v>
      </c>
      <c r="C1105" s="37" t="s">
        <v>13</v>
      </c>
      <c r="D1105" s="37" t="s">
        <v>4532</v>
      </c>
      <c r="E1105" s="37" t="s">
        <v>4533</v>
      </c>
      <c r="F1105" s="37" t="s">
        <v>1686</v>
      </c>
      <c r="G1105" s="37" t="s">
        <v>12</v>
      </c>
      <c r="H1105" s="37" t="s">
        <v>1679</v>
      </c>
      <c r="I1105" s="37" t="s">
        <v>13</v>
      </c>
      <c r="J1105" s="37">
        <v>5500</v>
      </c>
      <c r="K1105" s="37">
        <v>0</v>
      </c>
      <c r="L1105" s="208">
        <v>1880</v>
      </c>
      <c r="M1105" s="208">
        <v>940</v>
      </c>
      <c r="N1105" s="37">
        <v>0</v>
      </c>
      <c r="O1105" s="37">
        <v>0</v>
      </c>
      <c r="P1105" s="37">
        <v>0</v>
      </c>
      <c r="Q1105" s="37">
        <v>0</v>
      </c>
      <c r="R1105" s="37">
        <v>0</v>
      </c>
      <c r="S1105" s="37">
        <v>1880</v>
      </c>
      <c r="T1105" s="37" t="s">
        <v>1401</v>
      </c>
      <c r="U1105" s="37" t="s">
        <v>4262</v>
      </c>
      <c r="V1105" s="37" t="s">
        <v>1677</v>
      </c>
      <c r="W1105" s="37" t="s">
        <v>4349</v>
      </c>
      <c r="X1105" s="37" t="s">
        <v>4534</v>
      </c>
      <c r="Y1105" s="37" t="s">
        <v>1680</v>
      </c>
      <c r="Z1105" s="37" t="s">
        <v>476</v>
      </c>
      <c r="AA1105" s="244" t="s">
        <v>4653</v>
      </c>
      <c r="AB1105" s="37" t="s">
        <v>4649</v>
      </c>
      <c r="AC1105" s="34" t="str">
        <f t="shared" si="413"/>
        <v>吴彩红</v>
      </c>
      <c r="AD1105" s="35">
        <f t="shared" si="414"/>
        <v>8</v>
      </c>
      <c r="AE1105" s="34" t="str">
        <f t="shared" si="415"/>
        <v>无</v>
      </c>
      <c r="AF1105" s="24"/>
      <c r="AG1105" s="39">
        <f t="shared" si="437"/>
        <v>0.05</v>
      </c>
      <c r="AH1105" s="35">
        <f t="shared" si="417"/>
        <v>0</v>
      </c>
      <c r="AI1105" s="35">
        <f t="shared" si="438"/>
        <v>940</v>
      </c>
      <c r="AJ1105" s="34" t="str">
        <f t="shared" si="419"/>
        <v>新生连报小学1期国际会员</v>
      </c>
      <c r="AK1105" s="34" t="str">
        <f t="shared" si="420"/>
        <v>新生</v>
      </c>
      <c r="AL1105" s="34" t="str">
        <f t="shared" si="421"/>
        <v>连报</v>
      </c>
      <c r="AM1105" s="34" t="str">
        <f t="shared" si="422"/>
        <v>小学</v>
      </c>
      <c r="AN1105" s="34" t="str">
        <f t="shared" si="423"/>
        <v>1期</v>
      </c>
      <c r="AO1105" s="34" t="str">
        <f t="shared" si="424"/>
        <v>国际会员</v>
      </c>
      <c r="AP1105" s="34" t="str">
        <f>IF(AJ1105="","",VLOOKUP(AN1105,[1]Sheet11!E:F,2,0))</f>
        <v>1年</v>
      </c>
      <c r="AQ1105" s="34" t="str">
        <f>IF(AO1105="拼单会员","5年",IF(AJ1105="","",VLOOKUP(AM1105&amp;AP1105,[1]Sheet11!$J$3:$K$17,2)))</f>
        <v>1年</v>
      </c>
      <c r="AR1105" s="34" t="str">
        <f t="shared" si="425"/>
        <v>国际班</v>
      </c>
      <c r="AS1105" s="34" t="str">
        <f t="shared" si="426"/>
        <v>2017-07-05</v>
      </c>
      <c r="AT1105" s="34" t="str">
        <f t="shared" si="427"/>
        <v>新生</v>
      </c>
      <c r="AU1105" s="34" t="str">
        <f t="shared" si="428"/>
        <v>新生</v>
      </c>
      <c r="AV1105" s="34" t="str">
        <f t="shared" si="429"/>
        <v>1期秒杀</v>
      </c>
      <c r="AW1105" s="34" t="str">
        <f t="shared" si="430"/>
        <v>国际班</v>
      </c>
      <c r="AX1105" s="34" t="str">
        <f t="shared" si="431"/>
        <v>新生国际班</v>
      </c>
      <c r="AY1105" s="34" t="str">
        <f>IF(SUMIF('7-市场业绩'!F:F,AC1105,'7-市场业绩'!I:I)&gt;0,"学习卡","老结算")</f>
        <v>学习卡</v>
      </c>
      <c r="AZ1105" s="34" t="str">
        <f t="shared" si="432"/>
        <v>1期秒杀</v>
      </c>
      <c r="BA1105" s="34" t="str">
        <f t="shared" si="433"/>
        <v>无</v>
      </c>
      <c r="BB1105" s="34" t="str">
        <f t="shared" si="434"/>
        <v/>
      </c>
      <c r="BC1105" s="34" t="str">
        <f t="shared" si="435"/>
        <v/>
      </c>
      <c r="BD1105" s="34" t="str">
        <f t="shared" si="436"/>
        <v>无</v>
      </c>
      <c r="BE1105" s="34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1期秒杀</v>
      </c>
    </row>
    <row r="1106" spans="1:57" ht="17.25" hidden="1" customHeight="1">
      <c r="A1106" s="36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208"/>
      <c r="M1106" s="208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4" t="str">
        <f t="shared" si="413"/>
        <v/>
      </c>
      <c r="AD1106" s="35">
        <f t="shared" ref="AD1106:AD1154" si="439">IFERROR(VALUE(MID(H1106,FIND("(",H1106)+1,FIND(")",H1106)-FIND("(",H1106)-2)),0)</f>
        <v>0</v>
      </c>
      <c r="AE1106" s="34" t="str">
        <f t="shared" si="415"/>
        <v/>
      </c>
      <c r="AF1106" s="24"/>
      <c r="AG1106" s="39">
        <f t="shared" si="416"/>
        <v>0</v>
      </c>
      <c r="AH1106" s="35">
        <f t="shared" si="417"/>
        <v>0</v>
      </c>
      <c r="AI1106" s="35">
        <f t="shared" si="418"/>
        <v>0</v>
      </c>
      <c r="AJ1106" s="34" t="str">
        <f t="shared" si="419"/>
        <v/>
      </c>
      <c r="AK1106" s="34" t="str">
        <f t="shared" si="420"/>
        <v/>
      </c>
      <c r="AL1106" s="34" t="str">
        <f t="shared" si="421"/>
        <v/>
      </c>
      <c r="AM1106" s="34" t="str">
        <f t="shared" si="422"/>
        <v/>
      </c>
      <c r="AN1106" s="34" t="str">
        <f t="shared" si="423"/>
        <v/>
      </c>
      <c r="AO1106" s="34" t="str">
        <f t="shared" si="424"/>
        <v/>
      </c>
      <c r="AP1106" s="34" t="str">
        <f>IF(AJ1106="","",VLOOKUP(AN1106,[1]Sheet11!E:F,2,0))</f>
        <v/>
      </c>
      <c r="AQ1106" s="34" t="str">
        <f>IF(AO1106="拼单会员","5年",IF(AJ1106="","",VLOOKUP(AM1106&amp;AP1106,[1]Sheet11!$J$3:$K$17,2)))</f>
        <v/>
      </c>
      <c r="AR1106" s="34" t="str">
        <f t="shared" si="425"/>
        <v/>
      </c>
      <c r="AS1106" s="34" t="str">
        <f t="shared" si="426"/>
        <v/>
      </c>
      <c r="AT1106" s="34" t="str">
        <f t="shared" si="427"/>
        <v/>
      </c>
      <c r="AU1106" s="34" t="str">
        <f t="shared" si="428"/>
        <v/>
      </c>
      <c r="AV1106" s="34" t="str">
        <f t="shared" si="429"/>
        <v/>
      </c>
      <c r="AW1106" s="34" t="str">
        <f t="shared" si="430"/>
        <v/>
      </c>
      <c r="AX1106" s="34" t="str">
        <f t="shared" si="431"/>
        <v/>
      </c>
      <c r="AY1106" s="34" t="str">
        <f>IF(SUMIF('7-市场业绩'!F:F,AC1106,'7-市场业绩'!I:I)&gt;0,"学习卡","老结算")</f>
        <v>老结算</v>
      </c>
      <c r="AZ1106" s="34" t="str">
        <f t="shared" si="432"/>
        <v/>
      </c>
      <c r="BA1106" s="34" t="str">
        <f t="shared" si="433"/>
        <v>无</v>
      </c>
      <c r="BB1106" s="34" t="str">
        <f t="shared" si="434"/>
        <v/>
      </c>
      <c r="BC1106" s="34" t="str">
        <f t="shared" si="435"/>
        <v/>
      </c>
      <c r="BD1106" s="34" t="str">
        <f t="shared" si="436"/>
        <v>无</v>
      </c>
      <c r="BE1106" s="34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 ht="17.25" hidden="1" customHeight="1">
      <c r="A1107" s="36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208"/>
      <c r="M1107" s="208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4" t="str">
        <f t="shared" si="413"/>
        <v/>
      </c>
      <c r="AD1107" s="35">
        <f t="shared" si="439"/>
        <v>0</v>
      </c>
      <c r="AE1107" s="34" t="str">
        <f t="shared" si="415"/>
        <v/>
      </c>
      <c r="AF1107" s="24"/>
      <c r="AG1107" s="39">
        <f t="shared" si="416"/>
        <v>0</v>
      </c>
      <c r="AH1107" s="35">
        <f t="shared" si="417"/>
        <v>0</v>
      </c>
      <c r="AI1107" s="35">
        <f t="shared" si="418"/>
        <v>0</v>
      </c>
      <c r="AJ1107" s="34" t="str">
        <f t="shared" si="419"/>
        <v/>
      </c>
      <c r="AK1107" s="34" t="str">
        <f t="shared" si="420"/>
        <v/>
      </c>
      <c r="AL1107" s="34" t="str">
        <f t="shared" si="421"/>
        <v/>
      </c>
      <c r="AM1107" s="34" t="str">
        <f t="shared" si="422"/>
        <v/>
      </c>
      <c r="AN1107" s="34" t="str">
        <f t="shared" si="423"/>
        <v/>
      </c>
      <c r="AO1107" s="34" t="str">
        <f t="shared" si="424"/>
        <v/>
      </c>
      <c r="AP1107" s="34" t="str">
        <f>IF(AJ1107="","",VLOOKUP(AN1107,[1]Sheet11!E:F,2,0))</f>
        <v/>
      </c>
      <c r="AQ1107" s="34" t="str">
        <f>IF(AO1107="拼单会员","5年",IF(AJ1107="","",VLOOKUP(AM1107&amp;AP1107,[1]Sheet11!$J$3:$K$17,2)))</f>
        <v/>
      </c>
      <c r="AR1107" s="34" t="str">
        <f t="shared" si="425"/>
        <v/>
      </c>
      <c r="AS1107" s="34" t="str">
        <f t="shared" si="426"/>
        <v/>
      </c>
      <c r="AT1107" s="34" t="str">
        <f t="shared" si="427"/>
        <v/>
      </c>
      <c r="AU1107" s="34" t="str">
        <f t="shared" si="428"/>
        <v/>
      </c>
      <c r="AV1107" s="34" t="str">
        <f t="shared" si="429"/>
        <v/>
      </c>
      <c r="AW1107" s="34" t="str">
        <f t="shared" si="430"/>
        <v/>
      </c>
      <c r="AX1107" s="34" t="str">
        <f t="shared" si="431"/>
        <v/>
      </c>
      <c r="AY1107" s="34" t="str">
        <f>IF(SUMIF('7-市场业绩'!F:F,AC1107,'7-市场业绩'!I:I)&gt;0,"学习卡","老结算")</f>
        <v>老结算</v>
      </c>
      <c r="AZ1107" s="34" t="str">
        <f t="shared" si="432"/>
        <v/>
      </c>
      <c r="BA1107" s="34" t="str">
        <f t="shared" si="433"/>
        <v>无</v>
      </c>
      <c r="BB1107" s="34" t="str">
        <f t="shared" si="434"/>
        <v/>
      </c>
      <c r="BC1107" s="34" t="str">
        <f t="shared" si="435"/>
        <v/>
      </c>
      <c r="BD1107" s="34" t="str">
        <f t="shared" si="436"/>
        <v>无</v>
      </c>
      <c r="BE1107" s="34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 ht="17.25" hidden="1" customHeight="1">
      <c r="A1108" s="36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208"/>
      <c r="M1108" s="208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4" t="str">
        <f t="shared" si="413"/>
        <v/>
      </c>
      <c r="AD1108" s="35">
        <f t="shared" si="439"/>
        <v>0</v>
      </c>
      <c r="AE1108" s="34" t="str">
        <f t="shared" si="415"/>
        <v/>
      </c>
      <c r="AF1108" s="24"/>
      <c r="AG1108" s="39">
        <f t="shared" si="416"/>
        <v>0</v>
      </c>
      <c r="AH1108" s="35">
        <f t="shared" si="417"/>
        <v>0</v>
      </c>
      <c r="AI1108" s="35">
        <f t="shared" si="418"/>
        <v>0</v>
      </c>
      <c r="AJ1108" s="34" t="str">
        <f t="shared" si="419"/>
        <v/>
      </c>
      <c r="AK1108" s="34" t="str">
        <f t="shared" si="420"/>
        <v/>
      </c>
      <c r="AL1108" s="34" t="str">
        <f t="shared" si="421"/>
        <v/>
      </c>
      <c r="AM1108" s="34" t="str">
        <f t="shared" si="422"/>
        <v/>
      </c>
      <c r="AN1108" s="34" t="str">
        <f t="shared" si="423"/>
        <v/>
      </c>
      <c r="AO1108" s="34" t="str">
        <f t="shared" si="424"/>
        <v/>
      </c>
      <c r="AP1108" s="34" t="str">
        <f>IF(AJ1108="","",VLOOKUP(AN1108,[1]Sheet11!E:F,2,0))</f>
        <v/>
      </c>
      <c r="AQ1108" s="34" t="str">
        <f>IF(AO1108="拼单会员","5年",IF(AJ1108="","",VLOOKUP(AM1108&amp;AP1108,[1]Sheet11!$J$3:$K$17,2)))</f>
        <v/>
      </c>
      <c r="AR1108" s="34" t="str">
        <f t="shared" si="425"/>
        <v/>
      </c>
      <c r="AS1108" s="34" t="str">
        <f t="shared" si="426"/>
        <v/>
      </c>
      <c r="AT1108" s="34" t="str">
        <f t="shared" si="427"/>
        <v/>
      </c>
      <c r="AU1108" s="34" t="str">
        <f t="shared" si="428"/>
        <v/>
      </c>
      <c r="AV1108" s="34" t="str">
        <f t="shared" si="429"/>
        <v/>
      </c>
      <c r="AW1108" s="34" t="str">
        <f t="shared" si="430"/>
        <v/>
      </c>
      <c r="AX1108" s="34" t="str">
        <f t="shared" si="431"/>
        <v/>
      </c>
      <c r="AY1108" s="34" t="str">
        <f>IF(SUMIF('7-市场业绩'!F:F,AC1108,'7-市场业绩'!I:I)&gt;0,"学习卡","老结算")</f>
        <v>老结算</v>
      </c>
      <c r="AZ1108" s="34" t="str">
        <f t="shared" si="432"/>
        <v/>
      </c>
      <c r="BA1108" s="34" t="str">
        <f t="shared" si="433"/>
        <v>无</v>
      </c>
      <c r="BB1108" s="34" t="str">
        <f t="shared" si="434"/>
        <v/>
      </c>
      <c r="BC1108" s="34" t="str">
        <f t="shared" si="435"/>
        <v/>
      </c>
      <c r="BD1108" s="34" t="str">
        <f t="shared" si="436"/>
        <v>无</v>
      </c>
      <c r="BE1108" s="34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 ht="17.25" hidden="1" customHeight="1">
      <c r="A1109" s="36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208"/>
      <c r="M1109" s="208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4" t="str">
        <f t="shared" si="413"/>
        <v/>
      </c>
      <c r="AD1109" s="35">
        <f t="shared" si="439"/>
        <v>0</v>
      </c>
      <c r="AE1109" s="34" t="str">
        <f t="shared" si="415"/>
        <v/>
      </c>
      <c r="AF1109" s="24"/>
      <c r="AG1109" s="39">
        <f t="shared" si="416"/>
        <v>0</v>
      </c>
      <c r="AH1109" s="35">
        <f t="shared" si="417"/>
        <v>0</v>
      </c>
      <c r="AI1109" s="35">
        <f t="shared" si="418"/>
        <v>0</v>
      </c>
      <c r="AJ1109" s="34" t="str">
        <f t="shared" si="419"/>
        <v/>
      </c>
      <c r="AK1109" s="34" t="str">
        <f t="shared" si="420"/>
        <v/>
      </c>
      <c r="AL1109" s="34" t="str">
        <f t="shared" si="421"/>
        <v/>
      </c>
      <c r="AM1109" s="34" t="str">
        <f t="shared" si="422"/>
        <v/>
      </c>
      <c r="AN1109" s="34" t="str">
        <f t="shared" si="423"/>
        <v/>
      </c>
      <c r="AO1109" s="34" t="str">
        <f t="shared" si="424"/>
        <v/>
      </c>
      <c r="AP1109" s="34" t="str">
        <f>IF(AJ1109="","",VLOOKUP(AN1109,[1]Sheet11!E:F,2,0))</f>
        <v/>
      </c>
      <c r="AQ1109" s="34" t="str">
        <f>IF(AO1109="拼单会员","5年",IF(AJ1109="","",VLOOKUP(AM1109&amp;AP1109,[1]Sheet11!$J$3:$K$17,2)))</f>
        <v/>
      </c>
      <c r="AR1109" s="34" t="str">
        <f t="shared" si="425"/>
        <v/>
      </c>
      <c r="AS1109" s="34" t="str">
        <f t="shared" si="426"/>
        <v/>
      </c>
      <c r="AT1109" s="34" t="str">
        <f t="shared" si="427"/>
        <v/>
      </c>
      <c r="AU1109" s="34" t="str">
        <f t="shared" si="428"/>
        <v/>
      </c>
      <c r="AV1109" s="34" t="str">
        <f t="shared" si="429"/>
        <v/>
      </c>
      <c r="AW1109" s="34" t="str">
        <f t="shared" si="430"/>
        <v/>
      </c>
      <c r="AX1109" s="34" t="str">
        <f t="shared" si="431"/>
        <v/>
      </c>
      <c r="AY1109" s="34" t="str">
        <f>IF(SUMIF('7-市场业绩'!F:F,AC1109,'7-市场业绩'!I:I)&gt;0,"学习卡","老结算")</f>
        <v>老结算</v>
      </c>
      <c r="AZ1109" s="34" t="str">
        <f t="shared" si="432"/>
        <v/>
      </c>
      <c r="BA1109" s="34" t="str">
        <f t="shared" si="433"/>
        <v>无</v>
      </c>
      <c r="BB1109" s="34" t="str">
        <f t="shared" si="434"/>
        <v/>
      </c>
      <c r="BC1109" s="34" t="str">
        <f t="shared" si="435"/>
        <v/>
      </c>
      <c r="BD1109" s="34" t="str">
        <f t="shared" si="436"/>
        <v>无</v>
      </c>
      <c r="BE1109" s="34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 ht="17.25" hidden="1" customHeight="1">
      <c r="A1110" s="36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208"/>
      <c r="M1110" s="208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4" t="str">
        <f t="shared" si="413"/>
        <v/>
      </c>
      <c r="AD1110" s="35">
        <f t="shared" si="439"/>
        <v>0</v>
      </c>
      <c r="AE1110" s="34" t="str">
        <f t="shared" si="415"/>
        <v/>
      </c>
      <c r="AF1110" s="24"/>
      <c r="AG1110" s="39">
        <f t="shared" si="416"/>
        <v>0</v>
      </c>
      <c r="AH1110" s="35">
        <f t="shared" si="417"/>
        <v>0</v>
      </c>
      <c r="AI1110" s="35">
        <f t="shared" si="418"/>
        <v>0</v>
      </c>
      <c r="AJ1110" s="34" t="str">
        <f t="shared" si="419"/>
        <v/>
      </c>
      <c r="AK1110" s="34" t="str">
        <f t="shared" si="420"/>
        <v/>
      </c>
      <c r="AL1110" s="34" t="str">
        <f t="shared" si="421"/>
        <v/>
      </c>
      <c r="AM1110" s="34" t="str">
        <f t="shared" si="422"/>
        <v/>
      </c>
      <c r="AN1110" s="34" t="str">
        <f t="shared" si="423"/>
        <v/>
      </c>
      <c r="AO1110" s="34" t="str">
        <f t="shared" si="424"/>
        <v/>
      </c>
      <c r="AP1110" s="34" t="str">
        <f>IF(AJ1110="","",VLOOKUP(AN1110,[1]Sheet11!E:F,2,0))</f>
        <v/>
      </c>
      <c r="AQ1110" s="34" t="str">
        <f>IF(AO1110="拼单会员","5年",IF(AJ1110="","",VLOOKUP(AM1110&amp;AP1110,[1]Sheet11!$J$3:$K$17,2)))</f>
        <v/>
      </c>
      <c r="AR1110" s="34" t="str">
        <f t="shared" si="425"/>
        <v/>
      </c>
      <c r="AS1110" s="34" t="str">
        <f t="shared" si="426"/>
        <v/>
      </c>
      <c r="AT1110" s="34" t="str">
        <f t="shared" si="427"/>
        <v/>
      </c>
      <c r="AU1110" s="34" t="str">
        <f t="shared" si="428"/>
        <v/>
      </c>
      <c r="AV1110" s="34" t="str">
        <f t="shared" si="429"/>
        <v/>
      </c>
      <c r="AW1110" s="34" t="str">
        <f t="shared" si="430"/>
        <v/>
      </c>
      <c r="AX1110" s="34" t="str">
        <f t="shared" si="431"/>
        <v/>
      </c>
      <c r="AY1110" s="34" t="str">
        <f>IF(SUMIF('7-市场业绩'!F:F,AC1110,'7-市场业绩'!I:I)&gt;0,"学习卡","老结算")</f>
        <v>老结算</v>
      </c>
      <c r="AZ1110" s="34" t="str">
        <f t="shared" si="432"/>
        <v/>
      </c>
      <c r="BA1110" s="34" t="str">
        <f t="shared" si="433"/>
        <v>无</v>
      </c>
      <c r="BB1110" s="34" t="str">
        <f t="shared" si="434"/>
        <v/>
      </c>
      <c r="BC1110" s="34" t="str">
        <f t="shared" si="435"/>
        <v/>
      </c>
      <c r="BD1110" s="34" t="str">
        <f t="shared" si="436"/>
        <v>无</v>
      </c>
      <c r="BE1110" s="34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 ht="17.25" hidden="1" customHeight="1">
      <c r="A1111" s="36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208"/>
      <c r="M1111" s="208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4" t="str">
        <f t="shared" si="413"/>
        <v/>
      </c>
      <c r="AD1111" s="35">
        <f t="shared" si="439"/>
        <v>0</v>
      </c>
      <c r="AE1111" s="34" t="str">
        <f t="shared" si="415"/>
        <v/>
      </c>
      <c r="AF1111" s="24"/>
      <c r="AG1111" s="39">
        <f t="shared" si="416"/>
        <v>0</v>
      </c>
      <c r="AH1111" s="35">
        <f t="shared" si="417"/>
        <v>0</v>
      </c>
      <c r="AI1111" s="35">
        <f t="shared" si="418"/>
        <v>0</v>
      </c>
      <c r="AJ1111" s="34" t="str">
        <f t="shared" si="419"/>
        <v/>
      </c>
      <c r="AK1111" s="34" t="str">
        <f t="shared" si="420"/>
        <v/>
      </c>
      <c r="AL1111" s="34" t="str">
        <f t="shared" si="421"/>
        <v/>
      </c>
      <c r="AM1111" s="34" t="str">
        <f t="shared" si="422"/>
        <v/>
      </c>
      <c r="AN1111" s="34" t="str">
        <f t="shared" si="423"/>
        <v/>
      </c>
      <c r="AO1111" s="34" t="str">
        <f t="shared" si="424"/>
        <v/>
      </c>
      <c r="AP1111" s="34" t="str">
        <f>IF(AJ1111="","",VLOOKUP(AN1111,[1]Sheet11!E:F,2,0))</f>
        <v/>
      </c>
      <c r="AQ1111" s="34" t="str">
        <f>IF(AO1111="拼单会员","5年",IF(AJ1111="","",VLOOKUP(AM1111&amp;AP1111,[1]Sheet11!$J$3:$K$17,2)))</f>
        <v/>
      </c>
      <c r="AR1111" s="34" t="str">
        <f t="shared" si="425"/>
        <v/>
      </c>
      <c r="AS1111" s="34" t="str">
        <f t="shared" si="426"/>
        <v/>
      </c>
      <c r="AT1111" s="34" t="str">
        <f t="shared" si="427"/>
        <v/>
      </c>
      <c r="AU1111" s="34" t="str">
        <f t="shared" si="428"/>
        <v/>
      </c>
      <c r="AV1111" s="34" t="str">
        <f t="shared" si="429"/>
        <v/>
      </c>
      <c r="AW1111" s="34" t="str">
        <f t="shared" si="430"/>
        <v/>
      </c>
      <c r="AX1111" s="34" t="str">
        <f t="shared" si="431"/>
        <v/>
      </c>
      <c r="AY1111" s="34" t="str">
        <f>IF(SUMIF('7-市场业绩'!F:F,AC1111,'7-市场业绩'!I:I)&gt;0,"学习卡","老结算")</f>
        <v>老结算</v>
      </c>
      <c r="AZ1111" s="34" t="str">
        <f t="shared" si="432"/>
        <v/>
      </c>
      <c r="BA1111" s="34" t="str">
        <f t="shared" si="433"/>
        <v>无</v>
      </c>
      <c r="BB1111" s="34" t="str">
        <f t="shared" si="434"/>
        <v/>
      </c>
      <c r="BC1111" s="34" t="str">
        <f t="shared" si="435"/>
        <v/>
      </c>
      <c r="BD1111" s="34" t="str">
        <f t="shared" si="436"/>
        <v>无</v>
      </c>
      <c r="BE1111" s="34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 ht="17.25" hidden="1" customHeight="1">
      <c r="A1112" s="36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208"/>
      <c r="M1112" s="208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4" t="str">
        <f t="shared" si="413"/>
        <v/>
      </c>
      <c r="AD1112" s="35">
        <f t="shared" si="439"/>
        <v>0</v>
      </c>
      <c r="AE1112" s="34" t="str">
        <f t="shared" si="415"/>
        <v/>
      </c>
      <c r="AF1112" s="24"/>
      <c r="AG1112" s="39">
        <f t="shared" si="416"/>
        <v>0</v>
      </c>
      <c r="AH1112" s="35">
        <f t="shared" si="417"/>
        <v>0</v>
      </c>
      <c r="AI1112" s="35">
        <f t="shared" si="418"/>
        <v>0</v>
      </c>
      <c r="AJ1112" s="34" t="str">
        <f t="shared" si="419"/>
        <v/>
      </c>
      <c r="AK1112" s="34" t="str">
        <f t="shared" si="420"/>
        <v/>
      </c>
      <c r="AL1112" s="34" t="str">
        <f t="shared" si="421"/>
        <v/>
      </c>
      <c r="AM1112" s="34" t="str">
        <f t="shared" si="422"/>
        <v/>
      </c>
      <c r="AN1112" s="34" t="str">
        <f t="shared" si="423"/>
        <v/>
      </c>
      <c r="AO1112" s="34" t="str">
        <f t="shared" si="424"/>
        <v/>
      </c>
      <c r="AP1112" s="34" t="str">
        <f>IF(AJ1112="","",VLOOKUP(AN1112,[1]Sheet11!E:F,2,0))</f>
        <v/>
      </c>
      <c r="AQ1112" s="34" t="str">
        <f>IF(AO1112="拼单会员","5年",IF(AJ1112="","",VLOOKUP(AM1112&amp;AP1112,[1]Sheet11!$J$3:$K$17,2)))</f>
        <v/>
      </c>
      <c r="AR1112" s="34" t="str">
        <f t="shared" si="425"/>
        <v/>
      </c>
      <c r="AS1112" s="34" t="str">
        <f t="shared" si="426"/>
        <v/>
      </c>
      <c r="AT1112" s="34" t="str">
        <f t="shared" si="427"/>
        <v/>
      </c>
      <c r="AU1112" s="34" t="str">
        <f t="shared" si="428"/>
        <v/>
      </c>
      <c r="AV1112" s="34" t="str">
        <f t="shared" si="429"/>
        <v/>
      </c>
      <c r="AW1112" s="34" t="str">
        <f t="shared" si="430"/>
        <v/>
      </c>
      <c r="AX1112" s="34" t="str">
        <f t="shared" si="431"/>
        <v/>
      </c>
      <c r="AY1112" s="34" t="str">
        <f>IF(SUMIF('7-市场业绩'!F:F,AC1112,'7-市场业绩'!I:I)&gt;0,"学习卡","老结算")</f>
        <v>老结算</v>
      </c>
      <c r="AZ1112" s="34" t="str">
        <f t="shared" si="432"/>
        <v/>
      </c>
      <c r="BA1112" s="34" t="str">
        <f t="shared" si="433"/>
        <v>无</v>
      </c>
      <c r="BB1112" s="34" t="str">
        <f t="shared" si="434"/>
        <v/>
      </c>
      <c r="BC1112" s="34" t="str">
        <f t="shared" si="435"/>
        <v/>
      </c>
      <c r="BD1112" s="34" t="str">
        <f t="shared" si="436"/>
        <v>无</v>
      </c>
      <c r="BE1112" s="34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 ht="17.25" hidden="1" customHeight="1">
      <c r="A1113" s="36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208"/>
      <c r="M1113" s="208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4" t="str">
        <f t="shared" si="413"/>
        <v/>
      </c>
      <c r="AD1113" s="35">
        <f t="shared" si="439"/>
        <v>0</v>
      </c>
      <c r="AE1113" s="34" t="str">
        <f t="shared" si="415"/>
        <v/>
      </c>
      <c r="AF1113" s="24"/>
      <c r="AG1113" s="39">
        <f t="shared" si="416"/>
        <v>0</v>
      </c>
      <c r="AH1113" s="35">
        <f t="shared" si="417"/>
        <v>0</v>
      </c>
      <c r="AI1113" s="35">
        <f t="shared" si="418"/>
        <v>0</v>
      </c>
      <c r="AJ1113" s="34" t="str">
        <f t="shared" si="419"/>
        <v/>
      </c>
      <c r="AK1113" s="34" t="str">
        <f t="shared" si="420"/>
        <v/>
      </c>
      <c r="AL1113" s="34" t="str">
        <f t="shared" si="421"/>
        <v/>
      </c>
      <c r="AM1113" s="34" t="str">
        <f t="shared" si="422"/>
        <v/>
      </c>
      <c r="AN1113" s="34" t="str">
        <f t="shared" si="423"/>
        <v/>
      </c>
      <c r="AO1113" s="34" t="str">
        <f t="shared" si="424"/>
        <v/>
      </c>
      <c r="AP1113" s="34" t="str">
        <f>IF(AJ1113="","",VLOOKUP(AN1113,[1]Sheet11!E:F,2,0))</f>
        <v/>
      </c>
      <c r="AQ1113" s="34" t="str">
        <f>IF(AO1113="拼单会员","5年",IF(AJ1113="","",VLOOKUP(AM1113&amp;AP1113,[1]Sheet11!$J$3:$K$17,2)))</f>
        <v/>
      </c>
      <c r="AR1113" s="34" t="str">
        <f t="shared" si="425"/>
        <v/>
      </c>
      <c r="AS1113" s="34" t="str">
        <f t="shared" si="426"/>
        <v/>
      </c>
      <c r="AT1113" s="34" t="str">
        <f t="shared" si="427"/>
        <v/>
      </c>
      <c r="AU1113" s="34" t="str">
        <f t="shared" si="428"/>
        <v/>
      </c>
      <c r="AV1113" s="34" t="str">
        <f t="shared" si="429"/>
        <v/>
      </c>
      <c r="AW1113" s="34" t="str">
        <f t="shared" si="430"/>
        <v/>
      </c>
      <c r="AX1113" s="34" t="str">
        <f t="shared" si="431"/>
        <v/>
      </c>
      <c r="AY1113" s="34" t="str">
        <f>IF(SUMIF('7-市场业绩'!F:F,AC1113,'7-市场业绩'!I:I)&gt;0,"学习卡","老结算")</f>
        <v>老结算</v>
      </c>
      <c r="AZ1113" s="34" t="str">
        <f t="shared" si="432"/>
        <v/>
      </c>
      <c r="BA1113" s="34" t="str">
        <f t="shared" si="433"/>
        <v>无</v>
      </c>
      <c r="BB1113" s="34" t="str">
        <f t="shared" si="434"/>
        <v/>
      </c>
      <c r="BC1113" s="34" t="str">
        <f t="shared" si="435"/>
        <v/>
      </c>
      <c r="BD1113" s="34" t="str">
        <f t="shared" si="436"/>
        <v>无</v>
      </c>
      <c r="BE1113" s="34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 ht="17.25" hidden="1" customHeight="1">
      <c r="A1114" s="36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208"/>
      <c r="M1114" s="208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4" t="str">
        <f t="shared" si="413"/>
        <v/>
      </c>
      <c r="AD1114" s="35">
        <f t="shared" si="439"/>
        <v>0</v>
      </c>
      <c r="AE1114" s="34" t="str">
        <f t="shared" si="415"/>
        <v/>
      </c>
      <c r="AF1114" s="24"/>
      <c r="AG1114" s="39">
        <f t="shared" si="416"/>
        <v>0</v>
      </c>
      <c r="AH1114" s="35">
        <f t="shared" si="417"/>
        <v>0</v>
      </c>
      <c r="AI1114" s="35">
        <f t="shared" si="418"/>
        <v>0</v>
      </c>
      <c r="AJ1114" s="34" t="str">
        <f t="shared" si="419"/>
        <v/>
      </c>
      <c r="AK1114" s="34" t="str">
        <f t="shared" si="420"/>
        <v/>
      </c>
      <c r="AL1114" s="34" t="str">
        <f t="shared" si="421"/>
        <v/>
      </c>
      <c r="AM1114" s="34" t="str">
        <f t="shared" si="422"/>
        <v/>
      </c>
      <c r="AN1114" s="34" t="str">
        <f t="shared" si="423"/>
        <v/>
      </c>
      <c r="AO1114" s="34" t="str">
        <f t="shared" si="424"/>
        <v/>
      </c>
      <c r="AP1114" s="34" t="str">
        <f>IF(AJ1114="","",VLOOKUP(AN1114,[1]Sheet11!E:F,2,0))</f>
        <v/>
      </c>
      <c r="AQ1114" s="34" t="str">
        <f>IF(AO1114="拼单会员","5年",IF(AJ1114="","",VLOOKUP(AM1114&amp;AP1114,[1]Sheet11!$J$3:$K$17,2)))</f>
        <v/>
      </c>
      <c r="AR1114" s="34" t="str">
        <f t="shared" si="425"/>
        <v/>
      </c>
      <c r="AS1114" s="34" t="str">
        <f t="shared" si="426"/>
        <v/>
      </c>
      <c r="AT1114" s="34" t="str">
        <f t="shared" si="427"/>
        <v/>
      </c>
      <c r="AU1114" s="34" t="str">
        <f t="shared" si="428"/>
        <v/>
      </c>
      <c r="AV1114" s="34" t="str">
        <f t="shared" si="429"/>
        <v/>
      </c>
      <c r="AW1114" s="34" t="str">
        <f t="shared" si="430"/>
        <v/>
      </c>
      <c r="AX1114" s="34" t="str">
        <f t="shared" si="431"/>
        <v/>
      </c>
      <c r="AY1114" s="34" t="str">
        <f>IF(SUMIF('7-市场业绩'!F:F,AC1114,'7-市场业绩'!I:I)&gt;0,"学习卡","老结算")</f>
        <v>老结算</v>
      </c>
      <c r="AZ1114" s="34" t="str">
        <f t="shared" si="432"/>
        <v/>
      </c>
      <c r="BA1114" s="34" t="str">
        <f t="shared" si="433"/>
        <v>无</v>
      </c>
      <c r="BB1114" s="34" t="str">
        <f t="shared" si="434"/>
        <v/>
      </c>
      <c r="BC1114" s="34" t="str">
        <f t="shared" si="435"/>
        <v/>
      </c>
      <c r="BD1114" s="34" t="str">
        <f t="shared" si="436"/>
        <v>无</v>
      </c>
      <c r="BE1114" s="34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 ht="17.25" hidden="1" customHeight="1">
      <c r="A1115" s="36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208"/>
      <c r="M1115" s="208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4" t="str">
        <f t="shared" si="413"/>
        <v/>
      </c>
      <c r="AD1115" s="35">
        <f t="shared" si="439"/>
        <v>0</v>
      </c>
      <c r="AE1115" s="34" t="str">
        <f t="shared" si="415"/>
        <v/>
      </c>
      <c r="AF1115" s="24"/>
      <c r="AG1115" s="39">
        <f t="shared" si="416"/>
        <v>0</v>
      </c>
      <c r="AH1115" s="35">
        <f t="shared" si="417"/>
        <v>0</v>
      </c>
      <c r="AI1115" s="35">
        <f t="shared" si="418"/>
        <v>0</v>
      </c>
      <c r="AJ1115" s="34" t="str">
        <f t="shared" si="419"/>
        <v/>
      </c>
      <c r="AK1115" s="34" t="str">
        <f t="shared" si="420"/>
        <v/>
      </c>
      <c r="AL1115" s="34" t="str">
        <f t="shared" si="421"/>
        <v/>
      </c>
      <c r="AM1115" s="34" t="str">
        <f t="shared" si="422"/>
        <v/>
      </c>
      <c r="AN1115" s="34" t="str">
        <f t="shared" si="423"/>
        <v/>
      </c>
      <c r="AO1115" s="34" t="str">
        <f t="shared" si="424"/>
        <v/>
      </c>
      <c r="AP1115" s="34" t="str">
        <f>IF(AJ1115="","",VLOOKUP(AN1115,[1]Sheet11!E:F,2,0))</f>
        <v/>
      </c>
      <c r="AQ1115" s="34" t="str">
        <f>IF(AO1115="拼单会员","5年",IF(AJ1115="","",VLOOKUP(AM1115&amp;AP1115,[1]Sheet11!$J$3:$K$17,2)))</f>
        <v/>
      </c>
      <c r="AR1115" s="34" t="str">
        <f t="shared" si="425"/>
        <v/>
      </c>
      <c r="AS1115" s="34" t="str">
        <f t="shared" si="426"/>
        <v/>
      </c>
      <c r="AT1115" s="34" t="str">
        <f t="shared" si="427"/>
        <v/>
      </c>
      <c r="AU1115" s="34" t="str">
        <f t="shared" si="428"/>
        <v/>
      </c>
      <c r="AV1115" s="34" t="str">
        <f t="shared" si="429"/>
        <v/>
      </c>
      <c r="AW1115" s="34" t="str">
        <f t="shared" si="430"/>
        <v/>
      </c>
      <c r="AX1115" s="34" t="str">
        <f t="shared" si="431"/>
        <v/>
      </c>
      <c r="AY1115" s="34" t="str">
        <f>IF(SUMIF('7-市场业绩'!F:F,AC1115,'7-市场业绩'!I:I)&gt;0,"学习卡","老结算")</f>
        <v>老结算</v>
      </c>
      <c r="AZ1115" s="34" t="str">
        <f t="shared" si="432"/>
        <v/>
      </c>
      <c r="BA1115" s="34" t="str">
        <f t="shared" si="433"/>
        <v>无</v>
      </c>
      <c r="BB1115" s="34" t="str">
        <f t="shared" si="434"/>
        <v/>
      </c>
      <c r="BC1115" s="34" t="str">
        <f t="shared" si="435"/>
        <v/>
      </c>
      <c r="BD1115" s="34" t="str">
        <f t="shared" si="436"/>
        <v>无</v>
      </c>
      <c r="BE1115" s="34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 ht="17.25" hidden="1" customHeight="1">
      <c r="A1116" s="36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208"/>
      <c r="M1116" s="208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4" t="str">
        <f t="shared" si="413"/>
        <v/>
      </c>
      <c r="AD1116" s="35">
        <f t="shared" si="439"/>
        <v>0</v>
      </c>
      <c r="AE1116" s="34" t="str">
        <f t="shared" si="415"/>
        <v/>
      </c>
      <c r="AF1116" s="24"/>
      <c r="AG1116" s="39">
        <f t="shared" si="416"/>
        <v>0</v>
      </c>
      <c r="AH1116" s="35">
        <f t="shared" si="417"/>
        <v>0</v>
      </c>
      <c r="AI1116" s="35">
        <f t="shared" si="418"/>
        <v>0</v>
      </c>
      <c r="AJ1116" s="34" t="str">
        <f t="shared" si="419"/>
        <v/>
      </c>
      <c r="AK1116" s="34" t="str">
        <f t="shared" si="420"/>
        <v/>
      </c>
      <c r="AL1116" s="34" t="str">
        <f t="shared" si="421"/>
        <v/>
      </c>
      <c r="AM1116" s="34" t="str">
        <f t="shared" si="422"/>
        <v/>
      </c>
      <c r="AN1116" s="34" t="str">
        <f t="shared" si="423"/>
        <v/>
      </c>
      <c r="AO1116" s="34" t="str">
        <f t="shared" si="424"/>
        <v/>
      </c>
      <c r="AP1116" s="34" t="str">
        <f>IF(AJ1116="","",VLOOKUP(AN1116,[1]Sheet11!E:F,2,0))</f>
        <v/>
      </c>
      <c r="AQ1116" s="34" t="str">
        <f>IF(AO1116="拼单会员","5年",IF(AJ1116="","",VLOOKUP(AM1116&amp;AP1116,[1]Sheet11!$J$3:$K$17,2)))</f>
        <v/>
      </c>
      <c r="AR1116" s="34" t="str">
        <f t="shared" si="425"/>
        <v/>
      </c>
      <c r="AS1116" s="34" t="str">
        <f t="shared" si="426"/>
        <v/>
      </c>
      <c r="AT1116" s="34" t="str">
        <f t="shared" si="427"/>
        <v/>
      </c>
      <c r="AU1116" s="34" t="str">
        <f t="shared" si="428"/>
        <v/>
      </c>
      <c r="AV1116" s="34" t="str">
        <f t="shared" si="429"/>
        <v/>
      </c>
      <c r="AW1116" s="34" t="str">
        <f t="shared" si="430"/>
        <v/>
      </c>
      <c r="AX1116" s="34" t="str">
        <f t="shared" si="431"/>
        <v/>
      </c>
      <c r="AY1116" s="34" t="str">
        <f>IF(SUMIF('7-市场业绩'!F:F,AC1116,'7-市场业绩'!I:I)&gt;0,"学习卡","老结算")</f>
        <v>老结算</v>
      </c>
      <c r="AZ1116" s="34" t="str">
        <f t="shared" si="432"/>
        <v/>
      </c>
      <c r="BA1116" s="34" t="str">
        <f t="shared" si="433"/>
        <v>无</v>
      </c>
      <c r="BB1116" s="34" t="str">
        <f t="shared" si="434"/>
        <v/>
      </c>
      <c r="BC1116" s="34" t="str">
        <f t="shared" si="435"/>
        <v/>
      </c>
      <c r="BD1116" s="34" t="str">
        <f t="shared" si="436"/>
        <v>无</v>
      </c>
      <c r="BE1116" s="34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 ht="17.25" hidden="1" customHeight="1">
      <c r="A1117" s="36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208"/>
      <c r="M1117" s="208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4" t="str">
        <f t="shared" si="413"/>
        <v/>
      </c>
      <c r="AD1117" s="35">
        <f t="shared" si="439"/>
        <v>0</v>
      </c>
      <c r="AE1117" s="34" t="str">
        <f t="shared" si="415"/>
        <v/>
      </c>
      <c r="AF1117" s="24"/>
      <c r="AG1117" s="39">
        <f t="shared" si="416"/>
        <v>0</v>
      </c>
      <c r="AH1117" s="35">
        <f t="shared" si="417"/>
        <v>0</v>
      </c>
      <c r="AI1117" s="35">
        <f t="shared" si="418"/>
        <v>0</v>
      </c>
      <c r="AJ1117" s="34" t="str">
        <f t="shared" si="419"/>
        <v/>
      </c>
      <c r="AK1117" s="34" t="str">
        <f t="shared" si="420"/>
        <v/>
      </c>
      <c r="AL1117" s="34" t="str">
        <f t="shared" si="421"/>
        <v/>
      </c>
      <c r="AM1117" s="34" t="str">
        <f t="shared" si="422"/>
        <v/>
      </c>
      <c r="AN1117" s="34" t="str">
        <f t="shared" si="423"/>
        <v/>
      </c>
      <c r="AO1117" s="34" t="str">
        <f t="shared" si="424"/>
        <v/>
      </c>
      <c r="AP1117" s="34" t="str">
        <f>IF(AJ1117="","",VLOOKUP(AN1117,[1]Sheet11!E:F,2,0))</f>
        <v/>
      </c>
      <c r="AQ1117" s="34" t="str">
        <f>IF(AO1117="拼单会员","5年",IF(AJ1117="","",VLOOKUP(AM1117&amp;AP1117,[1]Sheet11!$J$3:$K$17,2)))</f>
        <v/>
      </c>
      <c r="AR1117" s="34" t="str">
        <f t="shared" si="425"/>
        <v/>
      </c>
      <c r="AS1117" s="34" t="str">
        <f t="shared" si="426"/>
        <v/>
      </c>
      <c r="AT1117" s="34" t="str">
        <f t="shared" si="427"/>
        <v/>
      </c>
      <c r="AU1117" s="34" t="str">
        <f t="shared" si="428"/>
        <v/>
      </c>
      <c r="AV1117" s="34" t="str">
        <f t="shared" si="429"/>
        <v/>
      </c>
      <c r="AW1117" s="34" t="str">
        <f t="shared" si="430"/>
        <v/>
      </c>
      <c r="AX1117" s="34" t="str">
        <f t="shared" si="431"/>
        <v/>
      </c>
      <c r="AY1117" s="34" t="str">
        <f>IF(SUMIF('7-市场业绩'!F:F,AC1117,'7-市场业绩'!I:I)&gt;0,"学习卡","老结算")</f>
        <v>老结算</v>
      </c>
      <c r="AZ1117" s="34" t="str">
        <f t="shared" si="432"/>
        <v/>
      </c>
      <c r="BA1117" s="34" t="str">
        <f t="shared" si="433"/>
        <v>无</v>
      </c>
      <c r="BB1117" s="34" t="str">
        <f t="shared" si="434"/>
        <v/>
      </c>
      <c r="BC1117" s="34" t="str">
        <f t="shared" si="435"/>
        <v/>
      </c>
      <c r="BD1117" s="34" t="str">
        <f t="shared" si="436"/>
        <v>无</v>
      </c>
      <c r="BE1117" s="34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 ht="17.25" hidden="1" customHeight="1">
      <c r="A1118" s="36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208"/>
      <c r="M1118" s="208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4" t="str">
        <f t="shared" si="413"/>
        <v/>
      </c>
      <c r="AD1118" s="35">
        <f t="shared" si="439"/>
        <v>0</v>
      </c>
      <c r="AE1118" s="34" t="str">
        <f t="shared" si="415"/>
        <v/>
      </c>
      <c r="AF1118" s="24"/>
      <c r="AG1118" s="39">
        <f t="shared" si="416"/>
        <v>0</v>
      </c>
      <c r="AH1118" s="35">
        <f t="shared" si="417"/>
        <v>0</v>
      </c>
      <c r="AI1118" s="35">
        <f t="shared" si="418"/>
        <v>0</v>
      </c>
      <c r="AJ1118" s="34" t="str">
        <f t="shared" si="419"/>
        <v/>
      </c>
      <c r="AK1118" s="34" t="str">
        <f t="shared" si="420"/>
        <v/>
      </c>
      <c r="AL1118" s="34" t="str">
        <f t="shared" si="421"/>
        <v/>
      </c>
      <c r="AM1118" s="34" t="str">
        <f t="shared" si="422"/>
        <v/>
      </c>
      <c r="AN1118" s="34" t="str">
        <f t="shared" si="423"/>
        <v/>
      </c>
      <c r="AO1118" s="34" t="str">
        <f t="shared" si="424"/>
        <v/>
      </c>
      <c r="AP1118" s="34" t="str">
        <f>IF(AJ1118="","",VLOOKUP(AN1118,[1]Sheet11!E:F,2,0))</f>
        <v/>
      </c>
      <c r="AQ1118" s="34" t="str">
        <f>IF(AO1118="拼单会员","5年",IF(AJ1118="","",VLOOKUP(AM1118&amp;AP1118,[1]Sheet11!$J$3:$K$17,2)))</f>
        <v/>
      </c>
      <c r="AR1118" s="34" t="str">
        <f t="shared" si="425"/>
        <v/>
      </c>
      <c r="AS1118" s="34" t="str">
        <f t="shared" si="426"/>
        <v/>
      </c>
      <c r="AT1118" s="34" t="str">
        <f t="shared" si="427"/>
        <v/>
      </c>
      <c r="AU1118" s="34" t="str">
        <f t="shared" si="428"/>
        <v/>
      </c>
      <c r="AV1118" s="34" t="str">
        <f t="shared" si="429"/>
        <v/>
      </c>
      <c r="AW1118" s="34" t="str">
        <f t="shared" si="430"/>
        <v/>
      </c>
      <c r="AX1118" s="34" t="str">
        <f t="shared" si="431"/>
        <v/>
      </c>
      <c r="AY1118" s="34" t="str">
        <f>IF(SUMIF('7-市场业绩'!F:F,AC1118,'7-市场业绩'!I:I)&gt;0,"学习卡","老结算")</f>
        <v>老结算</v>
      </c>
      <c r="AZ1118" s="34" t="str">
        <f t="shared" si="432"/>
        <v/>
      </c>
      <c r="BA1118" s="34" t="str">
        <f t="shared" si="433"/>
        <v>无</v>
      </c>
      <c r="BB1118" s="34" t="str">
        <f t="shared" si="434"/>
        <v/>
      </c>
      <c r="BC1118" s="34" t="str">
        <f t="shared" si="435"/>
        <v/>
      </c>
      <c r="BD1118" s="34" t="str">
        <f t="shared" si="436"/>
        <v>无</v>
      </c>
      <c r="BE1118" s="34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 ht="17.25" hidden="1" customHeight="1">
      <c r="A1119" s="36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208"/>
      <c r="M1119" s="208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4" t="str">
        <f t="shared" si="413"/>
        <v/>
      </c>
      <c r="AD1119" s="35">
        <f t="shared" si="439"/>
        <v>0</v>
      </c>
      <c r="AE1119" s="34" t="str">
        <f t="shared" si="415"/>
        <v/>
      </c>
      <c r="AF1119" s="24"/>
      <c r="AG1119" s="39">
        <f t="shared" si="416"/>
        <v>0</v>
      </c>
      <c r="AH1119" s="35">
        <f t="shared" si="417"/>
        <v>0</v>
      </c>
      <c r="AI1119" s="35">
        <f t="shared" si="418"/>
        <v>0</v>
      </c>
      <c r="AJ1119" s="34" t="str">
        <f t="shared" si="419"/>
        <v/>
      </c>
      <c r="AK1119" s="34" t="str">
        <f t="shared" si="420"/>
        <v/>
      </c>
      <c r="AL1119" s="34" t="str">
        <f t="shared" si="421"/>
        <v/>
      </c>
      <c r="AM1119" s="34" t="str">
        <f t="shared" si="422"/>
        <v/>
      </c>
      <c r="AN1119" s="34" t="str">
        <f t="shared" si="423"/>
        <v/>
      </c>
      <c r="AO1119" s="34" t="str">
        <f t="shared" si="424"/>
        <v/>
      </c>
      <c r="AP1119" s="34" t="str">
        <f>IF(AJ1119="","",VLOOKUP(AN1119,[1]Sheet11!E:F,2,0))</f>
        <v/>
      </c>
      <c r="AQ1119" s="34" t="str">
        <f>IF(AO1119="拼单会员","5年",IF(AJ1119="","",VLOOKUP(AM1119&amp;AP1119,[1]Sheet11!$J$3:$K$17,2)))</f>
        <v/>
      </c>
      <c r="AR1119" s="34" t="str">
        <f t="shared" si="425"/>
        <v/>
      </c>
      <c r="AS1119" s="34" t="str">
        <f t="shared" si="426"/>
        <v/>
      </c>
      <c r="AT1119" s="34" t="str">
        <f t="shared" si="427"/>
        <v/>
      </c>
      <c r="AU1119" s="34" t="str">
        <f t="shared" si="428"/>
        <v/>
      </c>
      <c r="AV1119" s="34" t="str">
        <f t="shared" si="429"/>
        <v/>
      </c>
      <c r="AW1119" s="34" t="str">
        <f t="shared" si="430"/>
        <v/>
      </c>
      <c r="AX1119" s="34" t="str">
        <f t="shared" si="431"/>
        <v/>
      </c>
      <c r="AY1119" s="34" t="str">
        <f>IF(SUMIF('7-市场业绩'!F:F,AC1119,'7-市场业绩'!I:I)&gt;0,"学习卡","老结算")</f>
        <v>老结算</v>
      </c>
      <c r="AZ1119" s="34" t="str">
        <f t="shared" si="432"/>
        <v/>
      </c>
      <c r="BA1119" s="34" t="str">
        <f t="shared" si="433"/>
        <v>无</v>
      </c>
      <c r="BB1119" s="34" t="str">
        <f t="shared" si="434"/>
        <v/>
      </c>
      <c r="BC1119" s="34" t="str">
        <f t="shared" si="435"/>
        <v/>
      </c>
      <c r="BD1119" s="34" t="str">
        <f t="shared" si="436"/>
        <v>无</v>
      </c>
      <c r="BE1119" s="34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 ht="17.25" hidden="1" customHeight="1">
      <c r="A1120" s="36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208"/>
      <c r="M1120" s="208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4" t="str">
        <f t="shared" si="413"/>
        <v/>
      </c>
      <c r="AD1120" s="35">
        <f t="shared" si="439"/>
        <v>0</v>
      </c>
      <c r="AE1120" s="34" t="str">
        <f t="shared" si="415"/>
        <v/>
      </c>
      <c r="AF1120" s="24"/>
      <c r="AG1120" s="39">
        <f t="shared" si="416"/>
        <v>0</v>
      </c>
      <c r="AH1120" s="35">
        <f t="shared" si="417"/>
        <v>0</v>
      </c>
      <c r="AI1120" s="35">
        <f t="shared" si="418"/>
        <v>0</v>
      </c>
      <c r="AJ1120" s="34" t="str">
        <f t="shared" si="419"/>
        <v/>
      </c>
      <c r="AK1120" s="34" t="str">
        <f t="shared" si="420"/>
        <v/>
      </c>
      <c r="AL1120" s="34" t="str">
        <f t="shared" si="421"/>
        <v/>
      </c>
      <c r="AM1120" s="34" t="str">
        <f t="shared" si="422"/>
        <v/>
      </c>
      <c r="AN1120" s="34" t="str">
        <f t="shared" si="423"/>
        <v/>
      </c>
      <c r="AO1120" s="34" t="str">
        <f t="shared" si="424"/>
        <v/>
      </c>
      <c r="AP1120" s="34" t="str">
        <f>IF(AJ1120="","",VLOOKUP(AN1120,[1]Sheet11!E:F,2,0))</f>
        <v/>
      </c>
      <c r="AQ1120" s="34" t="str">
        <f>IF(AO1120="拼单会员","5年",IF(AJ1120="","",VLOOKUP(AM1120&amp;AP1120,[1]Sheet11!$J$3:$K$17,2)))</f>
        <v/>
      </c>
      <c r="AR1120" s="34" t="str">
        <f t="shared" si="425"/>
        <v/>
      </c>
      <c r="AS1120" s="34" t="str">
        <f t="shared" si="426"/>
        <v/>
      </c>
      <c r="AT1120" s="34" t="str">
        <f t="shared" si="427"/>
        <v/>
      </c>
      <c r="AU1120" s="34" t="str">
        <f t="shared" si="428"/>
        <v/>
      </c>
      <c r="AV1120" s="34" t="str">
        <f t="shared" si="429"/>
        <v/>
      </c>
      <c r="AW1120" s="34" t="str">
        <f t="shared" si="430"/>
        <v/>
      </c>
      <c r="AX1120" s="34" t="str">
        <f t="shared" si="431"/>
        <v/>
      </c>
      <c r="AY1120" s="34" t="str">
        <f>IF(SUMIF('7-市场业绩'!F:F,AC1120,'7-市场业绩'!I:I)&gt;0,"学习卡","老结算")</f>
        <v>老结算</v>
      </c>
      <c r="AZ1120" s="34" t="str">
        <f t="shared" si="432"/>
        <v/>
      </c>
      <c r="BA1120" s="34" t="str">
        <f t="shared" si="433"/>
        <v>无</v>
      </c>
      <c r="BB1120" s="34" t="str">
        <f t="shared" si="434"/>
        <v/>
      </c>
      <c r="BC1120" s="34" t="str">
        <f t="shared" si="435"/>
        <v/>
      </c>
      <c r="BD1120" s="34" t="str">
        <f t="shared" si="436"/>
        <v>无</v>
      </c>
      <c r="BE1120" s="34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 ht="17.25" hidden="1" customHeight="1">
      <c r="A1121" s="36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208"/>
      <c r="M1121" s="208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4" t="str">
        <f t="shared" si="413"/>
        <v/>
      </c>
      <c r="AD1121" s="35">
        <f t="shared" si="439"/>
        <v>0</v>
      </c>
      <c r="AE1121" s="34" t="str">
        <f t="shared" si="415"/>
        <v/>
      </c>
      <c r="AF1121" s="24"/>
      <c r="AG1121" s="39">
        <f t="shared" si="416"/>
        <v>0</v>
      </c>
      <c r="AH1121" s="35">
        <f t="shared" si="417"/>
        <v>0</v>
      </c>
      <c r="AI1121" s="35">
        <f t="shared" si="418"/>
        <v>0</v>
      </c>
      <c r="AJ1121" s="34" t="str">
        <f t="shared" si="419"/>
        <v/>
      </c>
      <c r="AK1121" s="34" t="str">
        <f t="shared" si="420"/>
        <v/>
      </c>
      <c r="AL1121" s="34" t="str">
        <f t="shared" si="421"/>
        <v/>
      </c>
      <c r="AM1121" s="34" t="str">
        <f t="shared" si="422"/>
        <v/>
      </c>
      <c r="AN1121" s="34" t="str">
        <f t="shared" si="423"/>
        <v/>
      </c>
      <c r="AO1121" s="34" t="str">
        <f t="shared" si="424"/>
        <v/>
      </c>
      <c r="AP1121" s="34" t="str">
        <f>IF(AJ1121="","",VLOOKUP(AN1121,[1]Sheet11!E:F,2,0))</f>
        <v/>
      </c>
      <c r="AQ1121" s="34" t="str">
        <f>IF(AO1121="拼单会员","5年",IF(AJ1121="","",VLOOKUP(AM1121&amp;AP1121,[1]Sheet11!$J$3:$K$17,2)))</f>
        <v/>
      </c>
      <c r="AR1121" s="34" t="str">
        <f t="shared" si="425"/>
        <v/>
      </c>
      <c r="AS1121" s="34" t="str">
        <f t="shared" si="426"/>
        <v/>
      </c>
      <c r="AT1121" s="34" t="str">
        <f t="shared" si="427"/>
        <v/>
      </c>
      <c r="AU1121" s="34" t="str">
        <f t="shared" si="428"/>
        <v/>
      </c>
      <c r="AV1121" s="34" t="str">
        <f t="shared" si="429"/>
        <v/>
      </c>
      <c r="AW1121" s="34" t="str">
        <f t="shared" si="430"/>
        <v/>
      </c>
      <c r="AX1121" s="34" t="str">
        <f t="shared" si="431"/>
        <v/>
      </c>
      <c r="AY1121" s="34" t="str">
        <f>IF(SUMIF('7-市场业绩'!F:F,AC1121,'7-市场业绩'!I:I)&gt;0,"学习卡","老结算")</f>
        <v>老结算</v>
      </c>
      <c r="AZ1121" s="34" t="str">
        <f t="shared" si="432"/>
        <v/>
      </c>
      <c r="BA1121" s="34" t="str">
        <f t="shared" si="433"/>
        <v>无</v>
      </c>
      <c r="BB1121" s="34" t="str">
        <f t="shared" si="434"/>
        <v/>
      </c>
      <c r="BC1121" s="34" t="str">
        <f t="shared" si="435"/>
        <v/>
      </c>
      <c r="BD1121" s="34" t="str">
        <f t="shared" si="436"/>
        <v>无</v>
      </c>
      <c r="BE1121" s="34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 ht="17.25" hidden="1" customHeight="1">
      <c r="A1122" s="36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208"/>
      <c r="M1122" s="208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4" t="str">
        <f t="shared" si="413"/>
        <v/>
      </c>
      <c r="AD1122" s="35">
        <f t="shared" si="439"/>
        <v>0</v>
      </c>
      <c r="AE1122" s="34" t="str">
        <f t="shared" si="415"/>
        <v/>
      </c>
      <c r="AF1122" s="24"/>
      <c r="AG1122" s="39">
        <f t="shared" si="416"/>
        <v>0</v>
      </c>
      <c r="AH1122" s="35">
        <f t="shared" si="417"/>
        <v>0</v>
      </c>
      <c r="AI1122" s="35">
        <f t="shared" si="418"/>
        <v>0</v>
      </c>
      <c r="AJ1122" s="34" t="str">
        <f t="shared" si="419"/>
        <v/>
      </c>
      <c r="AK1122" s="34" t="str">
        <f t="shared" si="420"/>
        <v/>
      </c>
      <c r="AL1122" s="34" t="str">
        <f t="shared" si="421"/>
        <v/>
      </c>
      <c r="AM1122" s="34" t="str">
        <f t="shared" si="422"/>
        <v/>
      </c>
      <c r="AN1122" s="34" t="str">
        <f t="shared" si="423"/>
        <v/>
      </c>
      <c r="AO1122" s="34" t="str">
        <f t="shared" si="424"/>
        <v/>
      </c>
      <c r="AP1122" s="34" t="str">
        <f>IF(AJ1122="","",VLOOKUP(AN1122,[1]Sheet11!E:F,2,0))</f>
        <v/>
      </c>
      <c r="AQ1122" s="34" t="str">
        <f>IF(AO1122="拼单会员","5年",IF(AJ1122="","",VLOOKUP(AM1122&amp;AP1122,[1]Sheet11!$J$3:$K$17,2)))</f>
        <v/>
      </c>
      <c r="AR1122" s="34" t="str">
        <f t="shared" si="425"/>
        <v/>
      </c>
      <c r="AS1122" s="34" t="str">
        <f t="shared" si="426"/>
        <v/>
      </c>
      <c r="AT1122" s="34" t="str">
        <f t="shared" si="427"/>
        <v/>
      </c>
      <c r="AU1122" s="34" t="str">
        <f t="shared" si="428"/>
        <v/>
      </c>
      <c r="AV1122" s="34" t="str">
        <f t="shared" si="429"/>
        <v/>
      </c>
      <c r="AW1122" s="34" t="str">
        <f t="shared" si="430"/>
        <v/>
      </c>
      <c r="AX1122" s="34" t="str">
        <f t="shared" si="431"/>
        <v/>
      </c>
      <c r="AY1122" s="34" t="str">
        <f>IF(SUMIF('7-市场业绩'!F:F,AC1122,'7-市场业绩'!I:I)&gt;0,"学习卡","老结算")</f>
        <v>老结算</v>
      </c>
      <c r="AZ1122" s="34" t="str">
        <f t="shared" si="432"/>
        <v/>
      </c>
      <c r="BA1122" s="34" t="str">
        <f t="shared" si="433"/>
        <v>无</v>
      </c>
      <c r="BB1122" s="34" t="str">
        <f t="shared" si="434"/>
        <v/>
      </c>
      <c r="BC1122" s="34" t="str">
        <f t="shared" si="435"/>
        <v/>
      </c>
      <c r="BD1122" s="34" t="str">
        <f t="shared" si="436"/>
        <v>无</v>
      </c>
      <c r="BE1122" s="34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 ht="17.25" hidden="1" customHeight="1">
      <c r="A1123" s="36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208"/>
      <c r="M1123" s="208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4" t="str">
        <f t="shared" si="413"/>
        <v/>
      </c>
      <c r="AD1123" s="35">
        <f t="shared" si="439"/>
        <v>0</v>
      </c>
      <c r="AE1123" s="34" t="str">
        <f t="shared" si="415"/>
        <v/>
      </c>
      <c r="AF1123" s="24"/>
      <c r="AG1123" s="39">
        <f t="shared" si="416"/>
        <v>0</v>
      </c>
      <c r="AH1123" s="35">
        <f t="shared" si="417"/>
        <v>0</v>
      </c>
      <c r="AI1123" s="35">
        <f t="shared" si="418"/>
        <v>0</v>
      </c>
      <c r="AJ1123" s="34" t="str">
        <f t="shared" si="419"/>
        <v/>
      </c>
      <c r="AK1123" s="34" t="str">
        <f t="shared" si="420"/>
        <v/>
      </c>
      <c r="AL1123" s="34" t="str">
        <f t="shared" si="421"/>
        <v/>
      </c>
      <c r="AM1123" s="34" t="str">
        <f t="shared" si="422"/>
        <v/>
      </c>
      <c r="AN1123" s="34" t="str">
        <f t="shared" si="423"/>
        <v/>
      </c>
      <c r="AO1123" s="34" t="str">
        <f t="shared" si="424"/>
        <v/>
      </c>
      <c r="AP1123" s="34" t="str">
        <f>IF(AJ1123="","",VLOOKUP(AN1123,[1]Sheet11!E:F,2,0))</f>
        <v/>
      </c>
      <c r="AQ1123" s="34" t="str">
        <f>IF(AO1123="拼单会员","5年",IF(AJ1123="","",VLOOKUP(AM1123&amp;AP1123,[1]Sheet11!$J$3:$K$17,2)))</f>
        <v/>
      </c>
      <c r="AR1123" s="34" t="str">
        <f t="shared" si="425"/>
        <v/>
      </c>
      <c r="AS1123" s="34" t="str">
        <f t="shared" si="426"/>
        <v/>
      </c>
      <c r="AT1123" s="34" t="str">
        <f t="shared" si="427"/>
        <v/>
      </c>
      <c r="AU1123" s="34" t="str">
        <f t="shared" si="428"/>
        <v/>
      </c>
      <c r="AV1123" s="34" t="str">
        <f t="shared" si="429"/>
        <v/>
      </c>
      <c r="AW1123" s="34" t="str">
        <f t="shared" si="430"/>
        <v/>
      </c>
      <c r="AX1123" s="34" t="str">
        <f t="shared" si="431"/>
        <v/>
      </c>
      <c r="AY1123" s="34" t="str">
        <f>IF(SUMIF('7-市场业绩'!F:F,AC1123,'7-市场业绩'!I:I)&gt;0,"学习卡","老结算")</f>
        <v>老结算</v>
      </c>
      <c r="AZ1123" s="34" t="str">
        <f t="shared" si="432"/>
        <v/>
      </c>
      <c r="BA1123" s="34" t="str">
        <f t="shared" si="433"/>
        <v>无</v>
      </c>
      <c r="BB1123" s="34" t="str">
        <f t="shared" si="434"/>
        <v/>
      </c>
      <c r="BC1123" s="34" t="str">
        <f t="shared" si="435"/>
        <v/>
      </c>
      <c r="BD1123" s="34" t="str">
        <f t="shared" si="436"/>
        <v>无</v>
      </c>
      <c r="BE1123" s="34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 ht="17.25" hidden="1" customHeight="1">
      <c r="A1124" s="36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208"/>
      <c r="M1124" s="208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4" t="str">
        <f t="shared" si="413"/>
        <v/>
      </c>
      <c r="AD1124" s="35">
        <f t="shared" si="439"/>
        <v>0</v>
      </c>
      <c r="AE1124" s="34" t="str">
        <f t="shared" si="415"/>
        <v/>
      </c>
      <c r="AF1124" s="24"/>
      <c r="AG1124" s="39">
        <f t="shared" si="416"/>
        <v>0</v>
      </c>
      <c r="AH1124" s="35">
        <f t="shared" si="417"/>
        <v>0</v>
      </c>
      <c r="AI1124" s="35">
        <f t="shared" si="418"/>
        <v>0</v>
      </c>
      <c r="AJ1124" s="34" t="str">
        <f t="shared" si="419"/>
        <v/>
      </c>
      <c r="AK1124" s="34" t="str">
        <f t="shared" si="420"/>
        <v/>
      </c>
      <c r="AL1124" s="34" t="str">
        <f t="shared" si="421"/>
        <v/>
      </c>
      <c r="AM1124" s="34" t="str">
        <f t="shared" si="422"/>
        <v/>
      </c>
      <c r="AN1124" s="34" t="str">
        <f t="shared" si="423"/>
        <v/>
      </c>
      <c r="AO1124" s="34" t="str">
        <f t="shared" si="424"/>
        <v/>
      </c>
      <c r="AP1124" s="34" t="str">
        <f>IF(AJ1124="","",VLOOKUP(AN1124,[1]Sheet11!E:F,2,0))</f>
        <v/>
      </c>
      <c r="AQ1124" s="34" t="str">
        <f>IF(AO1124="拼单会员","5年",IF(AJ1124="","",VLOOKUP(AM1124&amp;AP1124,[1]Sheet11!$J$3:$K$17,2)))</f>
        <v/>
      </c>
      <c r="AR1124" s="34" t="str">
        <f t="shared" si="425"/>
        <v/>
      </c>
      <c r="AS1124" s="34" t="str">
        <f t="shared" si="426"/>
        <v/>
      </c>
      <c r="AT1124" s="34" t="str">
        <f t="shared" si="427"/>
        <v/>
      </c>
      <c r="AU1124" s="34" t="str">
        <f t="shared" si="428"/>
        <v/>
      </c>
      <c r="AV1124" s="34" t="str">
        <f t="shared" si="429"/>
        <v/>
      </c>
      <c r="AW1124" s="34" t="str">
        <f t="shared" si="430"/>
        <v/>
      </c>
      <c r="AX1124" s="34" t="str">
        <f t="shared" si="431"/>
        <v/>
      </c>
      <c r="AY1124" s="34" t="str">
        <f>IF(SUMIF('7-市场业绩'!F:F,AC1124,'7-市场业绩'!I:I)&gt;0,"学习卡","老结算")</f>
        <v>老结算</v>
      </c>
      <c r="AZ1124" s="34" t="str">
        <f t="shared" si="432"/>
        <v/>
      </c>
      <c r="BA1124" s="34" t="str">
        <f t="shared" si="433"/>
        <v>无</v>
      </c>
      <c r="BB1124" s="34" t="str">
        <f t="shared" si="434"/>
        <v/>
      </c>
      <c r="BC1124" s="34" t="str">
        <f t="shared" si="435"/>
        <v/>
      </c>
      <c r="BD1124" s="34" t="str">
        <f t="shared" si="436"/>
        <v>无</v>
      </c>
      <c r="BE1124" s="34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 ht="17.25" hidden="1" customHeight="1">
      <c r="A1125" s="36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208"/>
      <c r="M1125" s="208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4" t="str">
        <f t="shared" si="413"/>
        <v/>
      </c>
      <c r="AD1125" s="35">
        <f t="shared" si="439"/>
        <v>0</v>
      </c>
      <c r="AE1125" s="34" t="str">
        <f t="shared" si="415"/>
        <v/>
      </c>
      <c r="AF1125" s="24"/>
      <c r="AG1125" s="39">
        <f t="shared" si="416"/>
        <v>0</v>
      </c>
      <c r="AH1125" s="35">
        <f t="shared" si="417"/>
        <v>0</v>
      </c>
      <c r="AI1125" s="35">
        <f t="shared" si="418"/>
        <v>0</v>
      </c>
      <c r="AJ1125" s="34" t="str">
        <f t="shared" si="419"/>
        <v/>
      </c>
      <c r="AK1125" s="34" t="str">
        <f t="shared" si="420"/>
        <v/>
      </c>
      <c r="AL1125" s="34" t="str">
        <f t="shared" si="421"/>
        <v/>
      </c>
      <c r="AM1125" s="34" t="str">
        <f t="shared" si="422"/>
        <v/>
      </c>
      <c r="AN1125" s="34" t="str">
        <f t="shared" si="423"/>
        <v/>
      </c>
      <c r="AO1125" s="34" t="str">
        <f t="shared" si="424"/>
        <v/>
      </c>
      <c r="AP1125" s="34" t="str">
        <f>IF(AJ1125="","",VLOOKUP(AN1125,[1]Sheet11!E:F,2,0))</f>
        <v/>
      </c>
      <c r="AQ1125" s="34" t="str">
        <f>IF(AO1125="拼单会员","5年",IF(AJ1125="","",VLOOKUP(AM1125&amp;AP1125,[1]Sheet11!$J$3:$K$17,2)))</f>
        <v/>
      </c>
      <c r="AR1125" s="34" t="str">
        <f t="shared" si="425"/>
        <v/>
      </c>
      <c r="AS1125" s="34" t="str">
        <f t="shared" si="426"/>
        <v/>
      </c>
      <c r="AT1125" s="34" t="str">
        <f t="shared" si="427"/>
        <v/>
      </c>
      <c r="AU1125" s="34" t="str">
        <f t="shared" si="428"/>
        <v/>
      </c>
      <c r="AV1125" s="34" t="str">
        <f t="shared" si="429"/>
        <v/>
      </c>
      <c r="AW1125" s="34" t="str">
        <f t="shared" si="430"/>
        <v/>
      </c>
      <c r="AX1125" s="34" t="str">
        <f t="shared" si="431"/>
        <v/>
      </c>
      <c r="AY1125" s="34" t="str">
        <f>IF(SUMIF('7-市场业绩'!F:F,AC1125,'7-市场业绩'!I:I)&gt;0,"学习卡","老结算")</f>
        <v>老结算</v>
      </c>
      <c r="AZ1125" s="34" t="str">
        <f t="shared" si="432"/>
        <v/>
      </c>
      <c r="BA1125" s="34" t="str">
        <f t="shared" si="433"/>
        <v>无</v>
      </c>
      <c r="BB1125" s="34" t="str">
        <f t="shared" si="434"/>
        <v/>
      </c>
      <c r="BC1125" s="34" t="str">
        <f t="shared" si="435"/>
        <v/>
      </c>
      <c r="BD1125" s="34" t="str">
        <f t="shared" si="436"/>
        <v>无</v>
      </c>
      <c r="BE1125" s="34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 ht="17.25" hidden="1" customHeight="1">
      <c r="A1126" s="36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208"/>
      <c r="M1126" s="208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4" t="str">
        <f t="shared" si="413"/>
        <v/>
      </c>
      <c r="AD1126" s="35">
        <f t="shared" si="439"/>
        <v>0</v>
      </c>
      <c r="AE1126" s="34" t="str">
        <f t="shared" si="415"/>
        <v/>
      </c>
      <c r="AF1126" s="24"/>
      <c r="AG1126" s="39">
        <f t="shared" si="416"/>
        <v>0</v>
      </c>
      <c r="AH1126" s="35">
        <f t="shared" si="417"/>
        <v>0</v>
      </c>
      <c r="AI1126" s="35">
        <f t="shared" si="418"/>
        <v>0</v>
      </c>
      <c r="AJ1126" s="34" t="str">
        <f t="shared" si="419"/>
        <v/>
      </c>
      <c r="AK1126" s="34" t="str">
        <f t="shared" si="420"/>
        <v/>
      </c>
      <c r="AL1126" s="34" t="str">
        <f t="shared" si="421"/>
        <v/>
      </c>
      <c r="AM1126" s="34" t="str">
        <f t="shared" si="422"/>
        <v/>
      </c>
      <c r="AN1126" s="34" t="str">
        <f t="shared" si="423"/>
        <v/>
      </c>
      <c r="AO1126" s="34" t="str">
        <f t="shared" si="424"/>
        <v/>
      </c>
      <c r="AP1126" s="34" t="str">
        <f>IF(AJ1126="","",VLOOKUP(AN1126,[1]Sheet11!E:F,2,0))</f>
        <v/>
      </c>
      <c r="AQ1126" s="34" t="str">
        <f>IF(AO1126="拼单会员","5年",IF(AJ1126="","",VLOOKUP(AM1126&amp;AP1126,[1]Sheet11!$J$3:$K$17,2)))</f>
        <v/>
      </c>
      <c r="AR1126" s="34" t="str">
        <f t="shared" si="425"/>
        <v/>
      </c>
      <c r="AS1126" s="34" t="str">
        <f t="shared" si="426"/>
        <v/>
      </c>
      <c r="AT1126" s="34" t="str">
        <f t="shared" si="427"/>
        <v/>
      </c>
      <c r="AU1126" s="34" t="str">
        <f t="shared" si="428"/>
        <v/>
      </c>
      <c r="AV1126" s="34" t="str">
        <f t="shared" si="429"/>
        <v/>
      </c>
      <c r="AW1126" s="34" t="str">
        <f t="shared" si="430"/>
        <v/>
      </c>
      <c r="AX1126" s="34" t="str">
        <f t="shared" si="431"/>
        <v/>
      </c>
      <c r="AY1126" s="34" t="str">
        <f>IF(SUMIF('7-市场业绩'!F:F,AC1126,'7-市场业绩'!I:I)&gt;0,"学习卡","老结算")</f>
        <v>老结算</v>
      </c>
      <c r="AZ1126" s="34" t="str">
        <f t="shared" si="432"/>
        <v/>
      </c>
      <c r="BA1126" s="34" t="str">
        <f t="shared" si="433"/>
        <v>无</v>
      </c>
      <c r="BB1126" s="34" t="str">
        <f t="shared" si="434"/>
        <v/>
      </c>
      <c r="BC1126" s="34" t="str">
        <f t="shared" si="435"/>
        <v/>
      </c>
      <c r="BD1126" s="34" t="str">
        <f t="shared" si="436"/>
        <v>无</v>
      </c>
      <c r="BE1126" s="34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 ht="17.25" hidden="1" customHeight="1">
      <c r="A1127" s="36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208"/>
      <c r="M1127" s="208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4" t="str">
        <f t="shared" si="413"/>
        <v/>
      </c>
      <c r="AD1127" s="35">
        <f t="shared" si="439"/>
        <v>0</v>
      </c>
      <c r="AE1127" s="34" t="str">
        <f t="shared" si="415"/>
        <v/>
      </c>
      <c r="AF1127" s="24"/>
      <c r="AG1127" s="39">
        <f t="shared" si="416"/>
        <v>0</v>
      </c>
      <c r="AH1127" s="35">
        <f t="shared" si="417"/>
        <v>0</v>
      </c>
      <c r="AI1127" s="35">
        <f t="shared" si="418"/>
        <v>0</v>
      </c>
      <c r="AJ1127" s="34" t="str">
        <f t="shared" si="419"/>
        <v/>
      </c>
      <c r="AK1127" s="34" t="str">
        <f t="shared" si="420"/>
        <v/>
      </c>
      <c r="AL1127" s="34" t="str">
        <f t="shared" si="421"/>
        <v/>
      </c>
      <c r="AM1127" s="34" t="str">
        <f t="shared" si="422"/>
        <v/>
      </c>
      <c r="AN1127" s="34" t="str">
        <f t="shared" si="423"/>
        <v/>
      </c>
      <c r="AO1127" s="34" t="str">
        <f t="shared" si="424"/>
        <v/>
      </c>
      <c r="AP1127" s="34" t="str">
        <f>IF(AJ1127="","",VLOOKUP(AN1127,[1]Sheet11!E:F,2,0))</f>
        <v/>
      </c>
      <c r="AQ1127" s="34" t="str">
        <f>IF(AO1127="拼单会员","5年",IF(AJ1127="","",VLOOKUP(AM1127&amp;AP1127,[1]Sheet11!$J$3:$K$17,2)))</f>
        <v/>
      </c>
      <c r="AR1127" s="34" t="str">
        <f t="shared" si="425"/>
        <v/>
      </c>
      <c r="AS1127" s="34" t="str">
        <f t="shared" si="426"/>
        <v/>
      </c>
      <c r="AT1127" s="34" t="str">
        <f t="shared" si="427"/>
        <v/>
      </c>
      <c r="AU1127" s="34" t="str">
        <f t="shared" si="428"/>
        <v/>
      </c>
      <c r="AV1127" s="34" t="str">
        <f t="shared" si="429"/>
        <v/>
      </c>
      <c r="AW1127" s="34" t="str">
        <f t="shared" si="430"/>
        <v/>
      </c>
      <c r="AX1127" s="34" t="str">
        <f t="shared" si="431"/>
        <v/>
      </c>
      <c r="AY1127" s="34" t="str">
        <f>IF(SUMIF('7-市场业绩'!F:F,AC1127,'7-市场业绩'!I:I)&gt;0,"学习卡","老结算")</f>
        <v>老结算</v>
      </c>
      <c r="AZ1127" s="34" t="str">
        <f t="shared" si="432"/>
        <v/>
      </c>
      <c r="BA1127" s="34" t="str">
        <f t="shared" si="433"/>
        <v>无</v>
      </c>
      <c r="BB1127" s="34" t="str">
        <f t="shared" si="434"/>
        <v/>
      </c>
      <c r="BC1127" s="34" t="str">
        <f t="shared" si="435"/>
        <v/>
      </c>
      <c r="BD1127" s="34" t="str">
        <f t="shared" si="436"/>
        <v>无</v>
      </c>
      <c r="BE1127" s="34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 ht="17.25" hidden="1" customHeight="1">
      <c r="A1128" s="36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208"/>
      <c r="M1128" s="208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4" t="str">
        <f t="shared" si="413"/>
        <v/>
      </c>
      <c r="AD1128" s="35">
        <f t="shared" si="439"/>
        <v>0</v>
      </c>
      <c r="AE1128" s="34" t="str">
        <f t="shared" si="415"/>
        <v/>
      </c>
      <c r="AF1128" s="24"/>
      <c r="AG1128" s="39">
        <f t="shared" si="416"/>
        <v>0</v>
      </c>
      <c r="AH1128" s="35">
        <f t="shared" si="417"/>
        <v>0</v>
      </c>
      <c r="AI1128" s="35">
        <f t="shared" si="418"/>
        <v>0</v>
      </c>
      <c r="AJ1128" s="34" t="str">
        <f t="shared" si="419"/>
        <v/>
      </c>
      <c r="AK1128" s="34" t="str">
        <f t="shared" si="420"/>
        <v/>
      </c>
      <c r="AL1128" s="34" t="str">
        <f t="shared" si="421"/>
        <v/>
      </c>
      <c r="AM1128" s="34" t="str">
        <f t="shared" si="422"/>
        <v/>
      </c>
      <c r="AN1128" s="34" t="str">
        <f t="shared" si="423"/>
        <v/>
      </c>
      <c r="AO1128" s="34" t="str">
        <f t="shared" si="424"/>
        <v/>
      </c>
      <c r="AP1128" s="34" t="str">
        <f>IF(AJ1128="","",VLOOKUP(AN1128,[1]Sheet11!E:F,2,0))</f>
        <v/>
      </c>
      <c r="AQ1128" s="34" t="str">
        <f>IF(AO1128="拼单会员","5年",IF(AJ1128="","",VLOOKUP(AM1128&amp;AP1128,[1]Sheet11!$J$3:$K$17,2)))</f>
        <v/>
      </c>
      <c r="AR1128" s="34" t="str">
        <f t="shared" si="425"/>
        <v/>
      </c>
      <c r="AS1128" s="34" t="str">
        <f t="shared" si="426"/>
        <v/>
      </c>
      <c r="AT1128" s="34" t="str">
        <f t="shared" si="427"/>
        <v/>
      </c>
      <c r="AU1128" s="34" t="str">
        <f t="shared" si="428"/>
        <v/>
      </c>
      <c r="AV1128" s="34" t="str">
        <f t="shared" si="429"/>
        <v/>
      </c>
      <c r="AW1128" s="34" t="str">
        <f t="shared" si="430"/>
        <v/>
      </c>
      <c r="AX1128" s="34" t="str">
        <f t="shared" si="431"/>
        <v/>
      </c>
      <c r="AY1128" s="34" t="str">
        <f>IF(SUMIF('7-市场业绩'!F:F,AC1128,'7-市场业绩'!I:I)&gt;0,"学习卡","老结算")</f>
        <v>老结算</v>
      </c>
      <c r="AZ1128" s="34" t="str">
        <f t="shared" si="432"/>
        <v/>
      </c>
      <c r="BA1128" s="34" t="str">
        <f t="shared" si="433"/>
        <v>无</v>
      </c>
      <c r="BB1128" s="34" t="str">
        <f t="shared" si="434"/>
        <v/>
      </c>
      <c r="BC1128" s="34" t="str">
        <f t="shared" si="435"/>
        <v/>
      </c>
      <c r="BD1128" s="34" t="str">
        <f t="shared" si="436"/>
        <v>无</v>
      </c>
      <c r="BE1128" s="34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 ht="17.25" hidden="1" customHeight="1">
      <c r="A1129" s="36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208"/>
      <c r="M1129" s="208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4" t="str">
        <f t="shared" si="413"/>
        <v/>
      </c>
      <c r="AD1129" s="35">
        <f t="shared" si="439"/>
        <v>0</v>
      </c>
      <c r="AE1129" s="34" t="str">
        <f t="shared" si="415"/>
        <v/>
      </c>
      <c r="AF1129" s="24"/>
      <c r="AG1129" s="39">
        <f t="shared" si="416"/>
        <v>0</v>
      </c>
      <c r="AH1129" s="35">
        <f t="shared" si="417"/>
        <v>0</v>
      </c>
      <c r="AI1129" s="35">
        <f t="shared" si="418"/>
        <v>0</v>
      </c>
      <c r="AJ1129" s="34" t="str">
        <f t="shared" si="419"/>
        <v/>
      </c>
      <c r="AK1129" s="34" t="str">
        <f t="shared" si="420"/>
        <v/>
      </c>
      <c r="AL1129" s="34" t="str">
        <f t="shared" si="421"/>
        <v/>
      </c>
      <c r="AM1129" s="34" t="str">
        <f t="shared" si="422"/>
        <v/>
      </c>
      <c r="AN1129" s="34" t="str">
        <f t="shared" si="423"/>
        <v/>
      </c>
      <c r="AO1129" s="34" t="str">
        <f t="shared" si="424"/>
        <v/>
      </c>
      <c r="AP1129" s="34" t="str">
        <f>IF(AJ1129="","",VLOOKUP(AN1129,[1]Sheet11!E:F,2,0))</f>
        <v/>
      </c>
      <c r="AQ1129" s="34" t="str">
        <f>IF(AO1129="拼单会员","5年",IF(AJ1129="","",VLOOKUP(AM1129&amp;AP1129,[1]Sheet11!$J$3:$K$17,2)))</f>
        <v/>
      </c>
      <c r="AR1129" s="34" t="str">
        <f t="shared" si="425"/>
        <v/>
      </c>
      <c r="AS1129" s="34" t="str">
        <f t="shared" si="426"/>
        <v/>
      </c>
      <c r="AT1129" s="34" t="str">
        <f t="shared" si="427"/>
        <v/>
      </c>
      <c r="AU1129" s="34" t="str">
        <f t="shared" si="428"/>
        <v/>
      </c>
      <c r="AV1129" s="34" t="str">
        <f t="shared" si="429"/>
        <v/>
      </c>
      <c r="AW1129" s="34" t="str">
        <f t="shared" si="430"/>
        <v/>
      </c>
      <c r="AX1129" s="34" t="str">
        <f t="shared" si="431"/>
        <v/>
      </c>
      <c r="AY1129" s="34" t="str">
        <f>IF(SUMIF('7-市场业绩'!F:F,AC1129,'7-市场业绩'!I:I)&gt;0,"学习卡","老结算")</f>
        <v>老结算</v>
      </c>
      <c r="AZ1129" s="34" t="str">
        <f t="shared" si="432"/>
        <v/>
      </c>
      <c r="BA1129" s="34" t="str">
        <f t="shared" si="433"/>
        <v>无</v>
      </c>
      <c r="BB1129" s="34" t="str">
        <f t="shared" si="434"/>
        <v/>
      </c>
      <c r="BC1129" s="34" t="str">
        <f t="shared" si="435"/>
        <v/>
      </c>
      <c r="BD1129" s="34" t="str">
        <f t="shared" si="436"/>
        <v>无</v>
      </c>
      <c r="BE1129" s="34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 ht="17.25" hidden="1" customHeight="1">
      <c r="A1130" s="36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208"/>
      <c r="M1130" s="208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4" t="str">
        <f t="shared" si="413"/>
        <v/>
      </c>
      <c r="AD1130" s="35">
        <f t="shared" si="439"/>
        <v>0</v>
      </c>
      <c r="AE1130" s="34" t="str">
        <f t="shared" si="415"/>
        <v/>
      </c>
      <c r="AF1130" s="24"/>
      <c r="AG1130" s="39">
        <f t="shared" si="416"/>
        <v>0</v>
      </c>
      <c r="AH1130" s="35">
        <f t="shared" si="417"/>
        <v>0</v>
      </c>
      <c r="AI1130" s="35">
        <f t="shared" si="418"/>
        <v>0</v>
      </c>
      <c r="AJ1130" s="34" t="str">
        <f t="shared" si="419"/>
        <v/>
      </c>
      <c r="AK1130" s="34" t="str">
        <f t="shared" si="420"/>
        <v/>
      </c>
      <c r="AL1130" s="34" t="str">
        <f t="shared" si="421"/>
        <v/>
      </c>
      <c r="AM1130" s="34" t="str">
        <f t="shared" si="422"/>
        <v/>
      </c>
      <c r="AN1130" s="34" t="str">
        <f t="shared" si="423"/>
        <v/>
      </c>
      <c r="AO1130" s="34" t="str">
        <f t="shared" si="424"/>
        <v/>
      </c>
      <c r="AP1130" s="34" t="str">
        <f>IF(AJ1130="","",VLOOKUP(AN1130,[1]Sheet11!E:F,2,0))</f>
        <v/>
      </c>
      <c r="AQ1130" s="34" t="str">
        <f>IF(AO1130="拼单会员","5年",IF(AJ1130="","",VLOOKUP(AM1130&amp;AP1130,[1]Sheet11!$J$3:$K$17,2)))</f>
        <v/>
      </c>
      <c r="AR1130" s="34" t="str">
        <f t="shared" si="425"/>
        <v/>
      </c>
      <c r="AS1130" s="34" t="str">
        <f t="shared" si="426"/>
        <v/>
      </c>
      <c r="AT1130" s="34" t="str">
        <f t="shared" si="427"/>
        <v/>
      </c>
      <c r="AU1130" s="34" t="str">
        <f t="shared" si="428"/>
        <v/>
      </c>
      <c r="AV1130" s="34" t="str">
        <f t="shared" si="429"/>
        <v/>
      </c>
      <c r="AW1130" s="34" t="str">
        <f t="shared" si="430"/>
        <v/>
      </c>
      <c r="AX1130" s="34" t="str">
        <f t="shared" si="431"/>
        <v/>
      </c>
      <c r="AY1130" s="34" t="str">
        <f>IF(SUMIF('7-市场业绩'!F:F,AC1130,'7-市场业绩'!I:I)&gt;0,"学习卡","老结算")</f>
        <v>老结算</v>
      </c>
      <c r="AZ1130" s="34" t="str">
        <f t="shared" si="432"/>
        <v/>
      </c>
      <c r="BA1130" s="34" t="str">
        <f t="shared" si="433"/>
        <v>无</v>
      </c>
      <c r="BB1130" s="34" t="str">
        <f t="shared" si="434"/>
        <v/>
      </c>
      <c r="BC1130" s="34" t="str">
        <f t="shared" si="435"/>
        <v/>
      </c>
      <c r="BD1130" s="34" t="str">
        <f t="shared" si="436"/>
        <v>无</v>
      </c>
      <c r="BE1130" s="34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 ht="17.25" hidden="1" customHeight="1">
      <c r="A1131" s="36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208"/>
      <c r="M1131" s="208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4" t="str">
        <f t="shared" si="413"/>
        <v/>
      </c>
      <c r="AD1131" s="35">
        <f t="shared" si="439"/>
        <v>0</v>
      </c>
      <c r="AE1131" s="34" t="str">
        <f t="shared" si="415"/>
        <v/>
      </c>
      <c r="AF1131" s="24"/>
      <c r="AG1131" s="39">
        <f t="shared" si="416"/>
        <v>0</v>
      </c>
      <c r="AH1131" s="35">
        <f t="shared" si="417"/>
        <v>0</v>
      </c>
      <c r="AI1131" s="35">
        <f t="shared" si="418"/>
        <v>0</v>
      </c>
      <c r="AJ1131" s="34" t="str">
        <f t="shared" si="419"/>
        <v/>
      </c>
      <c r="AK1131" s="34" t="str">
        <f t="shared" si="420"/>
        <v/>
      </c>
      <c r="AL1131" s="34" t="str">
        <f t="shared" si="421"/>
        <v/>
      </c>
      <c r="AM1131" s="34" t="str">
        <f t="shared" si="422"/>
        <v/>
      </c>
      <c r="AN1131" s="34" t="str">
        <f t="shared" si="423"/>
        <v/>
      </c>
      <c r="AO1131" s="34" t="str">
        <f t="shared" si="424"/>
        <v/>
      </c>
      <c r="AP1131" s="34" t="str">
        <f>IF(AJ1131="","",VLOOKUP(AN1131,[1]Sheet11!E:F,2,0))</f>
        <v/>
      </c>
      <c r="AQ1131" s="34" t="str">
        <f>IF(AO1131="拼单会员","5年",IF(AJ1131="","",VLOOKUP(AM1131&amp;AP1131,[1]Sheet11!$J$3:$K$17,2)))</f>
        <v/>
      </c>
      <c r="AR1131" s="34" t="str">
        <f t="shared" si="425"/>
        <v/>
      </c>
      <c r="AS1131" s="34" t="str">
        <f t="shared" si="426"/>
        <v/>
      </c>
      <c r="AT1131" s="34" t="str">
        <f t="shared" si="427"/>
        <v/>
      </c>
      <c r="AU1131" s="34" t="str">
        <f t="shared" si="428"/>
        <v/>
      </c>
      <c r="AV1131" s="34" t="str">
        <f t="shared" si="429"/>
        <v/>
      </c>
      <c r="AW1131" s="34" t="str">
        <f t="shared" si="430"/>
        <v/>
      </c>
      <c r="AX1131" s="34" t="str">
        <f t="shared" si="431"/>
        <v/>
      </c>
      <c r="AY1131" s="34" t="str">
        <f>IF(SUMIF('7-市场业绩'!F:F,AC1131,'7-市场业绩'!I:I)&gt;0,"学习卡","老结算")</f>
        <v>老结算</v>
      </c>
      <c r="AZ1131" s="34" t="str">
        <f t="shared" si="432"/>
        <v/>
      </c>
      <c r="BA1131" s="34" t="str">
        <f t="shared" si="433"/>
        <v>无</v>
      </c>
      <c r="BB1131" s="34" t="str">
        <f t="shared" si="434"/>
        <v/>
      </c>
      <c r="BC1131" s="34" t="str">
        <f t="shared" si="435"/>
        <v/>
      </c>
      <c r="BD1131" s="34" t="str">
        <f t="shared" si="436"/>
        <v>无</v>
      </c>
      <c r="BE1131" s="34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 ht="17.25" hidden="1" customHeight="1">
      <c r="A1132" s="36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208"/>
      <c r="M1132" s="208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4" t="str">
        <f t="shared" si="413"/>
        <v/>
      </c>
      <c r="AD1132" s="35">
        <f t="shared" si="439"/>
        <v>0</v>
      </c>
      <c r="AE1132" s="34" t="str">
        <f t="shared" si="415"/>
        <v/>
      </c>
      <c r="AF1132" s="24"/>
      <c r="AG1132" s="39">
        <f t="shared" si="416"/>
        <v>0</v>
      </c>
      <c r="AH1132" s="35">
        <f t="shared" si="417"/>
        <v>0</v>
      </c>
      <c r="AI1132" s="35">
        <f t="shared" si="418"/>
        <v>0</v>
      </c>
      <c r="AJ1132" s="34" t="str">
        <f t="shared" si="419"/>
        <v/>
      </c>
      <c r="AK1132" s="34" t="str">
        <f t="shared" si="420"/>
        <v/>
      </c>
      <c r="AL1132" s="34" t="str">
        <f t="shared" si="421"/>
        <v/>
      </c>
      <c r="AM1132" s="34" t="str">
        <f t="shared" si="422"/>
        <v/>
      </c>
      <c r="AN1132" s="34" t="str">
        <f t="shared" si="423"/>
        <v/>
      </c>
      <c r="AO1132" s="34" t="str">
        <f t="shared" si="424"/>
        <v/>
      </c>
      <c r="AP1132" s="34" t="str">
        <f>IF(AJ1132="","",VLOOKUP(AN1132,[1]Sheet11!E:F,2,0))</f>
        <v/>
      </c>
      <c r="AQ1132" s="34" t="str">
        <f>IF(AO1132="拼单会员","5年",IF(AJ1132="","",VLOOKUP(AM1132&amp;AP1132,[1]Sheet11!$J$3:$K$17,2)))</f>
        <v/>
      </c>
      <c r="AR1132" s="34" t="str">
        <f t="shared" si="425"/>
        <v/>
      </c>
      <c r="AS1132" s="34" t="str">
        <f t="shared" si="426"/>
        <v/>
      </c>
      <c r="AT1132" s="34" t="str">
        <f t="shared" si="427"/>
        <v/>
      </c>
      <c r="AU1132" s="34" t="str">
        <f t="shared" si="428"/>
        <v/>
      </c>
      <c r="AV1132" s="34" t="str">
        <f t="shared" si="429"/>
        <v/>
      </c>
      <c r="AW1132" s="34" t="str">
        <f t="shared" si="430"/>
        <v/>
      </c>
      <c r="AX1132" s="34" t="str">
        <f t="shared" si="431"/>
        <v/>
      </c>
      <c r="AY1132" s="34" t="str">
        <f>IF(SUMIF('7-市场业绩'!F:F,AC1132,'7-市场业绩'!I:I)&gt;0,"学习卡","老结算")</f>
        <v>老结算</v>
      </c>
      <c r="AZ1132" s="34" t="str">
        <f t="shared" si="432"/>
        <v/>
      </c>
      <c r="BA1132" s="34" t="str">
        <f t="shared" si="433"/>
        <v>无</v>
      </c>
      <c r="BB1132" s="34" t="str">
        <f t="shared" si="434"/>
        <v/>
      </c>
      <c r="BC1132" s="34" t="str">
        <f t="shared" si="435"/>
        <v/>
      </c>
      <c r="BD1132" s="34" t="str">
        <f t="shared" si="436"/>
        <v>无</v>
      </c>
      <c r="BE1132" s="34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 ht="17.25" hidden="1" customHeight="1">
      <c r="A1133" s="36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208"/>
      <c r="M1133" s="208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4" t="str">
        <f t="shared" si="413"/>
        <v/>
      </c>
      <c r="AD1133" s="35">
        <f t="shared" si="439"/>
        <v>0</v>
      </c>
      <c r="AE1133" s="34" t="str">
        <f t="shared" si="415"/>
        <v/>
      </c>
      <c r="AF1133" s="24"/>
      <c r="AG1133" s="39">
        <f t="shared" si="416"/>
        <v>0</v>
      </c>
      <c r="AH1133" s="35">
        <f t="shared" si="417"/>
        <v>0</v>
      </c>
      <c r="AI1133" s="35">
        <f t="shared" si="418"/>
        <v>0</v>
      </c>
      <c r="AJ1133" s="34" t="str">
        <f t="shared" si="419"/>
        <v/>
      </c>
      <c r="AK1133" s="34" t="str">
        <f t="shared" si="420"/>
        <v/>
      </c>
      <c r="AL1133" s="34" t="str">
        <f t="shared" si="421"/>
        <v/>
      </c>
      <c r="AM1133" s="34" t="str">
        <f t="shared" si="422"/>
        <v/>
      </c>
      <c r="AN1133" s="34" t="str">
        <f t="shared" si="423"/>
        <v/>
      </c>
      <c r="AO1133" s="34" t="str">
        <f t="shared" si="424"/>
        <v/>
      </c>
      <c r="AP1133" s="34" t="str">
        <f>IF(AJ1133="","",VLOOKUP(AN1133,[1]Sheet11!E:F,2,0))</f>
        <v/>
      </c>
      <c r="AQ1133" s="34" t="str">
        <f>IF(AO1133="拼单会员","5年",IF(AJ1133="","",VLOOKUP(AM1133&amp;AP1133,[1]Sheet11!$J$3:$K$17,2)))</f>
        <v/>
      </c>
      <c r="AR1133" s="34" t="str">
        <f t="shared" si="425"/>
        <v/>
      </c>
      <c r="AS1133" s="34" t="str">
        <f t="shared" si="426"/>
        <v/>
      </c>
      <c r="AT1133" s="34" t="str">
        <f t="shared" si="427"/>
        <v/>
      </c>
      <c r="AU1133" s="34" t="str">
        <f t="shared" si="428"/>
        <v/>
      </c>
      <c r="AV1133" s="34" t="str">
        <f t="shared" si="429"/>
        <v/>
      </c>
      <c r="AW1133" s="34" t="str">
        <f t="shared" si="430"/>
        <v/>
      </c>
      <c r="AX1133" s="34" t="str">
        <f t="shared" si="431"/>
        <v/>
      </c>
      <c r="AY1133" s="34" t="str">
        <f>IF(SUMIF('7-市场业绩'!F:F,AC1133,'7-市场业绩'!I:I)&gt;0,"学习卡","老结算")</f>
        <v>老结算</v>
      </c>
      <c r="AZ1133" s="34" t="str">
        <f t="shared" si="432"/>
        <v/>
      </c>
      <c r="BA1133" s="34" t="str">
        <f t="shared" si="433"/>
        <v>无</v>
      </c>
      <c r="BB1133" s="34" t="str">
        <f t="shared" si="434"/>
        <v/>
      </c>
      <c r="BC1133" s="34" t="str">
        <f t="shared" si="435"/>
        <v/>
      </c>
      <c r="BD1133" s="34" t="str">
        <f t="shared" si="436"/>
        <v>无</v>
      </c>
      <c r="BE1133" s="34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 ht="17.25" hidden="1" customHeight="1">
      <c r="A1134" s="36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208"/>
      <c r="M1134" s="208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4" t="str">
        <f t="shared" si="413"/>
        <v/>
      </c>
      <c r="AD1134" s="35">
        <f t="shared" si="439"/>
        <v>0</v>
      </c>
      <c r="AE1134" s="34" t="str">
        <f t="shared" si="415"/>
        <v/>
      </c>
      <c r="AF1134" s="24"/>
      <c r="AG1134" s="39">
        <f t="shared" si="416"/>
        <v>0</v>
      </c>
      <c r="AH1134" s="35">
        <f t="shared" si="417"/>
        <v>0</v>
      </c>
      <c r="AI1134" s="35">
        <f t="shared" si="418"/>
        <v>0</v>
      </c>
      <c r="AJ1134" s="34" t="str">
        <f t="shared" si="419"/>
        <v/>
      </c>
      <c r="AK1134" s="34" t="str">
        <f t="shared" si="420"/>
        <v/>
      </c>
      <c r="AL1134" s="34" t="str">
        <f t="shared" si="421"/>
        <v/>
      </c>
      <c r="AM1134" s="34" t="str">
        <f t="shared" si="422"/>
        <v/>
      </c>
      <c r="AN1134" s="34" t="str">
        <f t="shared" si="423"/>
        <v/>
      </c>
      <c r="AO1134" s="34" t="str">
        <f t="shared" si="424"/>
        <v/>
      </c>
      <c r="AP1134" s="34" t="str">
        <f>IF(AJ1134="","",VLOOKUP(AN1134,[1]Sheet11!E:F,2,0))</f>
        <v/>
      </c>
      <c r="AQ1134" s="34" t="str">
        <f>IF(AO1134="拼单会员","5年",IF(AJ1134="","",VLOOKUP(AM1134&amp;AP1134,[1]Sheet11!$J$3:$K$17,2)))</f>
        <v/>
      </c>
      <c r="AR1134" s="34" t="str">
        <f t="shared" si="425"/>
        <v/>
      </c>
      <c r="AS1134" s="34" t="str">
        <f t="shared" si="426"/>
        <v/>
      </c>
      <c r="AT1134" s="34" t="str">
        <f t="shared" si="427"/>
        <v/>
      </c>
      <c r="AU1134" s="34" t="str">
        <f t="shared" si="428"/>
        <v/>
      </c>
      <c r="AV1134" s="34" t="str">
        <f t="shared" si="429"/>
        <v/>
      </c>
      <c r="AW1134" s="34" t="str">
        <f t="shared" si="430"/>
        <v/>
      </c>
      <c r="AX1134" s="34" t="str">
        <f t="shared" si="431"/>
        <v/>
      </c>
      <c r="AY1134" s="34" t="str">
        <f>IF(SUMIF('7-市场业绩'!F:F,AC1134,'7-市场业绩'!I:I)&gt;0,"学习卡","老结算")</f>
        <v>老结算</v>
      </c>
      <c r="AZ1134" s="34" t="str">
        <f t="shared" si="432"/>
        <v/>
      </c>
      <c r="BA1134" s="34" t="str">
        <f t="shared" si="433"/>
        <v>无</v>
      </c>
      <c r="BB1134" s="34" t="str">
        <f t="shared" si="434"/>
        <v/>
      </c>
      <c r="BC1134" s="34" t="str">
        <f t="shared" si="435"/>
        <v/>
      </c>
      <c r="BD1134" s="34" t="str">
        <f t="shared" si="436"/>
        <v>无</v>
      </c>
      <c r="BE1134" s="34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 ht="17.25" hidden="1" customHeight="1">
      <c r="A1135" s="36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208"/>
      <c r="M1135" s="208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4" t="str">
        <f t="shared" si="413"/>
        <v/>
      </c>
      <c r="AD1135" s="35">
        <f t="shared" si="439"/>
        <v>0</v>
      </c>
      <c r="AE1135" s="34" t="str">
        <f t="shared" si="415"/>
        <v/>
      </c>
      <c r="AF1135" s="24"/>
      <c r="AG1135" s="39">
        <f t="shared" si="416"/>
        <v>0</v>
      </c>
      <c r="AH1135" s="35">
        <f t="shared" si="417"/>
        <v>0</v>
      </c>
      <c r="AI1135" s="35">
        <f t="shared" si="418"/>
        <v>0</v>
      </c>
      <c r="AJ1135" s="34" t="str">
        <f t="shared" si="419"/>
        <v/>
      </c>
      <c r="AK1135" s="34" t="str">
        <f t="shared" si="420"/>
        <v/>
      </c>
      <c r="AL1135" s="34" t="str">
        <f t="shared" si="421"/>
        <v/>
      </c>
      <c r="AM1135" s="34" t="str">
        <f t="shared" si="422"/>
        <v/>
      </c>
      <c r="AN1135" s="34" t="str">
        <f t="shared" si="423"/>
        <v/>
      </c>
      <c r="AO1135" s="34" t="str">
        <f t="shared" si="424"/>
        <v/>
      </c>
      <c r="AP1135" s="34" t="str">
        <f>IF(AJ1135="","",VLOOKUP(AN1135,[1]Sheet11!E:F,2,0))</f>
        <v/>
      </c>
      <c r="AQ1135" s="34" t="str">
        <f>IF(AO1135="拼单会员","5年",IF(AJ1135="","",VLOOKUP(AM1135&amp;AP1135,[1]Sheet11!$J$3:$K$17,2)))</f>
        <v/>
      </c>
      <c r="AR1135" s="34" t="str">
        <f t="shared" si="425"/>
        <v/>
      </c>
      <c r="AS1135" s="34" t="str">
        <f t="shared" si="426"/>
        <v/>
      </c>
      <c r="AT1135" s="34" t="str">
        <f t="shared" si="427"/>
        <v/>
      </c>
      <c r="AU1135" s="34" t="str">
        <f t="shared" si="428"/>
        <v/>
      </c>
      <c r="AV1135" s="34" t="str">
        <f t="shared" si="429"/>
        <v/>
      </c>
      <c r="AW1135" s="34" t="str">
        <f t="shared" si="430"/>
        <v/>
      </c>
      <c r="AX1135" s="34" t="str">
        <f t="shared" si="431"/>
        <v/>
      </c>
      <c r="AY1135" s="34" t="str">
        <f>IF(SUMIF('7-市场业绩'!F:F,AC1135,'7-市场业绩'!I:I)&gt;0,"学习卡","老结算")</f>
        <v>老结算</v>
      </c>
      <c r="AZ1135" s="34" t="str">
        <f t="shared" si="432"/>
        <v/>
      </c>
      <c r="BA1135" s="34" t="str">
        <f t="shared" si="433"/>
        <v>无</v>
      </c>
      <c r="BB1135" s="34" t="str">
        <f t="shared" si="434"/>
        <v/>
      </c>
      <c r="BC1135" s="34" t="str">
        <f t="shared" si="435"/>
        <v/>
      </c>
      <c r="BD1135" s="34" t="str">
        <f t="shared" si="436"/>
        <v>无</v>
      </c>
      <c r="BE1135" s="34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 ht="17.25" hidden="1" customHeight="1">
      <c r="A1136" s="36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208"/>
      <c r="M1136" s="208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4" t="str">
        <f t="shared" si="413"/>
        <v/>
      </c>
      <c r="AD1136" s="35">
        <f t="shared" si="439"/>
        <v>0</v>
      </c>
      <c r="AE1136" s="34" t="str">
        <f t="shared" si="415"/>
        <v/>
      </c>
      <c r="AF1136" s="24"/>
      <c r="AG1136" s="39">
        <f t="shared" si="416"/>
        <v>0</v>
      </c>
      <c r="AH1136" s="35">
        <f t="shared" si="417"/>
        <v>0</v>
      </c>
      <c r="AI1136" s="35">
        <f t="shared" si="418"/>
        <v>0</v>
      </c>
      <c r="AJ1136" s="34" t="str">
        <f t="shared" si="419"/>
        <v/>
      </c>
      <c r="AK1136" s="34" t="str">
        <f t="shared" si="420"/>
        <v/>
      </c>
      <c r="AL1136" s="34" t="str">
        <f t="shared" si="421"/>
        <v/>
      </c>
      <c r="AM1136" s="34" t="str">
        <f t="shared" si="422"/>
        <v/>
      </c>
      <c r="AN1136" s="34" t="str">
        <f t="shared" si="423"/>
        <v/>
      </c>
      <c r="AO1136" s="34" t="str">
        <f t="shared" si="424"/>
        <v/>
      </c>
      <c r="AP1136" s="34" t="str">
        <f>IF(AJ1136="","",VLOOKUP(AN1136,[1]Sheet11!E:F,2,0))</f>
        <v/>
      </c>
      <c r="AQ1136" s="34" t="str">
        <f>IF(AO1136="拼单会员","5年",IF(AJ1136="","",VLOOKUP(AM1136&amp;AP1136,[1]Sheet11!$J$3:$K$17,2)))</f>
        <v/>
      </c>
      <c r="AR1136" s="34" t="str">
        <f t="shared" si="425"/>
        <v/>
      </c>
      <c r="AS1136" s="34" t="str">
        <f t="shared" si="426"/>
        <v/>
      </c>
      <c r="AT1136" s="34" t="str">
        <f t="shared" si="427"/>
        <v/>
      </c>
      <c r="AU1136" s="34" t="str">
        <f t="shared" si="428"/>
        <v/>
      </c>
      <c r="AV1136" s="34" t="str">
        <f t="shared" si="429"/>
        <v/>
      </c>
      <c r="AW1136" s="34" t="str">
        <f t="shared" si="430"/>
        <v/>
      </c>
      <c r="AX1136" s="34" t="str">
        <f t="shared" si="431"/>
        <v/>
      </c>
      <c r="AY1136" s="34" t="str">
        <f>IF(SUMIF('7-市场业绩'!F:F,AC1136,'7-市场业绩'!I:I)&gt;0,"学习卡","老结算")</f>
        <v>老结算</v>
      </c>
      <c r="AZ1136" s="34" t="str">
        <f t="shared" si="432"/>
        <v/>
      </c>
      <c r="BA1136" s="34" t="str">
        <f t="shared" si="433"/>
        <v>无</v>
      </c>
      <c r="BB1136" s="34" t="str">
        <f t="shared" si="434"/>
        <v/>
      </c>
      <c r="BC1136" s="34" t="str">
        <f t="shared" si="435"/>
        <v/>
      </c>
      <c r="BD1136" s="34" t="str">
        <f t="shared" si="436"/>
        <v>无</v>
      </c>
      <c r="BE1136" s="34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 ht="17.25" hidden="1" customHeight="1">
      <c r="A1137" s="36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208"/>
      <c r="M1137" s="208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4" t="str">
        <f t="shared" si="413"/>
        <v/>
      </c>
      <c r="AD1137" s="35">
        <f t="shared" si="439"/>
        <v>0</v>
      </c>
      <c r="AE1137" s="34" t="str">
        <f t="shared" si="415"/>
        <v/>
      </c>
      <c r="AF1137" s="24"/>
      <c r="AG1137" s="39">
        <f t="shared" si="416"/>
        <v>0</v>
      </c>
      <c r="AH1137" s="35">
        <f t="shared" si="417"/>
        <v>0</v>
      </c>
      <c r="AI1137" s="35">
        <f t="shared" si="418"/>
        <v>0</v>
      </c>
      <c r="AJ1137" s="34" t="str">
        <f t="shared" si="419"/>
        <v/>
      </c>
      <c r="AK1137" s="34" t="str">
        <f t="shared" si="420"/>
        <v/>
      </c>
      <c r="AL1137" s="34" t="str">
        <f t="shared" si="421"/>
        <v/>
      </c>
      <c r="AM1137" s="34" t="str">
        <f t="shared" si="422"/>
        <v/>
      </c>
      <c r="AN1137" s="34" t="str">
        <f t="shared" si="423"/>
        <v/>
      </c>
      <c r="AO1137" s="34" t="str">
        <f t="shared" si="424"/>
        <v/>
      </c>
      <c r="AP1137" s="34" t="str">
        <f>IF(AJ1137="","",VLOOKUP(AN1137,[1]Sheet11!E:F,2,0))</f>
        <v/>
      </c>
      <c r="AQ1137" s="34" t="str">
        <f>IF(AO1137="拼单会员","5年",IF(AJ1137="","",VLOOKUP(AM1137&amp;AP1137,[1]Sheet11!$J$3:$K$17,2)))</f>
        <v/>
      </c>
      <c r="AR1137" s="34" t="str">
        <f t="shared" si="425"/>
        <v/>
      </c>
      <c r="AS1137" s="34" t="str">
        <f t="shared" si="426"/>
        <v/>
      </c>
      <c r="AT1137" s="34" t="str">
        <f t="shared" si="427"/>
        <v/>
      </c>
      <c r="AU1137" s="34" t="str">
        <f t="shared" si="428"/>
        <v/>
      </c>
      <c r="AV1137" s="34" t="str">
        <f t="shared" si="429"/>
        <v/>
      </c>
      <c r="AW1137" s="34" t="str">
        <f t="shared" si="430"/>
        <v/>
      </c>
      <c r="AX1137" s="34" t="str">
        <f t="shared" si="431"/>
        <v/>
      </c>
      <c r="AY1137" s="34" t="str">
        <f>IF(SUMIF('7-市场业绩'!F:F,AC1137,'7-市场业绩'!I:I)&gt;0,"学习卡","老结算")</f>
        <v>老结算</v>
      </c>
      <c r="AZ1137" s="34" t="str">
        <f t="shared" si="432"/>
        <v/>
      </c>
      <c r="BA1137" s="34" t="str">
        <f t="shared" si="433"/>
        <v>无</v>
      </c>
      <c r="BB1137" s="34" t="str">
        <f t="shared" si="434"/>
        <v/>
      </c>
      <c r="BC1137" s="34" t="str">
        <f t="shared" si="435"/>
        <v/>
      </c>
      <c r="BD1137" s="34" t="str">
        <f t="shared" si="436"/>
        <v>无</v>
      </c>
      <c r="BE1137" s="34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 ht="17.25" hidden="1" customHeight="1">
      <c r="A1138" s="36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208"/>
      <c r="M1138" s="208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4" t="str">
        <f t="shared" si="413"/>
        <v/>
      </c>
      <c r="AD1138" s="35">
        <f t="shared" si="439"/>
        <v>0</v>
      </c>
      <c r="AE1138" s="34" t="str">
        <f t="shared" si="415"/>
        <v/>
      </c>
      <c r="AF1138" s="24"/>
      <c r="AG1138" s="39">
        <f t="shared" si="416"/>
        <v>0</v>
      </c>
      <c r="AH1138" s="35">
        <f t="shared" si="417"/>
        <v>0</v>
      </c>
      <c r="AI1138" s="35">
        <f t="shared" si="418"/>
        <v>0</v>
      </c>
      <c r="AJ1138" s="34" t="str">
        <f t="shared" si="419"/>
        <v/>
      </c>
      <c r="AK1138" s="34" t="str">
        <f t="shared" si="420"/>
        <v/>
      </c>
      <c r="AL1138" s="34" t="str">
        <f t="shared" si="421"/>
        <v/>
      </c>
      <c r="AM1138" s="34" t="str">
        <f t="shared" si="422"/>
        <v/>
      </c>
      <c r="AN1138" s="34" t="str">
        <f t="shared" si="423"/>
        <v/>
      </c>
      <c r="AO1138" s="34" t="str">
        <f t="shared" si="424"/>
        <v/>
      </c>
      <c r="AP1138" s="34" t="str">
        <f>IF(AJ1138="","",VLOOKUP(AN1138,[1]Sheet11!E:F,2,0))</f>
        <v/>
      </c>
      <c r="AQ1138" s="34" t="str">
        <f>IF(AO1138="拼单会员","5年",IF(AJ1138="","",VLOOKUP(AM1138&amp;AP1138,[1]Sheet11!$J$3:$K$17,2)))</f>
        <v/>
      </c>
      <c r="AR1138" s="34" t="str">
        <f t="shared" si="425"/>
        <v/>
      </c>
      <c r="AS1138" s="34" t="str">
        <f t="shared" si="426"/>
        <v/>
      </c>
      <c r="AT1138" s="34" t="str">
        <f t="shared" si="427"/>
        <v/>
      </c>
      <c r="AU1138" s="34" t="str">
        <f t="shared" si="428"/>
        <v/>
      </c>
      <c r="AV1138" s="34" t="str">
        <f t="shared" si="429"/>
        <v/>
      </c>
      <c r="AW1138" s="34" t="str">
        <f t="shared" si="430"/>
        <v/>
      </c>
      <c r="AX1138" s="34" t="str">
        <f t="shared" si="431"/>
        <v/>
      </c>
      <c r="AY1138" s="34" t="str">
        <f>IF(SUMIF('7-市场业绩'!F:F,AC1138,'7-市场业绩'!I:I)&gt;0,"学习卡","老结算")</f>
        <v>老结算</v>
      </c>
      <c r="AZ1138" s="34" t="str">
        <f t="shared" si="432"/>
        <v/>
      </c>
      <c r="BA1138" s="34" t="str">
        <f t="shared" si="433"/>
        <v>无</v>
      </c>
      <c r="BB1138" s="34" t="str">
        <f t="shared" si="434"/>
        <v/>
      </c>
      <c r="BC1138" s="34" t="str">
        <f t="shared" si="435"/>
        <v/>
      </c>
      <c r="BD1138" s="34" t="str">
        <f t="shared" si="436"/>
        <v>无</v>
      </c>
      <c r="BE1138" s="34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 ht="17.25" hidden="1" customHeight="1">
      <c r="A1139" s="36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208"/>
      <c r="M1139" s="208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4" t="str">
        <f t="shared" si="413"/>
        <v/>
      </c>
      <c r="AD1139" s="35">
        <f t="shared" si="439"/>
        <v>0</v>
      </c>
      <c r="AE1139" s="34" t="str">
        <f t="shared" si="415"/>
        <v/>
      </c>
      <c r="AF1139" s="24"/>
      <c r="AG1139" s="39">
        <f t="shared" si="416"/>
        <v>0</v>
      </c>
      <c r="AH1139" s="35">
        <f t="shared" si="417"/>
        <v>0</v>
      </c>
      <c r="AI1139" s="35">
        <f t="shared" si="418"/>
        <v>0</v>
      </c>
      <c r="AJ1139" s="34" t="str">
        <f t="shared" si="419"/>
        <v/>
      </c>
      <c r="AK1139" s="34" t="str">
        <f t="shared" si="420"/>
        <v/>
      </c>
      <c r="AL1139" s="34" t="str">
        <f t="shared" si="421"/>
        <v/>
      </c>
      <c r="AM1139" s="34" t="str">
        <f t="shared" si="422"/>
        <v/>
      </c>
      <c r="AN1139" s="34" t="str">
        <f t="shared" si="423"/>
        <v/>
      </c>
      <c r="AO1139" s="34" t="str">
        <f t="shared" si="424"/>
        <v/>
      </c>
      <c r="AP1139" s="34" t="str">
        <f>IF(AJ1139="","",VLOOKUP(AN1139,[1]Sheet11!E:F,2,0))</f>
        <v/>
      </c>
      <c r="AQ1139" s="34" t="str">
        <f>IF(AO1139="拼单会员","5年",IF(AJ1139="","",VLOOKUP(AM1139&amp;AP1139,[1]Sheet11!$J$3:$K$17,2)))</f>
        <v/>
      </c>
      <c r="AR1139" s="34" t="str">
        <f t="shared" si="425"/>
        <v/>
      </c>
      <c r="AS1139" s="34" t="str">
        <f t="shared" si="426"/>
        <v/>
      </c>
      <c r="AT1139" s="34" t="str">
        <f t="shared" si="427"/>
        <v/>
      </c>
      <c r="AU1139" s="34" t="str">
        <f t="shared" si="428"/>
        <v/>
      </c>
      <c r="AV1139" s="34" t="str">
        <f t="shared" si="429"/>
        <v/>
      </c>
      <c r="AW1139" s="34" t="str">
        <f t="shared" si="430"/>
        <v/>
      </c>
      <c r="AX1139" s="34" t="str">
        <f t="shared" si="431"/>
        <v/>
      </c>
      <c r="AY1139" s="34" t="str">
        <f>IF(SUMIF('7-市场业绩'!F:F,AC1139,'7-市场业绩'!I:I)&gt;0,"学习卡","老结算")</f>
        <v>老结算</v>
      </c>
      <c r="AZ1139" s="34" t="str">
        <f t="shared" si="432"/>
        <v/>
      </c>
      <c r="BA1139" s="34" t="str">
        <f t="shared" si="433"/>
        <v>无</v>
      </c>
      <c r="BB1139" s="34" t="str">
        <f t="shared" si="434"/>
        <v/>
      </c>
      <c r="BC1139" s="34" t="str">
        <f t="shared" si="435"/>
        <v/>
      </c>
      <c r="BD1139" s="34" t="str">
        <f t="shared" si="436"/>
        <v>无</v>
      </c>
      <c r="BE1139" s="34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 ht="17.25" hidden="1" customHeight="1">
      <c r="A1140" s="36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208"/>
      <c r="M1140" s="208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4" t="str">
        <f t="shared" si="413"/>
        <v/>
      </c>
      <c r="AD1140" s="35">
        <f t="shared" si="439"/>
        <v>0</v>
      </c>
      <c r="AE1140" s="34" t="str">
        <f t="shared" si="415"/>
        <v/>
      </c>
      <c r="AF1140" s="24"/>
      <c r="AG1140" s="39">
        <f t="shared" si="416"/>
        <v>0</v>
      </c>
      <c r="AH1140" s="35">
        <f t="shared" si="417"/>
        <v>0</v>
      </c>
      <c r="AI1140" s="35">
        <f t="shared" si="418"/>
        <v>0</v>
      </c>
      <c r="AJ1140" s="34" t="str">
        <f t="shared" si="419"/>
        <v/>
      </c>
      <c r="AK1140" s="34" t="str">
        <f t="shared" si="420"/>
        <v/>
      </c>
      <c r="AL1140" s="34" t="str">
        <f t="shared" si="421"/>
        <v/>
      </c>
      <c r="AM1140" s="34" t="str">
        <f t="shared" si="422"/>
        <v/>
      </c>
      <c r="AN1140" s="34" t="str">
        <f t="shared" si="423"/>
        <v/>
      </c>
      <c r="AO1140" s="34" t="str">
        <f t="shared" si="424"/>
        <v/>
      </c>
      <c r="AP1140" s="34" t="str">
        <f>IF(AJ1140="","",VLOOKUP(AN1140,[1]Sheet11!E:F,2,0))</f>
        <v/>
      </c>
      <c r="AQ1140" s="34" t="str">
        <f>IF(AO1140="拼单会员","5年",IF(AJ1140="","",VLOOKUP(AM1140&amp;AP1140,[1]Sheet11!$J$3:$K$17,2)))</f>
        <v/>
      </c>
      <c r="AR1140" s="34" t="str">
        <f t="shared" si="425"/>
        <v/>
      </c>
      <c r="AS1140" s="34" t="str">
        <f t="shared" si="426"/>
        <v/>
      </c>
      <c r="AT1140" s="34" t="str">
        <f t="shared" si="427"/>
        <v/>
      </c>
      <c r="AU1140" s="34" t="str">
        <f t="shared" si="428"/>
        <v/>
      </c>
      <c r="AV1140" s="34" t="str">
        <f t="shared" si="429"/>
        <v/>
      </c>
      <c r="AW1140" s="34" t="str">
        <f t="shared" si="430"/>
        <v/>
      </c>
      <c r="AX1140" s="34" t="str">
        <f t="shared" si="431"/>
        <v/>
      </c>
      <c r="AY1140" s="34" t="str">
        <f>IF(SUMIF('7-市场业绩'!F:F,AC1140,'7-市场业绩'!I:I)&gt;0,"学习卡","老结算")</f>
        <v>老结算</v>
      </c>
      <c r="AZ1140" s="34" t="str">
        <f t="shared" si="432"/>
        <v/>
      </c>
      <c r="BA1140" s="34" t="str">
        <f t="shared" si="433"/>
        <v>无</v>
      </c>
      <c r="BB1140" s="34" t="str">
        <f t="shared" si="434"/>
        <v/>
      </c>
      <c r="BC1140" s="34" t="str">
        <f t="shared" si="435"/>
        <v/>
      </c>
      <c r="BD1140" s="34" t="str">
        <f t="shared" si="436"/>
        <v>无</v>
      </c>
      <c r="BE1140" s="34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 ht="17.25" hidden="1" customHeight="1">
      <c r="A1141" s="36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208"/>
      <c r="M1141" s="208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4" t="str">
        <f t="shared" si="413"/>
        <v/>
      </c>
      <c r="AD1141" s="35">
        <f t="shared" si="439"/>
        <v>0</v>
      </c>
      <c r="AE1141" s="34" t="str">
        <f t="shared" si="415"/>
        <v/>
      </c>
      <c r="AF1141" s="24"/>
      <c r="AG1141" s="39">
        <f t="shared" si="416"/>
        <v>0</v>
      </c>
      <c r="AH1141" s="35">
        <f t="shared" si="417"/>
        <v>0</v>
      </c>
      <c r="AI1141" s="35">
        <f t="shared" si="418"/>
        <v>0</v>
      </c>
      <c r="AJ1141" s="34" t="str">
        <f t="shared" si="419"/>
        <v/>
      </c>
      <c r="AK1141" s="34" t="str">
        <f t="shared" si="420"/>
        <v/>
      </c>
      <c r="AL1141" s="34" t="str">
        <f t="shared" si="421"/>
        <v/>
      </c>
      <c r="AM1141" s="34" t="str">
        <f t="shared" si="422"/>
        <v/>
      </c>
      <c r="AN1141" s="34" t="str">
        <f t="shared" si="423"/>
        <v/>
      </c>
      <c r="AO1141" s="34" t="str">
        <f t="shared" si="424"/>
        <v/>
      </c>
      <c r="AP1141" s="34" t="str">
        <f>IF(AJ1141="","",VLOOKUP(AN1141,[1]Sheet11!E:F,2,0))</f>
        <v/>
      </c>
      <c r="AQ1141" s="34" t="str">
        <f>IF(AO1141="拼单会员","5年",IF(AJ1141="","",VLOOKUP(AM1141&amp;AP1141,[1]Sheet11!$J$3:$K$17,2)))</f>
        <v/>
      </c>
      <c r="AR1141" s="34" t="str">
        <f t="shared" si="425"/>
        <v/>
      </c>
      <c r="AS1141" s="34" t="str">
        <f t="shared" si="426"/>
        <v/>
      </c>
      <c r="AT1141" s="34" t="str">
        <f t="shared" si="427"/>
        <v/>
      </c>
      <c r="AU1141" s="34" t="str">
        <f t="shared" si="428"/>
        <v/>
      </c>
      <c r="AV1141" s="34" t="str">
        <f t="shared" si="429"/>
        <v/>
      </c>
      <c r="AW1141" s="34" t="str">
        <f t="shared" si="430"/>
        <v/>
      </c>
      <c r="AX1141" s="34" t="str">
        <f t="shared" si="431"/>
        <v/>
      </c>
      <c r="AY1141" s="34" t="str">
        <f>IF(SUMIF('7-市场业绩'!F:F,AC1141,'7-市场业绩'!I:I)&gt;0,"学习卡","老结算")</f>
        <v>老结算</v>
      </c>
      <c r="AZ1141" s="34" t="str">
        <f t="shared" si="432"/>
        <v/>
      </c>
      <c r="BA1141" s="34" t="str">
        <f t="shared" si="433"/>
        <v>无</v>
      </c>
      <c r="BB1141" s="34" t="str">
        <f t="shared" si="434"/>
        <v/>
      </c>
      <c r="BC1141" s="34" t="str">
        <f t="shared" si="435"/>
        <v/>
      </c>
      <c r="BD1141" s="34" t="str">
        <f t="shared" si="436"/>
        <v>无</v>
      </c>
      <c r="BE1141" s="34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 ht="17.25" hidden="1" customHeight="1">
      <c r="A1142" s="36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208"/>
      <c r="M1142" s="208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4" t="str">
        <f t="shared" si="413"/>
        <v/>
      </c>
      <c r="AD1142" s="35">
        <f t="shared" si="439"/>
        <v>0</v>
      </c>
      <c r="AE1142" s="34" t="str">
        <f t="shared" si="415"/>
        <v/>
      </c>
      <c r="AF1142" s="24"/>
      <c r="AG1142" s="39">
        <f t="shared" si="416"/>
        <v>0</v>
      </c>
      <c r="AH1142" s="35">
        <f t="shared" si="417"/>
        <v>0</v>
      </c>
      <c r="AI1142" s="35">
        <f t="shared" si="418"/>
        <v>0</v>
      </c>
      <c r="AJ1142" s="34" t="str">
        <f t="shared" si="419"/>
        <v/>
      </c>
      <c r="AK1142" s="34" t="str">
        <f t="shared" si="420"/>
        <v/>
      </c>
      <c r="AL1142" s="34" t="str">
        <f t="shared" si="421"/>
        <v/>
      </c>
      <c r="AM1142" s="34" t="str">
        <f t="shared" si="422"/>
        <v/>
      </c>
      <c r="AN1142" s="34" t="str">
        <f t="shared" si="423"/>
        <v/>
      </c>
      <c r="AO1142" s="34" t="str">
        <f t="shared" si="424"/>
        <v/>
      </c>
      <c r="AP1142" s="34" t="str">
        <f>IF(AJ1142="","",VLOOKUP(AN1142,[1]Sheet11!E:F,2,0))</f>
        <v/>
      </c>
      <c r="AQ1142" s="34" t="str">
        <f>IF(AO1142="拼单会员","5年",IF(AJ1142="","",VLOOKUP(AM1142&amp;AP1142,[1]Sheet11!$J$3:$K$17,2)))</f>
        <v/>
      </c>
      <c r="AR1142" s="34" t="str">
        <f t="shared" si="425"/>
        <v/>
      </c>
      <c r="AS1142" s="34" t="str">
        <f t="shared" si="426"/>
        <v/>
      </c>
      <c r="AT1142" s="34" t="str">
        <f t="shared" si="427"/>
        <v/>
      </c>
      <c r="AU1142" s="34" t="str">
        <f t="shared" si="428"/>
        <v/>
      </c>
      <c r="AV1142" s="34" t="str">
        <f t="shared" si="429"/>
        <v/>
      </c>
      <c r="AW1142" s="34" t="str">
        <f t="shared" si="430"/>
        <v/>
      </c>
      <c r="AX1142" s="34" t="str">
        <f t="shared" si="431"/>
        <v/>
      </c>
      <c r="AY1142" s="34" t="str">
        <f>IF(SUMIF('7-市场业绩'!F:F,AC1142,'7-市场业绩'!I:I)&gt;0,"学习卡","老结算")</f>
        <v>老结算</v>
      </c>
      <c r="AZ1142" s="34" t="str">
        <f t="shared" si="432"/>
        <v/>
      </c>
      <c r="BA1142" s="34" t="str">
        <f t="shared" si="433"/>
        <v>无</v>
      </c>
      <c r="BB1142" s="34" t="str">
        <f t="shared" si="434"/>
        <v/>
      </c>
      <c r="BC1142" s="34" t="str">
        <f t="shared" si="435"/>
        <v/>
      </c>
      <c r="BD1142" s="34" t="str">
        <f t="shared" si="436"/>
        <v>无</v>
      </c>
      <c r="BE1142" s="34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 ht="17.25" hidden="1" customHeight="1">
      <c r="A1143" s="36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208"/>
      <c r="M1143" s="208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4" t="str">
        <f t="shared" si="413"/>
        <v/>
      </c>
      <c r="AD1143" s="35">
        <f t="shared" si="439"/>
        <v>0</v>
      </c>
      <c r="AE1143" s="34" t="str">
        <f t="shared" si="415"/>
        <v/>
      </c>
      <c r="AF1143" s="24"/>
      <c r="AG1143" s="39">
        <f t="shared" si="416"/>
        <v>0</v>
      </c>
      <c r="AH1143" s="35">
        <f t="shared" si="417"/>
        <v>0</v>
      </c>
      <c r="AI1143" s="35">
        <f t="shared" si="418"/>
        <v>0</v>
      </c>
      <c r="AJ1143" s="34" t="str">
        <f t="shared" si="419"/>
        <v/>
      </c>
      <c r="AK1143" s="34" t="str">
        <f t="shared" si="420"/>
        <v/>
      </c>
      <c r="AL1143" s="34" t="str">
        <f t="shared" si="421"/>
        <v/>
      </c>
      <c r="AM1143" s="34" t="str">
        <f t="shared" si="422"/>
        <v/>
      </c>
      <c r="AN1143" s="34" t="str">
        <f t="shared" si="423"/>
        <v/>
      </c>
      <c r="AO1143" s="34" t="str">
        <f t="shared" si="424"/>
        <v/>
      </c>
      <c r="AP1143" s="34" t="str">
        <f>IF(AJ1143="","",VLOOKUP(AN1143,[1]Sheet11!E:F,2,0))</f>
        <v/>
      </c>
      <c r="AQ1143" s="34" t="str">
        <f>IF(AO1143="拼单会员","5年",IF(AJ1143="","",VLOOKUP(AM1143&amp;AP1143,[1]Sheet11!$J$3:$K$17,2)))</f>
        <v/>
      </c>
      <c r="AR1143" s="34" t="str">
        <f t="shared" si="425"/>
        <v/>
      </c>
      <c r="AS1143" s="34" t="str">
        <f t="shared" si="426"/>
        <v/>
      </c>
      <c r="AT1143" s="34" t="str">
        <f t="shared" si="427"/>
        <v/>
      </c>
      <c r="AU1143" s="34" t="str">
        <f t="shared" si="428"/>
        <v/>
      </c>
      <c r="AV1143" s="34" t="str">
        <f t="shared" si="429"/>
        <v/>
      </c>
      <c r="AW1143" s="34" t="str">
        <f t="shared" si="430"/>
        <v/>
      </c>
      <c r="AX1143" s="34" t="str">
        <f t="shared" si="431"/>
        <v/>
      </c>
      <c r="AY1143" s="34" t="str">
        <f>IF(SUMIF('7-市场业绩'!F:F,AC1143,'7-市场业绩'!I:I)&gt;0,"学习卡","老结算")</f>
        <v>老结算</v>
      </c>
      <c r="AZ1143" s="34" t="str">
        <f t="shared" si="432"/>
        <v/>
      </c>
      <c r="BA1143" s="34" t="str">
        <f t="shared" si="433"/>
        <v>无</v>
      </c>
      <c r="BB1143" s="34" t="str">
        <f t="shared" si="434"/>
        <v/>
      </c>
      <c r="BC1143" s="34" t="str">
        <f t="shared" si="435"/>
        <v/>
      </c>
      <c r="BD1143" s="34" t="str">
        <f t="shared" si="436"/>
        <v>无</v>
      </c>
      <c r="BE1143" s="34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 ht="17.25" hidden="1" customHeight="1">
      <c r="A1144" s="36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208"/>
      <c r="M1144" s="208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4" t="str">
        <f t="shared" si="413"/>
        <v/>
      </c>
      <c r="AD1144" s="35">
        <f t="shared" si="439"/>
        <v>0</v>
      </c>
      <c r="AE1144" s="34" t="str">
        <f t="shared" si="415"/>
        <v/>
      </c>
      <c r="AF1144" s="24"/>
      <c r="AG1144" s="39">
        <f t="shared" si="416"/>
        <v>0</v>
      </c>
      <c r="AH1144" s="35">
        <f t="shared" si="417"/>
        <v>0</v>
      </c>
      <c r="AI1144" s="35">
        <f t="shared" si="418"/>
        <v>0</v>
      </c>
      <c r="AJ1144" s="34" t="str">
        <f t="shared" si="419"/>
        <v/>
      </c>
      <c r="AK1144" s="34" t="str">
        <f t="shared" si="420"/>
        <v/>
      </c>
      <c r="AL1144" s="34" t="str">
        <f t="shared" si="421"/>
        <v/>
      </c>
      <c r="AM1144" s="34" t="str">
        <f t="shared" si="422"/>
        <v/>
      </c>
      <c r="AN1144" s="34" t="str">
        <f t="shared" si="423"/>
        <v/>
      </c>
      <c r="AO1144" s="34" t="str">
        <f t="shared" si="424"/>
        <v/>
      </c>
      <c r="AP1144" s="34" t="str">
        <f>IF(AJ1144="","",VLOOKUP(AN1144,[1]Sheet11!E:F,2,0))</f>
        <v/>
      </c>
      <c r="AQ1144" s="34" t="str">
        <f>IF(AO1144="拼单会员","5年",IF(AJ1144="","",VLOOKUP(AM1144&amp;AP1144,[1]Sheet11!$J$3:$K$17,2)))</f>
        <v/>
      </c>
      <c r="AR1144" s="34" t="str">
        <f t="shared" si="425"/>
        <v/>
      </c>
      <c r="AS1144" s="34" t="str">
        <f t="shared" si="426"/>
        <v/>
      </c>
      <c r="AT1144" s="34" t="str">
        <f t="shared" si="427"/>
        <v/>
      </c>
      <c r="AU1144" s="34" t="str">
        <f t="shared" si="428"/>
        <v/>
      </c>
      <c r="AV1144" s="34" t="str">
        <f t="shared" si="429"/>
        <v/>
      </c>
      <c r="AW1144" s="34" t="str">
        <f t="shared" si="430"/>
        <v/>
      </c>
      <c r="AX1144" s="34" t="str">
        <f t="shared" si="431"/>
        <v/>
      </c>
      <c r="AY1144" s="34" t="str">
        <f>IF(SUMIF('7-市场业绩'!F:F,AC1144,'7-市场业绩'!I:I)&gt;0,"学习卡","老结算")</f>
        <v>老结算</v>
      </c>
      <c r="AZ1144" s="34" t="str">
        <f t="shared" si="432"/>
        <v/>
      </c>
      <c r="BA1144" s="34" t="str">
        <f t="shared" si="433"/>
        <v>无</v>
      </c>
      <c r="BB1144" s="34" t="str">
        <f t="shared" si="434"/>
        <v/>
      </c>
      <c r="BC1144" s="34" t="str">
        <f t="shared" si="435"/>
        <v/>
      </c>
      <c r="BD1144" s="34" t="str">
        <f t="shared" si="436"/>
        <v>无</v>
      </c>
      <c r="BE1144" s="34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 ht="17.25" hidden="1" customHeight="1">
      <c r="A1145" s="36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208"/>
      <c r="M1145" s="208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4" t="str">
        <f t="shared" si="413"/>
        <v/>
      </c>
      <c r="AD1145" s="35">
        <f t="shared" si="439"/>
        <v>0</v>
      </c>
      <c r="AE1145" s="34" t="str">
        <f t="shared" si="415"/>
        <v/>
      </c>
      <c r="AF1145" s="24"/>
      <c r="AG1145" s="39">
        <f t="shared" si="416"/>
        <v>0</v>
      </c>
      <c r="AH1145" s="35">
        <f t="shared" si="417"/>
        <v>0</v>
      </c>
      <c r="AI1145" s="35">
        <f t="shared" si="418"/>
        <v>0</v>
      </c>
      <c r="AJ1145" s="34" t="str">
        <f t="shared" si="419"/>
        <v/>
      </c>
      <c r="AK1145" s="34" t="str">
        <f t="shared" si="420"/>
        <v/>
      </c>
      <c r="AL1145" s="34" t="str">
        <f t="shared" si="421"/>
        <v/>
      </c>
      <c r="AM1145" s="34" t="str">
        <f t="shared" si="422"/>
        <v/>
      </c>
      <c r="AN1145" s="34" t="str">
        <f t="shared" si="423"/>
        <v/>
      </c>
      <c r="AO1145" s="34" t="str">
        <f t="shared" si="424"/>
        <v/>
      </c>
      <c r="AP1145" s="34" t="str">
        <f>IF(AJ1145="","",VLOOKUP(AN1145,[1]Sheet11!E:F,2,0))</f>
        <v/>
      </c>
      <c r="AQ1145" s="34" t="str">
        <f>IF(AO1145="拼单会员","5年",IF(AJ1145="","",VLOOKUP(AM1145&amp;AP1145,[1]Sheet11!$J$3:$K$17,2)))</f>
        <v/>
      </c>
      <c r="AR1145" s="34" t="str">
        <f t="shared" si="425"/>
        <v/>
      </c>
      <c r="AS1145" s="34" t="str">
        <f t="shared" si="426"/>
        <v/>
      </c>
      <c r="AT1145" s="34" t="str">
        <f t="shared" si="427"/>
        <v/>
      </c>
      <c r="AU1145" s="34" t="str">
        <f t="shared" si="428"/>
        <v/>
      </c>
      <c r="AV1145" s="34" t="str">
        <f t="shared" si="429"/>
        <v/>
      </c>
      <c r="AW1145" s="34" t="str">
        <f t="shared" si="430"/>
        <v/>
      </c>
      <c r="AX1145" s="34" t="str">
        <f t="shared" si="431"/>
        <v/>
      </c>
      <c r="AY1145" s="34" t="str">
        <f>IF(SUMIF('7-市场业绩'!F:F,AC1145,'7-市场业绩'!I:I)&gt;0,"学习卡","老结算")</f>
        <v>老结算</v>
      </c>
      <c r="AZ1145" s="34" t="str">
        <f t="shared" si="432"/>
        <v/>
      </c>
      <c r="BA1145" s="34" t="str">
        <f t="shared" si="433"/>
        <v>无</v>
      </c>
      <c r="BB1145" s="34" t="str">
        <f t="shared" si="434"/>
        <v/>
      </c>
      <c r="BC1145" s="34" t="str">
        <f t="shared" si="435"/>
        <v/>
      </c>
      <c r="BD1145" s="34" t="str">
        <f t="shared" si="436"/>
        <v>无</v>
      </c>
      <c r="BE1145" s="34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 ht="17.25" hidden="1" customHeight="1">
      <c r="A1146" s="36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208"/>
      <c r="M1146" s="208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4" t="str">
        <f t="shared" si="413"/>
        <v/>
      </c>
      <c r="AD1146" s="35">
        <f t="shared" si="439"/>
        <v>0</v>
      </c>
      <c r="AE1146" s="34" t="str">
        <f t="shared" si="415"/>
        <v/>
      </c>
      <c r="AF1146" s="24"/>
      <c r="AG1146" s="39">
        <f t="shared" si="416"/>
        <v>0</v>
      </c>
      <c r="AH1146" s="35">
        <f t="shared" si="417"/>
        <v>0</v>
      </c>
      <c r="AI1146" s="35">
        <f t="shared" si="418"/>
        <v>0</v>
      </c>
      <c r="AJ1146" s="34" t="str">
        <f t="shared" si="419"/>
        <v/>
      </c>
      <c r="AK1146" s="34" t="str">
        <f t="shared" si="420"/>
        <v/>
      </c>
      <c r="AL1146" s="34" t="str">
        <f t="shared" si="421"/>
        <v/>
      </c>
      <c r="AM1146" s="34" t="str">
        <f t="shared" si="422"/>
        <v/>
      </c>
      <c r="AN1146" s="34" t="str">
        <f t="shared" si="423"/>
        <v/>
      </c>
      <c r="AO1146" s="34" t="str">
        <f t="shared" si="424"/>
        <v/>
      </c>
      <c r="AP1146" s="34" t="str">
        <f>IF(AJ1146="","",VLOOKUP(AN1146,[1]Sheet11!E:F,2,0))</f>
        <v/>
      </c>
      <c r="AQ1146" s="34" t="str">
        <f>IF(AO1146="拼单会员","5年",IF(AJ1146="","",VLOOKUP(AM1146&amp;AP1146,[1]Sheet11!$J$3:$K$17,2)))</f>
        <v/>
      </c>
      <c r="AR1146" s="34" t="str">
        <f t="shared" si="425"/>
        <v/>
      </c>
      <c r="AS1146" s="34" t="str">
        <f t="shared" si="426"/>
        <v/>
      </c>
      <c r="AT1146" s="34" t="str">
        <f t="shared" si="427"/>
        <v/>
      </c>
      <c r="AU1146" s="34" t="str">
        <f t="shared" si="428"/>
        <v/>
      </c>
      <c r="AV1146" s="34" t="str">
        <f t="shared" si="429"/>
        <v/>
      </c>
      <c r="AW1146" s="34" t="str">
        <f t="shared" si="430"/>
        <v/>
      </c>
      <c r="AX1146" s="34" t="str">
        <f t="shared" si="431"/>
        <v/>
      </c>
      <c r="AY1146" s="34" t="str">
        <f>IF(SUMIF('7-市场业绩'!F:F,AC1146,'7-市场业绩'!I:I)&gt;0,"学习卡","老结算")</f>
        <v>老结算</v>
      </c>
      <c r="AZ1146" s="34" t="str">
        <f t="shared" si="432"/>
        <v/>
      </c>
      <c r="BA1146" s="34" t="str">
        <f t="shared" si="433"/>
        <v>无</v>
      </c>
      <c r="BB1146" s="34" t="str">
        <f t="shared" si="434"/>
        <v/>
      </c>
      <c r="BC1146" s="34" t="str">
        <f t="shared" si="435"/>
        <v/>
      </c>
      <c r="BD1146" s="34" t="str">
        <f t="shared" si="436"/>
        <v>无</v>
      </c>
      <c r="BE1146" s="34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 ht="17.25" hidden="1" customHeight="1">
      <c r="A1147" s="36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208"/>
      <c r="M1147" s="208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4" t="str">
        <f t="shared" si="413"/>
        <v/>
      </c>
      <c r="AD1147" s="35">
        <f t="shared" si="439"/>
        <v>0</v>
      </c>
      <c r="AE1147" s="34" t="str">
        <f t="shared" si="415"/>
        <v/>
      </c>
      <c r="AF1147" s="24"/>
      <c r="AG1147" s="39">
        <f t="shared" si="416"/>
        <v>0</v>
      </c>
      <c r="AH1147" s="35">
        <f t="shared" si="417"/>
        <v>0</v>
      </c>
      <c r="AI1147" s="35">
        <f t="shared" si="418"/>
        <v>0</v>
      </c>
      <c r="AJ1147" s="34" t="str">
        <f t="shared" si="419"/>
        <v/>
      </c>
      <c r="AK1147" s="34" t="str">
        <f t="shared" si="420"/>
        <v/>
      </c>
      <c r="AL1147" s="34" t="str">
        <f t="shared" si="421"/>
        <v/>
      </c>
      <c r="AM1147" s="34" t="str">
        <f t="shared" si="422"/>
        <v/>
      </c>
      <c r="AN1147" s="34" t="str">
        <f t="shared" si="423"/>
        <v/>
      </c>
      <c r="AO1147" s="34" t="str">
        <f t="shared" si="424"/>
        <v/>
      </c>
      <c r="AP1147" s="34" t="str">
        <f>IF(AJ1147="","",VLOOKUP(AN1147,[1]Sheet11!E:F,2,0))</f>
        <v/>
      </c>
      <c r="AQ1147" s="34" t="str">
        <f>IF(AO1147="拼单会员","5年",IF(AJ1147="","",VLOOKUP(AM1147&amp;AP1147,[1]Sheet11!$J$3:$K$17,2)))</f>
        <v/>
      </c>
      <c r="AR1147" s="34" t="str">
        <f t="shared" si="425"/>
        <v/>
      </c>
      <c r="AS1147" s="34" t="str">
        <f t="shared" si="426"/>
        <v/>
      </c>
      <c r="AT1147" s="34" t="str">
        <f t="shared" si="427"/>
        <v/>
      </c>
      <c r="AU1147" s="34" t="str">
        <f t="shared" si="428"/>
        <v/>
      </c>
      <c r="AV1147" s="34" t="str">
        <f t="shared" si="429"/>
        <v/>
      </c>
      <c r="AW1147" s="34" t="str">
        <f t="shared" si="430"/>
        <v/>
      </c>
      <c r="AX1147" s="34" t="str">
        <f t="shared" si="431"/>
        <v/>
      </c>
      <c r="AY1147" s="34" t="str">
        <f>IF(SUMIF('7-市场业绩'!F:F,AC1147,'7-市场业绩'!I:I)&gt;0,"学习卡","老结算")</f>
        <v>老结算</v>
      </c>
      <c r="AZ1147" s="34" t="str">
        <f t="shared" si="432"/>
        <v/>
      </c>
      <c r="BA1147" s="34" t="str">
        <f t="shared" si="433"/>
        <v>无</v>
      </c>
      <c r="BB1147" s="34" t="str">
        <f t="shared" si="434"/>
        <v/>
      </c>
      <c r="BC1147" s="34" t="str">
        <f t="shared" si="435"/>
        <v/>
      </c>
      <c r="BD1147" s="34" t="str">
        <f t="shared" si="436"/>
        <v>无</v>
      </c>
      <c r="BE1147" s="34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 ht="17.25" hidden="1" customHeight="1">
      <c r="A1148" s="36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208"/>
      <c r="M1148" s="208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4" t="str">
        <f t="shared" si="413"/>
        <v/>
      </c>
      <c r="AD1148" s="35">
        <f t="shared" si="439"/>
        <v>0</v>
      </c>
      <c r="AE1148" s="34" t="str">
        <f t="shared" si="415"/>
        <v/>
      </c>
      <c r="AF1148" s="24"/>
      <c r="AG1148" s="39">
        <f t="shared" si="416"/>
        <v>0</v>
      </c>
      <c r="AH1148" s="35">
        <f t="shared" si="417"/>
        <v>0</v>
      </c>
      <c r="AI1148" s="35">
        <f t="shared" si="418"/>
        <v>0</v>
      </c>
      <c r="AJ1148" s="34" t="str">
        <f t="shared" si="419"/>
        <v/>
      </c>
      <c r="AK1148" s="34" t="str">
        <f t="shared" si="420"/>
        <v/>
      </c>
      <c r="AL1148" s="34" t="str">
        <f t="shared" si="421"/>
        <v/>
      </c>
      <c r="AM1148" s="34" t="str">
        <f t="shared" si="422"/>
        <v/>
      </c>
      <c r="AN1148" s="34" t="str">
        <f t="shared" si="423"/>
        <v/>
      </c>
      <c r="AO1148" s="34" t="str">
        <f t="shared" si="424"/>
        <v/>
      </c>
      <c r="AP1148" s="34" t="str">
        <f>IF(AJ1148="","",VLOOKUP(AN1148,[1]Sheet11!E:F,2,0))</f>
        <v/>
      </c>
      <c r="AQ1148" s="34" t="str">
        <f>IF(AO1148="拼单会员","5年",IF(AJ1148="","",VLOOKUP(AM1148&amp;AP1148,[1]Sheet11!$J$3:$K$17,2)))</f>
        <v/>
      </c>
      <c r="AR1148" s="34" t="str">
        <f t="shared" si="425"/>
        <v/>
      </c>
      <c r="AS1148" s="34" t="str">
        <f t="shared" si="426"/>
        <v/>
      </c>
      <c r="AT1148" s="34" t="str">
        <f t="shared" si="427"/>
        <v/>
      </c>
      <c r="AU1148" s="34" t="str">
        <f t="shared" si="428"/>
        <v/>
      </c>
      <c r="AV1148" s="34" t="str">
        <f t="shared" si="429"/>
        <v/>
      </c>
      <c r="AW1148" s="34" t="str">
        <f t="shared" si="430"/>
        <v/>
      </c>
      <c r="AX1148" s="34" t="str">
        <f t="shared" si="431"/>
        <v/>
      </c>
      <c r="AY1148" s="34" t="str">
        <f>IF(SUMIF('7-市场业绩'!F:F,AC1148,'7-市场业绩'!I:I)&gt;0,"学习卡","老结算")</f>
        <v>老结算</v>
      </c>
      <c r="AZ1148" s="34" t="str">
        <f t="shared" si="432"/>
        <v/>
      </c>
      <c r="BA1148" s="34" t="str">
        <f t="shared" si="433"/>
        <v>无</v>
      </c>
      <c r="BB1148" s="34" t="str">
        <f t="shared" si="434"/>
        <v/>
      </c>
      <c r="BC1148" s="34" t="str">
        <f t="shared" si="435"/>
        <v/>
      </c>
      <c r="BD1148" s="34" t="str">
        <f t="shared" si="436"/>
        <v>无</v>
      </c>
      <c r="BE1148" s="34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 ht="17.25" hidden="1" customHeight="1">
      <c r="A1149" s="36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208"/>
      <c r="M1149" s="208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4" t="str">
        <f t="shared" si="413"/>
        <v/>
      </c>
      <c r="AD1149" s="35">
        <f t="shared" si="439"/>
        <v>0</v>
      </c>
      <c r="AE1149" s="34" t="str">
        <f t="shared" si="415"/>
        <v/>
      </c>
      <c r="AF1149" s="24"/>
      <c r="AG1149" s="39">
        <f t="shared" si="416"/>
        <v>0</v>
      </c>
      <c r="AH1149" s="35">
        <f t="shared" si="417"/>
        <v>0</v>
      </c>
      <c r="AI1149" s="35">
        <f t="shared" si="418"/>
        <v>0</v>
      </c>
      <c r="AJ1149" s="34" t="str">
        <f t="shared" si="419"/>
        <v/>
      </c>
      <c r="AK1149" s="34" t="str">
        <f t="shared" si="420"/>
        <v/>
      </c>
      <c r="AL1149" s="34" t="str">
        <f t="shared" si="421"/>
        <v/>
      </c>
      <c r="AM1149" s="34" t="str">
        <f t="shared" si="422"/>
        <v/>
      </c>
      <c r="AN1149" s="34" t="str">
        <f t="shared" si="423"/>
        <v/>
      </c>
      <c r="AO1149" s="34" t="str">
        <f t="shared" si="424"/>
        <v/>
      </c>
      <c r="AP1149" s="34" t="str">
        <f>IF(AJ1149="","",VLOOKUP(AN1149,[1]Sheet11!E:F,2,0))</f>
        <v/>
      </c>
      <c r="AQ1149" s="34" t="str">
        <f>IF(AO1149="拼单会员","5年",IF(AJ1149="","",VLOOKUP(AM1149&amp;AP1149,[1]Sheet11!$J$3:$K$17,2)))</f>
        <v/>
      </c>
      <c r="AR1149" s="34" t="str">
        <f t="shared" si="425"/>
        <v/>
      </c>
      <c r="AS1149" s="34" t="str">
        <f t="shared" si="426"/>
        <v/>
      </c>
      <c r="AT1149" s="34" t="str">
        <f t="shared" si="427"/>
        <v/>
      </c>
      <c r="AU1149" s="34" t="str">
        <f t="shared" si="428"/>
        <v/>
      </c>
      <c r="AV1149" s="34" t="str">
        <f t="shared" si="429"/>
        <v/>
      </c>
      <c r="AW1149" s="34" t="str">
        <f t="shared" si="430"/>
        <v/>
      </c>
      <c r="AX1149" s="34" t="str">
        <f t="shared" si="431"/>
        <v/>
      </c>
      <c r="AY1149" s="34" t="str">
        <f>IF(SUMIF('7-市场业绩'!F:F,AC1149,'7-市场业绩'!I:I)&gt;0,"学习卡","老结算")</f>
        <v>老结算</v>
      </c>
      <c r="AZ1149" s="34" t="str">
        <f t="shared" si="432"/>
        <v/>
      </c>
      <c r="BA1149" s="34" t="str">
        <f t="shared" si="433"/>
        <v>无</v>
      </c>
      <c r="BB1149" s="34" t="str">
        <f t="shared" si="434"/>
        <v/>
      </c>
      <c r="BC1149" s="34" t="str">
        <f t="shared" si="435"/>
        <v/>
      </c>
      <c r="BD1149" s="34" t="str">
        <f t="shared" si="436"/>
        <v>无</v>
      </c>
      <c r="BE1149" s="34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 ht="17.25" hidden="1" customHeight="1">
      <c r="A1150" s="36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208"/>
      <c r="M1150" s="208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4" t="str">
        <f t="shared" si="413"/>
        <v/>
      </c>
      <c r="AD1150" s="35">
        <f t="shared" si="439"/>
        <v>0</v>
      </c>
      <c r="AE1150" s="34" t="str">
        <f t="shared" si="415"/>
        <v/>
      </c>
      <c r="AF1150" s="24"/>
      <c r="AG1150" s="39">
        <f t="shared" si="416"/>
        <v>0</v>
      </c>
      <c r="AH1150" s="35">
        <f t="shared" si="417"/>
        <v>0</v>
      </c>
      <c r="AI1150" s="35">
        <f t="shared" si="418"/>
        <v>0</v>
      </c>
      <c r="AJ1150" s="34" t="str">
        <f t="shared" si="419"/>
        <v/>
      </c>
      <c r="AK1150" s="34" t="str">
        <f t="shared" si="420"/>
        <v/>
      </c>
      <c r="AL1150" s="34" t="str">
        <f t="shared" si="421"/>
        <v/>
      </c>
      <c r="AM1150" s="34" t="str">
        <f t="shared" si="422"/>
        <v/>
      </c>
      <c r="AN1150" s="34" t="str">
        <f t="shared" si="423"/>
        <v/>
      </c>
      <c r="AO1150" s="34" t="str">
        <f t="shared" si="424"/>
        <v/>
      </c>
      <c r="AP1150" s="34" t="str">
        <f>IF(AJ1150="","",VLOOKUP(AN1150,[1]Sheet11!E:F,2,0))</f>
        <v/>
      </c>
      <c r="AQ1150" s="34" t="str">
        <f>IF(AO1150="拼单会员","5年",IF(AJ1150="","",VLOOKUP(AM1150&amp;AP1150,[1]Sheet11!$J$3:$K$17,2)))</f>
        <v/>
      </c>
      <c r="AR1150" s="34" t="str">
        <f t="shared" si="425"/>
        <v/>
      </c>
      <c r="AS1150" s="34" t="str">
        <f t="shared" si="426"/>
        <v/>
      </c>
      <c r="AT1150" s="34" t="str">
        <f t="shared" si="427"/>
        <v/>
      </c>
      <c r="AU1150" s="34" t="str">
        <f t="shared" si="428"/>
        <v/>
      </c>
      <c r="AV1150" s="34" t="str">
        <f t="shared" si="429"/>
        <v/>
      </c>
      <c r="AW1150" s="34" t="str">
        <f t="shared" si="430"/>
        <v/>
      </c>
      <c r="AX1150" s="34" t="str">
        <f t="shared" si="431"/>
        <v/>
      </c>
      <c r="AY1150" s="34" t="str">
        <f>IF(SUMIF('7-市场业绩'!F:F,AC1150,'7-市场业绩'!I:I)&gt;0,"学习卡","老结算")</f>
        <v>老结算</v>
      </c>
      <c r="AZ1150" s="34" t="str">
        <f t="shared" si="432"/>
        <v/>
      </c>
      <c r="BA1150" s="34" t="str">
        <f t="shared" si="433"/>
        <v>无</v>
      </c>
      <c r="BB1150" s="34" t="str">
        <f t="shared" si="434"/>
        <v/>
      </c>
      <c r="BC1150" s="34" t="str">
        <f t="shared" si="435"/>
        <v/>
      </c>
      <c r="BD1150" s="34" t="str">
        <f t="shared" si="436"/>
        <v>无</v>
      </c>
      <c r="BE1150" s="34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 ht="17.25" hidden="1" customHeight="1">
      <c r="A1151" s="36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208"/>
      <c r="M1151" s="208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4" t="str">
        <f t="shared" si="413"/>
        <v/>
      </c>
      <c r="AD1151" s="35">
        <f t="shared" si="439"/>
        <v>0</v>
      </c>
      <c r="AE1151" s="34" t="str">
        <f t="shared" si="415"/>
        <v/>
      </c>
      <c r="AF1151" s="24"/>
      <c r="AG1151" s="39">
        <f t="shared" si="416"/>
        <v>0</v>
      </c>
      <c r="AH1151" s="35">
        <f t="shared" si="417"/>
        <v>0</v>
      </c>
      <c r="AI1151" s="35">
        <f t="shared" si="418"/>
        <v>0</v>
      </c>
      <c r="AJ1151" s="34" t="str">
        <f t="shared" si="419"/>
        <v/>
      </c>
      <c r="AK1151" s="34" t="str">
        <f t="shared" si="420"/>
        <v/>
      </c>
      <c r="AL1151" s="34" t="str">
        <f t="shared" si="421"/>
        <v/>
      </c>
      <c r="AM1151" s="34" t="str">
        <f t="shared" si="422"/>
        <v/>
      </c>
      <c r="AN1151" s="34" t="str">
        <f t="shared" si="423"/>
        <v/>
      </c>
      <c r="AO1151" s="34" t="str">
        <f t="shared" si="424"/>
        <v/>
      </c>
      <c r="AP1151" s="34" t="str">
        <f>IF(AJ1151="","",VLOOKUP(AN1151,[1]Sheet11!E:F,2,0))</f>
        <v/>
      </c>
      <c r="AQ1151" s="34" t="str">
        <f>IF(AO1151="拼单会员","5年",IF(AJ1151="","",VLOOKUP(AM1151&amp;AP1151,[1]Sheet11!$J$3:$K$17,2)))</f>
        <v/>
      </c>
      <c r="AR1151" s="34" t="str">
        <f t="shared" si="425"/>
        <v/>
      </c>
      <c r="AS1151" s="34" t="str">
        <f t="shared" si="426"/>
        <v/>
      </c>
      <c r="AT1151" s="34" t="str">
        <f t="shared" si="427"/>
        <v/>
      </c>
      <c r="AU1151" s="34" t="str">
        <f t="shared" si="428"/>
        <v/>
      </c>
      <c r="AV1151" s="34" t="str">
        <f t="shared" si="429"/>
        <v/>
      </c>
      <c r="AW1151" s="34" t="str">
        <f t="shared" si="430"/>
        <v/>
      </c>
      <c r="AX1151" s="34" t="str">
        <f t="shared" si="431"/>
        <v/>
      </c>
      <c r="AY1151" s="34" t="str">
        <f>IF(SUMIF('7-市场业绩'!F:F,AC1151,'7-市场业绩'!I:I)&gt;0,"学习卡","老结算")</f>
        <v>老结算</v>
      </c>
      <c r="AZ1151" s="34" t="str">
        <f t="shared" si="432"/>
        <v/>
      </c>
      <c r="BA1151" s="34" t="str">
        <f t="shared" si="433"/>
        <v>无</v>
      </c>
      <c r="BB1151" s="34" t="str">
        <f t="shared" si="434"/>
        <v/>
      </c>
      <c r="BC1151" s="34" t="str">
        <f t="shared" si="435"/>
        <v/>
      </c>
      <c r="BD1151" s="34" t="str">
        <f t="shared" si="436"/>
        <v>无</v>
      </c>
      <c r="BE1151" s="34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 ht="17.25" hidden="1" customHeight="1">
      <c r="A1152" s="36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208"/>
      <c r="M1152" s="208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4" t="str">
        <f t="shared" si="413"/>
        <v/>
      </c>
      <c r="AD1152" s="35">
        <f t="shared" si="439"/>
        <v>0</v>
      </c>
      <c r="AE1152" s="34" t="str">
        <f t="shared" si="415"/>
        <v/>
      </c>
      <c r="AF1152" s="24"/>
      <c r="AG1152" s="39">
        <f t="shared" si="416"/>
        <v>0</v>
      </c>
      <c r="AH1152" s="35">
        <f t="shared" si="417"/>
        <v>0</v>
      </c>
      <c r="AI1152" s="35">
        <f t="shared" si="418"/>
        <v>0</v>
      </c>
      <c r="AJ1152" s="34" t="str">
        <f t="shared" si="419"/>
        <v/>
      </c>
      <c r="AK1152" s="34" t="str">
        <f t="shared" si="420"/>
        <v/>
      </c>
      <c r="AL1152" s="34" t="str">
        <f t="shared" si="421"/>
        <v/>
      </c>
      <c r="AM1152" s="34" t="str">
        <f t="shared" si="422"/>
        <v/>
      </c>
      <c r="AN1152" s="34" t="str">
        <f t="shared" si="423"/>
        <v/>
      </c>
      <c r="AO1152" s="34" t="str">
        <f t="shared" si="424"/>
        <v/>
      </c>
      <c r="AP1152" s="34" t="str">
        <f>IF(AJ1152="","",VLOOKUP(AN1152,[1]Sheet11!E:F,2,0))</f>
        <v/>
      </c>
      <c r="AQ1152" s="34" t="str">
        <f>IF(AO1152="拼单会员","5年",IF(AJ1152="","",VLOOKUP(AM1152&amp;AP1152,[1]Sheet11!$J$3:$K$17,2)))</f>
        <v/>
      </c>
      <c r="AR1152" s="34" t="str">
        <f t="shared" si="425"/>
        <v/>
      </c>
      <c r="AS1152" s="34" t="str">
        <f t="shared" si="426"/>
        <v/>
      </c>
      <c r="AT1152" s="34" t="str">
        <f t="shared" si="427"/>
        <v/>
      </c>
      <c r="AU1152" s="34" t="str">
        <f t="shared" si="428"/>
        <v/>
      </c>
      <c r="AV1152" s="34" t="str">
        <f t="shared" si="429"/>
        <v/>
      </c>
      <c r="AW1152" s="34" t="str">
        <f t="shared" si="430"/>
        <v/>
      </c>
      <c r="AX1152" s="34" t="str">
        <f t="shared" si="431"/>
        <v/>
      </c>
      <c r="AY1152" s="34" t="str">
        <f>IF(SUMIF('7-市场业绩'!F:F,AC1152,'7-市场业绩'!I:I)&gt;0,"学习卡","老结算")</f>
        <v>老结算</v>
      </c>
      <c r="AZ1152" s="34" t="str">
        <f t="shared" si="432"/>
        <v/>
      </c>
      <c r="BA1152" s="34" t="str">
        <f t="shared" si="433"/>
        <v>无</v>
      </c>
      <c r="BB1152" s="34" t="str">
        <f t="shared" si="434"/>
        <v/>
      </c>
      <c r="BC1152" s="34" t="str">
        <f t="shared" si="435"/>
        <v/>
      </c>
      <c r="BD1152" s="34" t="str">
        <f t="shared" si="436"/>
        <v>无</v>
      </c>
      <c r="BE1152" s="34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 ht="17.25" hidden="1" customHeight="1">
      <c r="A1153" s="36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208"/>
      <c r="M1153" s="208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4" t="str">
        <f t="shared" si="413"/>
        <v/>
      </c>
      <c r="AD1153" s="35">
        <f t="shared" si="439"/>
        <v>0</v>
      </c>
      <c r="AE1153" s="34" t="str">
        <f t="shared" si="415"/>
        <v/>
      </c>
      <c r="AF1153" s="24"/>
      <c r="AG1153" s="39">
        <f t="shared" si="416"/>
        <v>0</v>
      </c>
      <c r="AH1153" s="35">
        <f t="shared" si="417"/>
        <v>0</v>
      </c>
      <c r="AI1153" s="35">
        <f t="shared" si="418"/>
        <v>0</v>
      </c>
      <c r="AJ1153" s="34" t="str">
        <f t="shared" si="419"/>
        <v/>
      </c>
      <c r="AK1153" s="34" t="str">
        <f t="shared" si="420"/>
        <v/>
      </c>
      <c r="AL1153" s="34" t="str">
        <f t="shared" si="421"/>
        <v/>
      </c>
      <c r="AM1153" s="34" t="str">
        <f t="shared" si="422"/>
        <v/>
      </c>
      <c r="AN1153" s="34" t="str">
        <f t="shared" si="423"/>
        <v/>
      </c>
      <c r="AO1153" s="34" t="str">
        <f t="shared" si="424"/>
        <v/>
      </c>
      <c r="AP1153" s="34" t="str">
        <f>IF(AJ1153="","",VLOOKUP(AN1153,[1]Sheet11!E:F,2,0))</f>
        <v/>
      </c>
      <c r="AQ1153" s="34" t="str">
        <f>IF(AO1153="拼单会员","5年",IF(AJ1153="","",VLOOKUP(AM1153&amp;AP1153,[1]Sheet11!$J$3:$K$17,2)))</f>
        <v/>
      </c>
      <c r="AR1153" s="34" t="str">
        <f t="shared" si="425"/>
        <v/>
      </c>
      <c r="AS1153" s="34" t="str">
        <f t="shared" si="426"/>
        <v/>
      </c>
      <c r="AT1153" s="34" t="str">
        <f t="shared" si="427"/>
        <v/>
      </c>
      <c r="AU1153" s="34" t="str">
        <f t="shared" si="428"/>
        <v/>
      </c>
      <c r="AV1153" s="34" t="str">
        <f t="shared" si="429"/>
        <v/>
      </c>
      <c r="AW1153" s="34" t="str">
        <f t="shared" si="430"/>
        <v/>
      </c>
      <c r="AX1153" s="34" t="str">
        <f t="shared" si="431"/>
        <v/>
      </c>
      <c r="AY1153" s="34" t="str">
        <f>IF(SUMIF('7-市场业绩'!F:F,AC1153,'7-市场业绩'!I:I)&gt;0,"学习卡","老结算")</f>
        <v>老结算</v>
      </c>
      <c r="AZ1153" s="34" t="str">
        <f t="shared" si="432"/>
        <v/>
      </c>
      <c r="BA1153" s="34" t="str">
        <f t="shared" si="433"/>
        <v>无</v>
      </c>
      <c r="BB1153" s="34" t="str">
        <f t="shared" si="434"/>
        <v/>
      </c>
      <c r="BC1153" s="34" t="str">
        <f t="shared" si="435"/>
        <v/>
      </c>
      <c r="BD1153" s="34" t="str">
        <f t="shared" si="436"/>
        <v>无</v>
      </c>
      <c r="BE1153" s="34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 ht="17.25" hidden="1" customHeight="1">
      <c r="A1154" s="36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208"/>
      <c r="M1154" s="208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4" t="str">
        <f t="shared" si="413"/>
        <v/>
      </c>
      <c r="AD1154" s="35">
        <f t="shared" si="439"/>
        <v>0</v>
      </c>
      <c r="AE1154" s="34" t="str">
        <f t="shared" si="415"/>
        <v/>
      </c>
      <c r="AF1154" s="24"/>
      <c r="AG1154" s="39">
        <f t="shared" si="416"/>
        <v>0</v>
      </c>
      <c r="AH1154" s="35">
        <f t="shared" si="417"/>
        <v>0</v>
      </c>
      <c r="AI1154" s="35">
        <f t="shared" si="418"/>
        <v>0</v>
      </c>
      <c r="AJ1154" s="34" t="str">
        <f t="shared" si="419"/>
        <v/>
      </c>
      <c r="AK1154" s="34" t="str">
        <f t="shared" si="420"/>
        <v/>
      </c>
      <c r="AL1154" s="34" t="str">
        <f t="shared" si="421"/>
        <v/>
      </c>
      <c r="AM1154" s="34" t="str">
        <f t="shared" si="422"/>
        <v/>
      </c>
      <c r="AN1154" s="34" t="str">
        <f t="shared" si="423"/>
        <v/>
      </c>
      <c r="AO1154" s="34" t="str">
        <f t="shared" si="424"/>
        <v/>
      </c>
      <c r="AP1154" s="34" t="str">
        <f>IF(AJ1154="","",VLOOKUP(AN1154,[1]Sheet11!E:F,2,0))</f>
        <v/>
      </c>
      <c r="AQ1154" s="34" t="str">
        <f>IF(AO1154="拼单会员","5年",IF(AJ1154="","",VLOOKUP(AM1154&amp;AP1154,[1]Sheet11!$J$3:$K$17,2)))</f>
        <v/>
      </c>
      <c r="AR1154" s="34" t="str">
        <f t="shared" si="425"/>
        <v/>
      </c>
      <c r="AS1154" s="34" t="str">
        <f t="shared" si="426"/>
        <v/>
      </c>
      <c r="AT1154" s="34" t="str">
        <f t="shared" si="427"/>
        <v/>
      </c>
      <c r="AU1154" s="34" t="str">
        <f t="shared" si="428"/>
        <v/>
      </c>
      <c r="AV1154" s="34" t="str">
        <f t="shared" si="429"/>
        <v/>
      </c>
      <c r="AW1154" s="34" t="str">
        <f t="shared" si="430"/>
        <v/>
      </c>
      <c r="AX1154" s="34" t="str">
        <f t="shared" si="431"/>
        <v/>
      </c>
      <c r="AY1154" s="34" t="str">
        <f>IF(SUMIF('7-市场业绩'!F:F,AC1154,'7-市场业绩'!I:I)&gt;0,"学习卡","老结算")</f>
        <v>老结算</v>
      </c>
      <c r="AZ1154" s="34" t="str">
        <f t="shared" si="432"/>
        <v/>
      </c>
      <c r="BA1154" s="34" t="str">
        <f t="shared" si="433"/>
        <v>无</v>
      </c>
      <c r="BB1154" s="34" t="str">
        <f t="shared" si="434"/>
        <v/>
      </c>
      <c r="BC1154" s="34" t="str">
        <f t="shared" si="435"/>
        <v/>
      </c>
      <c r="BD1154" s="34" t="str">
        <f t="shared" si="436"/>
        <v>无</v>
      </c>
      <c r="BE1154" s="34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 ht="17.25" hidden="1" customHeight="1">
      <c r="A1155" s="36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208"/>
      <c r="M1155" s="208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4" t="str">
        <f t="shared" ref="AC1155:AC1199" si="440">SUBSTITUTE(SUBSTITUTE(SUBSTITUTE(SUBSTITUTE(SUBSTITUTE(SUBSTITUTE(AA1155,"(主签单人)",""),"(03-客户接待员)",""),"（金牌）",""),"（会员学员）",""),"金牌",""),"金牌学员","")</f>
        <v/>
      </c>
      <c r="AD1155" s="35">
        <f t="shared" ref="AD1155:AD1199" si="441">IFERROR(VALUE(MID(H1155,FIND("(",H1155)+1,FIND(")",H1155)-FIND("(",H1155)-2)),0)</f>
        <v>0</v>
      </c>
      <c r="AE1155" s="34" t="str">
        <f t="shared" ref="AE1155:AE1199" si="442">IF(AJ1155="","",MID(AB1155,FIND("@",SUBSTITUTE(AB1155,"／","@",6))+5,FIND("@",SUBSTITUTE(AB1155,"／","@",7))-FIND("@",SUBSTITUTE(AB1155,"／","@",6))-5))</f>
        <v/>
      </c>
      <c r="AF1155" s="24"/>
      <c r="AG1155" s="39">
        <f t="shared" ref="AG1155:AG1199" si="443">IFERROR(VALUE(MID(AB1155,FIND("@",SUBSTITUTE(AB1155,"：","@",1))+1,FIND("@",SUBSTITUTE(AB1155,"）","@",1))-FIND("@",SUBSTITUTE(AB1155,"：","@",1))-1)),0)</f>
        <v>0</v>
      </c>
      <c r="AH1155" s="35">
        <f t="shared" ref="AH1155:AH1199" si="444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5">
        <f t="shared" ref="AI1155:AI1199" si="445">M1155-AH1155</f>
        <v>0</v>
      </c>
      <c r="AJ1155" s="34" t="str">
        <f t="shared" ref="AJ1155:AJ1199" si="446">IF(OR(V1155="退费",V1155="结转",W1155="",W1155="结转学费",W1155="老带新返现"),"",IF(OR(AI1155&lt;=0,AND(IFERROR(FIND("预缴定金",AB1155),0)=0,H1155="")),"",LEFT(AB1155,FIND("／",AB1155)-1)))</f>
        <v/>
      </c>
      <c r="AK1155" s="34" t="str">
        <f t="shared" ref="AK1155:AK1199" si="447">IF(AJ1155="","",LEFT(AB1155,2))</f>
        <v/>
      </c>
      <c r="AL1155" s="34" t="str">
        <f t="shared" ref="AL1155:AL1199" si="448">IF(AJ1155="","",MID(AB1155,3,2))</f>
        <v/>
      </c>
      <c r="AM1155" s="34" t="str">
        <f t="shared" ref="AM1155:AM1199" si="449">IF(AJ1155="","",MID(AB1155,5,2))</f>
        <v/>
      </c>
      <c r="AN1155" s="34" t="str">
        <f t="shared" ref="AN1155:AN1199" si="450">IF(AJ1155="","",MIDB(AJ1155,SEARCHB("?",AJ1155),2*LEN(AJ1155)-LENB(AJ1155)+2))</f>
        <v/>
      </c>
      <c r="AO1155" s="34" t="str">
        <f t="shared" ref="AO1155:AO1199" si="451">IF(AJ1155="","",RIGHT(MIDB(AJ1155,SEARCHB("?",AJ1155),20),LENB(MIDB(AJ1155,SEARCHB("?",AJ1155),20))-LEN(MIDB(AJ1155,SEARCHB("?",AJ1155),20))-1))</f>
        <v/>
      </c>
      <c r="AP1155" s="34" t="str">
        <f>IF(AJ1155="","",VLOOKUP(AN1155,[1]Sheet11!E:F,2,0))</f>
        <v/>
      </c>
      <c r="AQ1155" s="34" t="str">
        <f>IF(AO1155="拼单会员","5年",IF(AJ1155="","",VLOOKUP(AM1155&amp;AP1155,[1]Sheet11!$J$3:$K$17,2)))</f>
        <v/>
      </c>
      <c r="AR1155" s="34" t="str">
        <f t="shared" ref="AR1155:AR1199" si="452">IF(AJ1155="","",VLOOKUP(AO1155,BP:BQ,2,0))</f>
        <v/>
      </c>
      <c r="AS1155" s="34" t="str">
        <f t="shared" ref="AS1155:AS1199" si="453">IF(AJ1155="","",MID(AB1155,FIND("@",SUBSTITUTE(AB1155,"／","@",5))+8,10))</f>
        <v/>
      </c>
      <c r="AT1155" s="34" t="str">
        <f t="shared" ref="AT1155:AT1199" si="454">IF(AJ1155="","",IF(AK1155="新生","新生",IF((AS1155-$BH$2)&gt;0,"1年追补","老生")))</f>
        <v/>
      </c>
      <c r="AU1155" s="34" t="str">
        <f t="shared" ref="AU1155:AU1199" si="455">IF(AJ1155="","",IF(OR(AT1155="新生",AT1155="1年追补"),"新生","老生"))</f>
        <v/>
      </c>
      <c r="AV1155" s="34" t="str">
        <f t="shared" ref="AV1155:AV1199" si="456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4" t="str">
        <f t="shared" ref="AW1155:AW1199" si="457">IF(AJ1155="","",VLOOKUP(AO1155,BP:BR,3,0))</f>
        <v/>
      </c>
      <c r="AX1155" s="34" t="str">
        <f t="shared" ref="AX1155:AX1199" si="458">AT1155&amp;AW1155</f>
        <v/>
      </c>
      <c r="AY1155" s="34" t="str">
        <f>IF(SUMIF('7-市场业绩'!F:F,AC1155,'7-市场业绩'!I:I)&gt;0,"学习卡","老结算")</f>
        <v>老结算</v>
      </c>
      <c r="AZ1155" s="34" t="str">
        <f t="shared" ref="AZ1155:AZ1199" si="459">IF(AY1155="学习卡",AV1155,AX1155)</f>
        <v/>
      </c>
      <c r="BA1155" s="34" t="str">
        <f t="shared" ref="BA1155:BA1199" si="460">IFERROR(MID(AB1155,FIND("@",SUBSTITUTE(AB1155,"／","@",3))+6,FIND("@",SUBSTITUTE(AB1155,"／","@",4))-FIND("@",SUBSTITUTE(AB1155,"／","@",3))-6),"无")</f>
        <v>无</v>
      </c>
      <c r="BB1155" s="34" t="str">
        <f t="shared" ref="BB1155:BB1199" si="461">IFERROR(MID(AB1155,FIND("@",SUBSTITUTE(AB1155,"：","@",6))+1,FIND("@",SUBSTITUTE(AB1155,"-","@",8))-FIND("@",SUBSTITUTE(AB1155,"：","@",6))-1),"")</f>
        <v/>
      </c>
      <c r="BC1155" s="34" t="str">
        <f t="shared" ref="BC1155:BC1199" si="462">IFERROR(MID(AB1155,FIND("@",SUBSTITUTE(AB1155,"：","@",6))+1,FIND("@",SUBSTITUTE(AB1155,"-","@",8))-FIND("@",SUBSTITUTE(AB1155,"：","@",6))-1),"")</f>
        <v/>
      </c>
      <c r="BD1155" s="34" t="str">
        <f t="shared" ref="BD1155:BD1199" si="463">IFERROR(MID(AB1155,FIND("@",SUBSTITUTE(AB1155,"：","@",4))+1,FIND("@",SUBSTITUTE(AB1155,"）","@",6))-FIND("@",SUBSTITUTE(AB1155,"：","@",4))-1),"无")</f>
        <v>无</v>
      </c>
      <c r="BE1155" s="34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 ht="17.25" hidden="1" customHeight="1">
      <c r="A1156" s="36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208"/>
      <c r="M1156" s="208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4" t="str">
        <f t="shared" si="440"/>
        <v/>
      </c>
      <c r="AD1156" s="35">
        <f t="shared" si="441"/>
        <v>0</v>
      </c>
      <c r="AE1156" s="34" t="str">
        <f t="shared" si="442"/>
        <v/>
      </c>
      <c r="AF1156" s="24"/>
      <c r="AG1156" s="39">
        <f t="shared" si="443"/>
        <v>0</v>
      </c>
      <c r="AH1156" s="35">
        <f t="shared" si="444"/>
        <v>0</v>
      </c>
      <c r="AI1156" s="35">
        <f t="shared" si="445"/>
        <v>0</v>
      </c>
      <c r="AJ1156" s="34" t="str">
        <f t="shared" si="446"/>
        <v/>
      </c>
      <c r="AK1156" s="34" t="str">
        <f t="shared" si="447"/>
        <v/>
      </c>
      <c r="AL1156" s="34" t="str">
        <f t="shared" si="448"/>
        <v/>
      </c>
      <c r="AM1156" s="34" t="str">
        <f t="shared" si="449"/>
        <v/>
      </c>
      <c r="AN1156" s="34" t="str">
        <f t="shared" si="450"/>
        <v/>
      </c>
      <c r="AO1156" s="34" t="str">
        <f t="shared" si="451"/>
        <v/>
      </c>
      <c r="AP1156" s="34" t="str">
        <f>IF(AJ1156="","",VLOOKUP(AN1156,[1]Sheet11!E:F,2,0))</f>
        <v/>
      </c>
      <c r="AQ1156" s="34" t="str">
        <f>IF(AO1156="拼单会员","5年",IF(AJ1156="","",VLOOKUP(AM1156&amp;AP1156,[1]Sheet11!$J$3:$K$17,2)))</f>
        <v/>
      </c>
      <c r="AR1156" s="34" t="str">
        <f t="shared" si="452"/>
        <v/>
      </c>
      <c r="AS1156" s="34" t="str">
        <f t="shared" si="453"/>
        <v/>
      </c>
      <c r="AT1156" s="34" t="str">
        <f t="shared" si="454"/>
        <v/>
      </c>
      <c r="AU1156" s="34" t="str">
        <f t="shared" si="455"/>
        <v/>
      </c>
      <c r="AV1156" s="34" t="str">
        <f t="shared" si="456"/>
        <v/>
      </c>
      <c r="AW1156" s="34" t="str">
        <f t="shared" si="457"/>
        <v/>
      </c>
      <c r="AX1156" s="34" t="str">
        <f t="shared" si="458"/>
        <v/>
      </c>
      <c r="AY1156" s="34" t="str">
        <f>IF(SUMIF('7-市场业绩'!F:F,AC1156,'7-市场业绩'!I:I)&gt;0,"学习卡","老结算")</f>
        <v>老结算</v>
      </c>
      <c r="AZ1156" s="34" t="str">
        <f t="shared" si="459"/>
        <v/>
      </c>
      <c r="BA1156" s="34" t="str">
        <f t="shared" si="460"/>
        <v>无</v>
      </c>
      <c r="BB1156" s="34" t="str">
        <f t="shared" si="461"/>
        <v/>
      </c>
      <c r="BC1156" s="34" t="str">
        <f t="shared" si="462"/>
        <v/>
      </c>
      <c r="BD1156" s="34" t="str">
        <f t="shared" si="463"/>
        <v>无</v>
      </c>
      <c r="BE1156" s="34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 ht="17.25" hidden="1" customHeight="1">
      <c r="A1157" s="36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208"/>
      <c r="M1157" s="208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4" t="str">
        <f t="shared" si="440"/>
        <v/>
      </c>
      <c r="AD1157" s="35">
        <f t="shared" si="441"/>
        <v>0</v>
      </c>
      <c r="AE1157" s="34" t="str">
        <f t="shared" si="442"/>
        <v/>
      </c>
      <c r="AF1157" s="24"/>
      <c r="AG1157" s="39">
        <f t="shared" si="443"/>
        <v>0</v>
      </c>
      <c r="AH1157" s="35">
        <f t="shared" si="444"/>
        <v>0</v>
      </c>
      <c r="AI1157" s="35">
        <f t="shared" si="445"/>
        <v>0</v>
      </c>
      <c r="AJ1157" s="34" t="str">
        <f t="shared" si="446"/>
        <v/>
      </c>
      <c r="AK1157" s="34" t="str">
        <f t="shared" si="447"/>
        <v/>
      </c>
      <c r="AL1157" s="34" t="str">
        <f t="shared" si="448"/>
        <v/>
      </c>
      <c r="AM1157" s="34" t="str">
        <f t="shared" si="449"/>
        <v/>
      </c>
      <c r="AN1157" s="34" t="str">
        <f t="shared" si="450"/>
        <v/>
      </c>
      <c r="AO1157" s="34" t="str">
        <f t="shared" si="451"/>
        <v/>
      </c>
      <c r="AP1157" s="34" t="str">
        <f>IF(AJ1157="","",VLOOKUP(AN1157,[1]Sheet11!E:F,2,0))</f>
        <v/>
      </c>
      <c r="AQ1157" s="34" t="str">
        <f>IF(AO1157="拼单会员","5年",IF(AJ1157="","",VLOOKUP(AM1157&amp;AP1157,[1]Sheet11!$J$3:$K$17,2)))</f>
        <v/>
      </c>
      <c r="AR1157" s="34" t="str">
        <f t="shared" si="452"/>
        <v/>
      </c>
      <c r="AS1157" s="34" t="str">
        <f t="shared" si="453"/>
        <v/>
      </c>
      <c r="AT1157" s="34" t="str">
        <f t="shared" si="454"/>
        <v/>
      </c>
      <c r="AU1157" s="34" t="str">
        <f t="shared" si="455"/>
        <v/>
      </c>
      <c r="AV1157" s="34" t="str">
        <f t="shared" si="456"/>
        <v/>
      </c>
      <c r="AW1157" s="34" t="str">
        <f t="shared" si="457"/>
        <v/>
      </c>
      <c r="AX1157" s="34" t="str">
        <f t="shared" si="458"/>
        <v/>
      </c>
      <c r="AY1157" s="34" t="str">
        <f>IF(SUMIF('7-市场业绩'!F:F,AC1157,'7-市场业绩'!I:I)&gt;0,"学习卡","老结算")</f>
        <v>老结算</v>
      </c>
      <c r="AZ1157" s="34" t="str">
        <f t="shared" si="459"/>
        <v/>
      </c>
      <c r="BA1157" s="34" t="str">
        <f t="shared" si="460"/>
        <v>无</v>
      </c>
      <c r="BB1157" s="34" t="str">
        <f t="shared" si="461"/>
        <v/>
      </c>
      <c r="BC1157" s="34" t="str">
        <f t="shared" si="462"/>
        <v/>
      </c>
      <c r="BD1157" s="34" t="str">
        <f t="shared" si="463"/>
        <v>无</v>
      </c>
      <c r="BE1157" s="34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 ht="17.25" hidden="1" customHeight="1">
      <c r="A1158" s="36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208"/>
      <c r="M1158" s="208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4" t="str">
        <f t="shared" si="440"/>
        <v/>
      </c>
      <c r="AD1158" s="35">
        <f t="shared" si="441"/>
        <v>0</v>
      </c>
      <c r="AE1158" s="34" t="str">
        <f t="shared" si="442"/>
        <v/>
      </c>
      <c r="AF1158" s="24"/>
      <c r="AG1158" s="39">
        <f t="shared" si="443"/>
        <v>0</v>
      </c>
      <c r="AH1158" s="35">
        <f t="shared" si="444"/>
        <v>0</v>
      </c>
      <c r="AI1158" s="35">
        <f t="shared" si="445"/>
        <v>0</v>
      </c>
      <c r="AJ1158" s="34" t="str">
        <f t="shared" si="446"/>
        <v/>
      </c>
      <c r="AK1158" s="34" t="str">
        <f t="shared" si="447"/>
        <v/>
      </c>
      <c r="AL1158" s="34" t="str">
        <f t="shared" si="448"/>
        <v/>
      </c>
      <c r="AM1158" s="34" t="str">
        <f t="shared" si="449"/>
        <v/>
      </c>
      <c r="AN1158" s="34" t="str">
        <f t="shared" si="450"/>
        <v/>
      </c>
      <c r="AO1158" s="34" t="str">
        <f t="shared" si="451"/>
        <v/>
      </c>
      <c r="AP1158" s="34" t="str">
        <f>IF(AJ1158="","",VLOOKUP(AN1158,[1]Sheet11!E:F,2,0))</f>
        <v/>
      </c>
      <c r="AQ1158" s="34" t="str">
        <f>IF(AO1158="拼单会员","5年",IF(AJ1158="","",VLOOKUP(AM1158&amp;AP1158,[1]Sheet11!$J$3:$K$17,2)))</f>
        <v/>
      </c>
      <c r="AR1158" s="34" t="str">
        <f t="shared" si="452"/>
        <v/>
      </c>
      <c r="AS1158" s="34" t="str">
        <f t="shared" si="453"/>
        <v/>
      </c>
      <c r="AT1158" s="34" t="str">
        <f t="shared" si="454"/>
        <v/>
      </c>
      <c r="AU1158" s="34" t="str">
        <f t="shared" si="455"/>
        <v/>
      </c>
      <c r="AV1158" s="34" t="str">
        <f t="shared" si="456"/>
        <v/>
      </c>
      <c r="AW1158" s="34" t="str">
        <f t="shared" si="457"/>
        <v/>
      </c>
      <c r="AX1158" s="34" t="str">
        <f t="shared" si="458"/>
        <v/>
      </c>
      <c r="AY1158" s="34" t="str">
        <f>IF(SUMIF('7-市场业绩'!F:F,AC1158,'7-市场业绩'!I:I)&gt;0,"学习卡","老结算")</f>
        <v>老结算</v>
      </c>
      <c r="AZ1158" s="34" t="str">
        <f t="shared" si="459"/>
        <v/>
      </c>
      <c r="BA1158" s="34" t="str">
        <f t="shared" si="460"/>
        <v>无</v>
      </c>
      <c r="BB1158" s="34" t="str">
        <f t="shared" si="461"/>
        <v/>
      </c>
      <c r="BC1158" s="34" t="str">
        <f t="shared" si="462"/>
        <v/>
      </c>
      <c r="BD1158" s="34" t="str">
        <f t="shared" si="463"/>
        <v>无</v>
      </c>
      <c r="BE1158" s="34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 ht="17.25" hidden="1" customHeight="1">
      <c r="A1159" s="36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208"/>
      <c r="M1159" s="208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4" t="str">
        <f t="shared" si="440"/>
        <v/>
      </c>
      <c r="AD1159" s="35">
        <f t="shared" si="441"/>
        <v>0</v>
      </c>
      <c r="AE1159" s="34" t="str">
        <f t="shared" si="442"/>
        <v/>
      </c>
      <c r="AF1159" s="24"/>
      <c r="AG1159" s="39">
        <f t="shared" si="443"/>
        <v>0</v>
      </c>
      <c r="AH1159" s="35">
        <f t="shared" si="444"/>
        <v>0</v>
      </c>
      <c r="AI1159" s="35">
        <f t="shared" si="445"/>
        <v>0</v>
      </c>
      <c r="AJ1159" s="34" t="str">
        <f t="shared" si="446"/>
        <v/>
      </c>
      <c r="AK1159" s="34" t="str">
        <f t="shared" si="447"/>
        <v/>
      </c>
      <c r="AL1159" s="34" t="str">
        <f t="shared" si="448"/>
        <v/>
      </c>
      <c r="AM1159" s="34" t="str">
        <f t="shared" si="449"/>
        <v/>
      </c>
      <c r="AN1159" s="34" t="str">
        <f t="shared" si="450"/>
        <v/>
      </c>
      <c r="AO1159" s="34" t="str">
        <f t="shared" si="451"/>
        <v/>
      </c>
      <c r="AP1159" s="34" t="str">
        <f>IF(AJ1159="","",VLOOKUP(AN1159,[1]Sheet11!E:F,2,0))</f>
        <v/>
      </c>
      <c r="AQ1159" s="34" t="str">
        <f>IF(AO1159="拼单会员","5年",IF(AJ1159="","",VLOOKUP(AM1159&amp;AP1159,[1]Sheet11!$J$3:$K$17,2)))</f>
        <v/>
      </c>
      <c r="AR1159" s="34" t="str">
        <f t="shared" si="452"/>
        <v/>
      </c>
      <c r="AS1159" s="34" t="str">
        <f t="shared" si="453"/>
        <v/>
      </c>
      <c r="AT1159" s="34" t="str">
        <f t="shared" si="454"/>
        <v/>
      </c>
      <c r="AU1159" s="34" t="str">
        <f t="shared" si="455"/>
        <v/>
      </c>
      <c r="AV1159" s="34" t="str">
        <f t="shared" si="456"/>
        <v/>
      </c>
      <c r="AW1159" s="34" t="str">
        <f t="shared" si="457"/>
        <v/>
      </c>
      <c r="AX1159" s="34" t="str">
        <f t="shared" si="458"/>
        <v/>
      </c>
      <c r="AY1159" s="34" t="str">
        <f>IF(SUMIF('7-市场业绩'!F:F,AC1159,'7-市场业绩'!I:I)&gt;0,"学习卡","老结算")</f>
        <v>老结算</v>
      </c>
      <c r="AZ1159" s="34" t="str">
        <f t="shared" si="459"/>
        <v/>
      </c>
      <c r="BA1159" s="34" t="str">
        <f t="shared" si="460"/>
        <v>无</v>
      </c>
      <c r="BB1159" s="34" t="str">
        <f t="shared" si="461"/>
        <v/>
      </c>
      <c r="BC1159" s="34" t="str">
        <f t="shared" si="462"/>
        <v/>
      </c>
      <c r="BD1159" s="34" t="str">
        <f t="shared" si="463"/>
        <v>无</v>
      </c>
      <c r="BE1159" s="34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 ht="17.25" hidden="1" customHeight="1">
      <c r="A1160" s="36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208"/>
      <c r="M1160" s="208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4" t="str">
        <f t="shared" si="440"/>
        <v/>
      </c>
      <c r="AD1160" s="35">
        <f t="shared" si="441"/>
        <v>0</v>
      </c>
      <c r="AE1160" s="34" t="str">
        <f t="shared" si="442"/>
        <v/>
      </c>
      <c r="AF1160" s="24"/>
      <c r="AG1160" s="39">
        <f t="shared" si="443"/>
        <v>0</v>
      </c>
      <c r="AH1160" s="35">
        <f t="shared" si="444"/>
        <v>0</v>
      </c>
      <c r="AI1160" s="35">
        <f t="shared" si="445"/>
        <v>0</v>
      </c>
      <c r="AJ1160" s="34" t="str">
        <f t="shared" si="446"/>
        <v/>
      </c>
      <c r="AK1160" s="34" t="str">
        <f t="shared" si="447"/>
        <v/>
      </c>
      <c r="AL1160" s="34" t="str">
        <f t="shared" si="448"/>
        <v/>
      </c>
      <c r="AM1160" s="34" t="str">
        <f t="shared" si="449"/>
        <v/>
      </c>
      <c r="AN1160" s="34" t="str">
        <f t="shared" si="450"/>
        <v/>
      </c>
      <c r="AO1160" s="34" t="str">
        <f t="shared" si="451"/>
        <v/>
      </c>
      <c r="AP1160" s="34" t="str">
        <f>IF(AJ1160="","",VLOOKUP(AN1160,[1]Sheet11!E:F,2,0))</f>
        <v/>
      </c>
      <c r="AQ1160" s="34" t="str">
        <f>IF(AO1160="拼单会员","5年",IF(AJ1160="","",VLOOKUP(AM1160&amp;AP1160,[1]Sheet11!$J$3:$K$17,2)))</f>
        <v/>
      </c>
      <c r="AR1160" s="34" t="str">
        <f t="shared" si="452"/>
        <v/>
      </c>
      <c r="AS1160" s="34" t="str">
        <f t="shared" si="453"/>
        <v/>
      </c>
      <c r="AT1160" s="34" t="str">
        <f t="shared" si="454"/>
        <v/>
      </c>
      <c r="AU1160" s="34" t="str">
        <f t="shared" si="455"/>
        <v/>
      </c>
      <c r="AV1160" s="34" t="str">
        <f t="shared" si="456"/>
        <v/>
      </c>
      <c r="AW1160" s="34" t="str">
        <f t="shared" si="457"/>
        <v/>
      </c>
      <c r="AX1160" s="34" t="str">
        <f t="shared" si="458"/>
        <v/>
      </c>
      <c r="AY1160" s="34" t="str">
        <f>IF(SUMIF('7-市场业绩'!F:F,AC1160,'7-市场业绩'!I:I)&gt;0,"学习卡","老结算")</f>
        <v>老结算</v>
      </c>
      <c r="AZ1160" s="34" t="str">
        <f t="shared" si="459"/>
        <v/>
      </c>
      <c r="BA1160" s="34" t="str">
        <f t="shared" si="460"/>
        <v>无</v>
      </c>
      <c r="BB1160" s="34" t="str">
        <f t="shared" si="461"/>
        <v/>
      </c>
      <c r="BC1160" s="34" t="str">
        <f t="shared" si="462"/>
        <v/>
      </c>
      <c r="BD1160" s="34" t="str">
        <f t="shared" si="463"/>
        <v>无</v>
      </c>
      <c r="BE1160" s="34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 ht="17.25" hidden="1" customHeight="1">
      <c r="A1161" s="36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208"/>
      <c r="M1161" s="208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4" t="str">
        <f t="shared" si="440"/>
        <v/>
      </c>
      <c r="AD1161" s="35">
        <f t="shared" si="441"/>
        <v>0</v>
      </c>
      <c r="AE1161" s="34" t="str">
        <f t="shared" si="442"/>
        <v/>
      </c>
      <c r="AF1161" s="24"/>
      <c r="AG1161" s="39">
        <f t="shared" si="443"/>
        <v>0</v>
      </c>
      <c r="AH1161" s="35">
        <f t="shared" si="444"/>
        <v>0</v>
      </c>
      <c r="AI1161" s="35">
        <f t="shared" si="445"/>
        <v>0</v>
      </c>
      <c r="AJ1161" s="34" t="str">
        <f t="shared" si="446"/>
        <v/>
      </c>
      <c r="AK1161" s="34" t="str">
        <f t="shared" si="447"/>
        <v/>
      </c>
      <c r="AL1161" s="34" t="str">
        <f t="shared" si="448"/>
        <v/>
      </c>
      <c r="AM1161" s="34" t="str">
        <f t="shared" si="449"/>
        <v/>
      </c>
      <c r="AN1161" s="34" t="str">
        <f t="shared" si="450"/>
        <v/>
      </c>
      <c r="AO1161" s="34" t="str">
        <f t="shared" si="451"/>
        <v/>
      </c>
      <c r="AP1161" s="34" t="str">
        <f>IF(AJ1161="","",VLOOKUP(AN1161,[1]Sheet11!E:F,2,0))</f>
        <v/>
      </c>
      <c r="AQ1161" s="34" t="str">
        <f>IF(AO1161="拼单会员","5年",IF(AJ1161="","",VLOOKUP(AM1161&amp;AP1161,[1]Sheet11!$J$3:$K$17,2)))</f>
        <v/>
      </c>
      <c r="AR1161" s="34" t="str">
        <f t="shared" si="452"/>
        <v/>
      </c>
      <c r="AS1161" s="34" t="str">
        <f t="shared" si="453"/>
        <v/>
      </c>
      <c r="AT1161" s="34" t="str">
        <f t="shared" si="454"/>
        <v/>
      </c>
      <c r="AU1161" s="34" t="str">
        <f t="shared" si="455"/>
        <v/>
      </c>
      <c r="AV1161" s="34" t="str">
        <f t="shared" si="456"/>
        <v/>
      </c>
      <c r="AW1161" s="34" t="str">
        <f t="shared" si="457"/>
        <v/>
      </c>
      <c r="AX1161" s="34" t="str">
        <f t="shared" si="458"/>
        <v/>
      </c>
      <c r="AY1161" s="34" t="str">
        <f>IF(SUMIF('7-市场业绩'!F:F,AC1161,'7-市场业绩'!I:I)&gt;0,"学习卡","老结算")</f>
        <v>老结算</v>
      </c>
      <c r="AZ1161" s="34" t="str">
        <f t="shared" si="459"/>
        <v/>
      </c>
      <c r="BA1161" s="34" t="str">
        <f t="shared" si="460"/>
        <v>无</v>
      </c>
      <c r="BB1161" s="34" t="str">
        <f t="shared" si="461"/>
        <v/>
      </c>
      <c r="BC1161" s="34" t="str">
        <f t="shared" si="462"/>
        <v/>
      </c>
      <c r="BD1161" s="34" t="str">
        <f t="shared" si="463"/>
        <v>无</v>
      </c>
      <c r="BE1161" s="34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 ht="17.25" hidden="1" customHeight="1">
      <c r="A1162" s="36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208"/>
      <c r="M1162" s="208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4" t="str">
        <f t="shared" si="440"/>
        <v/>
      </c>
      <c r="AD1162" s="35">
        <f t="shared" si="441"/>
        <v>0</v>
      </c>
      <c r="AE1162" s="34" t="str">
        <f t="shared" si="442"/>
        <v/>
      </c>
      <c r="AF1162" s="24"/>
      <c r="AG1162" s="39">
        <f t="shared" si="443"/>
        <v>0</v>
      </c>
      <c r="AH1162" s="35">
        <f t="shared" si="444"/>
        <v>0</v>
      </c>
      <c r="AI1162" s="35">
        <f t="shared" si="445"/>
        <v>0</v>
      </c>
      <c r="AJ1162" s="34" t="str">
        <f t="shared" si="446"/>
        <v/>
      </c>
      <c r="AK1162" s="34" t="str">
        <f t="shared" si="447"/>
        <v/>
      </c>
      <c r="AL1162" s="34" t="str">
        <f t="shared" si="448"/>
        <v/>
      </c>
      <c r="AM1162" s="34" t="str">
        <f t="shared" si="449"/>
        <v/>
      </c>
      <c r="AN1162" s="34" t="str">
        <f t="shared" si="450"/>
        <v/>
      </c>
      <c r="AO1162" s="34" t="str">
        <f t="shared" si="451"/>
        <v/>
      </c>
      <c r="AP1162" s="34" t="str">
        <f>IF(AJ1162="","",VLOOKUP(AN1162,[1]Sheet11!E:F,2,0))</f>
        <v/>
      </c>
      <c r="AQ1162" s="34" t="str">
        <f>IF(AO1162="拼单会员","5年",IF(AJ1162="","",VLOOKUP(AM1162&amp;AP1162,[1]Sheet11!$J$3:$K$17,2)))</f>
        <v/>
      </c>
      <c r="AR1162" s="34" t="str">
        <f t="shared" si="452"/>
        <v/>
      </c>
      <c r="AS1162" s="34" t="str">
        <f t="shared" si="453"/>
        <v/>
      </c>
      <c r="AT1162" s="34" t="str">
        <f t="shared" si="454"/>
        <v/>
      </c>
      <c r="AU1162" s="34" t="str">
        <f t="shared" si="455"/>
        <v/>
      </c>
      <c r="AV1162" s="34" t="str">
        <f t="shared" si="456"/>
        <v/>
      </c>
      <c r="AW1162" s="34" t="str">
        <f t="shared" si="457"/>
        <v/>
      </c>
      <c r="AX1162" s="34" t="str">
        <f t="shared" si="458"/>
        <v/>
      </c>
      <c r="AY1162" s="34" t="str">
        <f>IF(SUMIF('7-市场业绩'!F:F,AC1162,'7-市场业绩'!I:I)&gt;0,"学习卡","老结算")</f>
        <v>老结算</v>
      </c>
      <c r="AZ1162" s="34" t="str">
        <f t="shared" si="459"/>
        <v/>
      </c>
      <c r="BA1162" s="34" t="str">
        <f t="shared" si="460"/>
        <v>无</v>
      </c>
      <c r="BB1162" s="34" t="str">
        <f t="shared" si="461"/>
        <v/>
      </c>
      <c r="BC1162" s="34" t="str">
        <f t="shared" si="462"/>
        <v/>
      </c>
      <c r="BD1162" s="34" t="str">
        <f t="shared" si="463"/>
        <v>无</v>
      </c>
      <c r="BE1162" s="34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 ht="17.25" hidden="1" customHeight="1">
      <c r="A1163" s="36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208"/>
      <c r="M1163" s="208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4" t="str">
        <f t="shared" si="440"/>
        <v/>
      </c>
      <c r="AD1163" s="35">
        <f t="shared" si="441"/>
        <v>0</v>
      </c>
      <c r="AE1163" s="34" t="str">
        <f t="shared" si="442"/>
        <v/>
      </c>
      <c r="AF1163" s="24"/>
      <c r="AG1163" s="39">
        <f t="shared" si="443"/>
        <v>0</v>
      </c>
      <c r="AH1163" s="35">
        <f t="shared" si="444"/>
        <v>0</v>
      </c>
      <c r="AI1163" s="35">
        <f t="shared" si="445"/>
        <v>0</v>
      </c>
      <c r="AJ1163" s="34" t="str">
        <f t="shared" si="446"/>
        <v/>
      </c>
      <c r="AK1163" s="34" t="str">
        <f t="shared" si="447"/>
        <v/>
      </c>
      <c r="AL1163" s="34" t="str">
        <f t="shared" si="448"/>
        <v/>
      </c>
      <c r="AM1163" s="34" t="str">
        <f t="shared" si="449"/>
        <v/>
      </c>
      <c r="AN1163" s="34" t="str">
        <f t="shared" si="450"/>
        <v/>
      </c>
      <c r="AO1163" s="34" t="str">
        <f t="shared" si="451"/>
        <v/>
      </c>
      <c r="AP1163" s="34" t="str">
        <f>IF(AJ1163="","",VLOOKUP(AN1163,[1]Sheet11!E:F,2,0))</f>
        <v/>
      </c>
      <c r="AQ1163" s="34" t="str">
        <f>IF(AO1163="拼单会员","5年",IF(AJ1163="","",VLOOKUP(AM1163&amp;AP1163,[1]Sheet11!$J$3:$K$17,2)))</f>
        <v/>
      </c>
      <c r="AR1163" s="34" t="str">
        <f t="shared" si="452"/>
        <v/>
      </c>
      <c r="AS1163" s="34" t="str">
        <f t="shared" si="453"/>
        <v/>
      </c>
      <c r="AT1163" s="34" t="str">
        <f t="shared" si="454"/>
        <v/>
      </c>
      <c r="AU1163" s="34" t="str">
        <f t="shared" si="455"/>
        <v/>
      </c>
      <c r="AV1163" s="34" t="str">
        <f t="shared" si="456"/>
        <v/>
      </c>
      <c r="AW1163" s="34" t="str">
        <f t="shared" si="457"/>
        <v/>
      </c>
      <c r="AX1163" s="34" t="str">
        <f t="shared" si="458"/>
        <v/>
      </c>
      <c r="AY1163" s="34" t="str">
        <f>IF(SUMIF('7-市场业绩'!F:F,AC1163,'7-市场业绩'!I:I)&gt;0,"学习卡","老结算")</f>
        <v>老结算</v>
      </c>
      <c r="AZ1163" s="34" t="str">
        <f t="shared" si="459"/>
        <v/>
      </c>
      <c r="BA1163" s="34" t="str">
        <f t="shared" si="460"/>
        <v>无</v>
      </c>
      <c r="BB1163" s="34" t="str">
        <f t="shared" si="461"/>
        <v/>
      </c>
      <c r="BC1163" s="34" t="str">
        <f t="shared" si="462"/>
        <v/>
      </c>
      <c r="BD1163" s="34" t="str">
        <f t="shared" si="463"/>
        <v>无</v>
      </c>
      <c r="BE1163" s="34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 ht="17.25" hidden="1" customHeight="1">
      <c r="A1164" s="36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208"/>
      <c r="M1164" s="208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4" t="str">
        <f t="shared" si="440"/>
        <v/>
      </c>
      <c r="AD1164" s="35">
        <f t="shared" si="441"/>
        <v>0</v>
      </c>
      <c r="AE1164" s="34" t="str">
        <f t="shared" si="442"/>
        <v/>
      </c>
      <c r="AF1164" s="24"/>
      <c r="AG1164" s="39">
        <f t="shared" si="443"/>
        <v>0</v>
      </c>
      <c r="AH1164" s="35">
        <f t="shared" si="444"/>
        <v>0</v>
      </c>
      <c r="AI1164" s="35">
        <f t="shared" si="445"/>
        <v>0</v>
      </c>
      <c r="AJ1164" s="34" t="str">
        <f t="shared" si="446"/>
        <v/>
      </c>
      <c r="AK1164" s="34" t="str">
        <f t="shared" si="447"/>
        <v/>
      </c>
      <c r="AL1164" s="34" t="str">
        <f t="shared" si="448"/>
        <v/>
      </c>
      <c r="AM1164" s="34" t="str">
        <f t="shared" si="449"/>
        <v/>
      </c>
      <c r="AN1164" s="34" t="str">
        <f t="shared" si="450"/>
        <v/>
      </c>
      <c r="AO1164" s="34" t="str">
        <f t="shared" si="451"/>
        <v/>
      </c>
      <c r="AP1164" s="34" t="str">
        <f>IF(AJ1164="","",VLOOKUP(AN1164,[1]Sheet11!E:F,2,0))</f>
        <v/>
      </c>
      <c r="AQ1164" s="34" t="str">
        <f>IF(AO1164="拼单会员","5年",IF(AJ1164="","",VLOOKUP(AM1164&amp;AP1164,[1]Sheet11!$J$3:$K$17,2)))</f>
        <v/>
      </c>
      <c r="AR1164" s="34" t="str">
        <f t="shared" si="452"/>
        <v/>
      </c>
      <c r="AS1164" s="34" t="str">
        <f t="shared" si="453"/>
        <v/>
      </c>
      <c r="AT1164" s="34" t="str">
        <f t="shared" si="454"/>
        <v/>
      </c>
      <c r="AU1164" s="34" t="str">
        <f t="shared" si="455"/>
        <v/>
      </c>
      <c r="AV1164" s="34" t="str">
        <f t="shared" si="456"/>
        <v/>
      </c>
      <c r="AW1164" s="34" t="str">
        <f t="shared" si="457"/>
        <v/>
      </c>
      <c r="AX1164" s="34" t="str">
        <f t="shared" si="458"/>
        <v/>
      </c>
      <c r="AY1164" s="34" t="str">
        <f>IF(SUMIF('7-市场业绩'!F:F,AC1164,'7-市场业绩'!I:I)&gt;0,"学习卡","老结算")</f>
        <v>老结算</v>
      </c>
      <c r="AZ1164" s="34" t="str">
        <f t="shared" si="459"/>
        <v/>
      </c>
      <c r="BA1164" s="34" t="str">
        <f t="shared" si="460"/>
        <v>无</v>
      </c>
      <c r="BB1164" s="34" t="str">
        <f t="shared" si="461"/>
        <v/>
      </c>
      <c r="BC1164" s="34" t="str">
        <f t="shared" si="462"/>
        <v/>
      </c>
      <c r="BD1164" s="34" t="str">
        <f t="shared" si="463"/>
        <v>无</v>
      </c>
      <c r="BE1164" s="34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 ht="17.25" hidden="1" customHeight="1">
      <c r="A1165" s="36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208"/>
      <c r="M1165" s="208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4" t="str">
        <f t="shared" si="440"/>
        <v/>
      </c>
      <c r="AD1165" s="35">
        <f t="shared" si="441"/>
        <v>0</v>
      </c>
      <c r="AE1165" s="34" t="str">
        <f t="shared" si="442"/>
        <v/>
      </c>
      <c r="AF1165" s="24"/>
      <c r="AG1165" s="39">
        <f t="shared" si="443"/>
        <v>0</v>
      </c>
      <c r="AH1165" s="35">
        <f t="shared" si="444"/>
        <v>0</v>
      </c>
      <c r="AI1165" s="35">
        <f t="shared" si="445"/>
        <v>0</v>
      </c>
      <c r="AJ1165" s="34" t="str">
        <f t="shared" si="446"/>
        <v/>
      </c>
      <c r="AK1165" s="34" t="str">
        <f t="shared" si="447"/>
        <v/>
      </c>
      <c r="AL1165" s="34" t="str">
        <f t="shared" si="448"/>
        <v/>
      </c>
      <c r="AM1165" s="34" t="str">
        <f t="shared" si="449"/>
        <v/>
      </c>
      <c r="AN1165" s="34" t="str">
        <f t="shared" si="450"/>
        <v/>
      </c>
      <c r="AO1165" s="34" t="str">
        <f t="shared" si="451"/>
        <v/>
      </c>
      <c r="AP1165" s="34" t="str">
        <f>IF(AJ1165="","",VLOOKUP(AN1165,[1]Sheet11!E:F,2,0))</f>
        <v/>
      </c>
      <c r="AQ1165" s="34" t="str">
        <f>IF(AO1165="拼单会员","5年",IF(AJ1165="","",VLOOKUP(AM1165&amp;AP1165,[1]Sheet11!$J$3:$K$17,2)))</f>
        <v/>
      </c>
      <c r="AR1165" s="34" t="str">
        <f t="shared" si="452"/>
        <v/>
      </c>
      <c r="AS1165" s="34" t="str">
        <f t="shared" si="453"/>
        <v/>
      </c>
      <c r="AT1165" s="34" t="str">
        <f t="shared" si="454"/>
        <v/>
      </c>
      <c r="AU1165" s="34" t="str">
        <f t="shared" si="455"/>
        <v/>
      </c>
      <c r="AV1165" s="34" t="str">
        <f t="shared" si="456"/>
        <v/>
      </c>
      <c r="AW1165" s="34" t="str">
        <f t="shared" si="457"/>
        <v/>
      </c>
      <c r="AX1165" s="34" t="str">
        <f t="shared" si="458"/>
        <v/>
      </c>
      <c r="AY1165" s="34" t="str">
        <f>IF(SUMIF('7-市场业绩'!F:F,AC1165,'7-市场业绩'!I:I)&gt;0,"学习卡","老结算")</f>
        <v>老结算</v>
      </c>
      <c r="AZ1165" s="34" t="str">
        <f t="shared" si="459"/>
        <v/>
      </c>
      <c r="BA1165" s="34" t="str">
        <f t="shared" si="460"/>
        <v>无</v>
      </c>
      <c r="BB1165" s="34" t="str">
        <f t="shared" si="461"/>
        <v/>
      </c>
      <c r="BC1165" s="34" t="str">
        <f t="shared" si="462"/>
        <v/>
      </c>
      <c r="BD1165" s="34" t="str">
        <f t="shared" si="463"/>
        <v>无</v>
      </c>
      <c r="BE1165" s="34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 ht="17.25" hidden="1" customHeight="1">
      <c r="A1166" s="36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208"/>
      <c r="M1166" s="208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4" t="str">
        <f t="shared" si="440"/>
        <v/>
      </c>
      <c r="AD1166" s="35">
        <f t="shared" si="441"/>
        <v>0</v>
      </c>
      <c r="AE1166" s="34" t="str">
        <f t="shared" si="442"/>
        <v/>
      </c>
      <c r="AF1166" s="24"/>
      <c r="AG1166" s="39">
        <f t="shared" si="443"/>
        <v>0</v>
      </c>
      <c r="AH1166" s="35">
        <f t="shared" si="444"/>
        <v>0</v>
      </c>
      <c r="AI1166" s="35">
        <f t="shared" si="445"/>
        <v>0</v>
      </c>
      <c r="AJ1166" s="34" t="str">
        <f t="shared" si="446"/>
        <v/>
      </c>
      <c r="AK1166" s="34" t="str">
        <f t="shared" si="447"/>
        <v/>
      </c>
      <c r="AL1166" s="34" t="str">
        <f t="shared" si="448"/>
        <v/>
      </c>
      <c r="AM1166" s="34" t="str">
        <f t="shared" si="449"/>
        <v/>
      </c>
      <c r="AN1166" s="34" t="str">
        <f t="shared" si="450"/>
        <v/>
      </c>
      <c r="AO1166" s="34" t="str">
        <f t="shared" si="451"/>
        <v/>
      </c>
      <c r="AP1166" s="34" t="str">
        <f>IF(AJ1166="","",VLOOKUP(AN1166,[1]Sheet11!E:F,2,0))</f>
        <v/>
      </c>
      <c r="AQ1166" s="34" t="str">
        <f>IF(AO1166="拼单会员","5年",IF(AJ1166="","",VLOOKUP(AM1166&amp;AP1166,[1]Sheet11!$J$3:$K$17,2)))</f>
        <v/>
      </c>
      <c r="AR1166" s="34" t="str">
        <f t="shared" si="452"/>
        <v/>
      </c>
      <c r="AS1166" s="34" t="str">
        <f t="shared" si="453"/>
        <v/>
      </c>
      <c r="AT1166" s="34" t="str">
        <f t="shared" si="454"/>
        <v/>
      </c>
      <c r="AU1166" s="34" t="str">
        <f t="shared" si="455"/>
        <v/>
      </c>
      <c r="AV1166" s="34" t="str">
        <f t="shared" si="456"/>
        <v/>
      </c>
      <c r="AW1166" s="34" t="str">
        <f t="shared" si="457"/>
        <v/>
      </c>
      <c r="AX1166" s="34" t="str">
        <f t="shared" si="458"/>
        <v/>
      </c>
      <c r="AY1166" s="34" t="str">
        <f>IF(SUMIF('7-市场业绩'!F:F,AC1166,'7-市场业绩'!I:I)&gt;0,"学习卡","老结算")</f>
        <v>老结算</v>
      </c>
      <c r="AZ1166" s="34" t="str">
        <f t="shared" si="459"/>
        <v/>
      </c>
      <c r="BA1166" s="34" t="str">
        <f t="shared" si="460"/>
        <v>无</v>
      </c>
      <c r="BB1166" s="34" t="str">
        <f t="shared" si="461"/>
        <v/>
      </c>
      <c r="BC1166" s="34" t="str">
        <f t="shared" si="462"/>
        <v/>
      </c>
      <c r="BD1166" s="34" t="str">
        <f t="shared" si="463"/>
        <v>无</v>
      </c>
      <c r="BE1166" s="34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 ht="17.25" hidden="1" customHeight="1">
      <c r="A1167" s="36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208"/>
      <c r="M1167" s="208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4" t="str">
        <f t="shared" si="440"/>
        <v/>
      </c>
      <c r="AD1167" s="35">
        <f t="shared" si="441"/>
        <v>0</v>
      </c>
      <c r="AE1167" s="34" t="str">
        <f t="shared" si="442"/>
        <v/>
      </c>
      <c r="AF1167" s="24"/>
      <c r="AG1167" s="39">
        <f t="shared" si="443"/>
        <v>0</v>
      </c>
      <c r="AH1167" s="35">
        <f t="shared" si="444"/>
        <v>0</v>
      </c>
      <c r="AI1167" s="35">
        <f t="shared" si="445"/>
        <v>0</v>
      </c>
      <c r="AJ1167" s="34" t="str">
        <f t="shared" si="446"/>
        <v/>
      </c>
      <c r="AK1167" s="34" t="str">
        <f t="shared" si="447"/>
        <v/>
      </c>
      <c r="AL1167" s="34" t="str">
        <f t="shared" si="448"/>
        <v/>
      </c>
      <c r="AM1167" s="34" t="str">
        <f t="shared" si="449"/>
        <v/>
      </c>
      <c r="AN1167" s="34" t="str">
        <f t="shared" si="450"/>
        <v/>
      </c>
      <c r="AO1167" s="34" t="str">
        <f t="shared" si="451"/>
        <v/>
      </c>
      <c r="AP1167" s="34" t="str">
        <f>IF(AJ1167="","",VLOOKUP(AN1167,[1]Sheet11!E:F,2,0))</f>
        <v/>
      </c>
      <c r="AQ1167" s="34" t="str">
        <f>IF(AO1167="拼单会员","5年",IF(AJ1167="","",VLOOKUP(AM1167&amp;AP1167,[1]Sheet11!$J$3:$K$17,2)))</f>
        <v/>
      </c>
      <c r="AR1167" s="34" t="str">
        <f t="shared" si="452"/>
        <v/>
      </c>
      <c r="AS1167" s="34" t="str">
        <f t="shared" si="453"/>
        <v/>
      </c>
      <c r="AT1167" s="34" t="str">
        <f t="shared" si="454"/>
        <v/>
      </c>
      <c r="AU1167" s="34" t="str">
        <f t="shared" si="455"/>
        <v/>
      </c>
      <c r="AV1167" s="34" t="str">
        <f t="shared" si="456"/>
        <v/>
      </c>
      <c r="AW1167" s="34" t="str">
        <f t="shared" si="457"/>
        <v/>
      </c>
      <c r="AX1167" s="34" t="str">
        <f t="shared" si="458"/>
        <v/>
      </c>
      <c r="AY1167" s="34" t="str">
        <f>IF(SUMIF('7-市场业绩'!F:F,AC1167,'7-市场业绩'!I:I)&gt;0,"学习卡","老结算")</f>
        <v>老结算</v>
      </c>
      <c r="AZ1167" s="34" t="str">
        <f t="shared" si="459"/>
        <v/>
      </c>
      <c r="BA1167" s="34" t="str">
        <f t="shared" si="460"/>
        <v>无</v>
      </c>
      <c r="BB1167" s="34" t="str">
        <f t="shared" si="461"/>
        <v/>
      </c>
      <c r="BC1167" s="34" t="str">
        <f t="shared" si="462"/>
        <v/>
      </c>
      <c r="BD1167" s="34" t="str">
        <f t="shared" si="463"/>
        <v>无</v>
      </c>
      <c r="BE1167" s="34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 ht="17.25" hidden="1" customHeight="1">
      <c r="A1168" s="36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208"/>
      <c r="M1168" s="208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4" t="str">
        <f t="shared" si="440"/>
        <v/>
      </c>
      <c r="AD1168" s="35">
        <f t="shared" si="441"/>
        <v>0</v>
      </c>
      <c r="AE1168" s="34" t="str">
        <f t="shared" si="442"/>
        <v/>
      </c>
      <c r="AF1168" s="24"/>
      <c r="AG1168" s="39">
        <f t="shared" si="443"/>
        <v>0</v>
      </c>
      <c r="AH1168" s="35">
        <f t="shared" si="444"/>
        <v>0</v>
      </c>
      <c r="AI1168" s="35">
        <f t="shared" si="445"/>
        <v>0</v>
      </c>
      <c r="AJ1168" s="34" t="str">
        <f t="shared" si="446"/>
        <v/>
      </c>
      <c r="AK1168" s="34" t="str">
        <f t="shared" si="447"/>
        <v/>
      </c>
      <c r="AL1168" s="34" t="str">
        <f t="shared" si="448"/>
        <v/>
      </c>
      <c r="AM1168" s="34" t="str">
        <f t="shared" si="449"/>
        <v/>
      </c>
      <c r="AN1168" s="34" t="str">
        <f t="shared" si="450"/>
        <v/>
      </c>
      <c r="AO1168" s="34" t="str">
        <f t="shared" si="451"/>
        <v/>
      </c>
      <c r="AP1168" s="34" t="str">
        <f>IF(AJ1168="","",VLOOKUP(AN1168,[1]Sheet11!E:F,2,0))</f>
        <v/>
      </c>
      <c r="AQ1168" s="34" t="str">
        <f>IF(AO1168="拼单会员","5年",IF(AJ1168="","",VLOOKUP(AM1168&amp;AP1168,[1]Sheet11!$J$3:$K$17,2)))</f>
        <v/>
      </c>
      <c r="AR1168" s="34" t="str">
        <f t="shared" si="452"/>
        <v/>
      </c>
      <c r="AS1168" s="34" t="str">
        <f t="shared" si="453"/>
        <v/>
      </c>
      <c r="AT1168" s="34" t="str">
        <f t="shared" si="454"/>
        <v/>
      </c>
      <c r="AU1168" s="34" t="str">
        <f t="shared" si="455"/>
        <v/>
      </c>
      <c r="AV1168" s="34" t="str">
        <f t="shared" si="456"/>
        <v/>
      </c>
      <c r="AW1168" s="34" t="str">
        <f t="shared" si="457"/>
        <v/>
      </c>
      <c r="AX1168" s="34" t="str">
        <f t="shared" si="458"/>
        <v/>
      </c>
      <c r="AY1168" s="34" t="str">
        <f>IF(SUMIF('7-市场业绩'!F:F,AC1168,'7-市场业绩'!I:I)&gt;0,"学习卡","老结算")</f>
        <v>老结算</v>
      </c>
      <c r="AZ1168" s="34" t="str">
        <f t="shared" si="459"/>
        <v/>
      </c>
      <c r="BA1168" s="34" t="str">
        <f t="shared" si="460"/>
        <v>无</v>
      </c>
      <c r="BB1168" s="34" t="str">
        <f t="shared" si="461"/>
        <v/>
      </c>
      <c r="BC1168" s="34" t="str">
        <f t="shared" si="462"/>
        <v/>
      </c>
      <c r="BD1168" s="34" t="str">
        <f t="shared" si="463"/>
        <v>无</v>
      </c>
      <c r="BE1168" s="34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 ht="17.25" hidden="1" customHeight="1">
      <c r="A1169" s="36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208"/>
      <c r="M1169" s="208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4" t="str">
        <f t="shared" si="440"/>
        <v/>
      </c>
      <c r="AD1169" s="35">
        <f t="shared" si="441"/>
        <v>0</v>
      </c>
      <c r="AE1169" s="34" t="str">
        <f t="shared" si="442"/>
        <v/>
      </c>
      <c r="AF1169" s="24"/>
      <c r="AG1169" s="39">
        <f t="shared" si="443"/>
        <v>0</v>
      </c>
      <c r="AH1169" s="35">
        <f t="shared" si="444"/>
        <v>0</v>
      </c>
      <c r="AI1169" s="35">
        <f t="shared" si="445"/>
        <v>0</v>
      </c>
      <c r="AJ1169" s="34" t="str">
        <f t="shared" si="446"/>
        <v/>
      </c>
      <c r="AK1169" s="34" t="str">
        <f t="shared" si="447"/>
        <v/>
      </c>
      <c r="AL1169" s="34" t="str">
        <f t="shared" si="448"/>
        <v/>
      </c>
      <c r="AM1169" s="34" t="str">
        <f t="shared" si="449"/>
        <v/>
      </c>
      <c r="AN1169" s="34" t="str">
        <f t="shared" si="450"/>
        <v/>
      </c>
      <c r="AO1169" s="34" t="str">
        <f t="shared" si="451"/>
        <v/>
      </c>
      <c r="AP1169" s="34" t="str">
        <f>IF(AJ1169="","",VLOOKUP(AN1169,[1]Sheet11!E:F,2,0))</f>
        <v/>
      </c>
      <c r="AQ1169" s="34" t="str">
        <f>IF(AO1169="拼单会员","5年",IF(AJ1169="","",VLOOKUP(AM1169&amp;AP1169,[1]Sheet11!$J$3:$K$17,2)))</f>
        <v/>
      </c>
      <c r="AR1169" s="34" t="str">
        <f t="shared" si="452"/>
        <v/>
      </c>
      <c r="AS1169" s="34" t="str">
        <f t="shared" si="453"/>
        <v/>
      </c>
      <c r="AT1169" s="34" t="str">
        <f t="shared" si="454"/>
        <v/>
      </c>
      <c r="AU1169" s="34" t="str">
        <f t="shared" si="455"/>
        <v/>
      </c>
      <c r="AV1169" s="34" t="str">
        <f t="shared" si="456"/>
        <v/>
      </c>
      <c r="AW1169" s="34" t="str">
        <f t="shared" si="457"/>
        <v/>
      </c>
      <c r="AX1169" s="34" t="str">
        <f t="shared" si="458"/>
        <v/>
      </c>
      <c r="AY1169" s="34" t="str">
        <f>IF(SUMIF('7-市场业绩'!F:F,AC1169,'7-市场业绩'!I:I)&gt;0,"学习卡","老结算")</f>
        <v>老结算</v>
      </c>
      <c r="AZ1169" s="34" t="str">
        <f t="shared" si="459"/>
        <v/>
      </c>
      <c r="BA1169" s="34" t="str">
        <f t="shared" si="460"/>
        <v>无</v>
      </c>
      <c r="BB1169" s="34" t="str">
        <f t="shared" si="461"/>
        <v/>
      </c>
      <c r="BC1169" s="34" t="str">
        <f t="shared" si="462"/>
        <v/>
      </c>
      <c r="BD1169" s="34" t="str">
        <f t="shared" si="463"/>
        <v>无</v>
      </c>
      <c r="BE1169" s="34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 ht="17.25" hidden="1" customHeight="1">
      <c r="A1170" s="36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208"/>
      <c r="M1170" s="208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4" t="str">
        <f t="shared" si="440"/>
        <v/>
      </c>
      <c r="AD1170" s="35">
        <f t="shared" si="441"/>
        <v>0</v>
      </c>
      <c r="AE1170" s="34" t="str">
        <f t="shared" si="442"/>
        <v/>
      </c>
      <c r="AF1170" s="24"/>
      <c r="AG1170" s="39">
        <f t="shared" si="443"/>
        <v>0</v>
      </c>
      <c r="AH1170" s="35">
        <f t="shared" si="444"/>
        <v>0</v>
      </c>
      <c r="AI1170" s="35">
        <f t="shared" si="445"/>
        <v>0</v>
      </c>
      <c r="AJ1170" s="34" t="str">
        <f t="shared" si="446"/>
        <v/>
      </c>
      <c r="AK1170" s="34" t="str">
        <f t="shared" si="447"/>
        <v/>
      </c>
      <c r="AL1170" s="34" t="str">
        <f t="shared" si="448"/>
        <v/>
      </c>
      <c r="AM1170" s="34" t="str">
        <f t="shared" si="449"/>
        <v/>
      </c>
      <c r="AN1170" s="34" t="str">
        <f t="shared" si="450"/>
        <v/>
      </c>
      <c r="AO1170" s="34" t="str">
        <f t="shared" si="451"/>
        <v/>
      </c>
      <c r="AP1170" s="34" t="str">
        <f>IF(AJ1170="","",VLOOKUP(AN1170,[1]Sheet11!E:F,2,0))</f>
        <v/>
      </c>
      <c r="AQ1170" s="34" t="str">
        <f>IF(AO1170="拼单会员","5年",IF(AJ1170="","",VLOOKUP(AM1170&amp;AP1170,[1]Sheet11!$J$3:$K$17,2)))</f>
        <v/>
      </c>
      <c r="AR1170" s="34" t="str">
        <f t="shared" si="452"/>
        <v/>
      </c>
      <c r="AS1170" s="34" t="str">
        <f t="shared" si="453"/>
        <v/>
      </c>
      <c r="AT1170" s="34" t="str">
        <f t="shared" si="454"/>
        <v/>
      </c>
      <c r="AU1170" s="34" t="str">
        <f t="shared" si="455"/>
        <v/>
      </c>
      <c r="AV1170" s="34" t="str">
        <f t="shared" si="456"/>
        <v/>
      </c>
      <c r="AW1170" s="34" t="str">
        <f t="shared" si="457"/>
        <v/>
      </c>
      <c r="AX1170" s="34" t="str">
        <f t="shared" si="458"/>
        <v/>
      </c>
      <c r="AY1170" s="34" t="str">
        <f>IF(SUMIF('7-市场业绩'!F:F,AC1170,'7-市场业绩'!I:I)&gt;0,"学习卡","老结算")</f>
        <v>老结算</v>
      </c>
      <c r="AZ1170" s="34" t="str">
        <f t="shared" si="459"/>
        <v/>
      </c>
      <c r="BA1170" s="34" t="str">
        <f t="shared" si="460"/>
        <v>无</v>
      </c>
      <c r="BB1170" s="34" t="str">
        <f t="shared" si="461"/>
        <v/>
      </c>
      <c r="BC1170" s="34" t="str">
        <f t="shared" si="462"/>
        <v/>
      </c>
      <c r="BD1170" s="34" t="str">
        <f t="shared" si="463"/>
        <v>无</v>
      </c>
      <c r="BE1170" s="34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 ht="17.25" hidden="1" customHeight="1">
      <c r="A1171" s="36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208"/>
      <c r="M1171" s="208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4" t="str">
        <f t="shared" si="440"/>
        <v/>
      </c>
      <c r="AD1171" s="35">
        <f t="shared" si="441"/>
        <v>0</v>
      </c>
      <c r="AE1171" s="34" t="str">
        <f t="shared" si="442"/>
        <v/>
      </c>
      <c r="AF1171" s="24"/>
      <c r="AG1171" s="39">
        <f t="shared" si="443"/>
        <v>0</v>
      </c>
      <c r="AH1171" s="35">
        <f t="shared" si="444"/>
        <v>0</v>
      </c>
      <c r="AI1171" s="35">
        <f t="shared" si="445"/>
        <v>0</v>
      </c>
      <c r="AJ1171" s="34" t="str">
        <f t="shared" si="446"/>
        <v/>
      </c>
      <c r="AK1171" s="34" t="str">
        <f t="shared" si="447"/>
        <v/>
      </c>
      <c r="AL1171" s="34" t="str">
        <f t="shared" si="448"/>
        <v/>
      </c>
      <c r="AM1171" s="34" t="str">
        <f t="shared" si="449"/>
        <v/>
      </c>
      <c r="AN1171" s="34" t="str">
        <f t="shared" si="450"/>
        <v/>
      </c>
      <c r="AO1171" s="34" t="str">
        <f t="shared" si="451"/>
        <v/>
      </c>
      <c r="AP1171" s="34" t="str">
        <f>IF(AJ1171="","",VLOOKUP(AN1171,[1]Sheet11!E:F,2,0))</f>
        <v/>
      </c>
      <c r="AQ1171" s="34" t="str">
        <f>IF(AO1171="拼单会员","5年",IF(AJ1171="","",VLOOKUP(AM1171&amp;AP1171,[1]Sheet11!$J$3:$K$17,2)))</f>
        <v/>
      </c>
      <c r="AR1171" s="34" t="str">
        <f t="shared" si="452"/>
        <v/>
      </c>
      <c r="AS1171" s="34" t="str">
        <f t="shared" si="453"/>
        <v/>
      </c>
      <c r="AT1171" s="34" t="str">
        <f t="shared" si="454"/>
        <v/>
      </c>
      <c r="AU1171" s="34" t="str">
        <f t="shared" si="455"/>
        <v/>
      </c>
      <c r="AV1171" s="34" t="str">
        <f t="shared" si="456"/>
        <v/>
      </c>
      <c r="AW1171" s="34" t="str">
        <f t="shared" si="457"/>
        <v/>
      </c>
      <c r="AX1171" s="34" t="str">
        <f t="shared" si="458"/>
        <v/>
      </c>
      <c r="AY1171" s="34" t="str">
        <f>IF(SUMIF('7-市场业绩'!F:F,AC1171,'7-市场业绩'!I:I)&gt;0,"学习卡","老结算")</f>
        <v>老结算</v>
      </c>
      <c r="AZ1171" s="34" t="str">
        <f t="shared" si="459"/>
        <v/>
      </c>
      <c r="BA1171" s="34" t="str">
        <f t="shared" si="460"/>
        <v>无</v>
      </c>
      <c r="BB1171" s="34" t="str">
        <f t="shared" si="461"/>
        <v/>
      </c>
      <c r="BC1171" s="34" t="str">
        <f t="shared" si="462"/>
        <v/>
      </c>
      <c r="BD1171" s="34" t="str">
        <f t="shared" si="463"/>
        <v>无</v>
      </c>
      <c r="BE1171" s="34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 ht="17.25" hidden="1" customHeight="1">
      <c r="A1172" s="36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208"/>
      <c r="M1172" s="208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4" t="str">
        <f t="shared" si="440"/>
        <v/>
      </c>
      <c r="AD1172" s="35">
        <f t="shared" si="441"/>
        <v>0</v>
      </c>
      <c r="AE1172" s="34" t="str">
        <f t="shared" si="442"/>
        <v/>
      </c>
      <c r="AF1172" s="24"/>
      <c r="AG1172" s="39">
        <f t="shared" si="443"/>
        <v>0</v>
      </c>
      <c r="AH1172" s="35">
        <f t="shared" si="444"/>
        <v>0</v>
      </c>
      <c r="AI1172" s="35">
        <f t="shared" si="445"/>
        <v>0</v>
      </c>
      <c r="AJ1172" s="34" t="str">
        <f t="shared" si="446"/>
        <v/>
      </c>
      <c r="AK1172" s="34" t="str">
        <f t="shared" si="447"/>
        <v/>
      </c>
      <c r="AL1172" s="34" t="str">
        <f t="shared" si="448"/>
        <v/>
      </c>
      <c r="AM1172" s="34" t="str">
        <f t="shared" si="449"/>
        <v/>
      </c>
      <c r="AN1172" s="34" t="str">
        <f t="shared" si="450"/>
        <v/>
      </c>
      <c r="AO1172" s="34" t="str">
        <f t="shared" si="451"/>
        <v/>
      </c>
      <c r="AP1172" s="34" t="str">
        <f>IF(AJ1172="","",VLOOKUP(AN1172,[1]Sheet11!E:F,2,0))</f>
        <v/>
      </c>
      <c r="AQ1172" s="34" t="str">
        <f>IF(AO1172="拼单会员","5年",IF(AJ1172="","",VLOOKUP(AM1172&amp;AP1172,[1]Sheet11!$J$3:$K$17,2)))</f>
        <v/>
      </c>
      <c r="AR1172" s="34" t="str">
        <f t="shared" si="452"/>
        <v/>
      </c>
      <c r="AS1172" s="34" t="str">
        <f t="shared" si="453"/>
        <v/>
      </c>
      <c r="AT1172" s="34" t="str">
        <f t="shared" si="454"/>
        <v/>
      </c>
      <c r="AU1172" s="34" t="str">
        <f t="shared" si="455"/>
        <v/>
      </c>
      <c r="AV1172" s="34" t="str">
        <f t="shared" si="456"/>
        <v/>
      </c>
      <c r="AW1172" s="34" t="str">
        <f t="shared" si="457"/>
        <v/>
      </c>
      <c r="AX1172" s="34" t="str">
        <f t="shared" si="458"/>
        <v/>
      </c>
      <c r="AY1172" s="34" t="str">
        <f>IF(SUMIF('7-市场业绩'!F:F,AC1172,'7-市场业绩'!I:I)&gt;0,"学习卡","老结算")</f>
        <v>老结算</v>
      </c>
      <c r="AZ1172" s="34" t="str">
        <f t="shared" si="459"/>
        <v/>
      </c>
      <c r="BA1172" s="34" t="str">
        <f t="shared" si="460"/>
        <v>无</v>
      </c>
      <c r="BB1172" s="34" t="str">
        <f t="shared" si="461"/>
        <v/>
      </c>
      <c r="BC1172" s="34" t="str">
        <f t="shared" si="462"/>
        <v/>
      </c>
      <c r="BD1172" s="34" t="str">
        <f t="shared" si="463"/>
        <v>无</v>
      </c>
      <c r="BE1172" s="34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 ht="17.25" hidden="1" customHeight="1">
      <c r="A1173" s="36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208"/>
      <c r="M1173" s="208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4" t="str">
        <f t="shared" si="440"/>
        <v/>
      </c>
      <c r="AD1173" s="35">
        <f t="shared" si="441"/>
        <v>0</v>
      </c>
      <c r="AE1173" s="34" t="str">
        <f t="shared" si="442"/>
        <v/>
      </c>
      <c r="AF1173" s="24"/>
      <c r="AG1173" s="39">
        <f t="shared" si="443"/>
        <v>0</v>
      </c>
      <c r="AH1173" s="35">
        <f t="shared" si="444"/>
        <v>0</v>
      </c>
      <c r="AI1173" s="35">
        <f t="shared" si="445"/>
        <v>0</v>
      </c>
      <c r="AJ1173" s="34" t="str">
        <f t="shared" si="446"/>
        <v/>
      </c>
      <c r="AK1173" s="34" t="str">
        <f t="shared" si="447"/>
        <v/>
      </c>
      <c r="AL1173" s="34" t="str">
        <f t="shared" si="448"/>
        <v/>
      </c>
      <c r="AM1173" s="34" t="str">
        <f t="shared" si="449"/>
        <v/>
      </c>
      <c r="AN1173" s="34" t="str">
        <f t="shared" si="450"/>
        <v/>
      </c>
      <c r="AO1173" s="34" t="str">
        <f t="shared" si="451"/>
        <v/>
      </c>
      <c r="AP1173" s="34" t="str">
        <f>IF(AJ1173="","",VLOOKUP(AN1173,[1]Sheet11!E:F,2,0))</f>
        <v/>
      </c>
      <c r="AQ1173" s="34" t="str">
        <f>IF(AO1173="拼单会员","5年",IF(AJ1173="","",VLOOKUP(AM1173&amp;AP1173,[1]Sheet11!$J$3:$K$17,2)))</f>
        <v/>
      </c>
      <c r="AR1173" s="34" t="str">
        <f t="shared" si="452"/>
        <v/>
      </c>
      <c r="AS1173" s="34" t="str">
        <f t="shared" si="453"/>
        <v/>
      </c>
      <c r="AT1173" s="34" t="str">
        <f t="shared" si="454"/>
        <v/>
      </c>
      <c r="AU1173" s="34" t="str">
        <f t="shared" si="455"/>
        <v/>
      </c>
      <c r="AV1173" s="34" t="str">
        <f t="shared" si="456"/>
        <v/>
      </c>
      <c r="AW1173" s="34" t="str">
        <f t="shared" si="457"/>
        <v/>
      </c>
      <c r="AX1173" s="34" t="str">
        <f t="shared" si="458"/>
        <v/>
      </c>
      <c r="AY1173" s="34" t="str">
        <f>IF(SUMIF('7-市场业绩'!F:F,AC1173,'7-市场业绩'!I:I)&gt;0,"学习卡","老结算")</f>
        <v>老结算</v>
      </c>
      <c r="AZ1173" s="34" t="str">
        <f t="shared" si="459"/>
        <v/>
      </c>
      <c r="BA1173" s="34" t="str">
        <f t="shared" si="460"/>
        <v>无</v>
      </c>
      <c r="BB1173" s="34" t="str">
        <f t="shared" si="461"/>
        <v/>
      </c>
      <c r="BC1173" s="34" t="str">
        <f t="shared" si="462"/>
        <v/>
      </c>
      <c r="BD1173" s="34" t="str">
        <f t="shared" si="463"/>
        <v>无</v>
      </c>
      <c r="BE1173" s="34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 ht="17.25" hidden="1" customHeight="1">
      <c r="A1174" s="36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208"/>
      <c r="M1174" s="208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4" t="str">
        <f t="shared" si="440"/>
        <v/>
      </c>
      <c r="AD1174" s="35">
        <f t="shared" si="441"/>
        <v>0</v>
      </c>
      <c r="AE1174" s="34" t="str">
        <f t="shared" si="442"/>
        <v/>
      </c>
      <c r="AF1174" s="24"/>
      <c r="AG1174" s="39">
        <f t="shared" si="443"/>
        <v>0</v>
      </c>
      <c r="AH1174" s="35">
        <f t="shared" si="444"/>
        <v>0</v>
      </c>
      <c r="AI1174" s="35">
        <f t="shared" si="445"/>
        <v>0</v>
      </c>
      <c r="AJ1174" s="34" t="str">
        <f t="shared" si="446"/>
        <v/>
      </c>
      <c r="AK1174" s="34" t="str">
        <f t="shared" si="447"/>
        <v/>
      </c>
      <c r="AL1174" s="34" t="str">
        <f t="shared" si="448"/>
        <v/>
      </c>
      <c r="AM1174" s="34" t="str">
        <f t="shared" si="449"/>
        <v/>
      </c>
      <c r="AN1174" s="34" t="str">
        <f t="shared" si="450"/>
        <v/>
      </c>
      <c r="AO1174" s="34" t="str">
        <f t="shared" si="451"/>
        <v/>
      </c>
      <c r="AP1174" s="34" t="str">
        <f>IF(AJ1174="","",VLOOKUP(AN1174,[1]Sheet11!E:F,2,0))</f>
        <v/>
      </c>
      <c r="AQ1174" s="34" t="str">
        <f>IF(AO1174="拼单会员","5年",IF(AJ1174="","",VLOOKUP(AM1174&amp;AP1174,[1]Sheet11!$J$3:$K$17,2)))</f>
        <v/>
      </c>
      <c r="AR1174" s="34" t="str">
        <f t="shared" si="452"/>
        <v/>
      </c>
      <c r="AS1174" s="34" t="str">
        <f t="shared" si="453"/>
        <v/>
      </c>
      <c r="AT1174" s="34" t="str">
        <f t="shared" si="454"/>
        <v/>
      </c>
      <c r="AU1174" s="34" t="str">
        <f t="shared" si="455"/>
        <v/>
      </c>
      <c r="AV1174" s="34" t="str">
        <f t="shared" si="456"/>
        <v/>
      </c>
      <c r="AW1174" s="34" t="str">
        <f t="shared" si="457"/>
        <v/>
      </c>
      <c r="AX1174" s="34" t="str">
        <f t="shared" si="458"/>
        <v/>
      </c>
      <c r="AY1174" s="34" t="str">
        <f>IF(SUMIF('7-市场业绩'!F:F,AC1174,'7-市场业绩'!I:I)&gt;0,"学习卡","老结算")</f>
        <v>老结算</v>
      </c>
      <c r="AZ1174" s="34" t="str">
        <f t="shared" si="459"/>
        <v/>
      </c>
      <c r="BA1174" s="34" t="str">
        <f t="shared" si="460"/>
        <v>无</v>
      </c>
      <c r="BB1174" s="34" t="str">
        <f t="shared" si="461"/>
        <v/>
      </c>
      <c r="BC1174" s="34" t="str">
        <f t="shared" si="462"/>
        <v/>
      </c>
      <c r="BD1174" s="34" t="str">
        <f t="shared" si="463"/>
        <v>无</v>
      </c>
      <c r="BE1174" s="34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 ht="17.25" hidden="1" customHeight="1">
      <c r="A1175" s="36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208"/>
      <c r="M1175" s="208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4" t="str">
        <f t="shared" si="440"/>
        <v/>
      </c>
      <c r="AD1175" s="35">
        <f t="shared" si="441"/>
        <v>0</v>
      </c>
      <c r="AE1175" s="34" t="str">
        <f t="shared" si="442"/>
        <v/>
      </c>
      <c r="AF1175" s="24"/>
      <c r="AG1175" s="39">
        <f t="shared" si="443"/>
        <v>0</v>
      </c>
      <c r="AH1175" s="35">
        <f t="shared" si="444"/>
        <v>0</v>
      </c>
      <c r="AI1175" s="35">
        <f t="shared" si="445"/>
        <v>0</v>
      </c>
      <c r="AJ1175" s="34" t="str">
        <f t="shared" si="446"/>
        <v/>
      </c>
      <c r="AK1175" s="34" t="str">
        <f t="shared" si="447"/>
        <v/>
      </c>
      <c r="AL1175" s="34" t="str">
        <f t="shared" si="448"/>
        <v/>
      </c>
      <c r="AM1175" s="34" t="str">
        <f t="shared" si="449"/>
        <v/>
      </c>
      <c r="AN1175" s="34" t="str">
        <f t="shared" si="450"/>
        <v/>
      </c>
      <c r="AO1175" s="34" t="str">
        <f t="shared" si="451"/>
        <v/>
      </c>
      <c r="AP1175" s="34" t="str">
        <f>IF(AJ1175="","",VLOOKUP(AN1175,[1]Sheet11!E:F,2,0))</f>
        <v/>
      </c>
      <c r="AQ1175" s="34" t="str">
        <f>IF(AO1175="拼单会员","5年",IF(AJ1175="","",VLOOKUP(AM1175&amp;AP1175,[1]Sheet11!$J$3:$K$17,2)))</f>
        <v/>
      </c>
      <c r="AR1175" s="34" t="str">
        <f t="shared" si="452"/>
        <v/>
      </c>
      <c r="AS1175" s="34" t="str">
        <f t="shared" si="453"/>
        <v/>
      </c>
      <c r="AT1175" s="34" t="str">
        <f t="shared" si="454"/>
        <v/>
      </c>
      <c r="AU1175" s="34" t="str">
        <f t="shared" si="455"/>
        <v/>
      </c>
      <c r="AV1175" s="34" t="str">
        <f t="shared" si="456"/>
        <v/>
      </c>
      <c r="AW1175" s="34" t="str">
        <f t="shared" si="457"/>
        <v/>
      </c>
      <c r="AX1175" s="34" t="str">
        <f t="shared" si="458"/>
        <v/>
      </c>
      <c r="AY1175" s="34" t="str">
        <f>IF(SUMIF('7-市场业绩'!F:F,AC1175,'7-市场业绩'!I:I)&gt;0,"学习卡","老结算")</f>
        <v>老结算</v>
      </c>
      <c r="AZ1175" s="34" t="str">
        <f t="shared" si="459"/>
        <v/>
      </c>
      <c r="BA1175" s="34" t="str">
        <f t="shared" si="460"/>
        <v>无</v>
      </c>
      <c r="BB1175" s="34" t="str">
        <f t="shared" si="461"/>
        <v/>
      </c>
      <c r="BC1175" s="34" t="str">
        <f t="shared" si="462"/>
        <v/>
      </c>
      <c r="BD1175" s="34" t="str">
        <f t="shared" si="463"/>
        <v>无</v>
      </c>
      <c r="BE1175" s="34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 ht="17.25" hidden="1" customHeight="1">
      <c r="A1176" s="36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208"/>
      <c r="M1176" s="208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4" t="str">
        <f t="shared" si="440"/>
        <v/>
      </c>
      <c r="AD1176" s="35">
        <f t="shared" si="441"/>
        <v>0</v>
      </c>
      <c r="AE1176" s="34" t="str">
        <f t="shared" si="442"/>
        <v/>
      </c>
      <c r="AF1176" s="24"/>
      <c r="AG1176" s="39">
        <f t="shared" si="443"/>
        <v>0</v>
      </c>
      <c r="AH1176" s="35">
        <f t="shared" si="444"/>
        <v>0</v>
      </c>
      <c r="AI1176" s="35">
        <f t="shared" si="445"/>
        <v>0</v>
      </c>
      <c r="AJ1176" s="34" t="str">
        <f t="shared" si="446"/>
        <v/>
      </c>
      <c r="AK1176" s="34" t="str">
        <f t="shared" si="447"/>
        <v/>
      </c>
      <c r="AL1176" s="34" t="str">
        <f t="shared" si="448"/>
        <v/>
      </c>
      <c r="AM1176" s="34" t="str">
        <f t="shared" si="449"/>
        <v/>
      </c>
      <c r="AN1176" s="34" t="str">
        <f t="shared" si="450"/>
        <v/>
      </c>
      <c r="AO1176" s="34" t="str">
        <f t="shared" si="451"/>
        <v/>
      </c>
      <c r="AP1176" s="34" t="str">
        <f>IF(AJ1176="","",VLOOKUP(AN1176,[1]Sheet11!E:F,2,0))</f>
        <v/>
      </c>
      <c r="AQ1176" s="34" t="str">
        <f>IF(AO1176="拼单会员","5年",IF(AJ1176="","",VLOOKUP(AM1176&amp;AP1176,[1]Sheet11!$J$3:$K$17,2)))</f>
        <v/>
      </c>
      <c r="AR1176" s="34" t="str">
        <f t="shared" si="452"/>
        <v/>
      </c>
      <c r="AS1176" s="34" t="str">
        <f t="shared" si="453"/>
        <v/>
      </c>
      <c r="AT1176" s="34" t="str">
        <f t="shared" si="454"/>
        <v/>
      </c>
      <c r="AU1176" s="34" t="str">
        <f t="shared" si="455"/>
        <v/>
      </c>
      <c r="AV1176" s="34" t="str">
        <f t="shared" si="456"/>
        <v/>
      </c>
      <c r="AW1176" s="34" t="str">
        <f t="shared" si="457"/>
        <v/>
      </c>
      <c r="AX1176" s="34" t="str">
        <f t="shared" si="458"/>
        <v/>
      </c>
      <c r="AY1176" s="34" t="str">
        <f>IF(SUMIF('7-市场业绩'!F:F,AC1176,'7-市场业绩'!I:I)&gt;0,"学习卡","老结算")</f>
        <v>老结算</v>
      </c>
      <c r="AZ1176" s="34" t="str">
        <f t="shared" si="459"/>
        <v/>
      </c>
      <c r="BA1176" s="34" t="str">
        <f t="shared" si="460"/>
        <v>无</v>
      </c>
      <c r="BB1176" s="34" t="str">
        <f t="shared" si="461"/>
        <v/>
      </c>
      <c r="BC1176" s="34" t="str">
        <f t="shared" si="462"/>
        <v/>
      </c>
      <c r="BD1176" s="34" t="str">
        <f t="shared" si="463"/>
        <v>无</v>
      </c>
      <c r="BE1176" s="34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 ht="17.25" hidden="1" customHeight="1">
      <c r="A1177" s="36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208"/>
      <c r="M1177" s="208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4" t="str">
        <f t="shared" si="440"/>
        <v/>
      </c>
      <c r="AD1177" s="35">
        <f t="shared" si="441"/>
        <v>0</v>
      </c>
      <c r="AE1177" s="34" t="str">
        <f t="shared" si="442"/>
        <v/>
      </c>
      <c r="AF1177" s="24"/>
      <c r="AG1177" s="39">
        <f t="shared" si="443"/>
        <v>0</v>
      </c>
      <c r="AH1177" s="35">
        <f t="shared" si="444"/>
        <v>0</v>
      </c>
      <c r="AI1177" s="35">
        <f t="shared" si="445"/>
        <v>0</v>
      </c>
      <c r="AJ1177" s="34" t="str">
        <f t="shared" si="446"/>
        <v/>
      </c>
      <c r="AK1177" s="34" t="str">
        <f t="shared" si="447"/>
        <v/>
      </c>
      <c r="AL1177" s="34" t="str">
        <f t="shared" si="448"/>
        <v/>
      </c>
      <c r="AM1177" s="34" t="str">
        <f t="shared" si="449"/>
        <v/>
      </c>
      <c r="AN1177" s="34" t="str">
        <f t="shared" si="450"/>
        <v/>
      </c>
      <c r="AO1177" s="34" t="str">
        <f t="shared" si="451"/>
        <v/>
      </c>
      <c r="AP1177" s="34" t="str">
        <f>IF(AJ1177="","",VLOOKUP(AN1177,[1]Sheet11!E:F,2,0))</f>
        <v/>
      </c>
      <c r="AQ1177" s="34" t="str">
        <f>IF(AO1177="拼单会员","5年",IF(AJ1177="","",VLOOKUP(AM1177&amp;AP1177,[1]Sheet11!$J$3:$K$17,2)))</f>
        <v/>
      </c>
      <c r="AR1177" s="34" t="str">
        <f t="shared" si="452"/>
        <v/>
      </c>
      <c r="AS1177" s="34" t="str">
        <f t="shared" si="453"/>
        <v/>
      </c>
      <c r="AT1177" s="34" t="str">
        <f t="shared" si="454"/>
        <v/>
      </c>
      <c r="AU1177" s="34" t="str">
        <f t="shared" si="455"/>
        <v/>
      </c>
      <c r="AV1177" s="34" t="str">
        <f t="shared" si="456"/>
        <v/>
      </c>
      <c r="AW1177" s="34" t="str">
        <f t="shared" si="457"/>
        <v/>
      </c>
      <c r="AX1177" s="34" t="str">
        <f t="shared" si="458"/>
        <v/>
      </c>
      <c r="AY1177" s="34" t="str">
        <f>IF(SUMIF('7-市场业绩'!F:F,AC1177,'7-市场业绩'!I:I)&gt;0,"学习卡","老结算")</f>
        <v>老结算</v>
      </c>
      <c r="AZ1177" s="34" t="str">
        <f t="shared" si="459"/>
        <v/>
      </c>
      <c r="BA1177" s="34" t="str">
        <f t="shared" si="460"/>
        <v>无</v>
      </c>
      <c r="BB1177" s="34" t="str">
        <f t="shared" si="461"/>
        <v/>
      </c>
      <c r="BC1177" s="34" t="str">
        <f t="shared" si="462"/>
        <v/>
      </c>
      <c r="BD1177" s="34" t="str">
        <f t="shared" si="463"/>
        <v>无</v>
      </c>
      <c r="BE1177" s="34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 ht="17.25" hidden="1" customHeight="1">
      <c r="A1178" s="36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208"/>
      <c r="M1178" s="208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4" t="str">
        <f t="shared" si="440"/>
        <v/>
      </c>
      <c r="AD1178" s="35">
        <f t="shared" si="441"/>
        <v>0</v>
      </c>
      <c r="AE1178" s="34" t="str">
        <f t="shared" si="442"/>
        <v/>
      </c>
      <c r="AF1178" s="24"/>
      <c r="AG1178" s="39">
        <f t="shared" si="443"/>
        <v>0</v>
      </c>
      <c r="AH1178" s="35">
        <f t="shared" si="444"/>
        <v>0</v>
      </c>
      <c r="AI1178" s="35">
        <f t="shared" si="445"/>
        <v>0</v>
      </c>
      <c r="AJ1178" s="34" t="str">
        <f t="shared" si="446"/>
        <v/>
      </c>
      <c r="AK1178" s="34" t="str">
        <f t="shared" si="447"/>
        <v/>
      </c>
      <c r="AL1178" s="34" t="str">
        <f t="shared" si="448"/>
        <v/>
      </c>
      <c r="AM1178" s="34" t="str">
        <f t="shared" si="449"/>
        <v/>
      </c>
      <c r="AN1178" s="34" t="str">
        <f t="shared" si="450"/>
        <v/>
      </c>
      <c r="AO1178" s="34" t="str">
        <f t="shared" si="451"/>
        <v/>
      </c>
      <c r="AP1178" s="34" t="str">
        <f>IF(AJ1178="","",VLOOKUP(AN1178,[1]Sheet11!E:F,2,0))</f>
        <v/>
      </c>
      <c r="AQ1178" s="34" t="str">
        <f>IF(AO1178="拼单会员","5年",IF(AJ1178="","",VLOOKUP(AM1178&amp;AP1178,[1]Sheet11!$J$3:$K$17,2)))</f>
        <v/>
      </c>
      <c r="AR1178" s="34" t="str">
        <f t="shared" si="452"/>
        <v/>
      </c>
      <c r="AS1178" s="34" t="str">
        <f t="shared" si="453"/>
        <v/>
      </c>
      <c r="AT1178" s="34" t="str">
        <f t="shared" si="454"/>
        <v/>
      </c>
      <c r="AU1178" s="34" t="str">
        <f t="shared" si="455"/>
        <v/>
      </c>
      <c r="AV1178" s="34" t="str">
        <f t="shared" si="456"/>
        <v/>
      </c>
      <c r="AW1178" s="34" t="str">
        <f t="shared" si="457"/>
        <v/>
      </c>
      <c r="AX1178" s="34" t="str">
        <f t="shared" si="458"/>
        <v/>
      </c>
      <c r="AY1178" s="34" t="str">
        <f>IF(SUMIF('7-市场业绩'!F:F,AC1178,'7-市场业绩'!I:I)&gt;0,"学习卡","老结算")</f>
        <v>老结算</v>
      </c>
      <c r="AZ1178" s="34" t="str">
        <f t="shared" si="459"/>
        <v/>
      </c>
      <c r="BA1178" s="34" t="str">
        <f t="shared" si="460"/>
        <v>无</v>
      </c>
      <c r="BB1178" s="34" t="str">
        <f t="shared" si="461"/>
        <v/>
      </c>
      <c r="BC1178" s="34" t="str">
        <f t="shared" si="462"/>
        <v/>
      </c>
      <c r="BD1178" s="34" t="str">
        <f t="shared" si="463"/>
        <v>无</v>
      </c>
      <c r="BE1178" s="34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 ht="17.25" hidden="1" customHeight="1">
      <c r="A1179" s="36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208"/>
      <c r="M1179" s="208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4" t="str">
        <f t="shared" si="440"/>
        <v/>
      </c>
      <c r="AD1179" s="35">
        <f t="shared" si="441"/>
        <v>0</v>
      </c>
      <c r="AE1179" s="34" t="str">
        <f t="shared" si="442"/>
        <v/>
      </c>
      <c r="AF1179" s="24"/>
      <c r="AG1179" s="39">
        <f t="shared" si="443"/>
        <v>0</v>
      </c>
      <c r="AH1179" s="35">
        <f t="shared" si="444"/>
        <v>0</v>
      </c>
      <c r="AI1179" s="35">
        <f t="shared" si="445"/>
        <v>0</v>
      </c>
      <c r="AJ1179" s="34" t="str">
        <f t="shared" si="446"/>
        <v/>
      </c>
      <c r="AK1179" s="34" t="str">
        <f t="shared" si="447"/>
        <v/>
      </c>
      <c r="AL1179" s="34" t="str">
        <f t="shared" si="448"/>
        <v/>
      </c>
      <c r="AM1179" s="34" t="str">
        <f t="shared" si="449"/>
        <v/>
      </c>
      <c r="AN1179" s="34" t="str">
        <f t="shared" si="450"/>
        <v/>
      </c>
      <c r="AO1179" s="34" t="str">
        <f t="shared" si="451"/>
        <v/>
      </c>
      <c r="AP1179" s="34" t="str">
        <f>IF(AJ1179="","",VLOOKUP(AN1179,[1]Sheet11!E:F,2,0))</f>
        <v/>
      </c>
      <c r="AQ1179" s="34" t="str">
        <f>IF(AO1179="拼单会员","5年",IF(AJ1179="","",VLOOKUP(AM1179&amp;AP1179,[1]Sheet11!$J$3:$K$17,2)))</f>
        <v/>
      </c>
      <c r="AR1179" s="34" t="str">
        <f t="shared" si="452"/>
        <v/>
      </c>
      <c r="AS1179" s="34" t="str">
        <f t="shared" si="453"/>
        <v/>
      </c>
      <c r="AT1179" s="34" t="str">
        <f t="shared" si="454"/>
        <v/>
      </c>
      <c r="AU1179" s="34" t="str">
        <f t="shared" si="455"/>
        <v/>
      </c>
      <c r="AV1179" s="34" t="str">
        <f t="shared" si="456"/>
        <v/>
      </c>
      <c r="AW1179" s="34" t="str">
        <f t="shared" si="457"/>
        <v/>
      </c>
      <c r="AX1179" s="34" t="str">
        <f t="shared" si="458"/>
        <v/>
      </c>
      <c r="AY1179" s="34" t="str">
        <f>IF(SUMIF('7-市场业绩'!F:F,AC1179,'7-市场业绩'!I:I)&gt;0,"学习卡","老结算")</f>
        <v>老结算</v>
      </c>
      <c r="AZ1179" s="34" t="str">
        <f t="shared" si="459"/>
        <v/>
      </c>
      <c r="BA1179" s="34" t="str">
        <f t="shared" si="460"/>
        <v>无</v>
      </c>
      <c r="BB1179" s="34" t="str">
        <f t="shared" si="461"/>
        <v/>
      </c>
      <c r="BC1179" s="34" t="str">
        <f t="shared" si="462"/>
        <v/>
      </c>
      <c r="BD1179" s="34" t="str">
        <f t="shared" si="463"/>
        <v>无</v>
      </c>
      <c r="BE1179" s="34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 ht="17.25" hidden="1" customHeight="1">
      <c r="A1180" s="36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208"/>
      <c r="M1180" s="208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4" t="str">
        <f t="shared" si="440"/>
        <v/>
      </c>
      <c r="AD1180" s="35">
        <f t="shared" si="441"/>
        <v>0</v>
      </c>
      <c r="AE1180" s="34" t="str">
        <f t="shared" si="442"/>
        <v/>
      </c>
      <c r="AF1180" s="24"/>
      <c r="AG1180" s="39">
        <f t="shared" si="443"/>
        <v>0</v>
      </c>
      <c r="AH1180" s="35">
        <f t="shared" si="444"/>
        <v>0</v>
      </c>
      <c r="AI1180" s="35">
        <f t="shared" si="445"/>
        <v>0</v>
      </c>
      <c r="AJ1180" s="34" t="str">
        <f t="shared" si="446"/>
        <v/>
      </c>
      <c r="AK1180" s="34" t="str">
        <f t="shared" si="447"/>
        <v/>
      </c>
      <c r="AL1180" s="34" t="str">
        <f t="shared" si="448"/>
        <v/>
      </c>
      <c r="AM1180" s="34" t="str">
        <f t="shared" si="449"/>
        <v/>
      </c>
      <c r="AN1180" s="34" t="str">
        <f t="shared" si="450"/>
        <v/>
      </c>
      <c r="AO1180" s="34" t="str">
        <f t="shared" si="451"/>
        <v/>
      </c>
      <c r="AP1180" s="34" t="str">
        <f>IF(AJ1180="","",VLOOKUP(AN1180,[1]Sheet11!E:F,2,0))</f>
        <v/>
      </c>
      <c r="AQ1180" s="34" t="str">
        <f>IF(AO1180="拼单会员","5年",IF(AJ1180="","",VLOOKUP(AM1180&amp;AP1180,[1]Sheet11!$J$3:$K$17,2)))</f>
        <v/>
      </c>
      <c r="AR1180" s="34" t="str">
        <f t="shared" si="452"/>
        <v/>
      </c>
      <c r="AS1180" s="34" t="str">
        <f t="shared" si="453"/>
        <v/>
      </c>
      <c r="AT1180" s="34" t="str">
        <f t="shared" si="454"/>
        <v/>
      </c>
      <c r="AU1180" s="34" t="str">
        <f t="shared" si="455"/>
        <v/>
      </c>
      <c r="AV1180" s="34" t="str">
        <f t="shared" si="456"/>
        <v/>
      </c>
      <c r="AW1180" s="34" t="str">
        <f t="shared" si="457"/>
        <v/>
      </c>
      <c r="AX1180" s="34" t="str">
        <f t="shared" si="458"/>
        <v/>
      </c>
      <c r="AY1180" s="34" t="str">
        <f>IF(SUMIF('7-市场业绩'!F:F,AC1180,'7-市场业绩'!I:I)&gt;0,"学习卡","老结算")</f>
        <v>老结算</v>
      </c>
      <c r="AZ1180" s="34" t="str">
        <f t="shared" si="459"/>
        <v/>
      </c>
      <c r="BA1180" s="34" t="str">
        <f t="shared" si="460"/>
        <v>无</v>
      </c>
      <c r="BB1180" s="34" t="str">
        <f t="shared" si="461"/>
        <v/>
      </c>
      <c r="BC1180" s="34" t="str">
        <f t="shared" si="462"/>
        <v/>
      </c>
      <c r="BD1180" s="34" t="str">
        <f t="shared" si="463"/>
        <v>无</v>
      </c>
      <c r="BE1180" s="34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 ht="17.25" hidden="1" customHeight="1">
      <c r="A1181" s="36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208"/>
      <c r="M1181" s="208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4" t="str">
        <f t="shared" si="440"/>
        <v/>
      </c>
      <c r="AD1181" s="35">
        <f t="shared" si="441"/>
        <v>0</v>
      </c>
      <c r="AE1181" s="34" t="str">
        <f t="shared" si="442"/>
        <v/>
      </c>
      <c r="AF1181" s="24"/>
      <c r="AG1181" s="39">
        <f t="shared" si="443"/>
        <v>0</v>
      </c>
      <c r="AH1181" s="35">
        <f t="shared" si="444"/>
        <v>0</v>
      </c>
      <c r="AI1181" s="35">
        <f t="shared" si="445"/>
        <v>0</v>
      </c>
      <c r="AJ1181" s="34" t="str">
        <f t="shared" si="446"/>
        <v/>
      </c>
      <c r="AK1181" s="34" t="str">
        <f t="shared" si="447"/>
        <v/>
      </c>
      <c r="AL1181" s="34" t="str">
        <f t="shared" si="448"/>
        <v/>
      </c>
      <c r="AM1181" s="34" t="str">
        <f t="shared" si="449"/>
        <v/>
      </c>
      <c r="AN1181" s="34" t="str">
        <f t="shared" si="450"/>
        <v/>
      </c>
      <c r="AO1181" s="34" t="str">
        <f t="shared" si="451"/>
        <v/>
      </c>
      <c r="AP1181" s="34" t="str">
        <f>IF(AJ1181="","",VLOOKUP(AN1181,[1]Sheet11!E:F,2,0))</f>
        <v/>
      </c>
      <c r="AQ1181" s="34" t="str">
        <f>IF(AO1181="拼单会员","5年",IF(AJ1181="","",VLOOKUP(AM1181&amp;AP1181,[1]Sheet11!$J$3:$K$17,2)))</f>
        <v/>
      </c>
      <c r="AR1181" s="34" t="str">
        <f t="shared" si="452"/>
        <v/>
      </c>
      <c r="AS1181" s="34" t="str">
        <f t="shared" si="453"/>
        <v/>
      </c>
      <c r="AT1181" s="34" t="str">
        <f t="shared" si="454"/>
        <v/>
      </c>
      <c r="AU1181" s="34" t="str">
        <f t="shared" si="455"/>
        <v/>
      </c>
      <c r="AV1181" s="34" t="str">
        <f t="shared" si="456"/>
        <v/>
      </c>
      <c r="AW1181" s="34" t="str">
        <f t="shared" si="457"/>
        <v/>
      </c>
      <c r="AX1181" s="34" t="str">
        <f t="shared" si="458"/>
        <v/>
      </c>
      <c r="AY1181" s="34" t="str">
        <f>IF(SUMIF('7-市场业绩'!F:F,AC1181,'7-市场业绩'!I:I)&gt;0,"学习卡","老结算")</f>
        <v>老结算</v>
      </c>
      <c r="AZ1181" s="34" t="str">
        <f t="shared" si="459"/>
        <v/>
      </c>
      <c r="BA1181" s="34" t="str">
        <f t="shared" si="460"/>
        <v>无</v>
      </c>
      <c r="BB1181" s="34" t="str">
        <f t="shared" si="461"/>
        <v/>
      </c>
      <c r="BC1181" s="34" t="str">
        <f t="shared" si="462"/>
        <v/>
      </c>
      <c r="BD1181" s="34" t="str">
        <f t="shared" si="463"/>
        <v>无</v>
      </c>
      <c r="BE1181" s="34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 ht="17.25" hidden="1" customHeight="1">
      <c r="A1182" s="36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208"/>
      <c r="M1182" s="208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4" t="str">
        <f t="shared" si="440"/>
        <v/>
      </c>
      <c r="AD1182" s="35">
        <f t="shared" si="441"/>
        <v>0</v>
      </c>
      <c r="AE1182" s="34" t="str">
        <f t="shared" si="442"/>
        <v/>
      </c>
      <c r="AF1182" s="24"/>
      <c r="AG1182" s="39">
        <f t="shared" si="443"/>
        <v>0</v>
      </c>
      <c r="AH1182" s="35">
        <f t="shared" si="444"/>
        <v>0</v>
      </c>
      <c r="AI1182" s="35">
        <f t="shared" si="445"/>
        <v>0</v>
      </c>
      <c r="AJ1182" s="34" t="str">
        <f t="shared" si="446"/>
        <v/>
      </c>
      <c r="AK1182" s="34" t="str">
        <f t="shared" si="447"/>
        <v/>
      </c>
      <c r="AL1182" s="34" t="str">
        <f t="shared" si="448"/>
        <v/>
      </c>
      <c r="AM1182" s="34" t="str">
        <f t="shared" si="449"/>
        <v/>
      </c>
      <c r="AN1182" s="34" t="str">
        <f t="shared" si="450"/>
        <v/>
      </c>
      <c r="AO1182" s="34" t="str">
        <f t="shared" si="451"/>
        <v/>
      </c>
      <c r="AP1182" s="34" t="str">
        <f>IF(AJ1182="","",VLOOKUP(AN1182,[1]Sheet11!E:F,2,0))</f>
        <v/>
      </c>
      <c r="AQ1182" s="34" t="str">
        <f>IF(AO1182="拼单会员","5年",IF(AJ1182="","",VLOOKUP(AM1182&amp;AP1182,[1]Sheet11!$J$3:$K$17,2)))</f>
        <v/>
      </c>
      <c r="AR1182" s="34" t="str">
        <f t="shared" si="452"/>
        <v/>
      </c>
      <c r="AS1182" s="34" t="str">
        <f t="shared" si="453"/>
        <v/>
      </c>
      <c r="AT1182" s="34" t="str">
        <f t="shared" si="454"/>
        <v/>
      </c>
      <c r="AU1182" s="34" t="str">
        <f t="shared" si="455"/>
        <v/>
      </c>
      <c r="AV1182" s="34" t="str">
        <f t="shared" si="456"/>
        <v/>
      </c>
      <c r="AW1182" s="34" t="str">
        <f t="shared" si="457"/>
        <v/>
      </c>
      <c r="AX1182" s="34" t="str">
        <f t="shared" si="458"/>
        <v/>
      </c>
      <c r="AY1182" s="34" t="str">
        <f>IF(SUMIF('7-市场业绩'!F:F,AC1182,'7-市场业绩'!I:I)&gt;0,"学习卡","老结算")</f>
        <v>老结算</v>
      </c>
      <c r="AZ1182" s="34" t="str">
        <f t="shared" si="459"/>
        <v/>
      </c>
      <c r="BA1182" s="34" t="str">
        <f t="shared" si="460"/>
        <v>无</v>
      </c>
      <c r="BB1182" s="34" t="str">
        <f t="shared" si="461"/>
        <v/>
      </c>
      <c r="BC1182" s="34" t="str">
        <f t="shared" si="462"/>
        <v/>
      </c>
      <c r="BD1182" s="34" t="str">
        <f t="shared" si="463"/>
        <v>无</v>
      </c>
      <c r="BE1182" s="34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 ht="17.25" hidden="1" customHeight="1">
      <c r="A1183" s="36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208"/>
      <c r="M1183" s="208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4" t="str">
        <f t="shared" si="440"/>
        <v/>
      </c>
      <c r="AD1183" s="35">
        <f t="shared" si="441"/>
        <v>0</v>
      </c>
      <c r="AE1183" s="34" t="str">
        <f t="shared" si="442"/>
        <v/>
      </c>
      <c r="AF1183" s="24"/>
      <c r="AG1183" s="39">
        <f t="shared" si="443"/>
        <v>0</v>
      </c>
      <c r="AH1183" s="35">
        <f t="shared" si="444"/>
        <v>0</v>
      </c>
      <c r="AI1183" s="35">
        <f t="shared" si="445"/>
        <v>0</v>
      </c>
      <c r="AJ1183" s="34" t="str">
        <f t="shared" si="446"/>
        <v/>
      </c>
      <c r="AK1183" s="34" t="str">
        <f t="shared" si="447"/>
        <v/>
      </c>
      <c r="AL1183" s="34" t="str">
        <f t="shared" si="448"/>
        <v/>
      </c>
      <c r="AM1183" s="34" t="str">
        <f t="shared" si="449"/>
        <v/>
      </c>
      <c r="AN1183" s="34" t="str">
        <f t="shared" si="450"/>
        <v/>
      </c>
      <c r="AO1183" s="34" t="str">
        <f t="shared" si="451"/>
        <v/>
      </c>
      <c r="AP1183" s="34" t="str">
        <f>IF(AJ1183="","",VLOOKUP(AN1183,[1]Sheet11!E:F,2,0))</f>
        <v/>
      </c>
      <c r="AQ1183" s="34" t="str">
        <f>IF(AO1183="拼单会员","5年",IF(AJ1183="","",VLOOKUP(AM1183&amp;AP1183,[1]Sheet11!$J$3:$K$17,2)))</f>
        <v/>
      </c>
      <c r="AR1183" s="34" t="str">
        <f t="shared" si="452"/>
        <v/>
      </c>
      <c r="AS1183" s="34" t="str">
        <f t="shared" si="453"/>
        <v/>
      </c>
      <c r="AT1183" s="34" t="str">
        <f t="shared" si="454"/>
        <v/>
      </c>
      <c r="AU1183" s="34" t="str">
        <f t="shared" si="455"/>
        <v/>
      </c>
      <c r="AV1183" s="34" t="str">
        <f t="shared" si="456"/>
        <v/>
      </c>
      <c r="AW1183" s="34" t="str">
        <f t="shared" si="457"/>
        <v/>
      </c>
      <c r="AX1183" s="34" t="str">
        <f t="shared" si="458"/>
        <v/>
      </c>
      <c r="AY1183" s="34" t="str">
        <f>IF(SUMIF('7-市场业绩'!F:F,AC1183,'7-市场业绩'!I:I)&gt;0,"学习卡","老结算")</f>
        <v>老结算</v>
      </c>
      <c r="AZ1183" s="34" t="str">
        <f t="shared" si="459"/>
        <v/>
      </c>
      <c r="BA1183" s="34" t="str">
        <f t="shared" si="460"/>
        <v>无</v>
      </c>
      <c r="BB1183" s="34" t="str">
        <f t="shared" si="461"/>
        <v/>
      </c>
      <c r="BC1183" s="34" t="str">
        <f t="shared" si="462"/>
        <v/>
      </c>
      <c r="BD1183" s="34" t="str">
        <f t="shared" si="463"/>
        <v>无</v>
      </c>
      <c r="BE1183" s="34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 ht="17.25" hidden="1" customHeight="1">
      <c r="A1184" s="36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208"/>
      <c r="M1184" s="208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4" t="str">
        <f t="shared" si="440"/>
        <v/>
      </c>
      <c r="AD1184" s="35">
        <f t="shared" si="441"/>
        <v>0</v>
      </c>
      <c r="AE1184" s="34" t="str">
        <f t="shared" si="442"/>
        <v/>
      </c>
      <c r="AF1184" s="24"/>
      <c r="AG1184" s="39">
        <f t="shared" si="443"/>
        <v>0</v>
      </c>
      <c r="AH1184" s="35">
        <f t="shared" si="444"/>
        <v>0</v>
      </c>
      <c r="AI1184" s="35">
        <f t="shared" si="445"/>
        <v>0</v>
      </c>
      <c r="AJ1184" s="34" t="str">
        <f t="shared" si="446"/>
        <v/>
      </c>
      <c r="AK1184" s="34" t="str">
        <f t="shared" si="447"/>
        <v/>
      </c>
      <c r="AL1184" s="34" t="str">
        <f t="shared" si="448"/>
        <v/>
      </c>
      <c r="AM1184" s="34" t="str">
        <f t="shared" si="449"/>
        <v/>
      </c>
      <c r="AN1184" s="34" t="str">
        <f t="shared" si="450"/>
        <v/>
      </c>
      <c r="AO1184" s="34" t="str">
        <f t="shared" si="451"/>
        <v/>
      </c>
      <c r="AP1184" s="34" t="str">
        <f>IF(AJ1184="","",VLOOKUP(AN1184,[1]Sheet11!E:F,2,0))</f>
        <v/>
      </c>
      <c r="AQ1184" s="34" t="str">
        <f>IF(AO1184="拼单会员","5年",IF(AJ1184="","",VLOOKUP(AM1184&amp;AP1184,[1]Sheet11!$J$3:$K$17,2)))</f>
        <v/>
      </c>
      <c r="AR1184" s="34" t="str">
        <f t="shared" si="452"/>
        <v/>
      </c>
      <c r="AS1184" s="34" t="str">
        <f t="shared" si="453"/>
        <v/>
      </c>
      <c r="AT1184" s="34" t="str">
        <f t="shared" si="454"/>
        <v/>
      </c>
      <c r="AU1184" s="34" t="str">
        <f t="shared" si="455"/>
        <v/>
      </c>
      <c r="AV1184" s="34" t="str">
        <f t="shared" si="456"/>
        <v/>
      </c>
      <c r="AW1184" s="34" t="str">
        <f t="shared" si="457"/>
        <v/>
      </c>
      <c r="AX1184" s="34" t="str">
        <f t="shared" si="458"/>
        <v/>
      </c>
      <c r="AY1184" s="34" t="str">
        <f>IF(SUMIF('7-市场业绩'!F:F,AC1184,'7-市场业绩'!I:I)&gt;0,"学习卡","老结算")</f>
        <v>老结算</v>
      </c>
      <c r="AZ1184" s="34" t="str">
        <f t="shared" si="459"/>
        <v/>
      </c>
      <c r="BA1184" s="34" t="str">
        <f t="shared" si="460"/>
        <v>无</v>
      </c>
      <c r="BB1184" s="34" t="str">
        <f t="shared" si="461"/>
        <v/>
      </c>
      <c r="BC1184" s="34" t="str">
        <f t="shared" si="462"/>
        <v/>
      </c>
      <c r="BD1184" s="34" t="str">
        <f t="shared" si="463"/>
        <v>无</v>
      </c>
      <c r="BE1184" s="34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 ht="17.25" hidden="1" customHeight="1">
      <c r="A1185" s="36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208"/>
      <c r="M1185" s="208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4" t="str">
        <f t="shared" si="440"/>
        <v/>
      </c>
      <c r="AD1185" s="35">
        <f t="shared" si="441"/>
        <v>0</v>
      </c>
      <c r="AE1185" s="34" t="str">
        <f t="shared" si="442"/>
        <v/>
      </c>
      <c r="AF1185" s="24"/>
      <c r="AG1185" s="39">
        <f t="shared" si="443"/>
        <v>0</v>
      </c>
      <c r="AH1185" s="35">
        <f t="shared" si="444"/>
        <v>0</v>
      </c>
      <c r="AI1185" s="35">
        <f t="shared" si="445"/>
        <v>0</v>
      </c>
      <c r="AJ1185" s="34" t="str">
        <f t="shared" si="446"/>
        <v/>
      </c>
      <c r="AK1185" s="34" t="str">
        <f t="shared" si="447"/>
        <v/>
      </c>
      <c r="AL1185" s="34" t="str">
        <f t="shared" si="448"/>
        <v/>
      </c>
      <c r="AM1185" s="34" t="str">
        <f t="shared" si="449"/>
        <v/>
      </c>
      <c r="AN1185" s="34" t="str">
        <f t="shared" si="450"/>
        <v/>
      </c>
      <c r="AO1185" s="34" t="str">
        <f t="shared" si="451"/>
        <v/>
      </c>
      <c r="AP1185" s="34" t="str">
        <f>IF(AJ1185="","",VLOOKUP(AN1185,[1]Sheet11!E:F,2,0))</f>
        <v/>
      </c>
      <c r="AQ1185" s="34" t="str">
        <f>IF(AO1185="拼单会员","5年",IF(AJ1185="","",VLOOKUP(AM1185&amp;AP1185,[1]Sheet11!$J$3:$K$17,2)))</f>
        <v/>
      </c>
      <c r="AR1185" s="34" t="str">
        <f t="shared" si="452"/>
        <v/>
      </c>
      <c r="AS1185" s="34" t="str">
        <f t="shared" si="453"/>
        <v/>
      </c>
      <c r="AT1185" s="34" t="str">
        <f t="shared" si="454"/>
        <v/>
      </c>
      <c r="AU1185" s="34" t="str">
        <f t="shared" si="455"/>
        <v/>
      </c>
      <c r="AV1185" s="34" t="str">
        <f t="shared" si="456"/>
        <v/>
      </c>
      <c r="AW1185" s="34" t="str">
        <f t="shared" si="457"/>
        <v/>
      </c>
      <c r="AX1185" s="34" t="str">
        <f t="shared" si="458"/>
        <v/>
      </c>
      <c r="AY1185" s="34" t="str">
        <f>IF(SUMIF('7-市场业绩'!F:F,AC1185,'7-市场业绩'!I:I)&gt;0,"学习卡","老结算")</f>
        <v>老结算</v>
      </c>
      <c r="AZ1185" s="34" t="str">
        <f t="shared" si="459"/>
        <v/>
      </c>
      <c r="BA1185" s="34" t="str">
        <f t="shared" si="460"/>
        <v>无</v>
      </c>
      <c r="BB1185" s="34" t="str">
        <f t="shared" si="461"/>
        <v/>
      </c>
      <c r="BC1185" s="34" t="str">
        <f t="shared" si="462"/>
        <v/>
      </c>
      <c r="BD1185" s="34" t="str">
        <f t="shared" si="463"/>
        <v>无</v>
      </c>
      <c r="BE1185" s="34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 ht="17.25" hidden="1" customHeight="1">
      <c r="A1186" s="36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208"/>
      <c r="M1186" s="208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4" t="str">
        <f t="shared" si="440"/>
        <v/>
      </c>
      <c r="AD1186" s="35">
        <f t="shared" si="441"/>
        <v>0</v>
      </c>
      <c r="AE1186" s="34" t="str">
        <f t="shared" si="442"/>
        <v/>
      </c>
      <c r="AF1186" s="24"/>
      <c r="AG1186" s="39">
        <f t="shared" si="443"/>
        <v>0</v>
      </c>
      <c r="AH1186" s="35">
        <f t="shared" si="444"/>
        <v>0</v>
      </c>
      <c r="AI1186" s="35">
        <f t="shared" si="445"/>
        <v>0</v>
      </c>
      <c r="AJ1186" s="34" t="str">
        <f t="shared" si="446"/>
        <v/>
      </c>
      <c r="AK1186" s="34" t="str">
        <f t="shared" si="447"/>
        <v/>
      </c>
      <c r="AL1186" s="34" t="str">
        <f t="shared" si="448"/>
        <v/>
      </c>
      <c r="AM1186" s="34" t="str">
        <f t="shared" si="449"/>
        <v/>
      </c>
      <c r="AN1186" s="34" t="str">
        <f t="shared" si="450"/>
        <v/>
      </c>
      <c r="AO1186" s="34" t="str">
        <f t="shared" si="451"/>
        <v/>
      </c>
      <c r="AP1186" s="34" t="str">
        <f>IF(AJ1186="","",VLOOKUP(AN1186,[1]Sheet11!E:F,2,0))</f>
        <v/>
      </c>
      <c r="AQ1186" s="34" t="str">
        <f>IF(AO1186="拼单会员","5年",IF(AJ1186="","",VLOOKUP(AM1186&amp;AP1186,[1]Sheet11!$J$3:$K$17,2)))</f>
        <v/>
      </c>
      <c r="AR1186" s="34" t="str">
        <f t="shared" si="452"/>
        <v/>
      </c>
      <c r="AS1186" s="34" t="str">
        <f t="shared" si="453"/>
        <v/>
      </c>
      <c r="AT1186" s="34" t="str">
        <f t="shared" si="454"/>
        <v/>
      </c>
      <c r="AU1186" s="34" t="str">
        <f t="shared" si="455"/>
        <v/>
      </c>
      <c r="AV1186" s="34" t="str">
        <f t="shared" si="456"/>
        <v/>
      </c>
      <c r="AW1186" s="34" t="str">
        <f t="shared" si="457"/>
        <v/>
      </c>
      <c r="AX1186" s="34" t="str">
        <f t="shared" si="458"/>
        <v/>
      </c>
      <c r="AY1186" s="34" t="str">
        <f>IF(SUMIF('7-市场业绩'!F:F,AC1186,'7-市场业绩'!I:I)&gt;0,"学习卡","老结算")</f>
        <v>老结算</v>
      </c>
      <c r="AZ1186" s="34" t="str">
        <f t="shared" si="459"/>
        <v/>
      </c>
      <c r="BA1186" s="34" t="str">
        <f t="shared" si="460"/>
        <v>无</v>
      </c>
      <c r="BB1186" s="34" t="str">
        <f t="shared" si="461"/>
        <v/>
      </c>
      <c r="BC1186" s="34" t="str">
        <f t="shared" si="462"/>
        <v/>
      </c>
      <c r="BD1186" s="34" t="str">
        <f t="shared" si="463"/>
        <v>无</v>
      </c>
      <c r="BE1186" s="34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 ht="17.25" hidden="1" customHeight="1">
      <c r="A1187" s="36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208"/>
      <c r="M1187" s="208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4" t="str">
        <f t="shared" si="440"/>
        <v/>
      </c>
      <c r="AD1187" s="35">
        <f t="shared" si="441"/>
        <v>0</v>
      </c>
      <c r="AE1187" s="34" t="str">
        <f t="shared" si="442"/>
        <v/>
      </c>
      <c r="AF1187" s="24"/>
      <c r="AG1187" s="39">
        <f t="shared" si="443"/>
        <v>0</v>
      </c>
      <c r="AH1187" s="35">
        <f t="shared" si="444"/>
        <v>0</v>
      </c>
      <c r="AI1187" s="35">
        <f t="shared" si="445"/>
        <v>0</v>
      </c>
      <c r="AJ1187" s="34" t="str">
        <f t="shared" si="446"/>
        <v/>
      </c>
      <c r="AK1187" s="34" t="str">
        <f t="shared" si="447"/>
        <v/>
      </c>
      <c r="AL1187" s="34" t="str">
        <f t="shared" si="448"/>
        <v/>
      </c>
      <c r="AM1187" s="34" t="str">
        <f t="shared" si="449"/>
        <v/>
      </c>
      <c r="AN1187" s="34" t="str">
        <f t="shared" si="450"/>
        <v/>
      </c>
      <c r="AO1187" s="34" t="str">
        <f t="shared" si="451"/>
        <v/>
      </c>
      <c r="AP1187" s="34" t="str">
        <f>IF(AJ1187="","",VLOOKUP(AN1187,[1]Sheet11!E:F,2,0))</f>
        <v/>
      </c>
      <c r="AQ1187" s="34" t="str">
        <f>IF(AO1187="拼单会员","5年",IF(AJ1187="","",VLOOKUP(AM1187&amp;AP1187,[1]Sheet11!$J$3:$K$17,2)))</f>
        <v/>
      </c>
      <c r="AR1187" s="34" t="str">
        <f t="shared" si="452"/>
        <v/>
      </c>
      <c r="AS1187" s="34" t="str">
        <f t="shared" si="453"/>
        <v/>
      </c>
      <c r="AT1187" s="34" t="str">
        <f t="shared" si="454"/>
        <v/>
      </c>
      <c r="AU1187" s="34" t="str">
        <f t="shared" si="455"/>
        <v/>
      </c>
      <c r="AV1187" s="34" t="str">
        <f t="shared" si="456"/>
        <v/>
      </c>
      <c r="AW1187" s="34" t="str">
        <f t="shared" si="457"/>
        <v/>
      </c>
      <c r="AX1187" s="34" t="str">
        <f t="shared" si="458"/>
        <v/>
      </c>
      <c r="AY1187" s="34" t="str">
        <f>IF(SUMIF('7-市场业绩'!F:F,AC1187,'7-市场业绩'!I:I)&gt;0,"学习卡","老结算")</f>
        <v>老结算</v>
      </c>
      <c r="AZ1187" s="34" t="str">
        <f t="shared" si="459"/>
        <v/>
      </c>
      <c r="BA1187" s="34" t="str">
        <f t="shared" si="460"/>
        <v>无</v>
      </c>
      <c r="BB1187" s="34" t="str">
        <f t="shared" si="461"/>
        <v/>
      </c>
      <c r="BC1187" s="34" t="str">
        <f t="shared" si="462"/>
        <v/>
      </c>
      <c r="BD1187" s="34" t="str">
        <f t="shared" si="463"/>
        <v>无</v>
      </c>
      <c r="BE1187" s="34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 ht="17.25" hidden="1" customHeight="1">
      <c r="A1188" s="36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208"/>
      <c r="M1188" s="208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4" t="str">
        <f t="shared" si="440"/>
        <v/>
      </c>
      <c r="AD1188" s="35">
        <f t="shared" si="441"/>
        <v>0</v>
      </c>
      <c r="AE1188" s="34" t="str">
        <f t="shared" si="442"/>
        <v/>
      </c>
      <c r="AF1188" s="24"/>
      <c r="AG1188" s="39">
        <f t="shared" si="443"/>
        <v>0</v>
      </c>
      <c r="AH1188" s="35">
        <f t="shared" si="444"/>
        <v>0</v>
      </c>
      <c r="AI1188" s="35">
        <f t="shared" si="445"/>
        <v>0</v>
      </c>
      <c r="AJ1188" s="34" t="str">
        <f t="shared" si="446"/>
        <v/>
      </c>
      <c r="AK1188" s="34" t="str">
        <f t="shared" si="447"/>
        <v/>
      </c>
      <c r="AL1188" s="34" t="str">
        <f t="shared" si="448"/>
        <v/>
      </c>
      <c r="AM1188" s="34" t="str">
        <f t="shared" si="449"/>
        <v/>
      </c>
      <c r="AN1188" s="34" t="str">
        <f t="shared" si="450"/>
        <v/>
      </c>
      <c r="AO1188" s="34" t="str">
        <f t="shared" si="451"/>
        <v/>
      </c>
      <c r="AP1188" s="34" t="str">
        <f>IF(AJ1188="","",VLOOKUP(AN1188,[1]Sheet11!E:F,2,0))</f>
        <v/>
      </c>
      <c r="AQ1188" s="34" t="str">
        <f>IF(AO1188="拼单会员","5年",IF(AJ1188="","",VLOOKUP(AM1188&amp;AP1188,[1]Sheet11!$J$3:$K$17,2)))</f>
        <v/>
      </c>
      <c r="AR1188" s="34" t="str">
        <f t="shared" si="452"/>
        <v/>
      </c>
      <c r="AS1188" s="34" t="str">
        <f t="shared" si="453"/>
        <v/>
      </c>
      <c r="AT1188" s="34" t="str">
        <f t="shared" si="454"/>
        <v/>
      </c>
      <c r="AU1188" s="34" t="str">
        <f t="shared" si="455"/>
        <v/>
      </c>
      <c r="AV1188" s="34" t="str">
        <f t="shared" si="456"/>
        <v/>
      </c>
      <c r="AW1188" s="34" t="str">
        <f t="shared" si="457"/>
        <v/>
      </c>
      <c r="AX1188" s="34" t="str">
        <f t="shared" si="458"/>
        <v/>
      </c>
      <c r="AY1188" s="34" t="str">
        <f>IF(SUMIF('7-市场业绩'!F:F,AC1188,'7-市场业绩'!I:I)&gt;0,"学习卡","老结算")</f>
        <v>老结算</v>
      </c>
      <c r="AZ1188" s="34" t="str">
        <f t="shared" si="459"/>
        <v/>
      </c>
      <c r="BA1188" s="34" t="str">
        <f t="shared" si="460"/>
        <v>无</v>
      </c>
      <c r="BB1188" s="34" t="str">
        <f t="shared" si="461"/>
        <v/>
      </c>
      <c r="BC1188" s="34" t="str">
        <f t="shared" si="462"/>
        <v/>
      </c>
      <c r="BD1188" s="34" t="str">
        <f t="shared" si="463"/>
        <v>无</v>
      </c>
      <c r="BE1188" s="34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 ht="17.25" hidden="1" customHeight="1">
      <c r="A1189" s="36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208"/>
      <c r="M1189" s="208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4" t="str">
        <f t="shared" si="440"/>
        <v/>
      </c>
      <c r="AD1189" s="35">
        <f t="shared" si="441"/>
        <v>0</v>
      </c>
      <c r="AE1189" s="34" t="str">
        <f t="shared" si="442"/>
        <v/>
      </c>
      <c r="AF1189" s="24"/>
      <c r="AG1189" s="39">
        <f t="shared" si="443"/>
        <v>0</v>
      </c>
      <c r="AH1189" s="35">
        <f t="shared" si="444"/>
        <v>0</v>
      </c>
      <c r="AI1189" s="35">
        <f t="shared" si="445"/>
        <v>0</v>
      </c>
      <c r="AJ1189" s="34" t="str">
        <f t="shared" si="446"/>
        <v/>
      </c>
      <c r="AK1189" s="34" t="str">
        <f t="shared" si="447"/>
        <v/>
      </c>
      <c r="AL1189" s="34" t="str">
        <f t="shared" si="448"/>
        <v/>
      </c>
      <c r="AM1189" s="34" t="str">
        <f t="shared" si="449"/>
        <v/>
      </c>
      <c r="AN1189" s="34" t="str">
        <f t="shared" si="450"/>
        <v/>
      </c>
      <c r="AO1189" s="34" t="str">
        <f t="shared" si="451"/>
        <v/>
      </c>
      <c r="AP1189" s="34" t="str">
        <f>IF(AJ1189="","",VLOOKUP(AN1189,[1]Sheet11!E:F,2,0))</f>
        <v/>
      </c>
      <c r="AQ1189" s="34" t="str">
        <f>IF(AO1189="拼单会员","5年",IF(AJ1189="","",VLOOKUP(AM1189&amp;AP1189,[1]Sheet11!$J$3:$K$17,2)))</f>
        <v/>
      </c>
      <c r="AR1189" s="34" t="str">
        <f t="shared" si="452"/>
        <v/>
      </c>
      <c r="AS1189" s="34" t="str">
        <f t="shared" si="453"/>
        <v/>
      </c>
      <c r="AT1189" s="34" t="str">
        <f t="shared" si="454"/>
        <v/>
      </c>
      <c r="AU1189" s="34" t="str">
        <f t="shared" si="455"/>
        <v/>
      </c>
      <c r="AV1189" s="34" t="str">
        <f t="shared" si="456"/>
        <v/>
      </c>
      <c r="AW1189" s="34" t="str">
        <f t="shared" si="457"/>
        <v/>
      </c>
      <c r="AX1189" s="34" t="str">
        <f t="shared" si="458"/>
        <v/>
      </c>
      <c r="AY1189" s="34" t="str">
        <f>IF(SUMIF('7-市场业绩'!F:F,AC1189,'7-市场业绩'!I:I)&gt;0,"学习卡","老结算")</f>
        <v>老结算</v>
      </c>
      <c r="AZ1189" s="34" t="str">
        <f t="shared" si="459"/>
        <v/>
      </c>
      <c r="BA1189" s="34" t="str">
        <f t="shared" si="460"/>
        <v>无</v>
      </c>
      <c r="BB1189" s="34" t="str">
        <f t="shared" si="461"/>
        <v/>
      </c>
      <c r="BC1189" s="34" t="str">
        <f t="shared" si="462"/>
        <v/>
      </c>
      <c r="BD1189" s="34" t="str">
        <f t="shared" si="463"/>
        <v>无</v>
      </c>
      <c r="BE1189" s="34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 ht="17.25" hidden="1" customHeight="1">
      <c r="A1190" s="36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208"/>
      <c r="M1190" s="208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4" t="str">
        <f t="shared" si="440"/>
        <v/>
      </c>
      <c r="AD1190" s="35">
        <f t="shared" si="441"/>
        <v>0</v>
      </c>
      <c r="AE1190" s="34" t="str">
        <f t="shared" si="442"/>
        <v/>
      </c>
      <c r="AF1190" s="24"/>
      <c r="AG1190" s="39">
        <f t="shared" si="443"/>
        <v>0</v>
      </c>
      <c r="AH1190" s="35">
        <f t="shared" si="444"/>
        <v>0</v>
      </c>
      <c r="AI1190" s="35">
        <f t="shared" si="445"/>
        <v>0</v>
      </c>
      <c r="AJ1190" s="34" t="str">
        <f t="shared" si="446"/>
        <v/>
      </c>
      <c r="AK1190" s="34" t="str">
        <f t="shared" si="447"/>
        <v/>
      </c>
      <c r="AL1190" s="34" t="str">
        <f t="shared" si="448"/>
        <v/>
      </c>
      <c r="AM1190" s="34" t="str">
        <f t="shared" si="449"/>
        <v/>
      </c>
      <c r="AN1190" s="34" t="str">
        <f t="shared" si="450"/>
        <v/>
      </c>
      <c r="AO1190" s="34" t="str">
        <f t="shared" si="451"/>
        <v/>
      </c>
      <c r="AP1190" s="34" t="str">
        <f>IF(AJ1190="","",VLOOKUP(AN1190,[1]Sheet11!E:F,2,0))</f>
        <v/>
      </c>
      <c r="AQ1190" s="34" t="str">
        <f>IF(AO1190="拼单会员","5年",IF(AJ1190="","",VLOOKUP(AM1190&amp;AP1190,[1]Sheet11!$J$3:$K$17,2)))</f>
        <v/>
      </c>
      <c r="AR1190" s="34" t="str">
        <f t="shared" si="452"/>
        <v/>
      </c>
      <c r="AS1190" s="34" t="str">
        <f t="shared" si="453"/>
        <v/>
      </c>
      <c r="AT1190" s="34" t="str">
        <f t="shared" si="454"/>
        <v/>
      </c>
      <c r="AU1190" s="34" t="str">
        <f t="shared" si="455"/>
        <v/>
      </c>
      <c r="AV1190" s="34" t="str">
        <f t="shared" si="456"/>
        <v/>
      </c>
      <c r="AW1190" s="34" t="str">
        <f t="shared" si="457"/>
        <v/>
      </c>
      <c r="AX1190" s="34" t="str">
        <f t="shared" si="458"/>
        <v/>
      </c>
      <c r="AY1190" s="34" t="str">
        <f>IF(SUMIF('7-市场业绩'!F:F,AC1190,'7-市场业绩'!I:I)&gt;0,"学习卡","老结算")</f>
        <v>老结算</v>
      </c>
      <c r="AZ1190" s="34" t="str">
        <f t="shared" si="459"/>
        <v/>
      </c>
      <c r="BA1190" s="34" t="str">
        <f t="shared" si="460"/>
        <v>无</v>
      </c>
      <c r="BB1190" s="34" t="str">
        <f t="shared" si="461"/>
        <v/>
      </c>
      <c r="BC1190" s="34" t="str">
        <f t="shared" si="462"/>
        <v/>
      </c>
      <c r="BD1190" s="34" t="str">
        <f t="shared" si="463"/>
        <v>无</v>
      </c>
      <c r="BE1190" s="34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 ht="17.25" hidden="1" customHeight="1">
      <c r="A1191" s="36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208"/>
      <c r="M1191" s="208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4" t="str">
        <f t="shared" si="440"/>
        <v/>
      </c>
      <c r="AD1191" s="35">
        <f t="shared" si="441"/>
        <v>0</v>
      </c>
      <c r="AE1191" s="34" t="str">
        <f t="shared" si="442"/>
        <v/>
      </c>
      <c r="AF1191" s="24"/>
      <c r="AG1191" s="39">
        <f t="shared" si="443"/>
        <v>0</v>
      </c>
      <c r="AH1191" s="35">
        <f t="shared" si="444"/>
        <v>0</v>
      </c>
      <c r="AI1191" s="35">
        <f t="shared" si="445"/>
        <v>0</v>
      </c>
      <c r="AJ1191" s="34" t="str">
        <f t="shared" si="446"/>
        <v/>
      </c>
      <c r="AK1191" s="34" t="str">
        <f t="shared" si="447"/>
        <v/>
      </c>
      <c r="AL1191" s="34" t="str">
        <f t="shared" si="448"/>
        <v/>
      </c>
      <c r="AM1191" s="34" t="str">
        <f t="shared" si="449"/>
        <v/>
      </c>
      <c r="AN1191" s="34" t="str">
        <f t="shared" si="450"/>
        <v/>
      </c>
      <c r="AO1191" s="34" t="str">
        <f t="shared" si="451"/>
        <v/>
      </c>
      <c r="AP1191" s="34" t="str">
        <f>IF(AJ1191="","",VLOOKUP(AN1191,[1]Sheet11!E:F,2,0))</f>
        <v/>
      </c>
      <c r="AQ1191" s="34" t="str">
        <f>IF(AO1191="拼单会员","5年",IF(AJ1191="","",VLOOKUP(AM1191&amp;AP1191,[1]Sheet11!$J$3:$K$17,2)))</f>
        <v/>
      </c>
      <c r="AR1191" s="34" t="str">
        <f t="shared" si="452"/>
        <v/>
      </c>
      <c r="AS1191" s="34" t="str">
        <f t="shared" si="453"/>
        <v/>
      </c>
      <c r="AT1191" s="34" t="str">
        <f t="shared" si="454"/>
        <v/>
      </c>
      <c r="AU1191" s="34" t="str">
        <f t="shared" si="455"/>
        <v/>
      </c>
      <c r="AV1191" s="34" t="str">
        <f t="shared" si="456"/>
        <v/>
      </c>
      <c r="AW1191" s="34" t="str">
        <f t="shared" si="457"/>
        <v/>
      </c>
      <c r="AX1191" s="34" t="str">
        <f t="shared" si="458"/>
        <v/>
      </c>
      <c r="AY1191" s="34" t="str">
        <f>IF(SUMIF('7-市场业绩'!F:F,AC1191,'7-市场业绩'!I:I)&gt;0,"学习卡","老结算")</f>
        <v>老结算</v>
      </c>
      <c r="AZ1191" s="34" t="str">
        <f t="shared" si="459"/>
        <v/>
      </c>
      <c r="BA1191" s="34" t="str">
        <f t="shared" si="460"/>
        <v>无</v>
      </c>
      <c r="BB1191" s="34" t="str">
        <f t="shared" si="461"/>
        <v/>
      </c>
      <c r="BC1191" s="34" t="str">
        <f t="shared" si="462"/>
        <v/>
      </c>
      <c r="BD1191" s="34" t="str">
        <f t="shared" si="463"/>
        <v>无</v>
      </c>
      <c r="BE1191" s="34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 ht="17.25" hidden="1" customHeight="1">
      <c r="A1192" s="36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208"/>
      <c r="M1192" s="208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4" t="str">
        <f t="shared" si="440"/>
        <v/>
      </c>
      <c r="AD1192" s="35">
        <f t="shared" si="441"/>
        <v>0</v>
      </c>
      <c r="AE1192" s="34" t="str">
        <f t="shared" si="442"/>
        <v/>
      </c>
      <c r="AF1192" s="24"/>
      <c r="AG1192" s="39">
        <f t="shared" si="443"/>
        <v>0</v>
      </c>
      <c r="AH1192" s="35">
        <f t="shared" si="444"/>
        <v>0</v>
      </c>
      <c r="AI1192" s="35">
        <f t="shared" si="445"/>
        <v>0</v>
      </c>
      <c r="AJ1192" s="34" t="str">
        <f t="shared" si="446"/>
        <v/>
      </c>
      <c r="AK1192" s="34" t="str">
        <f t="shared" si="447"/>
        <v/>
      </c>
      <c r="AL1192" s="34" t="str">
        <f t="shared" si="448"/>
        <v/>
      </c>
      <c r="AM1192" s="34" t="str">
        <f t="shared" si="449"/>
        <v/>
      </c>
      <c r="AN1192" s="34" t="str">
        <f t="shared" si="450"/>
        <v/>
      </c>
      <c r="AO1192" s="34" t="str">
        <f t="shared" si="451"/>
        <v/>
      </c>
      <c r="AP1192" s="34" t="str">
        <f>IF(AJ1192="","",VLOOKUP(AN1192,[1]Sheet11!E:F,2,0))</f>
        <v/>
      </c>
      <c r="AQ1192" s="34" t="str">
        <f>IF(AO1192="拼单会员","5年",IF(AJ1192="","",VLOOKUP(AM1192&amp;AP1192,[1]Sheet11!$J$3:$K$17,2)))</f>
        <v/>
      </c>
      <c r="AR1192" s="34" t="str">
        <f t="shared" si="452"/>
        <v/>
      </c>
      <c r="AS1192" s="34" t="str">
        <f t="shared" si="453"/>
        <v/>
      </c>
      <c r="AT1192" s="34" t="str">
        <f t="shared" si="454"/>
        <v/>
      </c>
      <c r="AU1192" s="34" t="str">
        <f t="shared" si="455"/>
        <v/>
      </c>
      <c r="AV1192" s="34" t="str">
        <f t="shared" si="456"/>
        <v/>
      </c>
      <c r="AW1192" s="34" t="str">
        <f t="shared" si="457"/>
        <v/>
      </c>
      <c r="AX1192" s="34" t="str">
        <f t="shared" si="458"/>
        <v/>
      </c>
      <c r="AY1192" s="34" t="str">
        <f>IF(SUMIF('7-市场业绩'!F:F,AC1192,'7-市场业绩'!I:I)&gt;0,"学习卡","老结算")</f>
        <v>老结算</v>
      </c>
      <c r="AZ1192" s="34" t="str">
        <f t="shared" si="459"/>
        <v/>
      </c>
      <c r="BA1192" s="34" t="str">
        <f t="shared" si="460"/>
        <v>无</v>
      </c>
      <c r="BB1192" s="34" t="str">
        <f t="shared" si="461"/>
        <v/>
      </c>
      <c r="BC1192" s="34" t="str">
        <f t="shared" si="462"/>
        <v/>
      </c>
      <c r="BD1192" s="34" t="str">
        <f t="shared" si="463"/>
        <v>无</v>
      </c>
      <c r="BE1192" s="34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 ht="17.25" hidden="1" customHeight="1">
      <c r="A1193" s="36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208"/>
      <c r="M1193" s="208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4" t="str">
        <f t="shared" si="440"/>
        <v/>
      </c>
      <c r="AD1193" s="35">
        <f t="shared" si="441"/>
        <v>0</v>
      </c>
      <c r="AE1193" s="34" t="str">
        <f t="shared" si="442"/>
        <v/>
      </c>
      <c r="AF1193" s="24"/>
      <c r="AG1193" s="39">
        <f t="shared" si="443"/>
        <v>0</v>
      </c>
      <c r="AH1193" s="35">
        <f t="shared" si="444"/>
        <v>0</v>
      </c>
      <c r="AI1193" s="35">
        <f t="shared" si="445"/>
        <v>0</v>
      </c>
      <c r="AJ1193" s="34" t="str">
        <f t="shared" si="446"/>
        <v/>
      </c>
      <c r="AK1193" s="34" t="str">
        <f t="shared" si="447"/>
        <v/>
      </c>
      <c r="AL1193" s="34" t="str">
        <f t="shared" si="448"/>
        <v/>
      </c>
      <c r="AM1193" s="34" t="str">
        <f t="shared" si="449"/>
        <v/>
      </c>
      <c r="AN1193" s="34" t="str">
        <f t="shared" si="450"/>
        <v/>
      </c>
      <c r="AO1193" s="34" t="str">
        <f t="shared" si="451"/>
        <v/>
      </c>
      <c r="AP1193" s="34" t="str">
        <f>IF(AJ1193="","",VLOOKUP(AN1193,[1]Sheet11!E:F,2,0))</f>
        <v/>
      </c>
      <c r="AQ1193" s="34" t="str">
        <f>IF(AO1193="拼单会员","5年",IF(AJ1193="","",VLOOKUP(AM1193&amp;AP1193,[1]Sheet11!$J$3:$K$17,2)))</f>
        <v/>
      </c>
      <c r="AR1193" s="34" t="str">
        <f t="shared" si="452"/>
        <v/>
      </c>
      <c r="AS1193" s="34" t="str">
        <f t="shared" si="453"/>
        <v/>
      </c>
      <c r="AT1193" s="34" t="str">
        <f t="shared" si="454"/>
        <v/>
      </c>
      <c r="AU1193" s="34" t="str">
        <f t="shared" si="455"/>
        <v/>
      </c>
      <c r="AV1193" s="34" t="str">
        <f t="shared" si="456"/>
        <v/>
      </c>
      <c r="AW1193" s="34" t="str">
        <f t="shared" si="457"/>
        <v/>
      </c>
      <c r="AX1193" s="34" t="str">
        <f t="shared" si="458"/>
        <v/>
      </c>
      <c r="AY1193" s="34" t="str">
        <f>IF(SUMIF('7-市场业绩'!F:F,AC1193,'7-市场业绩'!I:I)&gt;0,"学习卡","老结算")</f>
        <v>老结算</v>
      </c>
      <c r="AZ1193" s="34" t="str">
        <f t="shared" si="459"/>
        <v/>
      </c>
      <c r="BA1193" s="34" t="str">
        <f t="shared" si="460"/>
        <v>无</v>
      </c>
      <c r="BB1193" s="34" t="str">
        <f t="shared" si="461"/>
        <v/>
      </c>
      <c r="BC1193" s="34" t="str">
        <f t="shared" si="462"/>
        <v/>
      </c>
      <c r="BD1193" s="34" t="str">
        <f t="shared" si="463"/>
        <v>无</v>
      </c>
      <c r="BE1193" s="34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 ht="17.25" hidden="1" customHeight="1">
      <c r="A1194" s="36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208"/>
      <c r="M1194" s="208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4" t="str">
        <f t="shared" si="440"/>
        <v/>
      </c>
      <c r="AD1194" s="35">
        <f t="shared" si="441"/>
        <v>0</v>
      </c>
      <c r="AE1194" s="34" t="str">
        <f t="shared" si="442"/>
        <v/>
      </c>
      <c r="AF1194" s="24"/>
      <c r="AG1194" s="39">
        <f t="shared" si="443"/>
        <v>0</v>
      </c>
      <c r="AH1194" s="35">
        <f t="shared" si="444"/>
        <v>0</v>
      </c>
      <c r="AI1194" s="35">
        <f t="shared" si="445"/>
        <v>0</v>
      </c>
      <c r="AJ1194" s="34" t="str">
        <f t="shared" si="446"/>
        <v/>
      </c>
      <c r="AK1194" s="34" t="str">
        <f t="shared" si="447"/>
        <v/>
      </c>
      <c r="AL1194" s="34" t="str">
        <f t="shared" si="448"/>
        <v/>
      </c>
      <c r="AM1194" s="34" t="str">
        <f t="shared" si="449"/>
        <v/>
      </c>
      <c r="AN1194" s="34" t="str">
        <f t="shared" si="450"/>
        <v/>
      </c>
      <c r="AO1194" s="34" t="str">
        <f t="shared" si="451"/>
        <v/>
      </c>
      <c r="AP1194" s="34" t="str">
        <f>IF(AJ1194="","",VLOOKUP(AN1194,[1]Sheet11!E:F,2,0))</f>
        <v/>
      </c>
      <c r="AQ1194" s="34" t="str">
        <f>IF(AO1194="拼单会员","5年",IF(AJ1194="","",VLOOKUP(AM1194&amp;AP1194,[1]Sheet11!$J$3:$K$17,2)))</f>
        <v/>
      </c>
      <c r="AR1194" s="34" t="str">
        <f t="shared" si="452"/>
        <v/>
      </c>
      <c r="AS1194" s="34" t="str">
        <f t="shared" si="453"/>
        <v/>
      </c>
      <c r="AT1194" s="34" t="str">
        <f t="shared" si="454"/>
        <v/>
      </c>
      <c r="AU1194" s="34" t="str">
        <f t="shared" si="455"/>
        <v/>
      </c>
      <c r="AV1194" s="34" t="str">
        <f t="shared" si="456"/>
        <v/>
      </c>
      <c r="AW1194" s="34" t="str">
        <f t="shared" si="457"/>
        <v/>
      </c>
      <c r="AX1194" s="34" t="str">
        <f t="shared" si="458"/>
        <v/>
      </c>
      <c r="AY1194" s="34" t="str">
        <f>IF(SUMIF('7-市场业绩'!F:F,AC1194,'7-市场业绩'!I:I)&gt;0,"学习卡","老结算")</f>
        <v>老结算</v>
      </c>
      <c r="AZ1194" s="34" t="str">
        <f t="shared" si="459"/>
        <v/>
      </c>
      <c r="BA1194" s="34" t="str">
        <f t="shared" si="460"/>
        <v>无</v>
      </c>
      <c r="BB1194" s="34" t="str">
        <f t="shared" si="461"/>
        <v/>
      </c>
      <c r="BC1194" s="34" t="str">
        <f t="shared" si="462"/>
        <v/>
      </c>
      <c r="BD1194" s="34" t="str">
        <f t="shared" si="463"/>
        <v>无</v>
      </c>
      <c r="BE1194" s="34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 ht="17.25" hidden="1" customHeight="1">
      <c r="A1195" s="36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208"/>
      <c r="M1195" s="208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4" t="str">
        <f t="shared" si="440"/>
        <v/>
      </c>
      <c r="AD1195" s="35">
        <f t="shared" si="441"/>
        <v>0</v>
      </c>
      <c r="AE1195" s="34" t="str">
        <f t="shared" si="442"/>
        <v/>
      </c>
      <c r="AF1195" s="24"/>
      <c r="AG1195" s="39">
        <f t="shared" si="443"/>
        <v>0</v>
      </c>
      <c r="AH1195" s="35">
        <f t="shared" si="444"/>
        <v>0</v>
      </c>
      <c r="AI1195" s="35">
        <f t="shared" si="445"/>
        <v>0</v>
      </c>
      <c r="AJ1195" s="34" t="str">
        <f t="shared" si="446"/>
        <v/>
      </c>
      <c r="AK1195" s="34" t="str">
        <f t="shared" si="447"/>
        <v/>
      </c>
      <c r="AL1195" s="34" t="str">
        <f t="shared" si="448"/>
        <v/>
      </c>
      <c r="AM1195" s="34" t="str">
        <f t="shared" si="449"/>
        <v/>
      </c>
      <c r="AN1195" s="34" t="str">
        <f t="shared" si="450"/>
        <v/>
      </c>
      <c r="AO1195" s="34" t="str">
        <f t="shared" si="451"/>
        <v/>
      </c>
      <c r="AP1195" s="34" t="str">
        <f>IF(AJ1195="","",VLOOKUP(AN1195,[1]Sheet11!E:F,2,0))</f>
        <v/>
      </c>
      <c r="AQ1195" s="34" t="str">
        <f>IF(AO1195="拼单会员","5年",IF(AJ1195="","",VLOOKUP(AM1195&amp;AP1195,[1]Sheet11!$J$3:$K$17,2)))</f>
        <v/>
      </c>
      <c r="AR1195" s="34" t="str">
        <f t="shared" si="452"/>
        <v/>
      </c>
      <c r="AS1195" s="34" t="str">
        <f t="shared" si="453"/>
        <v/>
      </c>
      <c r="AT1195" s="34" t="str">
        <f t="shared" si="454"/>
        <v/>
      </c>
      <c r="AU1195" s="34" t="str">
        <f t="shared" si="455"/>
        <v/>
      </c>
      <c r="AV1195" s="34" t="str">
        <f t="shared" si="456"/>
        <v/>
      </c>
      <c r="AW1195" s="34" t="str">
        <f t="shared" si="457"/>
        <v/>
      </c>
      <c r="AX1195" s="34" t="str">
        <f t="shared" si="458"/>
        <v/>
      </c>
      <c r="AY1195" s="34" t="str">
        <f>IF(SUMIF('7-市场业绩'!F:F,AC1195,'7-市场业绩'!I:I)&gt;0,"学习卡","老结算")</f>
        <v>老结算</v>
      </c>
      <c r="AZ1195" s="34" t="str">
        <f t="shared" si="459"/>
        <v/>
      </c>
      <c r="BA1195" s="34" t="str">
        <f t="shared" si="460"/>
        <v>无</v>
      </c>
      <c r="BB1195" s="34" t="str">
        <f t="shared" si="461"/>
        <v/>
      </c>
      <c r="BC1195" s="34" t="str">
        <f t="shared" si="462"/>
        <v/>
      </c>
      <c r="BD1195" s="34" t="str">
        <f t="shared" si="463"/>
        <v>无</v>
      </c>
      <c r="BE1195" s="34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 ht="17.25" hidden="1" customHeight="1">
      <c r="A1196" s="36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208"/>
      <c r="M1196" s="208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4" t="str">
        <f t="shared" si="440"/>
        <v/>
      </c>
      <c r="AD1196" s="35">
        <f t="shared" si="441"/>
        <v>0</v>
      </c>
      <c r="AE1196" s="34" t="str">
        <f t="shared" si="442"/>
        <v/>
      </c>
      <c r="AF1196" s="24"/>
      <c r="AG1196" s="39">
        <f t="shared" si="443"/>
        <v>0</v>
      </c>
      <c r="AH1196" s="35">
        <f t="shared" si="444"/>
        <v>0</v>
      </c>
      <c r="AI1196" s="35">
        <f t="shared" si="445"/>
        <v>0</v>
      </c>
      <c r="AJ1196" s="34" t="str">
        <f t="shared" si="446"/>
        <v/>
      </c>
      <c r="AK1196" s="34" t="str">
        <f t="shared" si="447"/>
        <v/>
      </c>
      <c r="AL1196" s="34" t="str">
        <f t="shared" si="448"/>
        <v/>
      </c>
      <c r="AM1196" s="34" t="str">
        <f t="shared" si="449"/>
        <v/>
      </c>
      <c r="AN1196" s="34" t="str">
        <f t="shared" si="450"/>
        <v/>
      </c>
      <c r="AO1196" s="34" t="str">
        <f t="shared" si="451"/>
        <v/>
      </c>
      <c r="AP1196" s="34" t="str">
        <f>IF(AJ1196="","",VLOOKUP(AN1196,[1]Sheet11!E:F,2,0))</f>
        <v/>
      </c>
      <c r="AQ1196" s="34" t="str">
        <f>IF(AO1196="拼单会员","5年",IF(AJ1196="","",VLOOKUP(AM1196&amp;AP1196,[1]Sheet11!$J$3:$K$17,2)))</f>
        <v/>
      </c>
      <c r="AR1196" s="34" t="str">
        <f t="shared" si="452"/>
        <v/>
      </c>
      <c r="AS1196" s="34" t="str">
        <f t="shared" si="453"/>
        <v/>
      </c>
      <c r="AT1196" s="34" t="str">
        <f t="shared" si="454"/>
        <v/>
      </c>
      <c r="AU1196" s="34" t="str">
        <f t="shared" si="455"/>
        <v/>
      </c>
      <c r="AV1196" s="34" t="str">
        <f t="shared" si="456"/>
        <v/>
      </c>
      <c r="AW1196" s="34" t="str">
        <f t="shared" si="457"/>
        <v/>
      </c>
      <c r="AX1196" s="34" t="str">
        <f t="shared" si="458"/>
        <v/>
      </c>
      <c r="AY1196" s="34" t="str">
        <f>IF(SUMIF('7-市场业绩'!F:F,AC1196,'7-市场业绩'!I:I)&gt;0,"学习卡","老结算")</f>
        <v>老结算</v>
      </c>
      <c r="AZ1196" s="34" t="str">
        <f t="shared" si="459"/>
        <v/>
      </c>
      <c r="BA1196" s="34" t="str">
        <f t="shared" si="460"/>
        <v>无</v>
      </c>
      <c r="BB1196" s="34" t="str">
        <f t="shared" si="461"/>
        <v/>
      </c>
      <c r="BC1196" s="34" t="str">
        <f t="shared" si="462"/>
        <v/>
      </c>
      <c r="BD1196" s="34" t="str">
        <f t="shared" si="463"/>
        <v>无</v>
      </c>
      <c r="BE1196" s="34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 ht="17.25" hidden="1" customHeight="1">
      <c r="A1197" s="36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208"/>
      <c r="M1197" s="208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4" t="str">
        <f t="shared" si="440"/>
        <v/>
      </c>
      <c r="AD1197" s="35">
        <f t="shared" si="441"/>
        <v>0</v>
      </c>
      <c r="AE1197" s="34" t="str">
        <f t="shared" si="442"/>
        <v/>
      </c>
      <c r="AF1197" s="24"/>
      <c r="AG1197" s="39">
        <f t="shared" si="443"/>
        <v>0</v>
      </c>
      <c r="AH1197" s="35">
        <f t="shared" si="444"/>
        <v>0</v>
      </c>
      <c r="AI1197" s="35">
        <f t="shared" si="445"/>
        <v>0</v>
      </c>
      <c r="AJ1197" s="34" t="str">
        <f t="shared" si="446"/>
        <v/>
      </c>
      <c r="AK1197" s="34" t="str">
        <f t="shared" si="447"/>
        <v/>
      </c>
      <c r="AL1197" s="34" t="str">
        <f t="shared" si="448"/>
        <v/>
      </c>
      <c r="AM1197" s="34" t="str">
        <f t="shared" si="449"/>
        <v/>
      </c>
      <c r="AN1197" s="34" t="str">
        <f t="shared" si="450"/>
        <v/>
      </c>
      <c r="AO1197" s="34" t="str">
        <f t="shared" si="451"/>
        <v/>
      </c>
      <c r="AP1197" s="34" t="str">
        <f>IF(AJ1197="","",VLOOKUP(AN1197,[1]Sheet11!E:F,2,0))</f>
        <v/>
      </c>
      <c r="AQ1197" s="34" t="str">
        <f>IF(AO1197="拼单会员","5年",IF(AJ1197="","",VLOOKUP(AM1197&amp;AP1197,[1]Sheet11!$J$3:$K$17,2)))</f>
        <v/>
      </c>
      <c r="AR1197" s="34" t="str">
        <f t="shared" si="452"/>
        <v/>
      </c>
      <c r="AS1197" s="34" t="str">
        <f t="shared" si="453"/>
        <v/>
      </c>
      <c r="AT1197" s="34" t="str">
        <f t="shared" si="454"/>
        <v/>
      </c>
      <c r="AU1197" s="34" t="str">
        <f t="shared" si="455"/>
        <v/>
      </c>
      <c r="AV1197" s="34" t="str">
        <f t="shared" si="456"/>
        <v/>
      </c>
      <c r="AW1197" s="34" t="str">
        <f t="shared" si="457"/>
        <v/>
      </c>
      <c r="AX1197" s="34" t="str">
        <f t="shared" si="458"/>
        <v/>
      </c>
      <c r="AY1197" s="34" t="str">
        <f>IF(SUMIF('7-市场业绩'!F:F,AC1197,'7-市场业绩'!I:I)&gt;0,"学习卡","老结算")</f>
        <v>老结算</v>
      </c>
      <c r="AZ1197" s="34" t="str">
        <f t="shared" si="459"/>
        <v/>
      </c>
      <c r="BA1197" s="34" t="str">
        <f t="shared" si="460"/>
        <v>无</v>
      </c>
      <c r="BB1197" s="34" t="str">
        <f t="shared" si="461"/>
        <v/>
      </c>
      <c r="BC1197" s="34" t="str">
        <f t="shared" si="462"/>
        <v/>
      </c>
      <c r="BD1197" s="34" t="str">
        <f t="shared" si="463"/>
        <v>无</v>
      </c>
      <c r="BE1197" s="34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 ht="17.25" hidden="1" customHeight="1">
      <c r="A1198" s="36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208"/>
      <c r="M1198" s="208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4" t="str">
        <f t="shared" si="440"/>
        <v/>
      </c>
      <c r="AD1198" s="35">
        <f t="shared" si="441"/>
        <v>0</v>
      </c>
      <c r="AE1198" s="34" t="str">
        <f t="shared" si="442"/>
        <v/>
      </c>
      <c r="AF1198" s="24"/>
      <c r="AG1198" s="39">
        <f t="shared" si="443"/>
        <v>0</v>
      </c>
      <c r="AH1198" s="35">
        <f t="shared" si="444"/>
        <v>0</v>
      </c>
      <c r="AI1198" s="35">
        <f t="shared" si="445"/>
        <v>0</v>
      </c>
      <c r="AJ1198" s="34" t="str">
        <f t="shared" si="446"/>
        <v/>
      </c>
      <c r="AK1198" s="34" t="str">
        <f t="shared" si="447"/>
        <v/>
      </c>
      <c r="AL1198" s="34" t="str">
        <f t="shared" si="448"/>
        <v/>
      </c>
      <c r="AM1198" s="34" t="str">
        <f t="shared" si="449"/>
        <v/>
      </c>
      <c r="AN1198" s="34" t="str">
        <f t="shared" si="450"/>
        <v/>
      </c>
      <c r="AO1198" s="34" t="str">
        <f t="shared" si="451"/>
        <v/>
      </c>
      <c r="AP1198" s="34" t="str">
        <f>IF(AJ1198="","",VLOOKUP(AN1198,[1]Sheet11!E:F,2,0))</f>
        <v/>
      </c>
      <c r="AQ1198" s="34" t="str">
        <f>IF(AO1198="拼单会员","5年",IF(AJ1198="","",VLOOKUP(AM1198&amp;AP1198,[1]Sheet11!$J$3:$K$17,2)))</f>
        <v/>
      </c>
      <c r="AR1198" s="34" t="str">
        <f t="shared" si="452"/>
        <v/>
      </c>
      <c r="AS1198" s="34" t="str">
        <f t="shared" si="453"/>
        <v/>
      </c>
      <c r="AT1198" s="34" t="str">
        <f t="shared" si="454"/>
        <v/>
      </c>
      <c r="AU1198" s="34" t="str">
        <f t="shared" si="455"/>
        <v/>
      </c>
      <c r="AV1198" s="34" t="str">
        <f t="shared" si="456"/>
        <v/>
      </c>
      <c r="AW1198" s="34" t="str">
        <f t="shared" si="457"/>
        <v/>
      </c>
      <c r="AX1198" s="34" t="str">
        <f t="shared" si="458"/>
        <v/>
      </c>
      <c r="AY1198" s="34" t="str">
        <f>IF(SUMIF('7-市场业绩'!F:F,AC1198,'7-市场业绩'!I:I)&gt;0,"学习卡","老结算")</f>
        <v>老结算</v>
      </c>
      <c r="AZ1198" s="34" t="str">
        <f t="shared" si="459"/>
        <v/>
      </c>
      <c r="BA1198" s="34" t="str">
        <f t="shared" si="460"/>
        <v>无</v>
      </c>
      <c r="BB1198" s="34" t="str">
        <f t="shared" si="461"/>
        <v/>
      </c>
      <c r="BC1198" s="34" t="str">
        <f t="shared" si="462"/>
        <v/>
      </c>
      <c r="BD1198" s="34" t="str">
        <f t="shared" si="463"/>
        <v>无</v>
      </c>
      <c r="BE1198" s="34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 ht="17.25" hidden="1" customHeight="1">
      <c r="A1199" s="36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208"/>
      <c r="M1199" s="208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4" t="str">
        <f t="shared" si="440"/>
        <v/>
      </c>
      <c r="AD1199" s="35">
        <f t="shared" si="441"/>
        <v>0</v>
      </c>
      <c r="AE1199" s="34" t="str">
        <f t="shared" si="442"/>
        <v/>
      </c>
      <c r="AF1199" s="24"/>
      <c r="AG1199" s="39">
        <f t="shared" si="443"/>
        <v>0</v>
      </c>
      <c r="AH1199" s="35">
        <f t="shared" si="444"/>
        <v>0</v>
      </c>
      <c r="AI1199" s="35">
        <f t="shared" si="445"/>
        <v>0</v>
      </c>
      <c r="AJ1199" s="34" t="str">
        <f t="shared" si="446"/>
        <v/>
      </c>
      <c r="AK1199" s="34" t="str">
        <f t="shared" si="447"/>
        <v/>
      </c>
      <c r="AL1199" s="34" t="str">
        <f t="shared" si="448"/>
        <v/>
      </c>
      <c r="AM1199" s="34" t="str">
        <f t="shared" si="449"/>
        <v/>
      </c>
      <c r="AN1199" s="34" t="str">
        <f t="shared" si="450"/>
        <v/>
      </c>
      <c r="AO1199" s="34" t="str">
        <f t="shared" si="451"/>
        <v/>
      </c>
      <c r="AP1199" s="34" t="str">
        <f>IF(AJ1199="","",VLOOKUP(AN1199,[1]Sheet11!E:F,2,0))</f>
        <v/>
      </c>
      <c r="AQ1199" s="34" t="str">
        <f>IF(AO1199="拼单会员","5年",IF(AJ1199="","",VLOOKUP(AM1199&amp;AP1199,[1]Sheet11!$J$3:$K$17,2)))</f>
        <v/>
      </c>
      <c r="AR1199" s="34" t="str">
        <f t="shared" si="452"/>
        <v/>
      </c>
      <c r="AS1199" s="34" t="str">
        <f t="shared" si="453"/>
        <v/>
      </c>
      <c r="AT1199" s="34" t="str">
        <f t="shared" si="454"/>
        <v/>
      </c>
      <c r="AU1199" s="34" t="str">
        <f t="shared" si="455"/>
        <v/>
      </c>
      <c r="AV1199" s="34" t="str">
        <f t="shared" si="456"/>
        <v/>
      </c>
      <c r="AW1199" s="34" t="str">
        <f t="shared" si="457"/>
        <v/>
      </c>
      <c r="AX1199" s="34" t="str">
        <f t="shared" si="458"/>
        <v/>
      </c>
      <c r="AY1199" s="34" t="str">
        <f>IF(SUMIF('7-市场业绩'!F:F,AC1199,'7-市场业绩'!I:I)&gt;0,"学习卡","老结算")</f>
        <v>老结算</v>
      </c>
      <c r="AZ1199" s="34" t="str">
        <f t="shared" si="459"/>
        <v/>
      </c>
      <c r="BA1199" s="34" t="str">
        <f t="shared" si="460"/>
        <v>无</v>
      </c>
      <c r="BB1199" s="34" t="str">
        <f t="shared" si="461"/>
        <v/>
      </c>
      <c r="BC1199" s="34" t="str">
        <f t="shared" si="462"/>
        <v/>
      </c>
      <c r="BD1199" s="34" t="str">
        <f t="shared" si="463"/>
        <v>无</v>
      </c>
      <c r="BE1199" s="34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1:AF1048576" name="区域2"/>
    <protectedRange sqref="A1:AB1048576" name="区域1"/>
    <protectedRange sqref="A1:AB1048576" name="区域3"/>
  </protectedRanges>
  <autoFilter ref="A1:BS1199">
    <filterColumn colId="28">
      <filters>
        <filter val="张松煌"/>
      </filters>
    </filterColumn>
    <filterColumn colId="51">
      <filters>
        <filter val="新生游学会员"/>
      </filters>
    </filterColumn>
  </autoFilter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46"/>
  <sheetViews>
    <sheetView topLeftCell="B1" workbookViewId="0">
      <selection activeCell="I23" sqref="I23"/>
    </sheetView>
  </sheetViews>
  <sheetFormatPr baseColWidth="10" defaultColWidth="8.83203125" defaultRowHeight="14" x14ac:dyDescent="0"/>
  <cols>
    <col min="6" max="6" width="12.1640625" customWidth="1"/>
    <col min="8" max="8" width="6" customWidth="1"/>
    <col min="10" max="10" width="10.1640625" bestFit="1" customWidth="1"/>
    <col min="11" max="11" width="4.33203125" bestFit="1" customWidth="1"/>
  </cols>
  <sheetData>
    <row r="2" spans="4:11">
      <c r="F2" t="s">
        <v>727</v>
      </c>
    </row>
    <row r="3" spans="4:11">
      <c r="D3" t="s">
        <v>728</v>
      </c>
      <c r="E3" t="s">
        <v>729</v>
      </c>
      <c r="F3" t="s">
        <v>730</v>
      </c>
      <c r="G3" t="s">
        <v>731</v>
      </c>
      <c r="H3" t="s">
        <v>732</v>
      </c>
      <c r="I3" t="s">
        <v>730</v>
      </c>
      <c r="J3" t="str">
        <f t="shared" ref="J3:J8" si="0">H3&amp;I3</f>
        <v>小学1年</v>
      </c>
      <c r="K3" t="s">
        <v>733</v>
      </c>
    </row>
    <row r="4" spans="4:11">
      <c r="D4" t="s">
        <v>728</v>
      </c>
      <c r="E4" t="s">
        <v>734</v>
      </c>
      <c r="F4" t="s">
        <v>733</v>
      </c>
      <c r="G4" t="s">
        <v>735</v>
      </c>
      <c r="H4" t="s">
        <v>736</v>
      </c>
      <c r="I4" t="s">
        <v>737</v>
      </c>
      <c r="J4" t="str">
        <f t="shared" si="0"/>
        <v>小学2年</v>
      </c>
      <c r="K4" t="s">
        <v>738</v>
      </c>
    </row>
    <row r="5" spans="4:11">
      <c r="D5" t="s">
        <v>728</v>
      </c>
      <c r="E5" t="s">
        <v>739</v>
      </c>
      <c r="F5" t="s">
        <v>733</v>
      </c>
      <c r="G5" t="s">
        <v>735</v>
      </c>
      <c r="H5" t="s">
        <v>736</v>
      </c>
      <c r="I5" t="s">
        <v>740</v>
      </c>
      <c r="J5" t="str">
        <f t="shared" si="0"/>
        <v>小学2.5年</v>
      </c>
      <c r="K5" t="s">
        <v>738</v>
      </c>
    </row>
    <row r="6" spans="4:11">
      <c r="D6" t="s">
        <v>728</v>
      </c>
      <c r="E6" t="s">
        <v>741</v>
      </c>
      <c r="F6" t="s">
        <v>733</v>
      </c>
      <c r="G6" t="s">
        <v>735</v>
      </c>
      <c r="H6" t="s">
        <v>736</v>
      </c>
      <c r="I6" t="s">
        <v>742</v>
      </c>
      <c r="J6" t="str">
        <f t="shared" si="0"/>
        <v>小学3年</v>
      </c>
      <c r="K6" t="s">
        <v>738</v>
      </c>
    </row>
    <row r="7" spans="4:11">
      <c r="D7" t="s">
        <v>728</v>
      </c>
      <c r="E7" t="s">
        <v>743</v>
      </c>
      <c r="F7" t="s">
        <v>733</v>
      </c>
      <c r="G7" t="s">
        <v>735</v>
      </c>
      <c r="H7" t="s">
        <v>736</v>
      </c>
      <c r="I7" t="s">
        <v>744</v>
      </c>
      <c r="J7" t="str">
        <f t="shared" si="0"/>
        <v>小学4年</v>
      </c>
      <c r="K7" t="s">
        <v>738</v>
      </c>
    </row>
    <row r="8" spans="4:11">
      <c r="D8" t="s">
        <v>728</v>
      </c>
      <c r="E8" t="s">
        <v>745</v>
      </c>
      <c r="F8" t="s">
        <v>738</v>
      </c>
      <c r="G8" t="s">
        <v>735</v>
      </c>
      <c r="H8" t="s">
        <v>736</v>
      </c>
      <c r="I8" t="s">
        <v>746</v>
      </c>
      <c r="J8" t="str">
        <f t="shared" si="0"/>
        <v>小学5年</v>
      </c>
      <c r="K8" t="s">
        <v>747</v>
      </c>
    </row>
    <row r="9" spans="4:11">
      <c r="D9" t="s">
        <v>728</v>
      </c>
      <c r="E9" t="s">
        <v>748</v>
      </c>
      <c r="F9" t="s">
        <v>749</v>
      </c>
    </row>
    <row r="10" spans="4:11">
      <c r="D10" t="s">
        <v>728</v>
      </c>
      <c r="E10" t="s">
        <v>750</v>
      </c>
      <c r="F10" t="s">
        <v>749</v>
      </c>
    </row>
    <row r="11" spans="4:11">
      <c r="D11" t="s">
        <v>728</v>
      </c>
      <c r="E11" t="s">
        <v>751</v>
      </c>
      <c r="F11" t="s">
        <v>752</v>
      </c>
      <c r="G11" t="s">
        <v>731</v>
      </c>
      <c r="H11" t="s">
        <v>753</v>
      </c>
      <c r="I11" t="s">
        <v>730</v>
      </c>
      <c r="J11" t="str">
        <f t="shared" ref="J11:J16" si="1">H11&amp;I11</f>
        <v>幼儿1年</v>
      </c>
      <c r="K11" t="s">
        <v>730</v>
      </c>
    </row>
    <row r="12" spans="4:11">
      <c r="D12" t="s">
        <v>728</v>
      </c>
      <c r="E12" t="s">
        <v>754</v>
      </c>
      <c r="F12" t="s">
        <v>752</v>
      </c>
      <c r="G12" t="s">
        <v>731</v>
      </c>
      <c r="H12" t="s">
        <v>753</v>
      </c>
      <c r="I12" t="s">
        <v>737</v>
      </c>
      <c r="J12" t="str">
        <f t="shared" si="1"/>
        <v>幼儿2年</v>
      </c>
      <c r="K12" t="s">
        <v>742</v>
      </c>
    </row>
    <row r="13" spans="4:11">
      <c r="D13" t="s">
        <v>728</v>
      </c>
      <c r="E13" t="s">
        <v>755</v>
      </c>
      <c r="F13" t="s">
        <v>752</v>
      </c>
      <c r="G13" t="s">
        <v>731</v>
      </c>
      <c r="H13" t="s">
        <v>753</v>
      </c>
      <c r="I13" t="s">
        <v>756</v>
      </c>
      <c r="J13" t="str">
        <f t="shared" si="1"/>
        <v>幼儿2.5年</v>
      </c>
      <c r="K13" t="s">
        <v>1388</v>
      </c>
    </row>
    <row r="14" spans="4:11">
      <c r="D14" t="s">
        <v>728</v>
      </c>
      <c r="E14" t="s">
        <v>757</v>
      </c>
      <c r="F14" t="s">
        <v>758</v>
      </c>
      <c r="G14" t="s">
        <v>731</v>
      </c>
      <c r="H14" t="s">
        <v>753</v>
      </c>
      <c r="I14" t="s">
        <v>752</v>
      </c>
      <c r="J14" t="str">
        <f t="shared" si="1"/>
        <v>幼儿3年</v>
      </c>
      <c r="K14" t="s">
        <v>752</v>
      </c>
    </row>
    <row r="15" spans="4:11">
      <c r="D15" t="s">
        <v>728</v>
      </c>
      <c r="E15" t="s">
        <v>759</v>
      </c>
      <c r="F15" t="s">
        <v>758</v>
      </c>
      <c r="G15" t="s">
        <v>731</v>
      </c>
      <c r="H15" t="s">
        <v>753</v>
      </c>
      <c r="I15" t="s">
        <v>744</v>
      </c>
      <c r="J15" t="str">
        <f t="shared" si="1"/>
        <v>幼儿4年</v>
      </c>
      <c r="K15" t="s">
        <v>752</v>
      </c>
    </row>
    <row r="16" spans="4:11">
      <c r="D16" t="s">
        <v>728</v>
      </c>
      <c r="E16" t="s">
        <v>760</v>
      </c>
      <c r="F16" t="s">
        <v>758</v>
      </c>
      <c r="G16" t="s">
        <v>731</v>
      </c>
      <c r="H16" t="s">
        <v>753</v>
      </c>
      <c r="I16" t="s">
        <v>746</v>
      </c>
      <c r="J16" t="str">
        <f t="shared" si="1"/>
        <v>幼儿5年</v>
      </c>
      <c r="K16" t="s">
        <v>747</v>
      </c>
    </row>
    <row r="17" spans="4:6">
      <c r="D17" t="s">
        <v>728</v>
      </c>
      <c r="E17" t="s">
        <v>761</v>
      </c>
      <c r="F17" t="s">
        <v>747</v>
      </c>
    </row>
    <row r="18" spans="4:6">
      <c r="E18" t="s">
        <v>762</v>
      </c>
      <c r="F18" t="s">
        <v>730</v>
      </c>
    </row>
    <row r="19" spans="4:6">
      <c r="E19" t="s">
        <v>763</v>
      </c>
      <c r="F19" t="s">
        <v>730</v>
      </c>
    </row>
    <row r="20" spans="4:6">
      <c r="E20" t="s">
        <v>764</v>
      </c>
      <c r="F20" t="s">
        <v>730</v>
      </c>
    </row>
    <row r="21" spans="4:6">
      <c r="E21" t="s">
        <v>765</v>
      </c>
      <c r="F21" t="s">
        <v>752</v>
      </c>
    </row>
    <row r="22" spans="4:6">
      <c r="E22" t="s">
        <v>766</v>
      </c>
      <c r="F22" t="s">
        <v>752</v>
      </c>
    </row>
    <row r="23" spans="4:6">
      <c r="E23" t="s">
        <v>767</v>
      </c>
      <c r="F23" t="s">
        <v>730</v>
      </c>
    </row>
    <row r="24" spans="4:6">
      <c r="E24" t="s">
        <v>768</v>
      </c>
      <c r="F24" t="s">
        <v>730</v>
      </c>
    </row>
    <row r="25" spans="4:6">
      <c r="E25" t="s">
        <v>769</v>
      </c>
      <c r="F25" t="s">
        <v>730</v>
      </c>
    </row>
    <row r="26" spans="4:6">
      <c r="E26" t="s">
        <v>769</v>
      </c>
      <c r="F26" t="s">
        <v>730</v>
      </c>
    </row>
    <row r="27" spans="4:6">
      <c r="E27" t="s">
        <v>769</v>
      </c>
      <c r="F27" t="s">
        <v>730</v>
      </c>
    </row>
    <row r="28" spans="4:6">
      <c r="E28" t="s">
        <v>769</v>
      </c>
      <c r="F28" t="s">
        <v>730</v>
      </c>
    </row>
    <row r="29" spans="4:6">
      <c r="E29" t="s">
        <v>769</v>
      </c>
      <c r="F29" t="s">
        <v>730</v>
      </c>
    </row>
    <row r="30" spans="4:6">
      <c r="E30" t="s">
        <v>737</v>
      </c>
      <c r="F30" t="s">
        <v>749</v>
      </c>
    </row>
    <row r="31" spans="4:6">
      <c r="E31" t="s">
        <v>737</v>
      </c>
      <c r="F31" t="s">
        <v>749</v>
      </c>
    </row>
    <row r="32" spans="4:6">
      <c r="E32" t="s">
        <v>737</v>
      </c>
      <c r="F32" t="s">
        <v>749</v>
      </c>
    </row>
    <row r="33" spans="5:6">
      <c r="E33" t="s">
        <v>770</v>
      </c>
      <c r="F33" t="s">
        <v>752</v>
      </c>
    </row>
    <row r="34" spans="5:6">
      <c r="E34" t="s">
        <v>770</v>
      </c>
      <c r="F34" t="s">
        <v>752</v>
      </c>
    </row>
    <row r="35" spans="5:6">
      <c r="E35" t="s">
        <v>770</v>
      </c>
      <c r="F35" t="s">
        <v>752</v>
      </c>
    </row>
    <row r="36" spans="5:6">
      <c r="E36" t="s">
        <v>744</v>
      </c>
      <c r="F36" t="s">
        <v>758</v>
      </c>
    </row>
    <row r="37" spans="5:6">
      <c r="E37" t="s">
        <v>744</v>
      </c>
      <c r="F37" t="s">
        <v>758</v>
      </c>
    </row>
    <row r="38" spans="5:6">
      <c r="E38" t="s">
        <v>744</v>
      </c>
      <c r="F38" t="s">
        <v>758</v>
      </c>
    </row>
    <row r="39" spans="5:6">
      <c r="E39" t="s">
        <v>746</v>
      </c>
      <c r="F39" t="s">
        <v>747</v>
      </c>
    </row>
    <row r="41" spans="5:6">
      <c r="E41" t="s">
        <v>768</v>
      </c>
      <c r="F41" t="s">
        <v>730</v>
      </c>
    </row>
    <row r="42" spans="5:6">
      <c r="E42" t="s">
        <v>771</v>
      </c>
      <c r="F42" t="s">
        <v>752</v>
      </c>
    </row>
    <row r="43" spans="5:6">
      <c r="E43" t="s">
        <v>772</v>
      </c>
      <c r="F43" t="s">
        <v>730</v>
      </c>
    </row>
    <row r="44" spans="5:6">
      <c r="E44" t="s">
        <v>773</v>
      </c>
      <c r="F44" t="s">
        <v>752</v>
      </c>
    </row>
    <row r="46" spans="5:6">
      <c r="E46" t="s">
        <v>756</v>
      </c>
      <c r="F46" t="s">
        <v>738</v>
      </c>
    </row>
  </sheetData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baseColWidth="10" defaultColWidth="8.83203125" defaultRowHeight="14" x14ac:dyDescent="0"/>
  <cols>
    <col min="1" max="2" width="7.1640625" customWidth="1"/>
    <col min="3" max="3" width="6.6640625" customWidth="1"/>
    <col min="4" max="4" width="10.83203125" bestFit="1" customWidth="1"/>
    <col min="5" max="5" width="14.6640625" customWidth="1"/>
    <col min="6" max="6" width="6.1640625" customWidth="1"/>
    <col min="7" max="7" width="7.1640625" customWidth="1"/>
    <col min="10" max="10" width="5.6640625" customWidth="1"/>
    <col min="11" max="11" width="6.5" customWidth="1"/>
    <col min="12" max="12" width="7.83203125" customWidth="1"/>
  </cols>
  <sheetData>
    <row r="1" spans="1:14">
      <c r="A1" t="s">
        <v>461</v>
      </c>
      <c r="B1" t="s">
        <v>6</v>
      </c>
      <c r="C1" t="s">
        <v>462</v>
      </c>
      <c r="D1" t="s">
        <v>463</v>
      </c>
      <c r="E1" t="s">
        <v>464</v>
      </c>
      <c r="F1" t="s">
        <v>454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</row>
    <row r="2" spans="1:14">
      <c r="A2" t="s">
        <v>1215</v>
      </c>
      <c r="B2" t="s">
        <v>857</v>
      </c>
      <c r="C2" t="s">
        <v>1084</v>
      </c>
      <c r="D2">
        <v>42862</v>
      </c>
      <c r="E2" t="s">
        <v>485</v>
      </c>
      <c r="F2" t="s">
        <v>474</v>
      </c>
      <c r="G2" t="s">
        <v>13</v>
      </c>
      <c r="H2" t="s">
        <v>475</v>
      </c>
      <c r="I2" t="s">
        <v>1216</v>
      </c>
      <c r="J2" t="s">
        <v>477</v>
      </c>
      <c r="K2">
        <v>32</v>
      </c>
      <c r="L2" t="s">
        <v>1217</v>
      </c>
      <c r="M2" t="s">
        <v>1208</v>
      </c>
      <c r="N2" t="s">
        <v>1208</v>
      </c>
    </row>
    <row r="3" spans="1:14">
      <c r="A3" t="s">
        <v>1215</v>
      </c>
      <c r="B3" t="s">
        <v>857</v>
      </c>
      <c r="C3" t="s">
        <v>1143</v>
      </c>
      <c r="D3">
        <v>42862</v>
      </c>
      <c r="E3" t="s">
        <v>485</v>
      </c>
      <c r="F3" t="s">
        <v>474</v>
      </c>
      <c r="G3" t="s">
        <v>13</v>
      </c>
      <c r="H3" t="s">
        <v>475</v>
      </c>
      <c r="I3" t="s">
        <v>476</v>
      </c>
      <c r="J3" t="s">
        <v>477</v>
      </c>
      <c r="K3">
        <v>32</v>
      </c>
      <c r="L3" t="s">
        <v>1217</v>
      </c>
      <c r="M3" t="s">
        <v>1208</v>
      </c>
      <c r="N3" t="s">
        <v>1208</v>
      </c>
    </row>
    <row r="4" spans="1:14">
      <c r="A4" t="s">
        <v>1215</v>
      </c>
      <c r="B4" t="s">
        <v>857</v>
      </c>
      <c r="C4" t="s">
        <v>1068</v>
      </c>
      <c r="D4">
        <v>42862</v>
      </c>
      <c r="E4" t="s">
        <v>473</v>
      </c>
      <c r="F4" t="s">
        <v>474</v>
      </c>
      <c r="G4" t="s">
        <v>13</v>
      </c>
      <c r="H4" t="s">
        <v>475</v>
      </c>
      <c r="I4" t="s">
        <v>476</v>
      </c>
      <c r="J4" t="s">
        <v>477</v>
      </c>
      <c r="K4">
        <v>48</v>
      </c>
      <c r="L4" t="s">
        <v>1063</v>
      </c>
      <c r="M4" t="s">
        <v>1212</v>
      </c>
      <c r="N4" t="s">
        <v>1212</v>
      </c>
    </row>
    <row r="5" spans="1:14">
      <c r="A5" t="s">
        <v>1215</v>
      </c>
      <c r="B5" t="s">
        <v>857</v>
      </c>
      <c r="C5" t="s">
        <v>1115</v>
      </c>
      <c r="D5">
        <v>42861</v>
      </c>
      <c r="E5" t="s">
        <v>473</v>
      </c>
      <c r="F5" t="s">
        <v>474</v>
      </c>
      <c r="G5" t="s">
        <v>13</v>
      </c>
      <c r="H5" t="s">
        <v>475</v>
      </c>
      <c r="I5" t="s">
        <v>476</v>
      </c>
      <c r="J5" t="s">
        <v>477</v>
      </c>
      <c r="K5">
        <v>48</v>
      </c>
      <c r="L5" t="s">
        <v>1063</v>
      </c>
      <c r="M5" t="s">
        <v>1212</v>
      </c>
      <c r="N5" t="s">
        <v>1212</v>
      </c>
    </row>
    <row r="6" spans="1:14">
      <c r="A6" t="s">
        <v>1215</v>
      </c>
      <c r="B6" t="s">
        <v>857</v>
      </c>
      <c r="C6" t="s">
        <v>1218</v>
      </c>
      <c r="D6">
        <v>42873</v>
      </c>
      <c r="E6" t="s">
        <v>485</v>
      </c>
      <c r="F6" t="s">
        <v>474</v>
      </c>
      <c r="G6" t="s">
        <v>13</v>
      </c>
      <c r="H6" t="s">
        <v>475</v>
      </c>
      <c r="I6" t="s">
        <v>476</v>
      </c>
      <c r="J6" t="s">
        <v>477</v>
      </c>
      <c r="K6">
        <v>32</v>
      </c>
      <c r="L6" t="s">
        <v>1217</v>
      </c>
      <c r="M6" t="s">
        <v>1208</v>
      </c>
      <c r="N6" t="s">
        <v>1208</v>
      </c>
    </row>
    <row r="7" spans="1:14">
      <c r="A7" t="s">
        <v>1215</v>
      </c>
      <c r="B7" t="s">
        <v>857</v>
      </c>
      <c r="C7" t="s">
        <v>1136</v>
      </c>
      <c r="D7">
        <v>42862</v>
      </c>
      <c r="E7" t="s">
        <v>480</v>
      </c>
      <c r="F7" t="s">
        <v>474</v>
      </c>
      <c r="G7" t="s">
        <v>13</v>
      </c>
      <c r="H7" t="s">
        <v>475</v>
      </c>
      <c r="I7" t="s">
        <v>476</v>
      </c>
      <c r="J7" t="s">
        <v>477</v>
      </c>
      <c r="K7">
        <v>32</v>
      </c>
      <c r="L7" t="s">
        <v>1219</v>
      </c>
      <c r="M7" t="s">
        <v>1210</v>
      </c>
      <c r="N7" t="s">
        <v>1210</v>
      </c>
    </row>
    <row r="8" spans="1:14">
      <c r="A8" t="s">
        <v>1215</v>
      </c>
      <c r="B8" t="s">
        <v>857</v>
      </c>
      <c r="C8" t="s">
        <v>1220</v>
      </c>
      <c r="D8">
        <v>42868</v>
      </c>
      <c r="E8" t="s">
        <v>485</v>
      </c>
      <c r="F8" t="s">
        <v>474</v>
      </c>
      <c r="G8" t="s">
        <v>13</v>
      </c>
      <c r="H8" t="s">
        <v>475</v>
      </c>
      <c r="I8" t="s">
        <v>476</v>
      </c>
      <c r="J8" t="s">
        <v>477</v>
      </c>
      <c r="K8">
        <v>32</v>
      </c>
      <c r="L8" t="s">
        <v>1217</v>
      </c>
      <c r="M8" t="s">
        <v>1208</v>
      </c>
      <c r="N8" t="s">
        <v>1208</v>
      </c>
    </row>
    <row r="9" spans="1:14">
      <c r="A9" t="s">
        <v>1215</v>
      </c>
      <c r="B9" t="s">
        <v>857</v>
      </c>
      <c r="C9" t="s">
        <v>1179</v>
      </c>
      <c r="D9">
        <v>42862</v>
      </c>
      <c r="E9" t="s">
        <v>485</v>
      </c>
      <c r="F9" t="s">
        <v>474</v>
      </c>
      <c r="G9" t="s">
        <v>13</v>
      </c>
      <c r="H9" t="s">
        <v>475</v>
      </c>
      <c r="I9" t="s">
        <v>476</v>
      </c>
      <c r="J9" t="s">
        <v>477</v>
      </c>
      <c r="K9">
        <v>32</v>
      </c>
      <c r="L9" t="s">
        <v>1217</v>
      </c>
      <c r="M9" t="s">
        <v>1208</v>
      </c>
      <c r="N9" t="s">
        <v>1208</v>
      </c>
    </row>
    <row r="10" spans="1:14">
      <c r="A10" t="s">
        <v>1215</v>
      </c>
      <c r="B10" t="s">
        <v>857</v>
      </c>
      <c r="C10" t="s">
        <v>1132</v>
      </c>
      <c r="D10">
        <v>42862</v>
      </c>
      <c r="E10" t="s">
        <v>485</v>
      </c>
      <c r="F10" t="s">
        <v>474</v>
      </c>
      <c r="G10" t="s">
        <v>13</v>
      </c>
      <c r="H10" t="s">
        <v>475</v>
      </c>
      <c r="I10" t="s">
        <v>476</v>
      </c>
      <c r="J10" t="s">
        <v>477</v>
      </c>
      <c r="K10">
        <v>32</v>
      </c>
      <c r="L10" t="s">
        <v>1217</v>
      </c>
      <c r="M10" t="s">
        <v>1208</v>
      </c>
      <c r="N10" t="s">
        <v>1208</v>
      </c>
    </row>
    <row r="11" spans="1:14">
      <c r="A11" t="s">
        <v>1215</v>
      </c>
      <c r="B11" t="s">
        <v>857</v>
      </c>
      <c r="C11" t="s">
        <v>1180</v>
      </c>
      <c r="D11">
        <v>42862</v>
      </c>
      <c r="E11" t="s">
        <v>485</v>
      </c>
      <c r="F11" t="s">
        <v>474</v>
      </c>
      <c r="G11" t="s">
        <v>13</v>
      </c>
      <c r="H11" t="s">
        <v>475</v>
      </c>
      <c r="I11" t="s">
        <v>476</v>
      </c>
      <c r="J11" t="s">
        <v>477</v>
      </c>
      <c r="K11">
        <v>32</v>
      </c>
      <c r="L11" t="s">
        <v>1217</v>
      </c>
      <c r="M11" t="s">
        <v>1208</v>
      </c>
      <c r="N11" t="s">
        <v>1208</v>
      </c>
    </row>
    <row r="12" spans="1:14">
      <c r="A12" t="s">
        <v>1215</v>
      </c>
      <c r="B12" t="s">
        <v>857</v>
      </c>
      <c r="C12" t="s">
        <v>1127</v>
      </c>
      <c r="D12">
        <v>42868</v>
      </c>
      <c r="E12" t="s">
        <v>485</v>
      </c>
      <c r="F12" t="s">
        <v>474</v>
      </c>
      <c r="G12" t="s">
        <v>13</v>
      </c>
      <c r="H12" t="s">
        <v>475</v>
      </c>
      <c r="I12" t="s">
        <v>476</v>
      </c>
      <c r="J12" t="s">
        <v>477</v>
      </c>
      <c r="K12">
        <v>32</v>
      </c>
      <c r="L12" t="s">
        <v>1217</v>
      </c>
      <c r="M12" t="s">
        <v>1208</v>
      </c>
      <c r="N12" t="s">
        <v>1208</v>
      </c>
    </row>
    <row r="13" spans="1:14">
      <c r="A13" t="s">
        <v>1215</v>
      </c>
      <c r="B13" t="s">
        <v>857</v>
      </c>
      <c r="C13" t="s">
        <v>1201</v>
      </c>
      <c r="D13">
        <v>42862</v>
      </c>
      <c r="E13" t="s">
        <v>480</v>
      </c>
      <c r="F13" t="s">
        <v>474</v>
      </c>
      <c r="G13" t="s">
        <v>13</v>
      </c>
      <c r="H13" t="s">
        <v>475</v>
      </c>
      <c r="I13" t="s">
        <v>476</v>
      </c>
      <c r="J13" t="s">
        <v>477</v>
      </c>
      <c r="K13">
        <v>32</v>
      </c>
      <c r="L13" t="s">
        <v>1219</v>
      </c>
      <c r="M13" t="s">
        <v>1210</v>
      </c>
      <c r="N13" t="s">
        <v>1210</v>
      </c>
    </row>
    <row r="14" spans="1:14">
      <c r="A14" t="s">
        <v>1215</v>
      </c>
      <c r="B14" t="s">
        <v>857</v>
      </c>
      <c r="C14" t="s">
        <v>1155</v>
      </c>
      <c r="D14">
        <v>42874</v>
      </c>
      <c r="E14" t="s">
        <v>480</v>
      </c>
      <c r="F14" t="s">
        <v>474</v>
      </c>
      <c r="G14" t="s">
        <v>13</v>
      </c>
      <c r="H14" t="s">
        <v>475</v>
      </c>
      <c r="I14" t="s">
        <v>476</v>
      </c>
      <c r="J14" t="s">
        <v>477</v>
      </c>
      <c r="K14">
        <v>32</v>
      </c>
      <c r="L14" t="s">
        <v>1219</v>
      </c>
      <c r="M14" t="s">
        <v>1210</v>
      </c>
      <c r="N14" t="s">
        <v>1210</v>
      </c>
    </row>
    <row r="15" spans="1:14">
      <c r="A15" t="s">
        <v>1215</v>
      </c>
      <c r="B15" t="s">
        <v>857</v>
      </c>
      <c r="C15" t="s">
        <v>1160</v>
      </c>
      <c r="D15">
        <v>42862</v>
      </c>
      <c r="E15" t="s">
        <v>485</v>
      </c>
      <c r="F15" t="s">
        <v>474</v>
      </c>
      <c r="G15" t="s">
        <v>13</v>
      </c>
      <c r="H15" t="s">
        <v>475</v>
      </c>
      <c r="I15" t="s">
        <v>476</v>
      </c>
      <c r="J15" t="s">
        <v>477</v>
      </c>
      <c r="K15">
        <v>32</v>
      </c>
      <c r="L15" t="s">
        <v>1217</v>
      </c>
      <c r="M15" t="s">
        <v>1208</v>
      </c>
      <c r="N15" t="s">
        <v>1208</v>
      </c>
    </row>
    <row r="16" spans="1:14">
      <c r="A16" t="s">
        <v>1215</v>
      </c>
      <c r="B16" t="s">
        <v>857</v>
      </c>
      <c r="C16" t="s">
        <v>1134</v>
      </c>
      <c r="D16">
        <v>42862</v>
      </c>
      <c r="E16" t="s">
        <v>473</v>
      </c>
      <c r="F16" t="s">
        <v>474</v>
      </c>
      <c r="G16" t="s">
        <v>13</v>
      </c>
      <c r="H16" t="s">
        <v>475</v>
      </c>
      <c r="I16" t="s">
        <v>476</v>
      </c>
      <c r="J16" t="s">
        <v>477</v>
      </c>
      <c r="K16">
        <v>48</v>
      </c>
      <c r="L16" t="s">
        <v>1063</v>
      </c>
      <c r="M16" t="s">
        <v>1212</v>
      </c>
      <c r="N16" t="s">
        <v>1212</v>
      </c>
    </row>
    <row r="17" spans="1:14">
      <c r="A17" t="s">
        <v>1215</v>
      </c>
      <c r="B17" t="s">
        <v>857</v>
      </c>
      <c r="C17" t="s">
        <v>1184</v>
      </c>
      <c r="D17">
        <v>42863</v>
      </c>
      <c r="E17" t="s">
        <v>485</v>
      </c>
      <c r="F17" t="s">
        <v>474</v>
      </c>
      <c r="G17" t="s">
        <v>13</v>
      </c>
      <c r="H17" t="s">
        <v>475</v>
      </c>
      <c r="I17" t="s">
        <v>476</v>
      </c>
      <c r="J17" t="s">
        <v>477</v>
      </c>
      <c r="K17">
        <v>32</v>
      </c>
      <c r="L17" t="s">
        <v>1217</v>
      </c>
      <c r="M17" t="s">
        <v>1208</v>
      </c>
      <c r="N17" t="s">
        <v>1208</v>
      </c>
    </row>
    <row r="18" spans="1:14">
      <c r="A18" t="s">
        <v>1215</v>
      </c>
      <c r="B18" t="s">
        <v>857</v>
      </c>
      <c r="C18" t="s">
        <v>1076</v>
      </c>
      <c r="D18">
        <v>42862</v>
      </c>
      <c r="E18" t="s">
        <v>473</v>
      </c>
      <c r="F18" t="s">
        <v>474</v>
      </c>
      <c r="G18" t="s">
        <v>13</v>
      </c>
      <c r="H18" t="s">
        <v>475</v>
      </c>
      <c r="I18" t="s">
        <v>476</v>
      </c>
      <c r="J18" t="s">
        <v>477</v>
      </c>
      <c r="K18">
        <v>48</v>
      </c>
      <c r="L18" t="s">
        <v>1063</v>
      </c>
      <c r="M18" t="s">
        <v>1212</v>
      </c>
      <c r="N18" t="s">
        <v>1212</v>
      </c>
    </row>
    <row r="19" spans="1:14">
      <c r="A19" t="s">
        <v>1215</v>
      </c>
      <c r="B19" t="s">
        <v>857</v>
      </c>
      <c r="C19" t="s">
        <v>1084</v>
      </c>
      <c r="D19">
        <v>42862</v>
      </c>
      <c r="E19" t="s">
        <v>485</v>
      </c>
      <c r="F19" t="s">
        <v>474</v>
      </c>
      <c r="G19" t="s">
        <v>13</v>
      </c>
      <c r="H19" t="s">
        <v>475</v>
      </c>
      <c r="I19" t="s">
        <v>476</v>
      </c>
      <c r="J19" t="s">
        <v>477</v>
      </c>
      <c r="K19">
        <v>32</v>
      </c>
      <c r="L19" t="s">
        <v>1217</v>
      </c>
      <c r="M19" t="s">
        <v>1208</v>
      </c>
      <c r="N19" t="s">
        <v>1208</v>
      </c>
    </row>
    <row r="20" spans="1:14">
      <c r="A20" t="s">
        <v>1215</v>
      </c>
      <c r="B20" t="s">
        <v>857</v>
      </c>
      <c r="C20" t="s">
        <v>1071</v>
      </c>
      <c r="D20">
        <v>42862</v>
      </c>
      <c r="E20" t="s">
        <v>473</v>
      </c>
      <c r="F20" t="s">
        <v>474</v>
      </c>
      <c r="G20" t="s">
        <v>13</v>
      </c>
      <c r="H20" t="s">
        <v>475</v>
      </c>
      <c r="I20" t="s">
        <v>476</v>
      </c>
      <c r="J20" t="s">
        <v>477</v>
      </c>
      <c r="K20">
        <v>48</v>
      </c>
      <c r="L20" t="s">
        <v>1063</v>
      </c>
      <c r="M20" t="s">
        <v>1212</v>
      </c>
      <c r="N20" t="s">
        <v>1212</v>
      </c>
    </row>
    <row r="21" spans="1:14">
      <c r="A21" t="s">
        <v>1215</v>
      </c>
      <c r="B21" t="s">
        <v>857</v>
      </c>
      <c r="C21" t="s">
        <v>1091</v>
      </c>
      <c r="D21">
        <v>42862</v>
      </c>
      <c r="E21" t="s">
        <v>485</v>
      </c>
      <c r="F21" t="s">
        <v>474</v>
      </c>
      <c r="G21" t="s">
        <v>13</v>
      </c>
      <c r="H21" t="s">
        <v>475</v>
      </c>
      <c r="I21" t="s">
        <v>476</v>
      </c>
      <c r="J21" t="s">
        <v>477</v>
      </c>
      <c r="K21">
        <v>32</v>
      </c>
      <c r="L21" t="s">
        <v>1217</v>
      </c>
      <c r="M21" t="s">
        <v>1208</v>
      </c>
      <c r="N21" t="s">
        <v>1208</v>
      </c>
    </row>
    <row r="22" spans="1:14">
      <c r="A22" t="s">
        <v>1215</v>
      </c>
      <c r="B22" t="s">
        <v>857</v>
      </c>
      <c r="C22" t="s">
        <v>1197</v>
      </c>
      <c r="D22">
        <v>42862</v>
      </c>
      <c r="E22" t="s">
        <v>473</v>
      </c>
      <c r="F22" t="s">
        <v>474</v>
      </c>
      <c r="G22" t="s">
        <v>13</v>
      </c>
      <c r="H22" t="s">
        <v>475</v>
      </c>
      <c r="I22" t="s">
        <v>476</v>
      </c>
      <c r="J22" t="s">
        <v>477</v>
      </c>
      <c r="K22">
        <v>48</v>
      </c>
      <c r="L22" t="s">
        <v>1063</v>
      </c>
      <c r="M22" t="s">
        <v>1212</v>
      </c>
      <c r="N22" t="s">
        <v>1212</v>
      </c>
    </row>
    <row r="23" spans="1:14">
      <c r="A23" t="s">
        <v>1215</v>
      </c>
      <c r="B23" t="s">
        <v>857</v>
      </c>
      <c r="C23" t="s">
        <v>1221</v>
      </c>
      <c r="D23">
        <v>42862</v>
      </c>
      <c r="E23" t="s">
        <v>485</v>
      </c>
      <c r="F23" t="s">
        <v>474</v>
      </c>
      <c r="G23" t="s">
        <v>13</v>
      </c>
      <c r="H23" t="s">
        <v>475</v>
      </c>
      <c r="I23" t="s">
        <v>476</v>
      </c>
      <c r="J23" t="s">
        <v>477</v>
      </c>
      <c r="K23">
        <v>32</v>
      </c>
      <c r="L23" t="s">
        <v>1217</v>
      </c>
      <c r="M23" t="s">
        <v>1208</v>
      </c>
      <c r="N23" t="s">
        <v>1208</v>
      </c>
    </row>
    <row r="24" spans="1:14">
      <c r="A24" t="s">
        <v>1215</v>
      </c>
      <c r="B24" t="s">
        <v>857</v>
      </c>
      <c r="C24" t="s">
        <v>1196</v>
      </c>
      <c r="D24">
        <v>42866</v>
      </c>
      <c r="E24" t="s">
        <v>473</v>
      </c>
      <c r="F24" t="s">
        <v>474</v>
      </c>
      <c r="G24" t="s">
        <v>13</v>
      </c>
      <c r="H24" t="s">
        <v>475</v>
      </c>
      <c r="I24" t="s">
        <v>476</v>
      </c>
      <c r="J24" t="s">
        <v>477</v>
      </c>
      <c r="K24">
        <v>48</v>
      </c>
      <c r="L24" t="s">
        <v>1063</v>
      </c>
      <c r="M24" t="s">
        <v>1212</v>
      </c>
      <c r="N24" t="s">
        <v>1212</v>
      </c>
    </row>
    <row r="25" spans="1:14">
      <c r="A25" t="s">
        <v>1047</v>
      </c>
      <c r="B25" t="s">
        <v>932</v>
      </c>
      <c r="C25" t="s">
        <v>1222</v>
      </c>
      <c r="D25">
        <v>42862</v>
      </c>
      <c r="E25" t="s">
        <v>473</v>
      </c>
      <c r="F25" t="s">
        <v>474</v>
      </c>
      <c r="G25" t="s">
        <v>13</v>
      </c>
      <c r="H25" t="s">
        <v>475</v>
      </c>
      <c r="I25" t="s">
        <v>476</v>
      </c>
      <c r="J25" t="s">
        <v>477</v>
      </c>
      <c r="K25">
        <v>48</v>
      </c>
      <c r="L25" t="s">
        <v>1063</v>
      </c>
      <c r="M25" t="s">
        <v>1212</v>
      </c>
      <c r="N25" t="s">
        <v>1212</v>
      </c>
    </row>
    <row r="26" spans="1:14">
      <c r="A26" t="s">
        <v>1047</v>
      </c>
      <c r="B26" t="s">
        <v>932</v>
      </c>
      <c r="C26" t="s">
        <v>1223</v>
      </c>
      <c r="D26">
        <v>42862</v>
      </c>
      <c r="E26" t="s">
        <v>480</v>
      </c>
      <c r="F26" t="s">
        <v>474</v>
      </c>
      <c r="G26" t="s">
        <v>13</v>
      </c>
      <c r="H26" t="s">
        <v>475</v>
      </c>
      <c r="I26" t="s">
        <v>476</v>
      </c>
      <c r="J26" t="s">
        <v>477</v>
      </c>
      <c r="K26">
        <v>32</v>
      </c>
      <c r="L26" t="s">
        <v>1219</v>
      </c>
      <c r="M26" t="s">
        <v>1210</v>
      </c>
      <c r="N26" t="s">
        <v>1210</v>
      </c>
    </row>
    <row r="27" spans="1:14">
      <c r="A27" t="s">
        <v>1047</v>
      </c>
      <c r="B27" t="s">
        <v>932</v>
      </c>
      <c r="C27" t="s">
        <v>1224</v>
      </c>
      <c r="D27">
        <v>42862</v>
      </c>
      <c r="E27" t="s">
        <v>480</v>
      </c>
      <c r="F27" t="s">
        <v>474</v>
      </c>
      <c r="G27" t="s">
        <v>13</v>
      </c>
      <c r="H27" t="s">
        <v>475</v>
      </c>
      <c r="I27" t="s">
        <v>476</v>
      </c>
      <c r="J27" t="s">
        <v>477</v>
      </c>
      <c r="K27">
        <v>32</v>
      </c>
      <c r="L27" t="s">
        <v>1219</v>
      </c>
      <c r="M27" t="s">
        <v>1210</v>
      </c>
      <c r="N27" t="s">
        <v>1210</v>
      </c>
    </row>
    <row r="28" spans="1:14">
      <c r="A28" t="s">
        <v>1047</v>
      </c>
      <c r="B28" t="s">
        <v>932</v>
      </c>
      <c r="C28" t="s">
        <v>1225</v>
      </c>
      <c r="D28">
        <v>42862</v>
      </c>
      <c r="E28" t="s">
        <v>480</v>
      </c>
      <c r="F28" t="s">
        <v>474</v>
      </c>
      <c r="G28" t="s">
        <v>13</v>
      </c>
      <c r="H28" t="s">
        <v>475</v>
      </c>
      <c r="I28" t="s">
        <v>476</v>
      </c>
      <c r="J28" t="s">
        <v>477</v>
      </c>
      <c r="K28">
        <v>32</v>
      </c>
      <c r="L28" t="s">
        <v>1219</v>
      </c>
      <c r="M28" t="s">
        <v>1210</v>
      </c>
      <c r="N28" t="s">
        <v>1210</v>
      </c>
    </row>
    <row r="29" spans="1:14">
      <c r="A29" t="s">
        <v>1047</v>
      </c>
      <c r="B29" t="s">
        <v>932</v>
      </c>
      <c r="C29" t="s">
        <v>1226</v>
      </c>
      <c r="D29">
        <v>42862</v>
      </c>
      <c r="E29" t="s">
        <v>473</v>
      </c>
      <c r="F29" t="s">
        <v>474</v>
      </c>
      <c r="G29" t="s">
        <v>13</v>
      </c>
      <c r="H29" t="s">
        <v>475</v>
      </c>
      <c r="I29" t="s">
        <v>476</v>
      </c>
      <c r="J29" t="s">
        <v>477</v>
      </c>
      <c r="K29">
        <v>48</v>
      </c>
      <c r="L29" t="s">
        <v>1063</v>
      </c>
      <c r="M29" t="s">
        <v>1212</v>
      </c>
      <c r="N29" t="s">
        <v>1212</v>
      </c>
    </row>
    <row r="30" spans="1:14">
      <c r="A30" t="s">
        <v>1227</v>
      </c>
      <c r="B30" t="s">
        <v>496</v>
      </c>
      <c r="C30" t="s">
        <v>951</v>
      </c>
      <c r="D30">
        <v>42862</v>
      </c>
      <c r="E30" t="s">
        <v>473</v>
      </c>
      <c r="F30" t="s">
        <v>474</v>
      </c>
      <c r="G30" t="s">
        <v>13</v>
      </c>
      <c r="H30" t="s">
        <v>475</v>
      </c>
      <c r="I30" t="s">
        <v>478</v>
      </c>
      <c r="J30" t="s">
        <v>477</v>
      </c>
      <c r="K30">
        <v>48</v>
      </c>
      <c r="L30" t="s">
        <v>1063</v>
      </c>
      <c r="M30" t="s">
        <v>1212</v>
      </c>
      <c r="N30" t="s">
        <v>1212</v>
      </c>
    </row>
    <row r="31" spans="1:14">
      <c r="A31" t="s">
        <v>1227</v>
      </c>
      <c r="B31" t="s">
        <v>496</v>
      </c>
      <c r="C31" t="s">
        <v>980</v>
      </c>
      <c r="D31">
        <v>42862</v>
      </c>
      <c r="E31" t="s">
        <v>473</v>
      </c>
      <c r="F31" t="s">
        <v>474</v>
      </c>
      <c r="G31" t="s">
        <v>13</v>
      </c>
      <c r="H31" t="s">
        <v>475</v>
      </c>
      <c r="I31" t="s">
        <v>478</v>
      </c>
      <c r="J31" t="s">
        <v>477</v>
      </c>
      <c r="K31">
        <v>48</v>
      </c>
      <c r="L31" t="s">
        <v>1063</v>
      </c>
      <c r="M31" t="s">
        <v>1212</v>
      </c>
      <c r="N31" t="s">
        <v>1212</v>
      </c>
    </row>
    <row r="32" spans="1:14">
      <c r="A32" t="s">
        <v>1227</v>
      </c>
      <c r="B32" t="s">
        <v>496</v>
      </c>
      <c r="C32" t="s">
        <v>953</v>
      </c>
      <c r="D32">
        <v>42862</v>
      </c>
      <c r="E32" t="s">
        <v>473</v>
      </c>
      <c r="F32" t="s">
        <v>474</v>
      </c>
      <c r="G32" t="s">
        <v>13</v>
      </c>
      <c r="H32" t="s">
        <v>475</v>
      </c>
      <c r="I32" t="s">
        <v>478</v>
      </c>
      <c r="J32" t="s">
        <v>477</v>
      </c>
      <c r="K32">
        <v>48</v>
      </c>
      <c r="L32" t="s">
        <v>1063</v>
      </c>
      <c r="M32" t="s">
        <v>1212</v>
      </c>
      <c r="N32" t="s">
        <v>1212</v>
      </c>
    </row>
    <row r="33" spans="1:14">
      <c r="A33" t="s">
        <v>1227</v>
      </c>
      <c r="B33" t="s">
        <v>496</v>
      </c>
      <c r="C33" t="s">
        <v>497</v>
      </c>
      <c r="D33">
        <v>42862</v>
      </c>
      <c r="E33" t="s">
        <v>473</v>
      </c>
      <c r="F33" t="s">
        <v>474</v>
      </c>
      <c r="G33" t="s">
        <v>13</v>
      </c>
      <c r="H33" t="s">
        <v>475</v>
      </c>
      <c r="I33" t="s">
        <v>478</v>
      </c>
      <c r="J33" t="s">
        <v>477</v>
      </c>
      <c r="K33">
        <v>48</v>
      </c>
      <c r="L33" t="s">
        <v>1063</v>
      </c>
      <c r="M33" t="s">
        <v>1212</v>
      </c>
      <c r="N33" t="s">
        <v>1212</v>
      </c>
    </row>
    <row r="34" spans="1:14">
      <c r="A34" t="s">
        <v>1227</v>
      </c>
      <c r="B34" t="s">
        <v>496</v>
      </c>
      <c r="C34" t="s">
        <v>957</v>
      </c>
      <c r="D34">
        <v>42862</v>
      </c>
      <c r="E34" t="s">
        <v>473</v>
      </c>
      <c r="F34" t="s">
        <v>474</v>
      </c>
      <c r="G34" t="s">
        <v>13</v>
      </c>
      <c r="H34" t="s">
        <v>475</v>
      </c>
      <c r="I34" t="s">
        <v>478</v>
      </c>
      <c r="J34" t="s">
        <v>477</v>
      </c>
      <c r="K34">
        <v>48</v>
      </c>
      <c r="L34" t="s">
        <v>1063</v>
      </c>
      <c r="M34" t="s">
        <v>1212</v>
      </c>
      <c r="N34" t="s">
        <v>1212</v>
      </c>
    </row>
    <row r="35" spans="1:14">
      <c r="A35" t="s">
        <v>1227</v>
      </c>
      <c r="B35" t="s">
        <v>496</v>
      </c>
      <c r="C35" t="s">
        <v>928</v>
      </c>
      <c r="D35">
        <v>42862</v>
      </c>
      <c r="E35" t="s">
        <v>473</v>
      </c>
      <c r="F35" t="s">
        <v>474</v>
      </c>
      <c r="G35" t="s">
        <v>13</v>
      </c>
      <c r="H35" t="s">
        <v>475</v>
      </c>
      <c r="I35" t="s">
        <v>478</v>
      </c>
      <c r="J35" t="s">
        <v>477</v>
      </c>
      <c r="K35">
        <v>48</v>
      </c>
      <c r="L35" t="s">
        <v>1063</v>
      </c>
      <c r="M35" t="s">
        <v>1212</v>
      </c>
      <c r="N35" t="s">
        <v>1212</v>
      </c>
    </row>
    <row r="36" spans="1:14">
      <c r="A36" t="s">
        <v>1227</v>
      </c>
      <c r="B36" t="s">
        <v>496</v>
      </c>
      <c r="C36" t="s">
        <v>962</v>
      </c>
      <c r="D36">
        <v>42862</v>
      </c>
      <c r="E36" t="s">
        <v>473</v>
      </c>
      <c r="F36" t="s">
        <v>474</v>
      </c>
      <c r="G36" t="s">
        <v>13</v>
      </c>
      <c r="H36" t="s">
        <v>475</v>
      </c>
      <c r="I36" t="s">
        <v>478</v>
      </c>
      <c r="J36" t="s">
        <v>477</v>
      </c>
      <c r="K36">
        <v>48</v>
      </c>
      <c r="L36" t="s">
        <v>1063</v>
      </c>
      <c r="M36" t="s">
        <v>1212</v>
      </c>
      <c r="N36" t="s">
        <v>1212</v>
      </c>
    </row>
    <row r="37" spans="1:14">
      <c r="A37" t="s">
        <v>1227</v>
      </c>
      <c r="B37" t="s">
        <v>496</v>
      </c>
      <c r="C37" t="s">
        <v>937</v>
      </c>
      <c r="D37">
        <v>42863</v>
      </c>
      <c r="E37" t="s">
        <v>473</v>
      </c>
      <c r="F37" t="s">
        <v>474</v>
      </c>
      <c r="G37" t="s">
        <v>13</v>
      </c>
      <c r="H37" t="s">
        <v>475</v>
      </c>
      <c r="I37" t="s">
        <v>478</v>
      </c>
      <c r="J37" t="s">
        <v>477</v>
      </c>
      <c r="K37">
        <v>48</v>
      </c>
      <c r="L37" t="s">
        <v>1063</v>
      </c>
      <c r="M37" t="s">
        <v>1212</v>
      </c>
      <c r="N37" t="s">
        <v>1212</v>
      </c>
    </row>
    <row r="38" spans="1:14">
      <c r="A38" t="s">
        <v>1227</v>
      </c>
      <c r="B38" t="s">
        <v>496</v>
      </c>
      <c r="C38" t="s">
        <v>938</v>
      </c>
      <c r="D38">
        <v>42862</v>
      </c>
      <c r="E38" t="s">
        <v>473</v>
      </c>
      <c r="F38" t="s">
        <v>474</v>
      </c>
      <c r="G38" t="s">
        <v>13</v>
      </c>
      <c r="H38" t="s">
        <v>475</v>
      </c>
      <c r="I38" t="s">
        <v>478</v>
      </c>
      <c r="J38" t="s">
        <v>477</v>
      </c>
      <c r="K38">
        <v>48</v>
      </c>
      <c r="L38" t="s">
        <v>1063</v>
      </c>
      <c r="M38" t="s">
        <v>1212</v>
      </c>
      <c r="N38" t="s">
        <v>1212</v>
      </c>
    </row>
    <row r="39" spans="1:14">
      <c r="A39" t="s">
        <v>1227</v>
      </c>
      <c r="B39" t="s">
        <v>496</v>
      </c>
      <c r="C39" t="s">
        <v>996</v>
      </c>
      <c r="D39">
        <v>42861</v>
      </c>
      <c r="E39" t="s">
        <v>473</v>
      </c>
      <c r="F39" t="s">
        <v>474</v>
      </c>
      <c r="G39" t="s">
        <v>13</v>
      </c>
      <c r="H39" t="s">
        <v>475</v>
      </c>
      <c r="I39" t="s">
        <v>478</v>
      </c>
      <c r="J39" t="s">
        <v>477</v>
      </c>
      <c r="K39">
        <v>48</v>
      </c>
      <c r="L39" t="s">
        <v>1063</v>
      </c>
      <c r="M39" t="s">
        <v>1212</v>
      </c>
      <c r="N39" t="s">
        <v>1212</v>
      </c>
    </row>
    <row r="40" spans="1:14">
      <c r="A40" t="s">
        <v>1227</v>
      </c>
      <c r="B40" t="s">
        <v>496</v>
      </c>
      <c r="C40" t="s">
        <v>949</v>
      </c>
      <c r="D40">
        <v>42862</v>
      </c>
      <c r="E40" t="s">
        <v>473</v>
      </c>
      <c r="F40" t="s">
        <v>474</v>
      </c>
      <c r="G40" t="s">
        <v>13</v>
      </c>
      <c r="H40" t="s">
        <v>475</v>
      </c>
      <c r="I40" t="s">
        <v>478</v>
      </c>
      <c r="J40" t="s">
        <v>477</v>
      </c>
      <c r="K40">
        <v>48</v>
      </c>
      <c r="L40" t="s">
        <v>1063</v>
      </c>
      <c r="M40" t="s">
        <v>1212</v>
      </c>
      <c r="N40" t="s">
        <v>1212</v>
      </c>
    </row>
    <row r="41" spans="1:14">
      <c r="A41" t="s">
        <v>1227</v>
      </c>
      <c r="B41" t="s">
        <v>496</v>
      </c>
      <c r="C41" t="s">
        <v>935</v>
      </c>
      <c r="D41">
        <v>42862</v>
      </c>
      <c r="E41" t="s">
        <v>473</v>
      </c>
      <c r="F41" t="s">
        <v>474</v>
      </c>
      <c r="G41" t="s">
        <v>13</v>
      </c>
      <c r="H41" t="s">
        <v>475</v>
      </c>
      <c r="I41" t="s">
        <v>476</v>
      </c>
      <c r="J41" t="s">
        <v>477</v>
      </c>
      <c r="K41">
        <v>48</v>
      </c>
      <c r="L41" t="s">
        <v>1063</v>
      </c>
      <c r="M41" t="s">
        <v>1212</v>
      </c>
      <c r="N41" t="s">
        <v>1212</v>
      </c>
    </row>
    <row r="42" spans="1:14">
      <c r="A42" t="s">
        <v>1227</v>
      </c>
      <c r="B42" t="s">
        <v>496</v>
      </c>
      <c r="C42" t="s">
        <v>1020</v>
      </c>
      <c r="D42">
        <v>42862</v>
      </c>
      <c r="E42" t="s">
        <v>473</v>
      </c>
      <c r="F42" t="s">
        <v>474</v>
      </c>
      <c r="G42" t="s">
        <v>13</v>
      </c>
      <c r="H42" t="s">
        <v>475</v>
      </c>
      <c r="I42" t="s">
        <v>478</v>
      </c>
      <c r="J42" t="s">
        <v>477</v>
      </c>
      <c r="K42">
        <v>48</v>
      </c>
      <c r="L42" t="s">
        <v>1063</v>
      </c>
      <c r="M42" t="s">
        <v>1212</v>
      </c>
      <c r="N42" t="s">
        <v>1212</v>
      </c>
    </row>
    <row r="43" spans="1:14">
      <c r="A43" t="s">
        <v>1059</v>
      </c>
      <c r="B43" t="s">
        <v>933</v>
      </c>
      <c r="C43" t="s">
        <v>1228</v>
      </c>
      <c r="D43">
        <v>42882</v>
      </c>
      <c r="E43" t="s">
        <v>485</v>
      </c>
      <c r="F43" t="s">
        <v>474</v>
      </c>
      <c r="G43" t="s">
        <v>13</v>
      </c>
      <c r="H43" t="s">
        <v>475</v>
      </c>
      <c r="I43" t="s">
        <v>476</v>
      </c>
      <c r="J43" t="s">
        <v>477</v>
      </c>
      <c r="K43">
        <v>32</v>
      </c>
      <c r="L43" t="s">
        <v>1060</v>
      </c>
      <c r="M43" t="s">
        <v>1049</v>
      </c>
      <c r="N43" t="s">
        <v>1049</v>
      </c>
    </row>
    <row r="44" spans="1:14">
      <c r="A44" t="s">
        <v>1059</v>
      </c>
      <c r="B44" t="s">
        <v>933</v>
      </c>
      <c r="C44" t="s">
        <v>1229</v>
      </c>
      <c r="D44">
        <v>42862</v>
      </c>
      <c r="E44" t="s">
        <v>480</v>
      </c>
      <c r="F44" t="s">
        <v>474</v>
      </c>
      <c r="G44" t="s">
        <v>13</v>
      </c>
      <c r="H44" t="s">
        <v>475</v>
      </c>
      <c r="I44" t="s">
        <v>476</v>
      </c>
      <c r="J44" t="s">
        <v>477</v>
      </c>
      <c r="K44">
        <v>32</v>
      </c>
      <c r="L44" t="s">
        <v>1219</v>
      </c>
      <c r="M44" t="s">
        <v>1210</v>
      </c>
      <c r="N44" t="s">
        <v>1210</v>
      </c>
    </row>
    <row r="45" spans="1:14">
      <c r="A45" t="s">
        <v>1059</v>
      </c>
      <c r="B45" t="s">
        <v>933</v>
      </c>
      <c r="C45" t="s">
        <v>942</v>
      </c>
      <c r="D45">
        <v>42862</v>
      </c>
      <c r="E45" t="s">
        <v>473</v>
      </c>
      <c r="F45" t="s">
        <v>474</v>
      </c>
      <c r="G45" t="s">
        <v>13</v>
      </c>
      <c r="H45" t="s">
        <v>475</v>
      </c>
      <c r="I45" t="s">
        <v>478</v>
      </c>
      <c r="J45" t="s">
        <v>477</v>
      </c>
      <c r="K45">
        <v>48</v>
      </c>
      <c r="L45" t="s">
        <v>1063</v>
      </c>
      <c r="M45" t="s">
        <v>1212</v>
      </c>
      <c r="N45" t="s">
        <v>1212</v>
      </c>
    </row>
    <row r="46" spans="1:14">
      <c r="A46" t="s">
        <v>1059</v>
      </c>
      <c r="B46" t="s">
        <v>933</v>
      </c>
      <c r="C46" t="s">
        <v>946</v>
      </c>
      <c r="D46">
        <v>42861</v>
      </c>
      <c r="E46" t="s">
        <v>473</v>
      </c>
      <c r="F46" t="s">
        <v>474</v>
      </c>
      <c r="G46" t="s">
        <v>13</v>
      </c>
      <c r="H46" t="s">
        <v>475</v>
      </c>
      <c r="I46" t="s">
        <v>478</v>
      </c>
      <c r="J46" t="s">
        <v>477</v>
      </c>
      <c r="K46">
        <v>48</v>
      </c>
      <c r="L46" t="s">
        <v>1063</v>
      </c>
      <c r="M46" t="s">
        <v>1212</v>
      </c>
      <c r="N46" t="s">
        <v>1212</v>
      </c>
    </row>
    <row r="47" spans="1:14">
      <c r="A47" t="s">
        <v>1059</v>
      </c>
      <c r="B47" t="s">
        <v>933</v>
      </c>
      <c r="C47" t="s">
        <v>1228</v>
      </c>
      <c r="D47">
        <v>42882</v>
      </c>
      <c r="E47" t="s">
        <v>485</v>
      </c>
      <c r="F47" t="s">
        <v>474</v>
      </c>
      <c r="G47" t="s">
        <v>13</v>
      </c>
      <c r="H47" t="s">
        <v>475</v>
      </c>
      <c r="I47" t="s">
        <v>478</v>
      </c>
      <c r="J47" t="s">
        <v>477</v>
      </c>
      <c r="K47">
        <v>32</v>
      </c>
      <c r="L47" t="s">
        <v>1217</v>
      </c>
      <c r="M47" t="s">
        <v>1208</v>
      </c>
      <c r="N47" t="s">
        <v>1208</v>
      </c>
    </row>
    <row r="48" spans="1:14">
      <c r="A48" t="s">
        <v>1059</v>
      </c>
      <c r="B48" t="s">
        <v>933</v>
      </c>
      <c r="C48" t="s">
        <v>1230</v>
      </c>
      <c r="D48">
        <v>42862</v>
      </c>
      <c r="E48" t="s">
        <v>473</v>
      </c>
      <c r="F48" t="s">
        <v>474</v>
      </c>
      <c r="G48" t="s">
        <v>13</v>
      </c>
      <c r="H48" t="s">
        <v>475</v>
      </c>
      <c r="I48" t="s">
        <v>476</v>
      </c>
      <c r="J48" t="s">
        <v>477</v>
      </c>
      <c r="K48">
        <v>48</v>
      </c>
      <c r="L48" t="s">
        <v>1063</v>
      </c>
      <c r="M48" t="s">
        <v>1212</v>
      </c>
      <c r="N48" t="s">
        <v>1212</v>
      </c>
    </row>
    <row r="49" spans="1:14">
      <c r="A49" t="s">
        <v>1059</v>
      </c>
      <c r="B49" t="s">
        <v>933</v>
      </c>
      <c r="C49" t="s">
        <v>1118</v>
      </c>
      <c r="D49">
        <v>42862</v>
      </c>
      <c r="E49" t="s">
        <v>485</v>
      </c>
      <c r="F49" t="s">
        <v>474</v>
      </c>
      <c r="G49" t="s">
        <v>13</v>
      </c>
      <c r="H49" t="s">
        <v>475</v>
      </c>
      <c r="I49" t="s">
        <v>476</v>
      </c>
      <c r="J49" t="s">
        <v>477</v>
      </c>
      <c r="K49">
        <v>32</v>
      </c>
      <c r="L49" t="s">
        <v>1217</v>
      </c>
      <c r="M49" t="s">
        <v>1208</v>
      </c>
      <c r="N49" t="s">
        <v>1208</v>
      </c>
    </row>
    <row r="50" spans="1:14">
      <c r="A50" t="s">
        <v>1059</v>
      </c>
      <c r="B50" t="s">
        <v>933</v>
      </c>
      <c r="C50" t="s">
        <v>1231</v>
      </c>
      <c r="D50">
        <v>42864</v>
      </c>
      <c r="E50" t="s">
        <v>485</v>
      </c>
      <c r="F50" t="s">
        <v>474</v>
      </c>
      <c r="G50" t="s">
        <v>13</v>
      </c>
      <c r="H50" t="s">
        <v>475</v>
      </c>
      <c r="I50" t="s">
        <v>476</v>
      </c>
      <c r="J50" t="s">
        <v>477</v>
      </c>
      <c r="K50">
        <v>960</v>
      </c>
      <c r="L50" t="s">
        <v>1232</v>
      </c>
      <c r="M50" t="s">
        <v>1208</v>
      </c>
      <c r="N50" t="s">
        <v>1208</v>
      </c>
    </row>
    <row r="51" spans="1:14">
      <c r="A51" t="s">
        <v>1059</v>
      </c>
      <c r="B51" t="s">
        <v>933</v>
      </c>
      <c r="C51" t="s">
        <v>1233</v>
      </c>
      <c r="D51">
        <v>42862</v>
      </c>
      <c r="E51" t="s">
        <v>480</v>
      </c>
      <c r="F51" t="s">
        <v>474</v>
      </c>
      <c r="G51" t="s">
        <v>13</v>
      </c>
      <c r="H51" t="s">
        <v>475</v>
      </c>
      <c r="I51" t="s">
        <v>476</v>
      </c>
      <c r="J51" t="s">
        <v>477</v>
      </c>
      <c r="K51">
        <v>32</v>
      </c>
      <c r="L51" t="s">
        <v>1219</v>
      </c>
      <c r="M51" t="s">
        <v>1210</v>
      </c>
      <c r="N51" t="s">
        <v>1210</v>
      </c>
    </row>
    <row r="52" spans="1:14">
      <c r="A52" t="s">
        <v>1059</v>
      </c>
      <c r="B52" t="s">
        <v>933</v>
      </c>
      <c r="C52" t="s">
        <v>1234</v>
      </c>
      <c r="D52">
        <v>42862</v>
      </c>
      <c r="E52" t="s">
        <v>485</v>
      </c>
      <c r="F52" t="s">
        <v>474</v>
      </c>
      <c r="G52" t="s">
        <v>13</v>
      </c>
      <c r="H52" t="s">
        <v>475</v>
      </c>
      <c r="I52" t="s">
        <v>476</v>
      </c>
      <c r="J52" t="s">
        <v>477</v>
      </c>
      <c r="K52">
        <v>32</v>
      </c>
      <c r="L52" t="s">
        <v>1217</v>
      </c>
      <c r="M52" t="s">
        <v>1208</v>
      </c>
      <c r="N52" t="s">
        <v>1208</v>
      </c>
    </row>
    <row r="53" spans="1:14">
      <c r="A53" t="s">
        <v>1059</v>
      </c>
      <c r="B53" t="s">
        <v>933</v>
      </c>
      <c r="C53" t="s">
        <v>1235</v>
      </c>
      <c r="D53">
        <v>42862</v>
      </c>
      <c r="E53" t="s">
        <v>473</v>
      </c>
      <c r="F53" t="s">
        <v>474</v>
      </c>
      <c r="G53" t="s">
        <v>13</v>
      </c>
      <c r="H53" t="s">
        <v>475</v>
      </c>
      <c r="I53" t="s">
        <v>476</v>
      </c>
      <c r="J53" t="s">
        <v>477</v>
      </c>
      <c r="K53">
        <v>48</v>
      </c>
      <c r="L53" t="s">
        <v>1063</v>
      </c>
      <c r="M53" t="s">
        <v>1212</v>
      </c>
      <c r="N53" t="s">
        <v>1212</v>
      </c>
    </row>
    <row r="54" spans="1:14">
      <c r="A54" t="s">
        <v>1059</v>
      </c>
      <c r="B54" t="s">
        <v>933</v>
      </c>
      <c r="C54" t="s">
        <v>1236</v>
      </c>
      <c r="D54">
        <v>42882</v>
      </c>
      <c r="E54" t="s">
        <v>485</v>
      </c>
      <c r="F54" t="s">
        <v>474</v>
      </c>
      <c r="G54" t="s">
        <v>13</v>
      </c>
      <c r="H54" t="s">
        <v>475</v>
      </c>
      <c r="I54" t="s">
        <v>476</v>
      </c>
      <c r="J54" t="s">
        <v>477</v>
      </c>
      <c r="K54">
        <v>32</v>
      </c>
      <c r="L54" t="s">
        <v>1060</v>
      </c>
      <c r="M54" t="s">
        <v>1049</v>
      </c>
      <c r="N54" t="s">
        <v>1049</v>
      </c>
    </row>
    <row r="55" spans="1:14">
      <c r="A55" t="s">
        <v>1059</v>
      </c>
      <c r="B55" t="s">
        <v>933</v>
      </c>
      <c r="C55" t="s">
        <v>1237</v>
      </c>
      <c r="D55">
        <v>42862</v>
      </c>
      <c r="E55" t="s">
        <v>485</v>
      </c>
      <c r="F55" t="s">
        <v>474</v>
      </c>
      <c r="G55" t="s">
        <v>13</v>
      </c>
      <c r="H55" t="s">
        <v>475</v>
      </c>
      <c r="I55" t="s">
        <v>476</v>
      </c>
      <c r="J55" t="s">
        <v>477</v>
      </c>
      <c r="K55">
        <v>32</v>
      </c>
      <c r="L55" t="s">
        <v>1217</v>
      </c>
      <c r="M55" t="s">
        <v>1208</v>
      </c>
      <c r="N55" t="s">
        <v>1208</v>
      </c>
    </row>
    <row r="56" spans="1:14">
      <c r="A56" t="s">
        <v>1059</v>
      </c>
      <c r="B56" t="s">
        <v>933</v>
      </c>
      <c r="C56" t="s">
        <v>1238</v>
      </c>
      <c r="D56">
        <v>42862</v>
      </c>
      <c r="E56" t="s">
        <v>473</v>
      </c>
      <c r="F56" t="s">
        <v>474</v>
      </c>
      <c r="G56" t="s">
        <v>13</v>
      </c>
      <c r="H56" t="s">
        <v>475</v>
      </c>
      <c r="I56" t="s">
        <v>476</v>
      </c>
      <c r="J56" t="s">
        <v>477</v>
      </c>
      <c r="K56">
        <v>48</v>
      </c>
      <c r="L56" t="s">
        <v>1063</v>
      </c>
      <c r="M56" t="s">
        <v>1212</v>
      </c>
      <c r="N56" t="s">
        <v>1212</v>
      </c>
    </row>
    <row r="57" spans="1:14">
      <c r="A57" t="s">
        <v>1059</v>
      </c>
      <c r="B57" t="s">
        <v>933</v>
      </c>
      <c r="C57" t="s">
        <v>1239</v>
      </c>
      <c r="D57">
        <v>42882</v>
      </c>
      <c r="E57" t="s">
        <v>1240</v>
      </c>
      <c r="F57" t="s">
        <v>474</v>
      </c>
      <c r="G57" t="s">
        <v>13</v>
      </c>
      <c r="H57" t="s">
        <v>475</v>
      </c>
      <c r="I57" t="s">
        <v>476</v>
      </c>
      <c r="J57" t="s">
        <v>477</v>
      </c>
      <c r="K57">
        <v>240</v>
      </c>
      <c r="L57" t="s">
        <v>1045</v>
      </c>
      <c r="M57" t="s">
        <v>1241</v>
      </c>
      <c r="N57" t="s">
        <v>1241</v>
      </c>
    </row>
    <row r="58" spans="1:14">
      <c r="A58" t="s">
        <v>1059</v>
      </c>
      <c r="B58" t="s">
        <v>933</v>
      </c>
      <c r="C58" t="s">
        <v>1177</v>
      </c>
      <c r="D58">
        <v>42862</v>
      </c>
      <c r="E58" t="s">
        <v>485</v>
      </c>
      <c r="F58" t="s">
        <v>474</v>
      </c>
      <c r="G58" t="s">
        <v>13</v>
      </c>
      <c r="H58" t="s">
        <v>475</v>
      </c>
      <c r="I58" t="s">
        <v>476</v>
      </c>
      <c r="J58" t="s">
        <v>477</v>
      </c>
      <c r="K58">
        <v>32</v>
      </c>
      <c r="L58" t="s">
        <v>1217</v>
      </c>
      <c r="M58" t="s">
        <v>1208</v>
      </c>
      <c r="N58" t="s">
        <v>1208</v>
      </c>
    </row>
    <row r="59" spans="1:14">
      <c r="A59" t="s">
        <v>1059</v>
      </c>
      <c r="B59" t="s">
        <v>933</v>
      </c>
      <c r="C59" t="s">
        <v>1242</v>
      </c>
      <c r="D59">
        <v>42862</v>
      </c>
      <c r="E59" t="s">
        <v>480</v>
      </c>
      <c r="F59" t="s">
        <v>474</v>
      </c>
      <c r="G59" t="s">
        <v>13</v>
      </c>
      <c r="H59" t="s">
        <v>475</v>
      </c>
      <c r="I59" t="s">
        <v>476</v>
      </c>
      <c r="J59" t="s">
        <v>477</v>
      </c>
      <c r="K59">
        <v>32</v>
      </c>
      <c r="L59" t="s">
        <v>1219</v>
      </c>
      <c r="M59" t="s">
        <v>1210</v>
      </c>
      <c r="N59" t="s">
        <v>1210</v>
      </c>
    </row>
    <row r="60" spans="1:14">
      <c r="A60" t="s">
        <v>1059</v>
      </c>
      <c r="B60" t="s">
        <v>933</v>
      </c>
      <c r="C60" t="s">
        <v>1243</v>
      </c>
      <c r="D60">
        <v>42862</v>
      </c>
      <c r="E60" t="s">
        <v>485</v>
      </c>
      <c r="F60" t="s">
        <v>474</v>
      </c>
      <c r="G60" t="s">
        <v>13</v>
      </c>
      <c r="H60" t="s">
        <v>475</v>
      </c>
      <c r="I60" t="s">
        <v>476</v>
      </c>
      <c r="J60" t="s">
        <v>477</v>
      </c>
      <c r="K60">
        <v>32</v>
      </c>
      <c r="L60" t="s">
        <v>1217</v>
      </c>
      <c r="M60" t="s">
        <v>1208</v>
      </c>
      <c r="N60" t="s">
        <v>1208</v>
      </c>
    </row>
    <row r="61" spans="1:14">
      <c r="A61" t="s">
        <v>1059</v>
      </c>
      <c r="B61" t="s">
        <v>933</v>
      </c>
      <c r="C61" t="s">
        <v>1244</v>
      </c>
      <c r="D61">
        <v>42862</v>
      </c>
      <c r="E61" t="s">
        <v>480</v>
      </c>
      <c r="F61" t="s">
        <v>474</v>
      </c>
      <c r="G61" t="s">
        <v>13</v>
      </c>
      <c r="H61" t="s">
        <v>475</v>
      </c>
      <c r="I61" t="s">
        <v>476</v>
      </c>
      <c r="J61" t="s">
        <v>477</v>
      </c>
      <c r="K61">
        <v>32</v>
      </c>
      <c r="L61" t="s">
        <v>1219</v>
      </c>
      <c r="M61" t="s">
        <v>1210</v>
      </c>
      <c r="N61" t="s">
        <v>1210</v>
      </c>
    </row>
    <row r="62" spans="1:14">
      <c r="A62" t="s">
        <v>1059</v>
      </c>
      <c r="B62" t="s">
        <v>933</v>
      </c>
      <c r="C62" t="s">
        <v>1245</v>
      </c>
      <c r="D62">
        <v>42867</v>
      </c>
      <c r="E62" t="s">
        <v>485</v>
      </c>
      <c r="F62" t="s">
        <v>474</v>
      </c>
      <c r="G62" t="s">
        <v>13</v>
      </c>
      <c r="H62" t="s">
        <v>475</v>
      </c>
      <c r="I62" t="s">
        <v>476</v>
      </c>
      <c r="J62" t="s">
        <v>477</v>
      </c>
      <c r="K62">
        <v>32</v>
      </c>
      <c r="L62" t="s">
        <v>1217</v>
      </c>
      <c r="M62" t="s">
        <v>1208</v>
      </c>
      <c r="N62" t="s">
        <v>1208</v>
      </c>
    </row>
    <row r="63" spans="1:14">
      <c r="A63" t="s">
        <v>1059</v>
      </c>
      <c r="B63" t="s">
        <v>933</v>
      </c>
      <c r="C63" t="s">
        <v>968</v>
      </c>
      <c r="D63">
        <v>42862</v>
      </c>
      <c r="E63" t="s">
        <v>473</v>
      </c>
      <c r="F63" t="s">
        <v>474</v>
      </c>
      <c r="G63" t="s">
        <v>13</v>
      </c>
      <c r="H63" t="s">
        <v>475</v>
      </c>
      <c r="I63" t="s">
        <v>478</v>
      </c>
      <c r="J63" t="s">
        <v>477</v>
      </c>
      <c r="K63">
        <v>48</v>
      </c>
      <c r="L63" t="s">
        <v>1063</v>
      </c>
      <c r="M63" t="s">
        <v>1212</v>
      </c>
      <c r="N63" t="s">
        <v>1212</v>
      </c>
    </row>
    <row r="64" spans="1:14">
      <c r="A64" t="s">
        <v>1059</v>
      </c>
      <c r="B64" t="s">
        <v>933</v>
      </c>
      <c r="C64" t="s">
        <v>1246</v>
      </c>
      <c r="D64">
        <v>42862</v>
      </c>
      <c r="E64" t="s">
        <v>485</v>
      </c>
      <c r="F64" t="s">
        <v>474</v>
      </c>
      <c r="G64" t="s">
        <v>13</v>
      </c>
      <c r="H64" t="s">
        <v>475</v>
      </c>
      <c r="I64" t="s">
        <v>476</v>
      </c>
      <c r="J64" t="s">
        <v>477</v>
      </c>
      <c r="K64">
        <v>32</v>
      </c>
      <c r="L64" t="s">
        <v>1217</v>
      </c>
      <c r="M64" t="s">
        <v>1208</v>
      </c>
      <c r="N64" t="s">
        <v>1208</v>
      </c>
    </row>
    <row r="65" spans="1:14">
      <c r="A65" t="s">
        <v>1059</v>
      </c>
      <c r="B65" t="s">
        <v>933</v>
      </c>
      <c r="C65" t="s">
        <v>1247</v>
      </c>
      <c r="D65">
        <v>42863</v>
      </c>
      <c r="E65" t="s">
        <v>473</v>
      </c>
      <c r="F65" t="s">
        <v>474</v>
      </c>
      <c r="G65" t="s">
        <v>13</v>
      </c>
      <c r="H65" t="s">
        <v>475</v>
      </c>
      <c r="I65" t="s">
        <v>476</v>
      </c>
      <c r="J65" t="s">
        <v>477</v>
      </c>
      <c r="K65">
        <v>48</v>
      </c>
      <c r="L65" t="s">
        <v>1063</v>
      </c>
      <c r="M65" t="s">
        <v>1212</v>
      </c>
      <c r="N65" t="s">
        <v>1212</v>
      </c>
    </row>
    <row r="66" spans="1:14">
      <c r="A66" t="s">
        <v>1059</v>
      </c>
      <c r="B66" t="s">
        <v>933</v>
      </c>
      <c r="C66" t="s">
        <v>964</v>
      </c>
      <c r="D66">
        <v>42861</v>
      </c>
      <c r="E66" t="s">
        <v>473</v>
      </c>
      <c r="F66" t="s">
        <v>474</v>
      </c>
      <c r="G66" t="s">
        <v>13</v>
      </c>
      <c r="H66" t="s">
        <v>475</v>
      </c>
      <c r="I66" t="s">
        <v>478</v>
      </c>
      <c r="J66" t="s">
        <v>477</v>
      </c>
      <c r="K66">
        <v>48</v>
      </c>
      <c r="L66" t="s">
        <v>1063</v>
      </c>
      <c r="M66" t="s">
        <v>1212</v>
      </c>
      <c r="N66" t="s">
        <v>1212</v>
      </c>
    </row>
    <row r="67" spans="1:14">
      <c r="A67" t="s">
        <v>1059</v>
      </c>
      <c r="B67" t="s">
        <v>933</v>
      </c>
      <c r="C67" t="s">
        <v>1248</v>
      </c>
      <c r="D67">
        <v>42862</v>
      </c>
      <c r="E67" t="s">
        <v>480</v>
      </c>
      <c r="F67" t="s">
        <v>474</v>
      </c>
      <c r="G67" t="s">
        <v>13</v>
      </c>
      <c r="H67" t="s">
        <v>475</v>
      </c>
      <c r="I67" t="s">
        <v>476</v>
      </c>
      <c r="J67" t="s">
        <v>477</v>
      </c>
      <c r="K67">
        <v>32</v>
      </c>
      <c r="L67" t="s">
        <v>1219</v>
      </c>
      <c r="M67" t="s">
        <v>1210</v>
      </c>
      <c r="N67" t="s">
        <v>1210</v>
      </c>
    </row>
    <row r="68" spans="1:14">
      <c r="A68" t="s">
        <v>1059</v>
      </c>
      <c r="B68" t="s">
        <v>933</v>
      </c>
      <c r="C68" t="s">
        <v>1249</v>
      </c>
      <c r="D68">
        <v>42862</v>
      </c>
      <c r="E68" t="s">
        <v>485</v>
      </c>
      <c r="F68" t="s">
        <v>474</v>
      </c>
      <c r="G68" t="s">
        <v>13</v>
      </c>
      <c r="H68" t="s">
        <v>475</v>
      </c>
      <c r="I68" t="s">
        <v>476</v>
      </c>
      <c r="J68" t="s">
        <v>477</v>
      </c>
      <c r="K68">
        <v>32</v>
      </c>
      <c r="L68" t="s">
        <v>1217</v>
      </c>
      <c r="M68" t="s">
        <v>1208</v>
      </c>
      <c r="N68" t="s">
        <v>1208</v>
      </c>
    </row>
    <row r="69" spans="1:14">
      <c r="A69" t="s">
        <v>1059</v>
      </c>
      <c r="B69" t="s">
        <v>933</v>
      </c>
      <c r="C69" t="s">
        <v>1250</v>
      </c>
      <c r="D69">
        <v>42859</v>
      </c>
      <c r="E69" t="s">
        <v>473</v>
      </c>
      <c r="F69" t="s">
        <v>474</v>
      </c>
      <c r="G69" t="s">
        <v>13</v>
      </c>
      <c r="H69" t="s">
        <v>475</v>
      </c>
      <c r="I69" t="s">
        <v>476</v>
      </c>
      <c r="J69" t="s">
        <v>477</v>
      </c>
      <c r="K69">
        <v>240</v>
      </c>
      <c r="L69" t="s">
        <v>1045</v>
      </c>
      <c r="M69" t="s">
        <v>1241</v>
      </c>
      <c r="N69" t="s">
        <v>1241</v>
      </c>
    </row>
    <row r="70" spans="1:14">
      <c r="A70" t="s">
        <v>1059</v>
      </c>
      <c r="B70" t="s">
        <v>933</v>
      </c>
      <c r="C70" t="s">
        <v>1251</v>
      </c>
      <c r="D70">
        <v>42862</v>
      </c>
      <c r="E70" t="s">
        <v>473</v>
      </c>
      <c r="F70" t="s">
        <v>474</v>
      </c>
      <c r="G70" t="s">
        <v>13</v>
      </c>
      <c r="H70" t="s">
        <v>475</v>
      </c>
      <c r="I70" t="s">
        <v>476</v>
      </c>
      <c r="J70" t="s">
        <v>477</v>
      </c>
      <c r="K70">
        <v>48</v>
      </c>
      <c r="L70" t="s">
        <v>1063</v>
      </c>
      <c r="M70" t="s">
        <v>1212</v>
      </c>
      <c r="N70" t="s">
        <v>1212</v>
      </c>
    </row>
    <row r="71" spans="1:14">
      <c r="A71" t="s">
        <v>1059</v>
      </c>
      <c r="B71" t="s">
        <v>933</v>
      </c>
      <c r="C71" t="s">
        <v>1252</v>
      </c>
      <c r="D71">
        <v>42862</v>
      </c>
      <c r="E71" t="s">
        <v>485</v>
      </c>
      <c r="F71" t="s">
        <v>474</v>
      </c>
      <c r="G71" t="s">
        <v>13</v>
      </c>
      <c r="H71" t="s">
        <v>475</v>
      </c>
      <c r="I71" t="s">
        <v>476</v>
      </c>
      <c r="J71" t="s">
        <v>477</v>
      </c>
      <c r="K71">
        <v>32</v>
      </c>
      <c r="L71" t="s">
        <v>1217</v>
      </c>
      <c r="M71" t="s">
        <v>1208</v>
      </c>
      <c r="N71" t="s">
        <v>1208</v>
      </c>
    </row>
    <row r="72" spans="1:14">
      <c r="A72" t="s">
        <v>1059</v>
      </c>
      <c r="B72" t="s">
        <v>933</v>
      </c>
      <c r="C72" t="s">
        <v>1253</v>
      </c>
      <c r="D72">
        <v>42862</v>
      </c>
      <c r="E72" t="s">
        <v>485</v>
      </c>
      <c r="F72" t="s">
        <v>474</v>
      </c>
      <c r="G72" t="s">
        <v>13</v>
      </c>
      <c r="H72" t="s">
        <v>475</v>
      </c>
      <c r="I72" t="s">
        <v>476</v>
      </c>
      <c r="J72" t="s">
        <v>477</v>
      </c>
      <c r="K72">
        <v>32</v>
      </c>
      <c r="L72" t="s">
        <v>1217</v>
      </c>
      <c r="M72" t="s">
        <v>1208</v>
      </c>
      <c r="N72" t="s">
        <v>1208</v>
      </c>
    </row>
    <row r="73" spans="1:14">
      <c r="A73" t="s">
        <v>1059</v>
      </c>
      <c r="B73" t="s">
        <v>933</v>
      </c>
      <c r="C73" t="s">
        <v>1236</v>
      </c>
      <c r="D73">
        <v>42882</v>
      </c>
      <c r="E73" t="s">
        <v>485</v>
      </c>
      <c r="F73" t="s">
        <v>474</v>
      </c>
      <c r="G73" t="s">
        <v>13</v>
      </c>
      <c r="H73" t="s">
        <v>475</v>
      </c>
      <c r="I73" t="s">
        <v>478</v>
      </c>
      <c r="J73" t="s">
        <v>477</v>
      </c>
      <c r="K73">
        <v>32</v>
      </c>
      <c r="L73" t="s">
        <v>1217</v>
      </c>
      <c r="M73" t="s">
        <v>1208</v>
      </c>
      <c r="N73" t="s">
        <v>1208</v>
      </c>
    </row>
    <row r="74" spans="1:14">
      <c r="A74" t="s">
        <v>1059</v>
      </c>
      <c r="B74" t="s">
        <v>933</v>
      </c>
      <c r="C74" t="s">
        <v>1254</v>
      </c>
      <c r="D74">
        <v>42862</v>
      </c>
      <c r="E74" t="s">
        <v>485</v>
      </c>
      <c r="F74" t="s">
        <v>474</v>
      </c>
      <c r="G74" t="s">
        <v>13</v>
      </c>
      <c r="H74" t="s">
        <v>475</v>
      </c>
      <c r="I74" t="s">
        <v>476</v>
      </c>
      <c r="J74" t="s">
        <v>477</v>
      </c>
      <c r="K74">
        <v>32</v>
      </c>
      <c r="L74" t="s">
        <v>1217</v>
      </c>
      <c r="M74" t="s">
        <v>1208</v>
      </c>
      <c r="N74" t="s">
        <v>1208</v>
      </c>
    </row>
    <row r="75" spans="1:14">
      <c r="A75" t="s">
        <v>1059</v>
      </c>
      <c r="B75" t="s">
        <v>933</v>
      </c>
      <c r="C75" t="s">
        <v>1255</v>
      </c>
      <c r="D75">
        <v>42867</v>
      </c>
      <c r="E75" t="s">
        <v>473</v>
      </c>
      <c r="F75" t="s">
        <v>474</v>
      </c>
      <c r="G75" t="s">
        <v>13</v>
      </c>
      <c r="H75" t="s">
        <v>475</v>
      </c>
      <c r="I75" t="s">
        <v>476</v>
      </c>
      <c r="J75" t="s">
        <v>477</v>
      </c>
      <c r="K75">
        <v>48</v>
      </c>
      <c r="L75" t="s">
        <v>1063</v>
      </c>
      <c r="M75" t="s">
        <v>1212</v>
      </c>
      <c r="N75" t="s">
        <v>1212</v>
      </c>
    </row>
    <row r="76" spans="1:14">
      <c r="A76" t="s">
        <v>1059</v>
      </c>
      <c r="B76" t="s">
        <v>933</v>
      </c>
      <c r="C76" t="s">
        <v>1256</v>
      </c>
      <c r="D76">
        <v>42862</v>
      </c>
      <c r="E76" t="s">
        <v>480</v>
      </c>
      <c r="F76" t="s">
        <v>474</v>
      </c>
      <c r="G76" t="s">
        <v>13</v>
      </c>
      <c r="H76" t="s">
        <v>475</v>
      </c>
      <c r="I76" t="s">
        <v>476</v>
      </c>
      <c r="J76" t="s">
        <v>477</v>
      </c>
      <c r="K76">
        <v>32</v>
      </c>
      <c r="L76" t="s">
        <v>1219</v>
      </c>
      <c r="M76" t="s">
        <v>1210</v>
      </c>
      <c r="N76" t="s">
        <v>1210</v>
      </c>
    </row>
    <row r="77" spans="1:14">
      <c r="A77" t="s">
        <v>1059</v>
      </c>
      <c r="B77" t="s">
        <v>933</v>
      </c>
      <c r="C77" t="s">
        <v>1257</v>
      </c>
      <c r="D77">
        <v>42862</v>
      </c>
      <c r="E77" t="s">
        <v>480</v>
      </c>
      <c r="F77" t="s">
        <v>474</v>
      </c>
      <c r="G77" t="s">
        <v>13</v>
      </c>
      <c r="H77" t="s">
        <v>475</v>
      </c>
      <c r="I77" t="s">
        <v>476</v>
      </c>
      <c r="J77" t="s">
        <v>477</v>
      </c>
      <c r="K77">
        <v>32</v>
      </c>
      <c r="L77" t="s">
        <v>1219</v>
      </c>
      <c r="M77" t="s">
        <v>1210</v>
      </c>
      <c r="N77" t="s">
        <v>1210</v>
      </c>
    </row>
    <row r="78" spans="1:14">
      <c r="A78" t="s">
        <v>1059</v>
      </c>
      <c r="B78" t="s">
        <v>933</v>
      </c>
      <c r="C78" t="s">
        <v>970</v>
      </c>
      <c r="D78">
        <v>42862</v>
      </c>
      <c r="E78" t="s">
        <v>473</v>
      </c>
      <c r="F78" t="s">
        <v>474</v>
      </c>
      <c r="G78" t="s">
        <v>13</v>
      </c>
      <c r="H78" t="s">
        <v>475</v>
      </c>
      <c r="I78" t="s">
        <v>1258</v>
      </c>
      <c r="J78" t="s">
        <v>477</v>
      </c>
      <c r="K78">
        <v>48</v>
      </c>
      <c r="L78" t="s">
        <v>1063</v>
      </c>
      <c r="M78" t="s">
        <v>1212</v>
      </c>
      <c r="N78" t="s">
        <v>1212</v>
      </c>
    </row>
    <row r="79" spans="1:14">
      <c r="A79" t="s">
        <v>1059</v>
      </c>
      <c r="B79" t="s">
        <v>933</v>
      </c>
      <c r="C79" t="s">
        <v>1259</v>
      </c>
      <c r="D79">
        <v>42862</v>
      </c>
      <c r="E79" t="s">
        <v>485</v>
      </c>
      <c r="F79" t="s">
        <v>474</v>
      </c>
      <c r="G79" t="s">
        <v>13</v>
      </c>
      <c r="H79" t="s">
        <v>475</v>
      </c>
      <c r="I79" t="s">
        <v>476</v>
      </c>
      <c r="J79" t="s">
        <v>477</v>
      </c>
      <c r="K79">
        <v>32</v>
      </c>
      <c r="L79" t="s">
        <v>1217</v>
      </c>
      <c r="M79" t="s">
        <v>1208</v>
      </c>
      <c r="N79" t="s">
        <v>1208</v>
      </c>
    </row>
    <row r="80" spans="1:14">
      <c r="A80" t="s">
        <v>1059</v>
      </c>
      <c r="B80" t="s">
        <v>933</v>
      </c>
      <c r="C80" t="s">
        <v>1260</v>
      </c>
      <c r="D80">
        <v>42862</v>
      </c>
      <c r="E80" t="s">
        <v>480</v>
      </c>
      <c r="F80" t="s">
        <v>474</v>
      </c>
      <c r="G80" t="s">
        <v>13</v>
      </c>
      <c r="H80" t="s">
        <v>475</v>
      </c>
      <c r="I80" t="s">
        <v>476</v>
      </c>
      <c r="J80" t="s">
        <v>477</v>
      </c>
      <c r="K80">
        <v>32</v>
      </c>
      <c r="L80" t="s">
        <v>1219</v>
      </c>
      <c r="M80" t="s">
        <v>1210</v>
      </c>
      <c r="N80" t="s">
        <v>1210</v>
      </c>
    </row>
    <row r="81" spans="1:14">
      <c r="A81" t="s">
        <v>1059</v>
      </c>
      <c r="B81" t="s">
        <v>933</v>
      </c>
      <c r="C81" t="s">
        <v>977</v>
      </c>
      <c r="D81">
        <v>42862</v>
      </c>
      <c r="E81" t="s">
        <v>485</v>
      </c>
      <c r="F81" t="s">
        <v>474</v>
      </c>
      <c r="G81" t="s">
        <v>13</v>
      </c>
      <c r="H81" t="s">
        <v>475</v>
      </c>
      <c r="I81" t="s">
        <v>478</v>
      </c>
      <c r="J81" t="s">
        <v>477</v>
      </c>
      <c r="K81">
        <v>32</v>
      </c>
      <c r="L81" t="s">
        <v>1217</v>
      </c>
      <c r="M81" t="s">
        <v>1208</v>
      </c>
      <c r="N81" t="s">
        <v>1208</v>
      </c>
    </row>
    <row r="82" spans="1:14">
      <c r="A82" t="s">
        <v>1059</v>
      </c>
      <c r="B82" t="s">
        <v>933</v>
      </c>
      <c r="C82" t="s">
        <v>1074</v>
      </c>
      <c r="D82">
        <v>42862</v>
      </c>
      <c r="E82" t="s">
        <v>473</v>
      </c>
      <c r="F82" t="s">
        <v>474</v>
      </c>
      <c r="G82" t="s">
        <v>13</v>
      </c>
      <c r="H82" t="s">
        <v>475</v>
      </c>
      <c r="I82" t="s">
        <v>476</v>
      </c>
      <c r="J82" t="s">
        <v>477</v>
      </c>
      <c r="K82">
        <v>48</v>
      </c>
      <c r="L82" t="s">
        <v>1063</v>
      </c>
      <c r="M82" t="s">
        <v>1212</v>
      </c>
      <c r="N82" t="s">
        <v>1212</v>
      </c>
    </row>
    <row r="83" spans="1:14">
      <c r="A83" t="s">
        <v>1059</v>
      </c>
      <c r="B83" t="s">
        <v>933</v>
      </c>
      <c r="C83" t="s">
        <v>1261</v>
      </c>
      <c r="D83">
        <v>42862</v>
      </c>
      <c r="E83" t="s">
        <v>480</v>
      </c>
      <c r="F83" t="s">
        <v>474</v>
      </c>
      <c r="G83" t="s">
        <v>13</v>
      </c>
      <c r="H83" t="s">
        <v>475</v>
      </c>
      <c r="I83" t="s">
        <v>476</v>
      </c>
      <c r="J83" t="s">
        <v>477</v>
      </c>
      <c r="K83">
        <v>32</v>
      </c>
      <c r="L83" t="s">
        <v>1219</v>
      </c>
      <c r="M83" t="s">
        <v>1210</v>
      </c>
      <c r="N83" t="s">
        <v>1210</v>
      </c>
    </row>
    <row r="84" spans="1:14">
      <c r="A84" t="s">
        <v>1059</v>
      </c>
      <c r="B84" t="s">
        <v>933</v>
      </c>
      <c r="C84" t="s">
        <v>1262</v>
      </c>
      <c r="D84">
        <v>42862</v>
      </c>
      <c r="E84" t="s">
        <v>485</v>
      </c>
      <c r="F84" t="s">
        <v>474</v>
      </c>
      <c r="G84" t="s">
        <v>13</v>
      </c>
      <c r="H84" t="s">
        <v>475</v>
      </c>
      <c r="I84" t="s">
        <v>476</v>
      </c>
      <c r="J84" t="s">
        <v>477</v>
      </c>
      <c r="K84">
        <v>32</v>
      </c>
      <c r="L84" t="s">
        <v>1217</v>
      </c>
      <c r="M84" t="s">
        <v>1208</v>
      </c>
      <c r="N84" t="s">
        <v>1208</v>
      </c>
    </row>
    <row r="85" spans="1:14">
      <c r="A85" t="s">
        <v>1059</v>
      </c>
      <c r="B85" t="s">
        <v>933</v>
      </c>
      <c r="C85" t="s">
        <v>1263</v>
      </c>
      <c r="D85">
        <v>42862</v>
      </c>
      <c r="E85" t="s">
        <v>473</v>
      </c>
      <c r="F85" t="s">
        <v>474</v>
      </c>
      <c r="G85" t="s">
        <v>13</v>
      </c>
      <c r="H85" t="s">
        <v>475</v>
      </c>
      <c r="I85" t="s">
        <v>476</v>
      </c>
      <c r="J85" t="s">
        <v>477</v>
      </c>
      <c r="K85">
        <v>48</v>
      </c>
      <c r="L85" t="s">
        <v>1063</v>
      </c>
      <c r="M85" t="s">
        <v>1212</v>
      </c>
      <c r="N85" t="s">
        <v>1212</v>
      </c>
    </row>
    <row r="86" spans="1:14">
      <c r="A86" t="s">
        <v>1059</v>
      </c>
      <c r="B86" t="s">
        <v>933</v>
      </c>
      <c r="C86" t="s">
        <v>975</v>
      </c>
      <c r="D86">
        <v>42862</v>
      </c>
      <c r="E86" t="s">
        <v>473</v>
      </c>
      <c r="F86" t="s">
        <v>474</v>
      </c>
      <c r="G86" t="s">
        <v>13</v>
      </c>
      <c r="H86" t="s">
        <v>475</v>
      </c>
      <c r="I86" t="s">
        <v>478</v>
      </c>
      <c r="J86" t="s">
        <v>477</v>
      </c>
      <c r="K86">
        <v>48</v>
      </c>
      <c r="L86" t="s">
        <v>1063</v>
      </c>
      <c r="M86" t="s">
        <v>1212</v>
      </c>
      <c r="N86" t="s">
        <v>1212</v>
      </c>
    </row>
    <row r="87" spans="1:14">
      <c r="A87" t="s">
        <v>1059</v>
      </c>
      <c r="B87" t="s">
        <v>933</v>
      </c>
      <c r="C87" t="s">
        <v>1088</v>
      </c>
      <c r="D87">
        <v>42862</v>
      </c>
      <c r="E87" t="s">
        <v>480</v>
      </c>
      <c r="F87" t="s">
        <v>474</v>
      </c>
      <c r="G87" t="s">
        <v>13</v>
      </c>
      <c r="H87" t="s">
        <v>475</v>
      </c>
      <c r="I87" t="s">
        <v>476</v>
      </c>
      <c r="J87" t="s">
        <v>477</v>
      </c>
      <c r="K87">
        <v>32</v>
      </c>
      <c r="L87" t="s">
        <v>1219</v>
      </c>
      <c r="M87" t="s">
        <v>1210</v>
      </c>
      <c r="N87" t="s">
        <v>1210</v>
      </c>
    </row>
    <row r="88" spans="1:14">
      <c r="A88" t="s">
        <v>1059</v>
      </c>
      <c r="B88" t="s">
        <v>933</v>
      </c>
      <c r="C88" t="s">
        <v>1264</v>
      </c>
      <c r="D88">
        <v>42862</v>
      </c>
      <c r="E88" t="s">
        <v>485</v>
      </c>
      <c r="F88" t="s">
        <v>474</v>
      </c>
      <c r="G88" t="s">
        <v>13</v>
      </c>
      <c r="H88" t="s">
        <v>475</v>
      </c>
      <c r="I88" t="s">
        <v>476</v>
      </c>
      <c r="J88" t="s">
        <v>477</v>
      </c>
      <c r="K88">
        <v>32</v>
      </c>
      <c r="L88" t="s">
        <v>1217</v>
      </c>
      <c r="M88" t="s">
        <v>1208</v>
      </c>
      <c r="N88" t="s">
        <v>1208</v>
      </c>
    </row>
    <row r="89" spans="1:14">
      <c r="A89" t="s">
        <v>1059</v>
      </c>
      <c r="B89" t="s">
        <v>933</v>
      </c>
      <c r="C89" t="s">
        <v>1265</v>
      </c>
      <c r="D89">
        <v>42862</v>
      </c>
      <c r="E89" t="s">
        <v>480</v>
      </c>
      <c r="F89" t="s">
        <v>474</v>
      </c>
      <c r="G89" t="s">
        <v>13</v>
      </c>
      <c r="H89" t="s">
        <v>475</v>
      </c>
      <c r="I89" t="s">
        <v>476</v>
      </c>
      <c r="J89" t="s">
        <v>477</v>
      </c>
      <c r="K89">
        <v>32</v>
      </c>
      <c r="L89" t="s">
        <v>1219</v>
      </c>
      <c r="M89" t="s">
        <v>1210</v>
      </c>
      <c r="N89" t="s">
        <v>1210</v>
      </c>
    </row>
    <row r="90" spans="1:14">
      <c r="A90" t="s">
        <v>1059</v>
      </c>
      <c r="B90" t="s">
        <v>933</v>
      </c>
      <c r="C90" t="s">
        <v>1266</v>
      </c>
      <c r="D90">
        <v>42881</v>
      </c>
      <c r="E90" t="s">
        <v>1240</v>
      </c>
      <c r="F90" t="s">
        <v>474</v>
      </c>
      <c r="G90" t="s">
        <v>13</v>
      </c>
      <c r="H90" t="s">
        <v>475</v>
      </c>
      <c r="I90" t="s">
        <v>476</v>
      </c>
      <c r="J90" t="s">
        <v>477</v>
      </c>
      <c r="K90">
        <v>240</v>
      </c>
      <c r="L90" t="s">
        <v>1045</v>
      </c>
      <c r="M90" t="s">
        <v>1241</v>
      </c>
      <c r="N90" t="s">
        <v>1241</v>
      </c>
    </row>
    <row r="91" spans="1:14">
      <c r="A91" t="s">
        <v>1059</v>
      </c>
      <c r="B91" t="s">
        <v>933</v>
      </c>
      <c r="C91" t="s">
        <v>1267</v>
      </c>
      <c r="D91">
        <v>42862</v>
      </c>
      <c r="E91" t="s">
        <v>480</v>
      </c>
      <c r="F91" t="s">
        <v>474</v>
      </c>
      <c r="G91" t="s">
        <v>13</v>
      </c>
      <c r="H91" t="s">
        <v>475</v>
      </c>
      <c r="I91" t="s">
        <v>476</v>
      </c>
      <c r="J91" t="s">
        <v>477</v>
      </c>
      <c r="K91">
        <v>32</v>
      </c>
      <c r="L91" t="s">
        <v>1219</v>
      </c>
      <c r="M91" t="s">
        <v>1210</v>
      </c>
      <c r="N91" t="s">
        <v>1210</v>
      </c>
    </row>
    <row r="92" spans="1:14">
      <c r="A92" t="s">
        <v>1059</v>
      </c>
      <c r="B92" t="s">
        <v>933</v>
      </c>
      <c r="C92" t="s">
        <v>1268</v>
      </c>
      <c r="D92">
        <v>42862</v>
      </c>
      <c r="E92" t="s">
        <v>485</v>
      </c>
      <c r="F92" t="s">
        <v>474</v>
      </c>
      <c r="G92" t="s">
        <v>13</v>
      </c>
      <c r="H92" t="s">
        <v>475</v>
      </c>
      <c r="I92" t="s">
        <v>476</v>
      </c>
      <c r="J92" t="s">
        <v>477</v>
      </c>
      <c r="K92">
        <v>32</v>
      </c>
      <c r="L92" t="s">
        <v>1217</v>
      </c>
      <c r="M92" t="s">
        <v>1208</v>
      </c>
      <c r="N92" t="s">
        <v>1208</v>
      </c>
    </row>
    <row r="93" spans="1:14">
      <c r="A93" t="s">
        <v>1059</v>
      </c>
      <c r="B93" t="s">
        <v>933</v>
      </c>
      <c r="C93" t="s">
        <v>1269</v>
      </c>
      <c r="D93">
        <v>42862</v>
      </c>
      <c r="E93" t="s">
        <v>473</v>
      </c>
      <c r="F93" t="s">
        <v>474</v>
      </c>
      <c r="G93" t="s">
        <v>13</v>
      </c>
      <c r="H93" t="s">
        <v>475</v>
      </c>
      <c r="I93" t="s">
        <v>476</v>
      </c>
      <c r="J93" t="s">
        <v>477</v>
      </c>
      <c r="K93">
        <v>48</v>
      </c>
      <c r="L93" t="s">
        <v>1063</v>
      </c>
      <c r="M93" t="s">
        <v>1212</v>
      </c>
      <c r="N93" t="s">
        <v>1212</v>
      </c>
    </row>
    <row r="94" spans="1:14">
      <c r="A94" t="s">
        <v>1059</v>
      </c>
      <c r="B94" t="s">
        <v>933</v>
      </c>
      <c r="C94" t="s">
        <v>1270</v>
      </c>
      <c r="D94">
        <v>42862</v>
      </c>
      <c r="E94" t="s">
        <v>473</v>
      </c>
      <c r="F94" t="s">
        <v>474</v>
      </c>
      <c r="G94" t="s">
        <v>13</v>
      </c>
      <c r="H94" t="s">
        <v>475</v>
      </c>
      <c r="I94" t="s">
        <v>476</v>
      </c>
      <c r="J94" t="s">
        <v>477</v>
      </c>
      <c r="K94">
        <v>48</v>
      </c>
      <c r="L94" t="s">
        <v>1063</v>
      </c>
      <c r="M94" t="s">
        <v>1212</v>
      </c>
      <c r="N94" t="s">
        <v>1212</v>
      </c>
    </row>
    <row r="95" spans="1:14">
      <c r="A95" t="s">
        <v>1059</v>
      </c>
      <c r="B95" t="s">
        <v>933</v>
      </c>
      <c r="C95" t="s">
        <v>1271</v>
      </c>
      <c r="D95">
        <v>42862</v>
      </c>
      <c r="E95" t="s">
        <v>485</v>
      </c>
      <c r="F95" t="s">
        <v>474</v>
      </c>
      <c r="G95" t="s">
        <v>13</v>
      </c>
      <c r="H95" t="s">
        <v>475</v>
      </c>
      <c r="I95" t="s">
        <v>476</v>
      </c>
      <c r="J95" t="s">
        <v>477</v>
      </c>
      <c r="K95">
        <v>32</v>
      </c>
      <c r="L95" t="s">
        <v>1217</v>
      </c>
      <c r="M95" t="s">
        <v>1208</v>
      </c>
      <c r="N95" t="s">
        <v>1208</v>
      </c>
    </row>
    <row r="96" spans="1:14">
      <c r="A96" t="s">
        <v>1059</v>
      </c>
      <c r="B96" t="s">
        <v>933</v>
      </c>
      <c r="C96" t="s">
        <v>1272</v>
      </c>
      <c r="D96">
        <v>42862</v>
      </c>
      <c r="E96" t="s">
        <v>485</v>
      </c>
      <c r="F96" t="s">
        <v>474</v>
      </c>
      <c r="G96" t="s">
        <v>13</v>
      </c>
      <c r="H96" t="s">
        <v>475</v>
      </c>
      <c r="I96" t="s">
        <v>476</v>
      </c>
      <c r="J96" t="s">
        <v>477</v>
      </c>
      <c r="K96">
        <v>32</v>
      </c>
      <c r="L96" t="s">
        <v>1217</v>
      </c>
      <c r="M96" t="s">
        <v>1208</v>
      </c>
      <c r="N96" t="s">
        <v>1208</v>
      </c>
    </row>
    <row r="97" spans="1:14">
      <c r="A97" t="s">
        <v>1059</v>
      </c>
      <c r="B97" t="s">
        <v>933</v>
      </c>
      <c r="C97" t="s">
        <v>1273</v>
      </c>
      <c r="D97">
        <v>42862</v>
      </c>
      <c r="E97" t="s">
        <v>480</v>
      </c>
      <c r="F97" t="s">
        <v>474</v>
      </c>
      <c r="G97" t="s">
        <v>13</v>
      </c>
      <c r="H97" t="s">
        <v>475</v>
      </c>
      <c r="I97" t="s">
        <v>476</v>
      </c>
      <c r="J97" t="s">
        <v>477</v>
      </c>
      <c r="K97">
        <v>32</v>
      </c>
      <c r="L97" t="s">
        <v>1219</v>
      </c>
      <c r="M97" t="s">
        <v>1210</v>
      </c>
      <c r="N97" t="s">
        <v>1210</v>
      </c>
    </row>
    <row r="98" spans="1:14">
      <c r="A98" t="s">
        <v>1059</v>
      </c>
      <c r="B98" t="s">
        <v>933</v>
      </c>
      <c r="C98" t="s">
        <v>1274</v>
      </c>
      <c r="D98">
        <v>42862</v>
      </c>
      <c r="E98" t="s">
        <v>480</v>
      </c>
      <c r="F98" t="s">
        <v>474</v>
      </c>
      <c r="G98" t="s">
        <v>13</v>
      </c>
      <c r="H98" t="s">
        <v>475</v>
      </c>
      <c r="I98" t="s">
        <v>476</v>
      </c>
      <c r="J98" t="s">
        <v>477</v>
      </c>
      <c r="K98">
        <v>32</v>
      </c>
      <c r="L98" t="s">
        <v>1219</v>
      </c>
      <c r="M98" t="s">
        <v>1210</v>
      </c>
      <c r="N98" t="s">
        <v>1210</v>
      </c>
    </row>
    <row r="99" spans="1:14">
      <c r="A99" t="s">
        <v>1059</v>
      </c>
      <c r="B99" t="s">
        <v>933</v>
      </c>
      <c r="C99" t="s">
        <v>959</v>
      </c>
      <c r="D99">
        <v>42861</v>
      </c>
      <c r="E99" t="s">
        <v>473</v>
      </c>
      <c r="F99" t="s">
        <v>474</v>
      </c>
      <c r="G99" t="s">
        <v>13</v>
      </c>
      <c r="H99" t="s">
        <v>475</v>
      </c>
      <c r="I99" t="s">
        <v>478</v>
      </c>
      <c r="J99" t="s">
        <v>477</v>
      </c>
      <c r="K99">
        <v>48</v>
      </c>
      <c r="L99" t="s">
        <v>1063</v>
      </c>
      <c r="M99" t="s">
        <v>1212</v>
      </c>
      <c r="N99" t="s">
        <v>1212</v>
      </c>
    </row>
    <row r="100" spans="1:14">
      <c r="A100" t="s">
        <v>1059</v>
      </c>
      <c r="B100" t="s">
        <v>933</v>
      </c>
      <c r="C100" t="s">
        <v>1067</v>
      </c>
      <c r="D100">
        <v>42861</v>
      </c>
      <c r="E100" t="s">
        <v>473</v>
      </c>
      <c r="F100" t="s">
        <v>474</v>
      </c>
      <c r="G100" t="s">
        <v>13</v>
      </c>
      <c r="H100" t="s">
        <v>475</v>
      </c>
      <c r="I100" t="s">
        <v>476</v>
      </c>
      <c r="J100" t="s">
        <v>477</v>
      </c>
      <c r="K100">
        <v>48</v>
      </c>
      <c r="L100" t="s">
        <v>1063</v>
      </c>
      <c r="M100" t="s">
        <v>1212</v>
      </c>
      <c r="N100" t="s">
        <v>1212</v>
      </c>
    </row>
    <row r="101" spans="1:14">
      <c r="A101" t="s">
        <v>1059</v>
      </c>
      <c r="B101" t="s">
        <v>933</v>
      </c>
      <c r="C101" t="s">
        <v>1275</v>
      </c>
      <c r="D101">
        <v>42862</v>
      </c>
      <c r="E101" t="s">
        <v>485</v>
      </c>
      <c r="F101" t="s">
        <v>474</v>
      </c>
      <c r="G101" t="s">
        <v>13</v>
      </c>
      <c r="H101" t="s">
        <v>475</v>
      </c>
      <c r="I101" t="s">
        <v>476</v>
      </c>
      <c r="J101" t="s">
        <v>477</v>
      </c>
      <c r="K101">
        <v>32</v>
      </c>
      <c r="L101" t="s">
        <v>1217</v>
      </c>
      <c r="M101" t="s">
        <v>1208</v>
      </c>
      <c r="N101" t="s">
        <v>1208</v>
      </c>
    </row>
    <row r="102" spans="1:14">
      <c r="A102" t="s">
        <v>1059</v>
      </c>
      <c r="B102" t="s">
        <v>933</v>
      </c>
      <c r="C102" t="s">
        <v>1276</v>
      </c>
      <c r="D102">
        <v>42862</v>
      </c>
      <c r="E102" t="s">
        <v>485</v>
      </c>
      <c r="F102" t="s">
        <v>474</v>
      </c>
      <c r="G102" t="s">
        <v>13</v>
      </c>
      <c r="H102" t="s">
        <v>475</v>
      </c>
      <c r="I102" t="s">
        <v>476</v>
      </c>
      <c r="J102" t="s">
        <v>477</v>
      </c>
      <c r="K102">
        <v>32</v>
      </c>
      <c r="L102" t="s">
        <v>1217</v>
      </c>
      <c r="M102" t="s">
        <v>1208</v>
      </c>
      <c r="N102" t="s">
        <v>1208</v>
      </c>
    </row>
    <row r="103" spans="1:14">
      <c r="A103" t="s">
        <v>1059</v>
      </c>
      <c r="B103" t="s">
        <v>933</v>
      </c>
      <c r="C103" t="s">
        <v>1277</v>
      </c>
      <c r="D103">
        <v>42863</v>
      </c>
      <c r="E103" t="s">
        <v>480</v>
      </c>
      <c r="F103" t="s">
        <v>474</v>
      </c>
      <c r="G103" t="s">
        <v>13</v>
      </c>
      <c r="H103" t="s">
        <v>475</v>
      </c>
      <c r="I103" t="s">
        <v>476</v>
      </c>
      <c r="J103" t="s">
        <v>477</v>
      </c>
      <c r="K103">
        <v>32</v>
      </c>
      <c r="L103" t="s">
        <v>1219</v>
      </c>
      <c r="M103" t="s">
        <v>1210</v>
      </c>
      <c r="N103" t="s">
        <v>1210</v>
      </c>
    </row>
    <row r="104" spans="1:14">
      <c r="A104" t="s">
        <v>1059</v>
      </c>
      <c r="B104" t="s">
        <v>933</v>
      </c>
      <c r="C104" t="s">
        <v>1278</v>
      </c>
      <c r="D104">
        <v>42862</v>
      </c>
      <c r="E104" t="s">
        <v>480</v>
      </c>
      <c r="F104" t="s">
        <v>474</v>
      </c>
      <c r="G104" t="s">
        <v>13</v>
      </c>
      <c r="H104" t="s">
        <v>475</v>
      </c>
      <c r="I104" t="s">
        <v>476</v>
      </c>
      <c r="J104" t="s">
        <v>477</v>
      </c>
      <c r="K104">
        <v>32</v>
      </c>
      <c r="L104" t="s">
        <v>1219</v>
      </c>
      <c r="M104" t="s">
        <v>1210</v>
      </c>
      <c r="N104" t="s">
        <v>1210</v>
      </c>
    </row>
    <row r="105" spans="1:14">
      <c r="A105" t="s">
        <v>1059</v>
      </c>
      <c r="B105" t="s">
        <v>933</v>
      </c>
      <c r="C105" t="s">
        <v>950</v>
      </c>
      <c r="D105">
        <v>42861</v>
      </c>
      <c r="E105" t="s">
        <v>473</v>
      </c>
      <c r="F105" t="s">
        <v>474</v>
      </c>
      <c r="G105" t="s">
        <v>13</v>
      </c>
      <c r="H105" t="s">
        <v>475</v>
      </c>
      <c r="I105" t="s">
        <v>478</v>
      </c>
      <c r="J105" t="s">
        <v>477</v>
      </c>
      <c r="K105">
        <v>48</v>
      </c>
      <c r="L105" t="s">
        <v>1063</v>
      </c>
      <c r="M105" t="s">
        <v>1212</v>
      </c>
      <c r="N105" t="s">
        <v>1212</v>
      </c>
    </row>
    <row r="106" spans="1:14">
      <c r="A106" t="s">
        <v>1059</v>
      </c>
      <c r="B106" t="s">
        <v>933</v>
      </c>
      <c r="C106" t="s">
        <v>1279</v>
      </c>
      <c r="D106">
        <v>42862</v>
      </c>
      <c r="E106" t="s">
        <v>480</v>
      </c>
      <c r="F106" t="s">
        <v>474</v>
      </c>
      <c r="G106" t="s">
        <v>13</v>
      </c>
      <c r="H106" t="s">
        <v>475</v>
      </c>
      <c r="I106" t="s">
        <v>476</v>
      </c>
      <c r="J106" t="s">
        <v>477</v>
      </c>
      <c r="K106">
        <v>32</v>
      </c>
      <c r="L106" t="s">
        <v>1217</v>
      </c>
      <c r="M106" t="s">
        <v>1208</v>
      </c>
      <c r="N106" t="s">
        <v>1208</v>
      </c>
    </row>
    <row r="107" spans="1:14">
      <c r="A107" t="s">
        <v>1059</v>
      </c>
      <c r="B107" t="s">
        <v>933</v>
      </c>
      <c r="C107" t="s">
        <v>941</v>
      </c>
      <c r="D107">
        <v>42862</v>
      </c>
      <c r="E107" t="s">
        <v>485</v>
      </c>
      <c r="F107" t="s">
        <v>474</v>
      </c>
      <c r="G107" t="s">
        <v>13</v>
      </c>
      <c r="H107" t="s">
        <v>475</v>
      </c>
      <c r="I107" t="s">
        <v>478</v>
      </c>
      <c r="J107" t="s">
        <v>477</v>
      </c>
      <c r="K107">
        <v>32</v>
      </c>
      <c r="L107" t="s">
        <v>1217</v>
      </c>
      <c r="M107" t="s">
        <v>1208</v>
      </c>
      <c r="N107" t="s">
        <v>1208</v>
      </c>
    </row>
    <row r="108" spans="1:14">
      <c r="A108" t="s">
        <v>1059</v>
      </c>
      <c r="B108" t="s">
        <v>933</v>
      </c>
      <c r="C108" t="s">
        <v>1280</v>
      </c>
      <c r="D108">
        <v>42862</v>
      </c>
      <c r="E108" t="s">
        <v>480</v>
      </c>
      <c r="F108" t="s">
        <v>474</v>
      </c>
      <c r="G108" t="s">
        <v>13</v>
      </c>
      <c r="H108" t="s">
        <v>475</v>
      </c>
      <c r="I108" t="s">
        <v>476</v>
      </c>
      <c r="J108" t="s">
        <v>477</v>
      </c>
      <c r="K108">
        <v>32</v>
      </c>
      <c r="L108" t="s">
        <v>1219</v>
      </c>
      <c r="M108" t="s">
        <v>1210</v>
      </c>
      <c r="N108" t="s">
        <v>1210</v>
      </c>
    </row>
    <row r="109" spans="1:14">
      <c r="A109" t="s">
        <v>145</v>
      </c>
      <c r="B109" t="s">
        <v>487</v>
      </c>
      <c r="C109" t="s">
        <v>948</v>
      </c>
      <c r="D109">
        <v>42861</v>
      </c>
      <c r="E109" t="s">
        <v>1281</v>
      </c>
      <c r="F109" t="s">
        <v>474</v>
      </c>
      <c r="G109" t="s">
        <v>13</v>
      </c>
      <c r="H109" t="s">
        <v>475</v>
      </c>
      <c r="I109" t="s">
        <v>478</v>
      </c>
      <c r="J109" t="s">
        <v>477</v>
      </c>
      <c r="K109">
        <v>1</v>
      </c>
      <c r="L109" t="s">
        <v>1282</v>
      </c>
      <c r="M109" t="s">
        <v>1282</v>
      </c>
      <c r="N109" t="s">
        <v>1282</v>
      </c>
    </row>
    <row r="110" spans="1:14">
      <c r="A110" t="s">
        <v>145</v>
      </c>
      <c r="B110" t="s">
        <v>487</v>
      </c>
      <c r="C110" t="s">
        <v>1283</v>
      </c>
      <c r="D110">
        <v>42863</v>
      </c>
      <c r="E110" t="s">
        <v>473</v>
      </c>
      <c r="F110" t="s">
        <v>474</v>
      </c>
      <c r="G110" t="s">
        <v>13</v>
      </c>
      <c r="H110" t="s">
        <v>475</v>
      </c>
      <c r="I110" t="s">
        <v>476</v>
      </c>
      <c r="J110" t="s">
        <v>477</v>
      </c>
      <c r="K110">
        <v>48</v>
      </c>
      <c r="L110" t="s">
        <v>1063</v>
      </c>
      <c r="M110" t="s">
        <v>1212</v>
      </c>
      <c r="N110" t="s">
        <v>1212</v>
      </c>
    </row>
    <row r="111" spans="1:14">
      <c r="A111" t="s">
        <v>145</v>
      </c>
      <c r="B111" t="s">
        <v>487</v>
      </c>
      <c r="C111" t="s">
        <v>1056</v>
      </c>
      <c r="D111">
        <v>42874</v>
      </c>
      <c r="E111" t="s">
        <v>473</v>
      </c>
      <c r="F111" t="s">
        <v>474</v>
      </c>
      <c r="G111" t="s">
        <v>13</v>
      </c>
      <c r="H111" t="s">
        <v>475</v>
      </c>
      <c r="I111" t="s">
        <v>476</v>
      </c>
      <c r="J111" t="s">
        <v>477</v>
      </c>
      <c r="K111">
        <v>48</v>
      </c>
      <c r="L111" t="s">
        <v>1063</v>
      </c>
      <c r="M111" t="s">
        <v>1212</v>
      </c>
      <c r="N111" t="s">
        <v>1212</v>
      </c>
    </row>
    <row r="112" spans="1:14">
      <c r="A112" t="s">
        <v>145</v>
      </c>
      <c r="B112" t="s">
        <v>487</v>
      </c>
      <c r="C112" t="s">
        <v>1284</v>
      </c>
      <c r="D112">
        <v>42869</v>
      </c>
      <c r="E112" t="s">
        <v>473</v>
      </c>
      <c r="F112" t="s">
        <v>474</v>
      </c>
      <c r="G112" t="s">
        <v>13</v>
      </c>
      <c r="H112" t="s">
        <v>475</v>
      </c>
      <c r="I112" t="s">
        <v>476</v>
      </c>
      <c r="J112" t="s">
        <v>477</v>
      </c>
      <c r="K112">
        <v>48</v>
      </c>
      <c r="L112" t="s">
        <v>1063</v>
      </c>
      <c r="M112" t="s">
        <v>1212</v>
      </c>
      <c r="N112" t="s">
        <v>1212</v>
      </c>
    </row>
    <row r="113" spans="1:14">
      <c r="A113" t="s">
        <v>145</v>
      </c>
      <c r="B113" t="s">
        <v>487</v>
      </c>
      <c r="C113" t="s">
        <v>1131</v>
      </c>
      <c r="D113">
        <v>42868</v>
      </c>
      <c r="E113" t="s">
        <v>473</v>
      </c>
      <c r="F113" t="s">
        <v>474</v>
      </c>
      <c r="G113" t="s">
        <v>13</v>
      </c>
      <c r="H113" t="s">
        <v>475</v>
      </c>
      <c r="I113" t="s">
        <v>476</v>
      </c>
      <c r="J113" t="s">
        <v>477</v>
      </c>
      <c r="K113">
        <v>48</v>
      </c>
      <c r="L113" t="s">
        <v>1063</v>
      </c>
      <c r="M113" t="s">
        <v>1212</v>
      </c>
      <c r="N113" t="s">
        <v>1212</v>
      </c>
    </row>
    <row r="114" spans="1:14">
      <c r="A114" t="s">
        <v>145</v>
      </c>
      <c r="B114" t="s">
        <v>487</v>
      </c>
      <c r="C114" t="s">
        <v>1097</v>
      </c>
      <c r="D114">
        <v>42863</v>
      </c>
      <c r="E114" t="s">
        <v>473</v>
      </c>
      <c r="F114" t="s">
        <v>474</v>
      </c>
      <c r="G114" t="s">
        <v>13</v>
      </c>
      <c r="H114" t="s">
        <v>475</v>
      </c>
      <c r="I114" t="s">
        <v>476</v>
      </c>
      <c r="J114" t="s">
        <v>477</v>
      </c>
      <c r="K114">
        <v>48</v>
      </c>
      <c r="L114" t="s">
        <v>1063</v>
      </c>
      <c r="M114" t="s">
        <v>1212</v>
      </c>
      <c r="N114" t="s">
        <v>1212</v>
      </c>
    </row>
    <row r="115" spans="1:14">
      <c r="A115" t="s">
        <v>145</v>
      </c>
      <c r="B115" t="s">
        <v>487</v>
      </c>
      <c r="C115" t="s">
        <v>1285</v>
      </c>
      <c r="D115">
        <v>42862</v>
      </c>
      <c r="E115" t="s">
        <v>473</v>
      </c>
      <c r="F115" t="s">
        <v>474</v>
      </c>
      <c r="G115" t="s">
        <v>13</v>
      </c>
      <c r="H115" t="s">
        <v>475</v>
      </c>
      <c r="I115" t="s">
        <v>476</v>
      </c>
      <c r="J115" t="s">
        <v>477</v>
      </c>
      <c r="K115">
        <v>48</v>
      </c>
      <c r="L115" t="s">
        <v>1063</v>
      </c>
      <c r="M115" t="s">
        <v>1212</v>
      </c>
      <c r="N115" t="s">
        <v>1212</v>
      </c>
    </row>
    <row r="116" spans="1:14">
      <c r="A116" t="s">
        <v>145</v>
      </c>
      <c r="B116" t="s">
        <v>487</v>
      </c>
      <c r="C116" t="s">
        <v>1128</v>
      </c>
      <c r="D116">
        <v>42862</v>
      </c>
      <c r="E116" t="s">
        <v>473</v>
      </c>
      <c r="F116" t="s">
        <v>474</v>
      </c>
      <c r="G116" t="s">
        <v>13</v>
      </c>
      <c r="H116" t="s">
        <v>475</v>
      </c>
      <c r="I116" t="s">
        <v>476</v>
      </c>
      <c r="J116" t="s">
        <v>477</v>
      </c>
      <c r="K116">
        <v>48</v>
      </c>
      <c r="L116" t="s">
        <v>1063</v>
      </c>
      <c r="M116" t="s">
        <v>1212</v>
      </c>
      <c r="N116" t="s">
        <v>1212</v>
      </c>
    </row>
    <row r="117" spans="1:14">
      <c r="A117" t="s">
        <v>145</v>
      </c>
      <c r="B117" t="s">
        <v>487</v>
      </c>
      <c r="C117" t="s">
        <v>1133</v>
      </c>
      <c r="D117">
        <v>42862</v>
      </c>
      <c r="E117" t="s">
        <v>473</v>
      </c>
      <c r="F117" t="s">
        <v>474</v>
      </c>
      <c r="G117" t="s">
        <v>13</v>
      </c>
      <c r="H117" t="s">
        <v>475</v>
      </c>
      <c r="I117" t="s">
        <v>476</v>
      </c>
      <c r="J117" t="s">
        <v>477</v>
      </c>
      <c r="K117">
        <v>48</v>
      </c>
      <c r="L117" t="s">
        <v>1063</v>
      </c>
      <c r="M117" t="s">
        <v>1212</v>
      </c>
      <c r="N117" t="s">
        <v>1212</v>
      </c>
    </row>
    <row r="118" spans="1:14">
      <c r="A118" t="s">
        <v>145</v>
      </c>
      <c r="B118" t="s">
        <v>487</v>
      </c>
      <c r="C118" t="s">
        <v>1106</v>
      </c>
      <c r="D118">
        <v>42863</v>
      </c>
      <c r="E118" t="s">
        <v>485</v>
      </c>
      <c r="F118" t="s">
        <v>474</v>
      </c>
      <c r="G118" t="s">
        <v>13</v>
      </c>
      <c r="H118" t="s">
        <v>475</v>
      </c>
      <c r="I118" t="s">
        <v>476</v>
      </c>
      <c r="J118" t="s">
        <v>477</v>
      </c>
      <c r="K118">
        <v>32</v>
      </c>
      <c r="L118" t="s">
        <v>1217</v>
      </c>
      <c r="M118" t="s">
        <v>1208</v>
      </c>
      <c r="N118" t="s">
        <v>1208</v>
      </c>
    </row>
    <row r="119" spans="1:14">
      <c r="A119" t="s">
        <v>145</v>
      </c>
      <c r="B119" t="s">
        <v>487</v>
      </c>
      <c r="C119" t="s">
        <v>1176</v>
      </c>
      <c r="D119">
        <v>42868</v>
      </c>
      <c r="E119" t="s">
        <v>485</v>
      </c>
      <c r="F119" t="s">
        <v>474</v>
      </c>
      <c r="G119" t="s">
        <v>13</v>
      </c>
      <c r="H119" t="s">
        <v>475</v>
      </c>
      <c r="I119" t="s">
        <v>476</v>
      </c>
      <c r="J119" t="s">
        <v>477</v>
      </c>
      <c r="K119">
        <v>32</v>
      </c>
      <c r="L119" t="s">
        <v>1217</v>
      </c>
      <c r="M119" t="s">
        <v>1208</v>
      </c>
      <c r="N119" t="s">
        <v>1208</v>
      </c>
    </row>
    <row r="120" spans="1:14">
      <c r="A120" t="s">
        <v>145</v>
      </c>
      <c r="B120" t="s">
        <v>487</v>
      </c>
      <c r="C120" t="s">
        <v>1141</v>
      </c>
      <c r="D120">
        <v>42862</v>
      </c>
      <c r="E120" t="s">
        <v>473</v>
      </c>
      <c r="F120" t="s">
        <v>474</v>
      </c>
      <c r="G120" t="s">
        <v>13</v>
      </c>
      <c r="H120" t="s">
        <v>475</v>
      </c>
      <c r="I120" t="s">
        <v>476</v>
      </c>
      <c r="J120" t="s">
        <v>477</v>
      </c>
      <c r="K120">
        <v>48</v>
      </c>
      <c r="L120" t="s">
        <v>1063</v>
      </c>
      <c r="M120" t="s">
        <v>1212</v>
      </c>
      <c r="N120" t="s">
        <v>1212</v>
      </c>
    </row>
    <row r="121" spans="1:14">
      <c r="A121" t="s">
        <v>145</v>
      </c>
      <c r="B121" t="s">
        <v>487</v>
      </c>
      <c r="C121" t="s">
        <v>1062</v>
      </c>
      <c r="D121">
        <v>42862</v>
      </c>
      <c r="E121" t="s">
        <v>473</v>
      </c>
      <c r="F121" t="s">
        <v>474</v>
      </c>
      <c r="G121" t="s">
        <v>13</v>
      </c>
      <c r="H121" t="s">
        <v>475</v>
      </c>
      <c r="I121" t="s">
        <v>476</v>
      </c>
      <c r="J121" t="s">
        <v>477</v>
      </c>
      <c r="K121">
        <v>48</v>
      </c>
      <c r="L121" t="s">
        <v>1063</v>
      </c>
      <c r="M121" t="s">
        <v>1212</v>
      </c>
      <c r="N121" t="s">
        <v>1212</v>
      </c>
    </row>
    <row r="122" spans="1:14">
      <c r="A122" t="s">
        <v>145</v>
      </c>
      <c r="B122" t="s">
        <v>487</v>
      </c>
      <c r="C122" t="s">
        <v>1181</v>
      </c>
      <c r="D122">
        <v>42862</v>
      </c>
      <c r="E122" t="s">
        <v>473</v>
      </c>
      <c r="F122" t="s">
        <v>474</v>
      </c>
      <c r="G122" t="s">
        <v>13</v>
      </c>
      <c r="H122" t="s">
        <v>475</v>
      </c>
      <c r="I122" t="s">
        <v>476</v>
      </c>
      <c r="J122" t="s">
        <v>477</v>
      </c>
      <c r="K122">
        <v>48</v>
      </c>
      <c r="L122" t="s">
        <v>1063</v>
      </c>
      <c r="M122" t="s">
        <v>1212</v>
      </c>
      <c r="N122" t="s">
        <v>1212</v>
      </c>
    </row>
    <row r="123" spans="1:14">
      <c r="A123" t="s">
        <v>145</v>
      </c>
      <c r="B123" t="s">
        <v>487</v>
      </c>
      <c r="C123" t="s">
        <v>924</v>
      </c>
      <c r="D123">
        <v>42861</v>
      </c>
      <c r="E123" t="s">
        <v>473</v>
      </c>
      <c r="F123" t="s">
        <v>474</v>
      </c>
      <c r="G123" t="s">
        <v>13</v>
      </c>
      <c r="H123" t="s">
        <v>475</v>
      </c>
      <c r="I123" t="s">
        <v>478</v>
      </c>
      <c r="J123" t="s">
        <v>477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145</v>
      </c>
      <c r="B124" t="s">
        <v>487</v>
      </c>
      <c r="C124" t="s">
        <v>1148</v>
      </c>
      <c r="D124">
        <v>42863</v>
      </c>
      <c r="E124" t="s">
        <v>485</v>
      </c>
      <c r="F124" t="s">
        <v>474</v>
      </c>
      <c r="G124" t="s">
        <v>13</v>
      </c>
      <c r="H124" t="s">
        <v>475</v>
      </c>
      <c r="I124" t="s">
        <v>476</v>
      </c>
      <c r="J124" t="s">
        <v>477</v>
      </c>
      <c r="K124">
        <v>32</v>
      </c>
      <c r="L124" t="s">
        <v>1217</v>
      </c>
      <c r="M124" t="s">
        <v>1208</v>
      </c>
      <c r="N124" t="s">
        <v>1208</v>
      </c>
    </row>
    <row r="125" spans="1:14">
      <c r="A125" t="s">
        <v>145</v>
      </c>
      <c r="B125" t="s">
        <v>487</v>
      </c>
      <c r="C125" t="s">
        <v>972</v>
      </c>
      <c r="D125">
        <v>42862</v>
      </c>
      <c r="E125" t="s">
        <v>473</v>
      </c>
      <c r="F125" t="s">
        <v>474</v>
      </c>
      <c r="G125" t="s">
        <v>13</v>
      </c>
      <c r="H125" t="s">
        <v>475</v>
      </c>
      <c r="I125" t="s">
        <v>478</v>
      </c>
      <c r="J125" t="s">
        <v>477</v>
      </c>
      <c r="K125">
        <v>48</v>
      </c>
      <c r="L125" t="s">
        <v>1063</v>
      </c>
      <c r="M125" t="s">
        <v>1212</v>
      </c>
      <c r="N125" t="s">
        <v>1212</v>
      </c>
    </row>
    <row r="126" spans="1:14">
      <c r="A126" t="s">
        <v>145</v>
      </c>
      <c r="B126" t="s">
        <v>487</v>
      </c>
      <c r="C126" t="s">
        <v>1189</v>
      </c>
      <c r="D126">
        <v>42862</v>
      </c>
      <c r="E126" t="s">
        <v>485</v>
      </c>
      <c r="F126" t="s">
        <v>474</v>
      </c>
      <c r="G126" t="s">
        <v>13</v>
      </c>
      <c r="H126" t="s">
        <v>475</v>
      </c>
      <c r="I126" t="s">
        <v>476</v>
      </c>
      <c r="J126" t="s">
        <v>477</v>
      </c>
      <c r="K126">
        <v>32</v>
      </c>
      <c r="L126" t="s">
        <v>1217</v>
      </c>
      <c r="M126" t="s">
        <v>1208</v>
      </c>
      <c r="N126" t="s">
        <v>1208</v>
      </c>
    </row>
    <row r="127" spans="1:14">
      <c r="A127" t="s">
        <v>145</v>
      </c>
      <c r="B127" t="s">
        <v>487</v>
      </c>
      <c r="C127" t="s">
        <v>1286</v>
      </c>
      <c r="D127">
        <v>42862</v>
      </c>
      <c r="E127" t="s">
        <v>473</v>
      </c>
      <c r="F127" t="s">
        <v>474</v>
      </c>
      <c r="G127" t="s">
        <v>13</v>
      </c>
      <c r="H127" t="s">
        <v>475</v>
      </c>
      <c r="I127" t="s">
        <v>476</v>
      </c>
      <c r="J127" t="s">
        <v>477</v>
      </c>
      <c r="K127">
        <v>48</v>
      </c>
      <c r="L127" t="s">
        <v>1063</v>
      </c>
      <c r="M127" t="s">
        <v>1212</v>
      </c>
      <c r="N127" t="s">
        <v>1212</v>
      </c>
    </row>
    <row r="128" spans="1:14">
      <c r="A128" t="s">
        <v>145</v>
      </c>
      <c r="B128" t="s">
        <v>487</v>
      </c>
      <c r="C128" t="s">
        <v>1159</v>
      </c>
      <c r="D128">
        <v>42862</v>
      </c>
      <c r="E128" t="s">
        <v>485</v>
      </c>
      <c r="F128" t="s">
        <v>474</v>
      </c>
      <c r="G128" t="s">
        <v>13</v>
      </c>
      <c r="H128" t="s">
        <v>475</v>
      </c>
      <c r="I128" t="s">
        <v>476</v>
      </c>
      <c r="J128" t="s">
        <v>477</v>
      </c>
      <c r="K128">
        <v>32</v>
      </c>
      <c r="L128" t="s">
        <v>1217</v>
      </c>
      <c r="M128" t="s">
        <v>1208</v>
      </c>
      <c r="N128" t="s">
        <v>1208</v>
      </c>
    </row>
    <row r="129" spans="1:14">
      <c r="A129" t="s">
        <v>145</v>
      </c>
      <c r="B129" t="s">
        <v>487</v>
      </c>
      <c r="C129" t="s">
        <v>1126</v>
      </c>
      <c r="D129">
        <v>42870</v>
      </c>
      <c r="E129" t="s">
        <v>473</v>
      </c>
      <c r="F129" t="s">
        <v>474</v>
      </c>
      <c r="G129" t="s">
        <v>13</v>
      </c>
      <c r="H129" t="s">
        <v>475</v>
      </c>
      <c r="I129" t="s">
        <v>476</v>
      </c>
      <c r="J129" t="s">
        <v>477</v>
      </c>
      <c r="K129">
        <v>48</v>
      </c>
      <c r="L129" t="s">
        <v>1063</v>
      </c>
      <c r="M129" t="s">
        <v>1212</v>
      </c>
      <c r="N129" t="s">
        <v>1212</v>
      </c>
    </row>
    <row r="130" spans="1:14">
      <c r="A130" t="s">
        <v>145</v>
      </c>
      <c r="B130" t="s">
        <v>487</v>
      </c>
      <c r="C130" t="s">
        <v>1287</v>
      </c>
      <c r="D130">
        <v>42881</v>
      </c>
      <c r="E130" t="s">
        <v>485</v>
      </c>
      <c r="F130" t="s">
        <v>474</v>
      </c>
      <c r="G130" t="s">
        <v>13</v>
      </c>
      <c r="H130" t="s">
        <v>475</v>
      </c>
      <c r="I130" t="s">
        <v>476</v>
      </c>
      <c r="J130" t="s">
        <v>477</v>
      </c>
      <c r="K130">
        <v>32</v>
      </c>
      <c r="L130" t="s">
        <v>1288</v>
      </c>
      <c r="M130" t="s">
        <v>1214</v>
      </c>
      <c r="N130" t="s">
        <v>1214</v>
      </c>
    </row>
    <row r="131" spans="1:14">
      <c r="A131" t="s">
        <v>145</v>
      </c>
      <c r="B131" t="s">
        <v>487</v>
      </c>
      <c r="C131" t="s">
        <v>1099</v>
      </c>
      <c r="D131">
        <v>42879</v>
      </c>
      <c r="E131" t="s">
        <v>485</v>
      </c>
      <c r="F131" t="s">
        <v>474</v>
      </c>
      <c r="G131" t="s">
        <v>13</v>
      </c>
      <c r="H131" t="s">
        <v>475</v>
      </c>
      <c r="I131" t="s">
        <v>476</v>
      </c>
      <c r="J131" t="s">
        <v>477</v>
      </c>
      <c r="K131">
        <v>32</v>
      </c>
      <c r="L131" t="s">
        <v>1288</v>
      </c>
      <c r="M131" t="s">
        <v>1214</v>
      </c>
      <c r="N131" t="s">
        <v>1214</v>
      </c>
    </row>
    <row r="132" spans="1:14">
      <c r="A132" t="s">
        <v>145</v>
      </c>
      <c r="B132" t="s">
        <v>487</v>
      </c>
      <c r="C132" t="s">
        <v>1289</v>
      </c>
      <c r="D132">
        <v>42862</v>
      </c>
      <c r="E132" t="s">
        <v>473</v>
      </c>
      <c r="F132" t="s">
        <v>474</v>
      </c>
      <c r="G132" t="s">
        <v>13</v>
      </c>
      <c r="H132" t="s">
        <v>475</v>
      </c>
      <c r="I132" t="s">
        <v>476</v>
      </c>
      <c r="J132" t="s">
        <v>477</v>
      </c>
      <c r="K132">
        <v>48</v>
      </c>
      <c r="L132" t="s">
        <v>1063</v>
      </c>
      <c r="M132" t="s">
        <v>1212</v>
      </c>
      <c r="N132" t="s">
        <v>1212</v>
      </c>
    </row>
    <row r="133" spans="1:14">
      <c r="A133" t="s">
        <v>145</v>
      </c>
      <c r="B133" t="s">
        <v>487</v>
      </c>
      <c r="C133" t="s">
        <v>1290</v>
      </c>
      <c r="D133">
        <v>42863</v>
      </c>
      <c r="E133" t="s">
        <v>473</v>
      </c>
      <c r="F133" t="s">
        <v>474</v>
      </c>
      <c r="G133" t="s">
        <v>13</v>
      </c>
      <c r="H133" t="s">
        <v>475</v>
      </c>
      <c r="I133" t="s">
        <v>476</v>
      </c>
      <c r="J133" t="s">
        <v>477</v>
      </c>
      <c r="K133">
        <v>48</v>
      </c>
      <c r="L133" t="s">
        <v>1063</v>
      </c>
      <c r="M133" t="s">
        <v>1212</v>
      </c>
      <c r="N133" t="s">
        <v>1212</v>
      </c>
    </row>
    <row r="134" spans="1:14">
      <c r="A134" t="s">
        <v>145</v>
      </c>
      <c r="B134" t="s">
        <v>487</v>
      </c>
      <c r="C134" t="s">
        <v>1112</v>
      </c>
      <c r="D134">
        <v>42863</v>
      </c>
      <c r="E134" t="s">
        <v>485</v>
      </c>
      <c r="F134" t="s">
        <v>474</v>
      </c>
      <c r="G134" t="s">
        <v>13</v>
      </c>
      <c r="H134" t="s">
        <v>475</v>
      </c>
      <c r="I134" t="s">
        <v>476</v>
      </c>
      <c r="J134" t="s">
        <v>477</v>
      </c>
      <c r="K134">
        <v>32</v>
      </c>
      <c r="L134" t="s">
        <v>1217</v>
      </c>
      <c r="M134" t="s">
        <v>1208</v>
      </c>
      <c r="N134" t="s">
        <v>1208</v>
      </c>
    </row>
    <row r="135" spans="1:14">
      <c r="A135" t="s">
        <v>145</v>
      </c>
      <c r="B135" t="s">
        <v>487</v>
      </c>
      <c r="C135" t="s">
        <v>1149</v>
      </c>
      <c r="D135">
        <v>42868</v>
      </c>
      <c r="E135" t="s">
        <v>485</v>
      </c>
      <c r="F135" t="s">
        <v>474</v>
      </c>
      <c r="G135" t="s">
        <v>13</v>
      </c>
      <c r="H135" t="s">
        <v>475</v>
      </c>
      <c r="I135" t="s">
        <v>476</v>
      </c>
      <c r="J135" t="s">
        <v>477</v>
      </c>
      <c r="K135">
        <v>32</v>
      </c>
      <c r="L135" t="s">
        <v>1217</v>
      </c>
      <c r="M135" t="s">
        <v>1208</v>
      </c>
      <c r="N135" t="s">
        <v>1208</v>
      </c>
    </row>
    <row r="136" spans="1:14">
      <c r="A136" t="s">
        <v>145</v>
      </c>
      <c r="B136" t="s">
        <v>487</v>
      </c>
      <c r="C136" t="s">
        <v>1030</v>
      </c>
      <c r="D136">
        <v>42862</v>
      </c>
      <c r="E136" t="s">
        <v>473</v>
      </c>
      <c r="F136" t="s">
        <v>474</v>
      </c>
      <c r="G136" t="s">
        <v>13</v>
      </c>
      <c r="H136" t="s">
        <v>475</v>
      </c>
      <c r="I136" t="s">
        <v>478</v>
      </c>
      <c r="J136" t="s">
        <v>477</v>
      </c>
      <c r="K136">
        <v>48</v>
      </c>
      <c r="L136" t="s">
        <v>1063</v>
      </c>
      <c r="M136" t="s">
        <v>1212</v>
      </c>
      <c r="N136" t="s">
        <v>1212</v>
      </c>
    </row>
    <row r="137" spans="1:14">
      <c r="A137" t="s">
        <v>145</v>
      </c>
      <c r="B137" t="s">
        <v>487</v>
      </c>
      <c r="C137" t="s">
        <v>960</v>
      </c>
      <c r="D137">
        <v>42861</v>
      </c>
      <c r="E137" t="s">
        <v>473</v>
      </c>
      <c r="F137" t="s">
        <v>474</v>
      </c>
      <c r="G137" t="s">
        <v>13</v>
      </c>
      <c r="H137" t="s">
        <v>475</v>
      </c>
      <c r="I137" t="s">
        <v>478</v>
      </c>
      <c r="J137" t="s">
        <v>477</v>
      </c>
      <c r="K137">
        <v>48</v>
      </c>
      <c r="L137" t="s">
        <v>1063</v>
      </c>
      <c r="M137" t="s">
        <v>1212</v>
      </c>
      <c r="N137" t="s">
        <v>1212</v>
      </c>
    </row>
    <row r="138" spans="1:14">
      <c r="A138" t="s">
        <v>145</v>
      </c>
      <c r="B138" t="s">
        <v>487</v>
      </c>
      <c r="C138" t="s">
        <v>1291</v>
      </c>
      <c r="D138">
        <v>42863</v>
      </c>
      <c r="E138" t="s">
        <v>485</v>
      </c>
      <c r="F138" t="s">
        <v>474</v>
      </c>
      <c r="G138" t="s">
        <v>13</v>
      </c>
      <c r="H138" t="s">
        <v>475</v>
      </c>
      <c r="I138" t="s">
        <v>476</v>
      </c>
      <c r="J138" t="s">
        <v>477</v>
      </c>
      <c r="K138">
        <v>32</v>
      </c>
      <c r="L138" t="s">
        <v>1217</v>
      </c>
      <c r="M138" t="s">
        <v>1208</v>
      </c>
      <c r="N138" t="s">
        <v>1208</v>
      </c>
    </row>
    <row r="139" spans="1:14">
      <c r="A139" t="s">
        <v>145</v>
      </c>
      <c r="B139" t="s">
        <v>487</v>
      </c>
      <c r="C139" t="s">
        <v>493</v>
      </c>
      <c r="D139">
        <v>42877</v>
      </c>
      <c r="E139" t="s">
        <v>473</v>
      </c>
      <c r="F139" t="s">
        <v>474</v>
      </c>
      <c r="G139" t="s">
        <v>13</v>
      </c>
      <c r="H139" t="s">
        <v>475</v>
      </c>
      <c r="I139" t="s">
        <v>478</v>
      </c>
      <c r="J139" t="s">
        <v>477</v>
      </c>
      <c r="K139">
        <v>48</v>
      </c>
      <c r="L139" t="s">
        <v>1063</v>
      </c>
      <c r="M139" t="s">
        <v>1212</v>
      </c>
      <c r="N139" t="s">
        <v>1212</v>
      </c>
    </row>
    <row r="140" spans="1:14">
      <c r="A140" t="s">
        <v>145</v>
      </c>
      <c r="B140" t="s">
        <v>487</v>
      </c>
      <c r="C140" t="s">
        <v>1081</v>
      </c>
      <c r="D140">
        <v>42862</v>
      </c>
      <c r="E140" t="s">
        <v>473</v>
      </c>
      <c r="F140" t="s">
        <v>474</v>
      </c>
      <c r="G140" t="s">
        <v>13</v>
      </c>
      <c r="H140" t="s">
        <v>475</v>
      </c>
      <c r="I140" t="s">
        <v>476</v>
      </c>
      <c r="J140" t="s">
        <v>477</v>
      </c>
      <c r="K140">
        <v>48</v>
      </c>
      <c r="L140" t="s">
        <v>1063</v>
      </c>
      <c r="M140" t="s">
        <v>1212</v>
      </c>
      <c r="N140" t="s">
        <v>1212</v>
      </c>
    </row>
    <row r="141" spans="1:14">
      <c r="A141" t="s">
        <v>145</v>
      </c>
      <c r="B141" t="s">
        <v>487</v>
      </c>
      <c r="C141" t="s">
        <v>1204</v>
      </c>
      <c r="D141">
        <v>42863</v>
      </c>
      <c r="E141" t="s">
        <v>473</v>
      </c>
      <c r="F141" t="s">
        <v>474</v>
      </c>
      <c r="G141" t="s">
        <v>13</v>
      </c>
      <c r="H141" t="s">
        <v>475</v>
      </c>
      <c r="I141" t="s">
        <v>476</v>
      </c>
      <c r="J141" t="s">
        <v>477</v>
      </c>
      <c r="K141">
        <v>48</v>
      </c>
      <c r="L141" t="s">
        <v>1063</v>
      </c>
      <c r="M141" t="s">
        <v>1212</v>
      </c>
      <c r="N141" t="s">
        <v>1212</v>
      </c>
    </row>
    <row r="142" spans="1:14">
      <c r="A142" t="s">
        <v>145</v>
      </c>
      <c r="B142" t="s">
        <v>487</v>
      </c>
      <c r="C142" t="s">
        <v>1139</v>
      </c>
      <c r="D142">
        <v>42864</v>
      </c>
      <c r="E142" t="s">
        <v>485</v>
      </c>
      <c r="F142" t="s">
        <v>474</v>
      </c>
      <c r="G142" t="s">
        <v>13</v>
      </c>
      <c r="H142" t="s">
        <v>475</v>
      </c>
      <c r="I142" t="s">
        <v>476</v>
      </c>
      <c r="J142" t="s">
        <v>477</v>
      </c>
      <c r="K142">
        <v>32</v>
      </c>
      <c r="L142" t="s">
        <v>1217</v>
      </c>
      <c r="M142" t="s">
        <v>1208</v>
      </c>
      <c r="N142" t="s">
        <v>1208</v>
      </c>
    </row>
    <row r="143" spans="1:14">
      <c r="A143" t="s">
        <v>145</v>
      </c>
      <c r="B143" t="s">
        <v>487</v>
      </c>
      <c r="C143" t="s">
        <v>982</v>
      </c>
      <c r="D143">
        <v>42861</v>
      </c>
      <c r="E143" t="s">
        <v>473</v>
      </c>
      <c r="F143" t="s">
        <v>474</v>
      </c>
      <c r="G143" t="s">
        <v>13</v>
      </c>
      <c r="H143" t="s">
        <v>475</v>
      </c>
      <c r="I143" t="s">
        <v>478</v>
      </c>
      <c r="J143" t="s">
        <v>477</v>
      </c>
      <c r="K143">
        <v>48</v>
      </c>
      <c r="L143" t="s">
        <v>1063</v>
      </c>
      <c r="M143" t="s">
        <v>1212</v>
      </c>
      <c r="N143" t="s">
        <v>1212</v>
      </c>
    </row>
    <row r="144" spans="1:14">
      <c r="A144" t="s">
        <v>145</v>
      </c>
      <c r="B144" t="s">
        <v>487</v>
      </c>
      <c r="C144" t="s">
        <v>1157</v>
      </c>
      <c r="D144">
        <v>42868</v>
      </c>
      <c r="E144" t="s">
        <v>485</v>
      </c>
      <c r="F144" t="s">
        <v>474</v>
      </c>
      <c r="G144" t="s">
        <v>13</v>
      </c>
      <c r="H144" t="s">
        <v>475</v>
      </c>
      <c r="I144" t="s">
        <v>476</v>
      </c>
      <c r="J144" t="s">
        <v>477</v>
      </c>
      <c r="K144">
        <v>32</v>
      </c>
      <c r="L144" t="s">
        <v>1217</v>
      </c>
      <c r="M144" t="s">
        <v>1208</v>
      </c>
      <c r="N144" t="s">
        <v>1208</v>
      </c>
    </row>
    <row r="145" spans="1:14">
      <c r="A145" t="s">
        <v>145</v>
      </c>
      <c r="B145" t="s">
        <v>487</v>
      </c>
      <c r="C145" t="s">
        <v>1163</v>
      </c>
      <c r="D145">
        <v>42862</v>
      </c>
      <c r="E145" t="s">
        <v>480</v>
      </c>
      <c r="F145" t="s">
        <v>474</v>
      </c>
      <c r="G145" t="s">
        <v>13</v>
      </c>
      <c r="H145" t="s">
        <v>475</v>
      </c>
      <c r="I145" t="s">
        <v>476</v>
      </c>
      <c r="J145" t="s">
        <v>477</v>
      </c>
      <c r="K145">
        <v>32</v>
      </c>
      <c r="L145" t="s">
        <v>1219</v>
      </c>
      <c r="M145" t="s">
        <v>1210</v>
      </c>
      <c r="N145" t="s">
        <v>1210</v>
      </c>
    </row>
    <row r="146" spans="1:14">
      <c r="A146" t="s">
        <v>145</v>
      </c>
      <c r="B146" t="s">
        <v>487</v>
      </c>
      <c r="C146" t="s">
        <v>491</v>
      </c>
      <c r="D146">
        <v>42861</v>
      </c>
      <c r="E146" t="s">
        <v>1281</v>
      </c>
      <c r="F146" t="s">
        <v>474</v>
      </c>
      <c r="G146" t="s">
        <v>13</v>
      </c>
      <c r="H146" t="s">
        <v>475</v>
      </c>
      <c r="I146" t="s">
        <v>478</v>
      </c>
      <c r="J146" t="s">
        <v>477</v>
      </c>
      <c r="K146">
        <v>1</v>
      </c>
      <c r="L146" t="s">
        <v>1292</v>
      </c>
      <c r="M146" t="s">
        <v>1292</v>
      </c>
      <c r="N146" t="s">
        <v>1292</v>
      </c>
    </row>
    <row r="147" spans="1:14">
      <c r="A147" t="s">
        <v>145</v>
      </c>
      <c r="B147" t="s">
        <v>487</v>
      </c>
      <c r="C147" t="s">
        <v>1025</v>
      </c>
      <c r="D147">
        <v>42863</v>
      </c>
      <c r="E147" t="s">
        <v>473</v>
      </c>
      <c r="F147" t="s">
        <v>474</v>
      </c>
      <c r="G147" t="s">
        <v>13</v>
      </c>
      <c r="H147" t="s">
        <v>475</v>
      </c>
      <c r="I147" t="s">
        <v>478</v>
      </c>
      <c r="J147" t="s">
        <v>477</v>
      </c>
      <c r="K147">
        <v>48</v>
      </c>
      <c r="L147" t="s">
        <v>1063</v>
      </c>
      <c r="M147" t="s">
        <v>1212</v>
      </c>
      <c r="N147" t="s">
        <v>1212</v>
      </c>
    </row>
    <row r="148" spans="1:14">
      <c r="A148" t="s">
        <v>145</v>
      </c>
      <c r="B148" t="s">
        <v>487</v>
      </c>
      <c r="C148" t="s">
        <v>488</v>
      </c>
      <c r="D148">
        <v>42861</v>
      </c>
      <c r="E148" t="s">
        <v>473</v>
      </c>
      <c r="F148" t="s">
        <v>474</v>
      </c>
      <c r="G148" t="s">
        <v>13</v>
      </c>
      <c r="H148" t="s">
        <v>475</v>
      </c>
      <c r="I148" t="s">
        <v>478</v>
      </c>
      <c r="J148" t="s">
        <v>477</v>
      </c>
      <c r="K148">
        <v>48</v>
      </c>
      <c r="L148" t="s">
        <v>1063</v>
      </c>
      <c r="M148" t="s">
        <v>1212</v>
      </c>
      <c r="N148" t="s">
        <v>1212</v>
      </c>
    </row>
    <row r="149" spans="1:14">
      <c r="A149" t="s">
        <v>145</v>
      </c>
      <c r="B149" t="s">
        <v>487</v>
      </c>
      <c r="C149" t="s">
        <v>984</v>
      </c>
      <c r="D149">
        <v>42868</v>
      </c>
      <c r="E149" t="s">
        <v>1293</v>
      </c>
      <c r="F149" t="s">
        <v>474</v>
      </c>
      <c r="G149" t="s">
        <v>13</v>
      </c>
      <c r="H149" t="s">
        <v>475</v>
      </c>
      <c r="I149" t="s">
        <v>478</v>
      </c>
      <c r="J149" t="s">
        <v>477</v>
      </c>
      <c r="K149">
        <v>1</v>
      </c>
      <c r="L149" t="s">
        <v>1294</v>
      </c>
      <c r="M149" t="s">
        <v>1294</v>
      </c>
      <c r="N149" t="s">
        <v>1294</v>
      </c>
    </row>
    <row r="150" spans="1:14">
      <c r="A150" t="s">
        <v>145</v>
      </c>
      <c r="B150" t="s">
        <v>487</v>
      </c>
      <c r="C150" t="s">
        <v>1101</v>
      </c>
      <c r="D150">
        <v>42864</v>
      </c>
      <c r="E150" t="s">
        <v>485</v>
      </c>
      <c r="F150" t="s">
        <v>474</v>
      </c>
      <c r="G150" t="s">
        <v>13</v>
      </c>
      <c r="H150" t="s">
        <v>475</v>
      </c>
      <c r="I150" t="s">
        <v>476</v>
      </c>
      <c r="J150" t="s">
        <v>477</v>
      </c>
      <c r="K150">
        <v>32</v>
      </c>
      <c r="L150" t="s">
        <v>1217</v>
      </c>
      <c r="M150" t="s">
        <v>1208</v>
      </c>
      <c r="N150" t="s">
        <v>1208</v>
      </c>
    </row>
    <row r="151" spans="1:14">
      <c r="A151" t="s">
        <v>145</v>
      </c>
      <c r="B151" t="s">
        <v>487</v>
      </c>
      <c r="C151" t="s">
        <v>1072</v>
      </c>
      <c r="D151">
        <v>42862</v>
      </c>
      <c r="E151" t="s">
        <v>473</v>
      </c>
      <c r="F151" t="s">
        <v>474</v>
      </c>
      <c r="G151" t="s">
        <v>13</v>
      </c>
      <c r="H151" t="s">
        <v>475</v>
      </c>
      <c r="I151" t="s">
        <v>476</v>
      </c>
      <c r="J151" t="s">
        <v>477</v>
      </c>
      <c r="K151">
        <v>48</v>
      </c>
      <c r="L151" t="s">
        <v>1063</v>
      </c>
      <c r="M151" t="s">
        <v>1212</v>
      </c>
      <c r="N151" t="s">
        <v>1212</v>
      </c>
    </row>
    <row r="152" spans="1:14">
      <c r="A152" t="s">
        <v>145</v>
      </c>
      <c r="B152" t="s">
        <v>487</v>
      </c>
      <c r="C152" t="s">
        <v>1295</v>
      </c>
      <c r="D152">
        <v>42863</v>
      </c>
      <c r="E152" t="s">
        <v>485</v>
      </c>
      <c r="F152" t="s">
        <v>474</v>
      </c>
      <c r="G152" t="s">
        <v>13</v>
      </c>
      <c r="H152" t="s">
        <v>475</v>
      </c>
      <c r="I152" t="s">
        <v>476</v>
      </c>
      <c r="J152" t="s">
        <v>477</v>
      </c>
      <c r="K152">
        <v>32</v>
      </c>
      <c r="L152" t="s">
        <v>1217</v>
      </c>
      <c r="M152" t="s">
        <v>1208</v>
      </c>
      <c r="N152" t="s">
        <v>1208</v>
      </c>
    </row>
    <row r="153" spans="1:14">
      <c r="A153" t="s">
        <v>145</v>
      </c>
      <c r="B153" t="s">
        <v>487</v>
      </c>
      <c r="C153" t="s">
        <v>1296</v>
      </c>
      <c r="D153">
        <v>42864</v>
      </c>
      <c r="E153" t="s">
        <v>485</v>
      </c>
      <c r="F153" t="s">
        <v>474</v>
      </c>
      <c r="G153" t="s">
        <v>13</v>
      </c>
      <c r="H153" t="s">
        <v>475</v>
      </c>
      <c r="I153" t="s">
        <v>476</v>
      </c>
      <c r="J153" t="s">
        <v>477</v>
      </c>
      <c r="K153">
        <v>32</v>
      </c>
      <c r="L153" t="s">
        <v>1217</v>
      </c>
      <c r="M153" t="s">
        <v>1208</v>
      </c>
      <c r="N153" t="s">
        <v>1208</v>
      </c>
    </row>
    <row r="154" spans="1:14">
      <c r="A154" t="s">
        <v>145</v>
      </c>
      <c r="B154" t="s">
        <v>487</v>
      </c>
      <c r="C154" t="s">
        <v>1094</v>
      </c>
      <c r="D154">
        <v>42864</v>
      </c>
      <c r="E154" t="s">
        <v>473</v>
      </c>
      <c r="F154" t="s">
        <v>474</v>
      </c>
      <c r="G154" t="s">
        <v>13</v>
      </c>
      <c r="H154" t="s">
        <v>475</v>
      </c>
      <c r="I154" t="s">
        <v>476</v>
      </c>
      <c r="J154" t="s">
        <v>477</v>
      </c>
      <c r="K154">
        <v>48</v>
      </c>
      <c r="L154" t="s">
        <v>1063</v>
      </c>
      <c r="M154" t="s">
        <v>1212</v>
      </c>
      <c r="N154" t="s">
        <v>1212</v>
      </c>
    </row>
    <row r="155" spans="1:14">
      <c r="A155" t="s">
        <v>145</v>
      </c>
      <c r="B155" t="s">
        <v>487</v>
      </c>
      <c r="C155" t="s">
        <v>1098</v>
      </c>
      <c r="D155">
        <v>42862</v>
      </c>
      <c r="E155" t="s">
        <v>473</v>
      </c>
      <c r="F155" t="s">
        <v>474</v>
      </c>
      <c r="G155" t="s">
        <v>13</v>
      </c>
      <c r="H155" t="s">
        <v>475</v>
      </c>
      <c r="I155" t="s">
        <v>476</v>
      </c>
      <c r="J155" t="s">
        <v>477</v>
      </c>
      <c r="K155">
        <v>48</v>
      </c>
      <c r="L155" t="s">
        <v>1063</v>
      </c>
      <c r="M155" t="s">
        <v>1212</v>
      </c>
      <c r="N155" t="s">
        <v>1212</v>
      </c>
    </row>
    <row r="156" spans="1:14">
      <c r="A156" t="s">
        <v>145</v>
      </c>
      <c r="B156" t="s">
        <v>487</v>
      </c>
      <c r="C156" t="s">
        <v>1297</v>
      </c>
      <c r="D156">
        <v>42863</v>
      </c>
      <c r="E156" t="s">
        <v>485</v>
      </c>
      <c r="F156" t="s">
        <v>474</v>
      </c>
      <c r="G156" t="s">
        <v>13</v>
      </c>
      <c r="H156" t="s">
        <v>475</v>
      </c>
      <c r="I156" t="s">
        <v>476</v>
      </c>
      <c r="J156" t="s">
        <v>477</v>
      </c>
      <c r="K156">
        <v>32</v>
      </c>
      <c r="L156" t="s">
        <v>1217</v>
      </c>
      <c r="M156" t="s">
        <v>1208</v>
      </c>
      <c r="N156" t="s">
        <v>1208</v>
      </c>
    </row>
    <row r="157" spans="1:14">
      <c r="A157" t="s">
        <v>145</v>
      </c>
      <c r="B157" t="s">
        <v>487</v>
      </c>
      <c r="C157" t="s">
        <v>1154</v>
      </c>
      <c r="D157">
        <v>42862</v>
      </c>
      <c r="E157" t="s">
        <v>485</v>
      </c>
      <c r="F157" t="s">
        <v>474</v>
      </c>
      <c r="G157" t="s">
        <v>13</v>
      </c>
      <c r="H157" t="s">
        <v>475</v>
      </c>
      <c r="I157" t="s">
        <v>476</v>
      </c>
      <c r="J157" t="s">
        <v>477</v>
      </c>
      <c r="K157">
        <v>32</v>
      </c>
      <c r="L157" t="s">
        <v>1217</v>
      </c>
      <c r="M157" t="s">
        <v>1208</v>
      </c>
      <c r="N157" t="s">
        <v>1208</v>
      </c>
    </row>
    <row r="158" spans="1:14">
      <c r="A158" t="s">
        <v>145</v>
      </c>
      <c r="B158" t="s">
        <v>487</v>
      </c>
      <c r="C158" t="s">
        <v>1186</v>
      </c>
      <c r="D158">
        <v>42863</v>
      </c>
      <c r="E158" t="s">
        <v>473</v>
      </c>
      <c r="F158" t="s">
        <v>474</v>
      </c>
      <c r="G158" t="s">
        <v>13</v>
      </c>
      <c r="H158" t="s">
        <v>475</v>
      </c>
      <c r="I158" t="s">
        <v>476</v>
      </c>
      <c r="J158" t="s">
        <v>477</v>
      </c>
      <c r="K158">
        <v>48</v>
      </c>
      <c r="L158" t="s">
        <v>1063</v>
      </c>
      <c r="M158" t="s">
        <v>1212</v>
      </c>
      <c r="N158" t="s">
        <v>1212</v>
      </c>
    </row>
    <row r="159" spans="1:14">
      <c r="A159" t="s">
        <v>145</v>
      </c>
      <c r="B159" t="s">
        <v>487</v>
      </c>
      <c r="C159" t="s">
        <v>1146</v>
      </c>
      <c r="D159">
        <v>42864</v>
      </c>
      <c r="E159" t="s">
        <v>473</v>
      </c>
      <c r="F159" t="s">
        <v>474</v>
      </c>
      <c r="G159" t="s">
        <v>13</v>
      </c>
      <c r="H159" t="s">
        <v>475</v>
      </c>
      <c r="I159" t="s">
        <v>476</v>
      </c>
      <c r="J159" t="s">
        <v>477</v>
      </c>
      <c r="K159">
        <v>0</v>
      </c>
      <c r="L159" t="s">
        <v>8</v>
      </c>
      <c r="M159" t="s">
        <v>8</v>
      </c>
      <c r="N159" t="s">
        <v>1298</v>
      </c>
    </row>
    <row r="160" spans="1:14">
      <c r="A160" t="s">
        <v>145</v>
      </c>
      <c r="B160" t="s">
        <v>487</v>
      </c>
      <c r="C160" t="s">
        <v>940</v>
      </c>
      <c r="D160">
        <v>42869</v>
      </c>
      <c r="E160" t="s">
        <v>473</v>
      </c>
      <c r="F160" t="s">
        <v>474</v>
      </c>
      <c r="G160" t="s">
        <v>13</v>
      </c>
      <c r="H160" t="s">
        <v>475</v>
      </c>
      <c r="I160" t="s">
        <v>478</v>
      </c>
      <c r="J160" t="s">
        <v>477</v>
      </c>
      <c r="K160">
        <v>48</v>
      </c>
      <c r="L160" t="s">
        <v>1063</v>
      </c>
      <c r="M160" t="s">
        <v>1212</v>
      </c>
      <c r="N160" t="s">
        <v>1212</v>
      </c>
    </row>
    <row r="161" spans="1:14">
      <c r="A161" t="s">
        <v>145</v>
      </c>
      <c r="B161" t="s">
        <v>487</v>
      </c>
      <c r="C161" t="s">
        <v>1299</v>
      </c>
      <c r="D161">
        <v>42862</v>
      </c>
      <c r="E161" t="s">
        <v>485</v>
      </c>
      <c r="F161" t="s">
        <v>474</v>
      </c>
      <c r="G161" t="s">
        <v>13</v>
      </c>
      <c r="H161" t="s">
        <v>475</v>
      </c>
      <c r="I161" t="s">
        <v>476</v>
      </c>
      <c r="J161" t="s">
        <v>477</v>
      </c>
      <c r="K161">
        <v>32</v>
      </c>
      <c r="L161" t="s">
        <v>1217</v>
      </c>
      <c r="M161" t="s">
        <v>1208</v>
      </c>
      <c r="N161" t="s">
        <v>1208</v>
      </c>
    </row>
    <row r="162" spans="1:14">
      <c r="A162" t="s">
        <v>145</v>
      </c>
      <c r="B162" t="s">
        <v>487</v>
      </c>
      <c r="C162" t="s">
        <v>1178</v>
      </c>
      <c r="D162">
        <v>42862</v>
      </c>
      <c r="E162" t="s">
        <v>473</v>
      </c>
      <c r="F162" t="s">
        <v>474</v>
      </c>
      <c r="G162" t="s">
        <v>13</v>
      </c>
      <c r="H162" t="s">
        <v>475</v>
      </c>
      <c r="I162" t="s">
        <v>476</v>
      </c>
      <c r="J162" t="s">
        <v>477</v>
      </c>
      <c r="K162">
        <v>48</v>
      </c>
      <c r="L162" t="s">
        <v>1063</v>
      </c>
      <c r="M162" t="s">
        <v>1212</v>
      </c>
      <c r="N162" t="s">
        <v>1212</v>
      </c>
    </row>
    <row r="163" spans="1:14">
      <c r="A163" t="s">
        <v>145</v>
      </c>
      <c r="B163" t="s">
        <v>487</v>
      </c>
      <c r="C163" t="s">
        <v>1096</v>
      </c>
      <c r="D163">
        <v>42864</v>
      </c>
      <c r="E163" t="s">
        <v>485</v>
      </c>
      <c r="F163" t="s">
        <v>474</v>
      </c>
      <c r="G163" t="s">
        <v>13</v>
      </c>
      <c r="H163" t="s">
        <v>475</v>
      </c>
      <c r="I163" t="s">
        <v>476</v>
      </c>
      <c r="J163" t="s">
        <v>477</v>
      </c>
      <c r="K163">
        <v>32</v>
      </c>
      <c r="L163" t="s">
        <v>1217</v>
      </c>
      <c r="M163" t="s">
        <v>1208</v>
      </c>
      <c r="N163" t="s">
        <v>1208</v>
      </c>
    </row>
    <row r="164" spans="1:14">
      <c r="A164" t="s">
        <v>145</v>
      </c>
      <c r="B164" t="s">
        <v>487</v>
      </c>
      <c r="C164" t="s">
        <v>1108</v>
      </c>
      <c r="D164">
        <v>42862</v>
      </c>
      <c r="E164" t="s">
        <v>485</v>
      </c>
      <c r="F164" t="s">
        <v>474</v>
      </c>
      <c r="G164" t="s">
        <v>13</v>
      </c>
      <c r="H164" t="s">
        <v>475</v>
      </c>
      <c r="I164" t="s">
        <v>476</v>
      </c>
      <c r="J164" t="s">
        <v>477</v>
      </c>
      <c r="K164">
        <v>32</v>
      </c>
      <c r="L164" t="s">
        <v>1217</v>
      </c>
      <c r="M164" t="s">
        <v>1208</v>
      </c>
      <c r="N164" t="s">
        <v>1208</v>
      </c>
    </row>
    <row r="165" spans="1:14">
      <c r="A165" t="s">
        <v>145</v>
      </c>
      <c r="B165" t="s">
        <v>487</v>
      </c>
      <c r="C165" t="s">
        <v>1083</v>
      </c>
      <c r="D165">
        <v>42863</v>
      </c>
      <c r="E165" t="s">
        <v>485</v>
      </c>
      <c r="F165" t="s">
        <v>474</v>
      </c>
      <c r="G165" t="s">
        <v>13</v>
      </c>
      <c r="H165" t="s">
        <v>475</v>
      </c>
      <c r="I165" t="s">
        <v>476</v>
      </c>
      <c r="J165" t="s">
        <v>477</v>
      </c>
      <c r="K165">
        <v>32</v>
      </c>
      <c r="L165" t="s">
        <v>1217</v>
      </c>
      <c r="M165" t="s">
        <v>1208</v>
      </c>
      <c r="N165" t="s">
        <v>1208</v>
      </c>
    </row>
    <row r="166" spans="1:14">
      <c r="A166" t="s">
        <v>145</v>
      </c>
      <c r="B166" t="s">
        <v>487</v>
      </c>
      <c r="C166" t="s">
        <v>1119</v>
      </c>
      <c r="D166">
        <v>42864</v>
      </c>
      <c r="E166" t="s">
        <v>473</v>
      </c>
      <c r="F166" t="s">
        <v>474</v>
      </c>
      <c r="G166" t="s">
        <v>13</v>
      </c>
      <c r="H166" t="s">
        <v>475</v>
      </c>
      <c r="I166" t="s">
        <v>476</v>
      </c>
      <c r="J166" t="s">
        <v>477</v>
      </c>
      <c r="K166">
        <v>48</v>
      </c>
      <c r="L166" t="s">
        <v>1063</v>
      </c>
      <c r="M166" t="s">
        <v>1212</v>
      </c>
      <c r="N166" t="s">
        <v>1212</v>
      </c>
    </row>
    <row r="167" spans="1:14">
      <c r="A167" t="s">
        <v>145</v>
      </c>
      <c r="B167" t="s">
        <v>487</v>
      </c>
      <c r="C167" t="s">
        <v>1191</v>
      </c>
      <c r="D167">
        <v>42864</v>
      </c>
      <c r="E167" t="s">
        <v>473</v>
      </c>
      <c r="F167" t="s">
        <v>474</v>
      </c>
      <c r="G167" t="s">
        <v>13</v>
      </c>
      <c r="H167" t="s">
        <v>475</v>
      </c>
      <c r="I167" t="s">
        <v>476</v>
      </c>
      <c r="J167" t="s">
        <v>477</v>
      </c>
      <c r="K167">
        <v>48</v>
      </c>
      <c r="L167" t="s">
        <v>1063</v>
      </c>
      <c r="M167" t="s">
        <v>1212</v>
      </c>
      <c r="N167" t="s">
        <v>1212</v>
      </c>
    </row>
    <row r="168" spans="1:14">
      <c r="A168" t="s">
        <v>145</v>
      </c>
      <c r="B168" t="s">
        <v>487</v>
      </c>
      <c r="C168" t="s">
        <v>1111</v>
      </c>
      <c r="D168">
        <v>42862</v>
      </c>
      <c r="E168" t="s">
        <v>473</v>
      </c>
      <c r="F168" t="s">
        <v>474</v>
      </c>
      <c r="G168" t="s">
        <v>13</v>
      </c>
      <c r="H168" t="s">
        <v>475</v>
      </c>
      <c r="I168" t="s">
        <v>476</v>
      </c>
      <c r="J168" t="s">
        <v>477</v>
      </c>
      <c r="K168">
        <v>48</v>
      </c>
      <c r="L168" t="s">
        <v>1063</v>
      </c>
      <c r="M168" t="s">
        <v>1212</v>
      </c>
      <c r="N168" t="s">
        <v>1212</v>
      </c>
    </row>
    <row r="169" spans="1:14">
      <c r="A169" t="s">
        <v>145</v>
      </c>
      <c r="B169" t="s">
        <v>487</v>
      </c>
      <c r="C169" t="s">
        <v>975</v>
      </c>
      <c r="D169">
        <v>42861</v>
      </c>
      <c r="E169" t="s">
        <v>485</v>
      </c>
      <c r="F169" t="s">
        <v>474</v>
      </c>
      <c r="G169" t="s">
        <v>13</v>
      </c>
      <c r="H169" t="s">
        <v>475</v>
      </c>
      <c r="I169" t="s">
        <v>478</v>
      </c>
      <c r="J169" t="s">
        <v>477</v>
      </c>
      <c r="K169">
        <v>16</v>
      </c>
      <c r="L169" t="s">
        <v>1060</v>
      </c>
      <c r="M169" t="s">
        <v>1300</v>
      </c>
      <c r="N169" t="s">
        <v>1300</v>
      </c>
    </row>
    <row r="170" spans="1:14">
      <c r="A170" t="s">
        <v>145</v>
      </c>
      <c r="B170" t="s">
        <v>487</v>
      </c>
      <c r="C170" t="s">
        <v>976</v>
      </c>
      <c r="D170">
        <v>42876</v>
      </c>
      <c r="E170" t="s">
        <v>473</v>
      </c>
      <c r="F170" t="s">
        <v>474</v>
      </c>
      <c r="G170" t="s">
        <v>13</v>
      </c>
      <c r="H170" t="s">
        <v>475</v>
      </c>
      <c r="I170" t="s">
        <v>478</v>
      </c>
      <c r="J170" t="s">
        <v>477</v>
      </c>
      <c r="K170">
        <v>48</v>
      </c>
      <c r="L170" t="s">
        <v>1063</v>
      </c>
      <c r="M170" t="s">
        <v>1212</v>
      </c>
      <c r="N170" t="s">
        <v>1212</v>
      </c>
    </row>
    <row r="171" spans="1:14">
      <c r="A171" t="s">
        <v>145</v>
      </c>
      <c r="B171" t="s">
        <v>487</v>
      </c>
      <c r="C171" t="s">
        <v>969</v>
      </c>
      <c r="D171">
        <v>42879</v>
      </c>
      <c r="E171" t="s">
        <v>473</v>
      </c>
      <c r="F171" t="s">
        <v>474</v>
      </c>
      <c r="G171" t="s">
        <v>13</v>
      </c>
      <c r="H171" t="s">
        <v>475</v>
      </c>
      <c r="I171" t="s">
        <v>478</v>
      </c>
      <c r="J171" t="s">
        <v>477</v>
      </c>
      <c r="K171">
        <v>48</v>
      </c>
      <c r="L171" t="s">
        <v>1063</v>
      </c>
      <c r="M171" t="s">
        <v>1212</v>
      </c>
      <c r="N171" t="s">
        <v>1212</v>
      </c>
    </row>
    <row r="172" spans="1:14">
      <c r="A172" t="s">
        <v>145</v>
      </c>
      <c r="B172" t="s">
        <v>487</v>
      </c>
      <c r="C172" t="s">
        <v>1301</v>
      </c>
      <c r="D172">
        <v>42868</v>
      </c>
      <c r="E172" t="s">
        <v>473</v>
      </c>
      <c r="F172" t="s">
        <v>474</v>
      </c>
      <c r="G172" t="s">
        <v>13</v>
      </c>
      <c r="H172" t="s">
        <v>475</v>
      </c>
      <c r="I172" t="s">
        <v>476</v>
      </c>
      <c r="J172" t="s">
        <v>477</v>
      </c>
      <c r="K172">
        <v>48</v>
      </c>
      <c r="L172" t="s">
        <v>1063</v>
      </c>
      <c r="M172" t="s">
        <v>1212</v>
      </c>
      <c r="N172" t="s">
        <v>1212</v>
      </c>
    </row>
    <row r="173" spans="1:14">
      <c r="A173" t="s">
        <v>145</v>
      </c>
      <c r="B173" t="s">
        <v>487</v>
      </c>
      <c r="C173" t="s">
        <v>1192</v>
      </c>
      <c r="D173">
        <v>42868</v>
      </c>
      <c r="E173" t="s">
        <v>485</v>
      </c>
      <c r="F173" t="s">
        <v>474</v>
      </c>
      <c r="G173" t="s">
        <v>13</v>
      </c>
      <c r="H173" t="s">
        <v>475</v>
      </c>
      <c r="I173" t="s">
        <v>476</v>
      </c>
      <c r="J173" t="s">
        <v>477</v>
      </c>
      <c r="K173">
        <v>32</v>
      </c>
      <c r="L173" t="s">
        <v>1217</v>
      </c>
      <c r="M173" t="s">
        <v>1208</v>
      </c>
      <c r="N173" t="s">
        <v>1208</v>
      </c>
    </row>
    <row r="174" spans="1:14">
      <c r="A174" t="s">
        <v>145</v>
      </c>
      <c r="B174" t="s">
        <v>487</v>
      </c>
      <c r="C174" t="s">
        <v>1026</v>
      </c>
      <c r="D174">
        <v>42876</v>
      </c>
      <c r="E174" t="s">
        <v>473</v>
      </c>
      <c r="F174" t="s">
        <v>474</v>
      </c>
      <c r="G174" t="s">
        <v>13</v>
      </c>
      <c r="H174" t="s">
        <v>475</v>
      </c>
      <c r="I174" t="s">
        <v>478</v>
      </c>
      <c r="J174" t="s">
        <v>477</v>
      </c>
      <c r="K174">
        <v>48</v>
      </c>
      <c r="L174" t="s">
        <v>1063</v>
      </c>
      <c r="M174" t="s">
        <v>1212</v>
      </c>
      <c r="N174" t="s">
        <v>1212</v>
      </c>
    </row>
    <row r="175" spans="1:14">
      <c r="A175" t="s">
        <v>145</v>
      </c>
      <c r="B175" t="s">
        <v>487</v>
      </c>
      <c r="C175" t="s">
        <v>491</v>
      </c>
      <c r="D175">
        <v>42861</v>
      </c>
      <c r="E175" t="s">
        <v>473</v>
      </c>
      <c r="F175" t="s">
        <v>474</v>
      </c>
      <c r="G175" t="s">
        <v>13</v>
      </c>
      <c r="H175" t="s">
        <v>475</v>
      </c>
      <c r="I175" t="s">
        <v>478</v>
      </c>
      <c r="J175" t="s">
        <v>477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145</v>
      </c>
      <c r="B176" t="s">
        <v>487</v>
      </c>
      <c r="C176" t="s">
        <v>1104</v>
      </c>
      <c r="D176">
        <v>42863</v>
      </c>
      <c r="E176" t="s">
        <v>473</v>
      </c>
      <c r="F176" t="s">
        <v>474</v>
      </c>
      <c r="G176" t="s">
        <v>13</v>
      </c>
      <c r="H176" t="s">
        <v>475</v>
      </c>
      <c r="I176" t="s">
        <v>476</v>
      </c>
      <c r="J176" t="s">
        <v>477</v>
      </c>
      <c r="K176">
        <v>48</v>
      </c>
      <c r="L176" t="s">
        <v>1063</v>
      </c>
      <c r="M176" t="s">
        <v>1212</v>
      </c>
      <c r="N176" t="s">
        <v>1212</v>
      </c>
    </row>
    <row r="177" spans="1:14">
      <c r="A177" t="s">
        <v>145</v>
      </c>
      <c r="B177" t="s">
        <v>487</v>
      </c>
      <c r="C177" t="s">
        <v>1036</v>
      </c>
      <c r="D177">
        <v>42886</v>
      </c>
      <c r="E177" t="s">
        <v>473</v>
      </c>
      <c r="F177" t="s">
        <v>474</v>
      </c>
      <c r="G177" t="s">
        <v>13</v>
      </c>
      <c r="H177" t="s">
        <v>475</v>
      </c>
      <c r="I177" t="s">
        <v>476</v>
      </c>
      <c r="J177" t="s">
        <v>995</v>
      </c>
      <c r="K177">
        <v>-60</v>
      </c>
      <c r="L177" t="s">
        <v>1034</v>
      </c>
      <c r="M177" t="s">
        <v>1302</v>
      </c>
      <c r="N177" t="s">
        <v>1303</v>
      </c>
    </row>
    <row r="178" spans="1:14">
      <c r="A178" t="s">
        <v>145</v>
      </c>
      <c r="B178" t="s">
        <v>487</v>
      </c>
      <c r="C178" t="s">
        <v>1200</v>
      </c>
      <c r="D178">
        <v>42862</v>
      </c>
      <c r="E178" t="s">
        <v>473</v>
      </c>
      <c r="F178" t="s">
        <v>474</v>
      </c>
      <c r="G178" t="s">
        <v>13</v>
      </c>
      <c r="H178" t="s">
        <v>475</v>
      </c>
      <c r="I178" t="s">
        <v>476</v>
      </c>
      <c r="J178" t="s">
        <v>477</v>
      </c>
      <c r="K178">
        <v>48</v>
      </c>
      <c r="L178" t="s">
        <v>1063</v>
      </c>
      <c r="M178" t="s">
        <v>1212</v>
      </c>
      <c r="N178" t="s">
        <v>1212</v>
      </c>
    </row>
    <row r="179" spans="1:14">
      <c r="A179" t="s">
        <v>145</v>
      </c>
      <c r="B179" t="s">
        <v>487</v>
      </c>
      <c r="C179" t="s">
        <v>955</v>
      </c>
      <c r="D179">
        <v>42862</v>
      </c>
      <c r="E179" t="s">
        <v>473</v>
      </c>
      <c r="F179" t="s">
        <v>474</v>
      </c>
      <c r="G179" t="s">
        <v>13</v>
      </c>
      <c r="H179" t="s">
        <v>475</v>
      </c>
      <c r="I179" t="s">
        <v>478</v>
      </c>
      <c r="J179" t="s">
        <v>477</v>
      </c>
      <c r="K179">
        <v>48</v>
      </c>
      <c r="L179" t="s">
        <v>1063</v>
      </c>
      <c r="M179" t="s">
        <v>1212</v>
      </c>
      <c r="N179" t="s">
        <v>1212</v>
      </c>
    </row>
    <row r="180" spans="1:14">
      <c r="A180" t="s">
        <v>145</v>
      </c>
      <c r="B180" t="s">
        <v>487</v>
      </c>
      <c r="C180" t="s">
        <v>9</v>
      </c>
      <c r="D180">
        <v>42861</v>
      </c>
      <c r="E180" t="s">
        <v>473</v>
      </c>
      <c r="F180" t="s">
        <v>474</v>
      </c>
      <c r="G180" t="s">
        <v>13</v>
      </c>
      <c r="H180" t="s">
        <v>475</v>
      </c>
      <c r="I180" t="s">
        <v>478</v>
      </c>
      <c r="J180" t="s">
        <v>477</v>
      </c>
      <c r="K180">
        <v>48</v>
      </c>
      <c r="L180" t="s">
        <v>1063</v>
      </c>
      <c r="M180" t="s">
        <v>1212</v>
      </c>
      <c r="N180" t="s">
        <v>1212</v>
      </c>
    </row>
    <row r="181" spans="1:14">
      <c r="A181" t="s">
        <v>145</v>
      </c>
      <c r="B181" t="s">
        <v>487</v>
      </c>
      <c r="C181" t="s">
        <v>1140</v>
      </c>
      <c r="D181">
        <v>42862</v>
      </c>
      <c r="E181" t="s">
        <v>485</v>
      </c>
      <c r="F181" t="s">
        <v>474</v>
      </c>
      <c r="G181" t="s">
        <v>13</v>
      </c>
      <c r="H181" t="s">
        <v>475</v>
      </c>
      <c r="I181" t="s">
        <v>476</v>
      </c>
      <c r="J181" t="s">
        <v>477</v>
      </c>
      <c r="K181">
        <v>32</v>
      </c>
      <c r="L181" t="s">
        <v>1217</v>
      </c>
      <c r="M181" t="s">
        <v>1208</v>
      </c>
      <c r="N181" t="s">
        <v>1208</v>
      </c>
    </row>
    <row r="182" spans="1:14">
      <c r="A182" t="s">
        <v>145</v>
      </c>
      <c r="B182" t="s">
        <v>487</v>
      </c>
      <c r="C182" t="s">
        <v>967</v>
      </c>
      <c r="D182">
        <v>42877</v>
      </c>
      <c r="E182" t="s">
        <v>473</v>
      </c>
      <c r="F182" t="s">
        <v>474</v>
      </c>
      <c r="G182" t="s">
        <v>13</v>
      </c>
      <c r="H182" t="s">
        <v>475</v>
      </c>
      <c r="I182" t="s">
        <v>478</v>
      </c>
      <c r="J182" t="s">
        <v>477</v>
      </c>
      <c r="K182">
        <v>48</v>
      </c>
      <c r="L182" t="s">
        <v>1063</v>
      </c>
      <c r="M182" t="s">
        <v>1212</v>
      </c>
      <c r="N182" t="s">
        <v>1212</v>
      </c>
    </row>
    <row r="183" spans="1:14">
      <c r="A183" t="s">
        <v>145</v>
      </c>
      <c r="B183" t="s">
        <v>487</v>
      </c>
      <c r="C183" t="s">
        <v>1205</v>
      </c>
      <c r="D183">
        <v>42864</v>
      </c>
      <c r="E183" t="s">
        <v>473</v>
      </c>
      <c r="F183" t="s">
        <v>474</v>
      </c>
      <c r="G183" t="s">
        <v>13</v>
      </c>
      <c r="H183" t="s">
        <v>475</v>
      </c>
      <c r="I183" t="s">
        <v>476</v>
      </c>
      <c r="J183" t="s">
        <v>477</v>
      </c>
      <c r="K183">
        <v>48</v>
      </c>
      <c r="L183" t="s">
        <v>1063</v>
      </c>
      <c r="M183" t="s">
        <v>1212</v>
      </c>
      <c r="N183" t="s">
        <v>1212</v>
      </c>
    </row>
    <row r="184" spans="1:14">
      <c r="A184" t="s">
        <v>145</v>
      </c>
      <c r="B184" t="s">
        <v>487</v>
      </c>
      <c r="C184" t="s">
        <v>1304</v>
      </c>
      <c r="D184">
        <v>42863</v>
      </c>
      <c r="E184" t="s">
        <v>473</v>
      </c>
      <c r="F184" t="s">
        <v>474</v>
      </c>
      <c r="G184" t="s">
        <v>13</v>
      </c>
      <c r="H184" t="s">
        <v>475</v>
      </c>
      <c r="I184" t="s">
        <v>476</v>
      </c>
      <c r="J184" t="s">
        <v>477</v>
      </c>
      <c r="K184">
        <v>48</v>
      </c>
      <c r="L184" t="s">
        <v>1063</v>
      </c>
      <c r="M184" t="s">
        <v>1212</v>
      </c>
      <c r="N184" t="s">
        <v>1212</v>
      </c>
    </row>
    <row r="185" spans="1:14">
      <c r="A185" t="s">
        <v>145</v>
      </c>
      <c r="B185" t="s">
        <v>487</v>
      </c>
      <c r="C185" t="s">
        <v>924</v>
      </c>
      <c r="D185">
        <v>42861</v>
      </c>
      <c r="E185" t="s">
        <v>1281</v>
      </c>
      <c r="F185" t="s">
        <v>474</v>
      </c>
      <c r="G185" t="s">
        <v>13</v>
      </c>
      <c r="H185" t="s">
        <v>475</v>
      </c>
      <c r="I185" t="s">
        <v>478</v>
      </c>
      <c r="J185" t="s">
        <v>477</v>
      </c>
      <c r="K185">
        <v>1</v>
      </c>
      <c r="L185" t="s">
        <v>1305</v>
      </c>
      <c r="M185" t="s">
        <v>1305</v>
      </c>
      <c r="N185" t="s">
        <v>1305</v>
      </c>
    </row>
    <row r="186" spans="1:14">
      <c r="A186" t="s">
        <v>145</v>
      </c>
      <c r="B186" t="s">
        <v>487</v>
      </c>
      <c r="C186" t="s">
        <v>1306</v>
      </c>
      <c r="D186">
        <v>42862</v>
      </c>
      <c r="E186" t="s">
        <v>473</v>
      </c>
      <c r="F186" t="s">
        <v>474</v>
      </c>
      <c r="G186" t="s">
        <v>13</v>
      </c>
      <c r="H186" t="s">
        <v>475</v>
      </c>
      <c r="I186" t="s">
        <v>476</v>
      </c>
      <c r="J186" t="s">
        <v>477</v>
      </c>
      <c r="K186">
        <v>48</v>
      </c>
      <c r="L186" t="s">
        <v>1063</v>
      </c>
      <c r="M186" t="s">
        <v>1212</v>
      </c>
      <c r="N186" t="s">
        <v>1212</v>
      </c>
    </row>
    <row r="187" spans="1:14">
      <c r="A187" t="s">
        <v>145</v>
      </c>
      <c r="B187" t="s">
        <v>487</v>
      </c>
      <c r="C187" t="s">
        <v>983</v>
      </c>
      <c r="D187">
        <v>42875</v>
      </c>
      <c r="E187" t="s">
        <v>1293</v>
      </c>
      <c r="F187" t="s">
        <v>474</v>
      </c>
      <c r="G187" t="s">
        <v>13</v>
      </c>
      <c r="H187" t="s">
        <v>475</v>
      </c>
      <c r="I187" t="s">
        <v>478</v>
      </c>
      <c r="J187" t="s">
        <v>477</v>
      </c>
      <c r="K187">
        <v>1</v>
      </c>
      <c r="L187" t="s">
        <v>1294</v>
      </c>
      <c r="M187" t="s">
        <v>1294</v>
      </c>
      <c r="N187" t="s">
        <v>1294</v>
      </c>
    </row>
    <row r="188" spans="1:14">
      <c r="A188" t="s">
        <v>145</v>
      </c>
      <c r="B188" t="s">
        <v>487</v>
      </c>
      <c r="C188" t="s">
        <v>924</v>
      </c>
      <c r="D188">
        <v>42861</v>
      </c>
      <c r="E188" t="s">
        <v>473</v>
      </c>
      <c r="F188" t="s">
        <v>474</v>
      </c>
      <c r="G188" t="s">
        <v>13</v>
      </c>
      <c r="H188" t="s">
        <v>475</v>
      </c>
      <c r="I188" t="s">
        <v>476</v>
      </c>
      <c r="J188" t="s">
        <v>483</v>
      </c>
      <c r="K188">
        <v>-111</v>
      </c>
      <c r="L188" t="s">
        <v>10</v>
      </c>
      <c r="M188" t="s">
        <v>1307</v>
      </c>
      <c r="N188" t="s">
        <v>1307</v>
      </c>
    </row>
    <row r="189" spans="1:14">
      <c r="A189" t="s">
        <v>145</v>
      </c>
      <c r="B189" t="s">
        <v>487</v>
      </c>
      <c r="C189" t="s">
        <v>1203</v>
      </c>
      <c r="D189">
        <v>42862</v>
      </c>
      <c r="E189" t="s">
        <v>473</v>
      </c>
      <c r="F189" t="s">
        <v>474</v>
      </c>
      <c r="G189" t="s">
        <v>13</v>
      </c>
      <c r="H189" t="s">
        <v>475</v>
      </c>
      <c r="I189" t="s">
        <v>476</v>
      </c>
      <c r="J189" t="s">
        <v>477</v>
      </c>
      <c r="K189">
        <v>48</v>
      </c>
      <c r="L189" t="s">
        <v>1063</v>
      </c>
      <c r="M189" t="s">
        <v>1212</v>
      </c>
      <c r="N189" t="s">
        <v>1212</v>
      </c>
    </row>
    <row r="190" spans="1:14">
      <c r="A190" t="s">
        <v>145</v>
      </c>
      <c r="B190" t="s">
        <v>487</v>
      </c>
      <c r="C190" t="s">
        <v>1198</v>
      </c>
      <c r="D190">
        <v>42862</v>
      </c>
      <c r="E190" t="s">
        <v>473</v>
      </c>
      <c r="F190" t="s">
        <v>474</v>
      </c>
      <c r="G190" t="s">
        <v>13</v>
      </c>
      <c r="H190" t="s">
        <v>475</v>
      </c>
      <c r="I190" t="s">
        <v>476</v>
      </c>
      <c r="J190" t="s">
        <v>477</v>
      </c>
      <c r="K190">
        <v>48</v>
      </c>
      <c r="L190" t="s">
        <v>1063</v>
      </c>
      <c r="M190" t="s">
        <v>1212</v>
      </c>
      <c r="N190" t="s">
        <v>1212</v>
      </c>
    </row>
    <row r="191" spans="1:14">
      <c r="A191" t="s">
        <v>145</v>
      </c>
      <c r="B191" t="s">
        <v>487</v>
      </c>
      <c r="C191" t="s">
        <v>1164</v>
      </c>
      <c r="D191">
        <v>42863</v>
      </c>
      <c r="E191" t="s">
        <v>485</v>
      </c>
      <c r="F191" t="s">
        <v>474</v>
      </c>
      <c r="G191" t="s">
        <v>13</v>
      </c>
      <c r="H191" t="s">
        <v>475</v>
      </c>
      <c r="I191" t="s">
        <v>476</v>
      </c>
      <c r="J191" t="s">
        <v>477</v>
      </c>
      <c r="K191">
        <v>32</v>
      </c>
      <c r="L191" t="s">
        <v>1217</v>
      </c>
      <c r="M191" t="s">
        <v>1208</v>
      </c>
      <c r="N191" t="s">
        <v>1208</v>
      </c>
    </row>
    <row r="192" spans="1:14">
      <c r="A192" t="s">
        <v>145</v>
      </c>
      <c r="B192" t="s">
        <v>487</v>
      </c>
      <c r="C192" t="s">
        <v>931</v>
      </c>
      <c r="D192">
        <v>42862</v>
      </c>
      <c r="E192" t="s">
        <v>473</v>
      </c>
      <c r="F192" t="s">
        <v>474</v>
      </c>
      <c r="G192" t="s">
        <v>13</v>
      </c>
      <c r="H192" t="s">
        <v>475</v>
      </c>
      <c r="I192" t="s">
        <v>478</v>
      </c>
      <c r="J192" t="s">
        <v>477</v>
      </c>
      <c r="K192">
        <v>48</v>
      </c>
      <c r="L192" t="s">
        <v>1063</v>
      </c>
      <c r="M192" t="s">
        <v>1212</v>
      </c>
      <c r="N192" t="s">
        <v>1212</v>
      </c>
    </row>
    <row r="193" spans="1:14">
      <c r="A193" t="s">
        <v>145</v>
      </c>
      <c r="B193" t="s">
        <v>487</v>
      </c>
      <c r="C193" t="s">
        <v>1137</v>
      </c>
      <c r="D193">
        <v>42868</v>
      </c>
      <c r="E193" t="s">
        <v>485</v>
      </c>
      <c r="F193" t="s">
        <v>474</v>
      </c>
      <c r="G193" t="s">
        <v>13</v>
      </c>
      <c r="H193" t="s">
        <v>475</v>
      </c>
      <c r="I193" t="s">
        <v>476</v>
      </c>
      <c r="J193" t="s">
        <v>477</v>
      </c>
      <c r="K193">
        <v>32</v>
      </c>
      <c r="L193" t="s">
        <v>1217</v>
      </c>
      <c r="M193" t="s">
        <v>1208</v>
      </c>
      <c r="N193" t="s">
        <v>1208</v>
      </c>
    </row>
    <row r="194" spans="1:14">
      <c r="A194" t="s">
        <v>145</v>
      </c>
      <c r="B194" t="s">
        <v>487</v>
      </c>
      <c r="C194" t="s">
        <v>1308</v>
      </c>
      <c r="D194">
        <v>42862</v>
      </c>
      <c r="E194" t="s">
        <v>473</v>
      </c>
      <c r="F194" t="s">
        <v>474</v>
      </c>
      <c r="G194" t="s">
        <v>13</v>
      </c>
      <c r="H194" t="s">
        <v>475</v>
      </c>
      <c r="I194" t="s">
        <v>476</v>
      </c>
      <c r="J194" t="s">
        <v>477</v>
      </c>
      <c r="K194">
        <v>48</v>
      </c>
      <c r="L194" t="s">
        <v>1063</v>
      </c>
      <c r="M194" t="s">
        <v>1212</v>
      </c>
      <c r="N194" t="s">
        <v>1212</v>
      </c>
    </row>
    <row r="195" spans="1:14">
      <c r="A195" t="s">
        <v>145</v>
      </c>
      <c r="B195" t="s">
        <v>487</v>
      </c>
      <c r="C195" t="s">
        <v>1087</v>
      </c>
      <c r="D195">
        <v>42868</v>
      </c>
      <c r="E195" t="s">
        <v>485</v>
      </c>
      <c r="F195" t="s">
        <v>474</v>
      </c>
      <c r="G195" t="s">
        <v>13</v>
      </c>
      <c r="H195" t="s">
        <v>475</v>
      </c>
      <c r="I195" t="s">
        <v>476</v>
      </c>
      <c r="J195" t="s">
        <v>477</v>
      </c>
      <c r="K195">
        <v>32</v>
      </c>
      <c r="L195" t="s">
        <v>1217</v>
      </c>
      <c r="M195" t="s">
        <v>1208</v>
      </c>
      <c r="N195" t="s">
        <v>1208</v>
      </c>
    </row>
    <row r="196" spans="1:14">
      <c r="A196" t="s">
        <v>145</v>
      </c>
      <c r="B196" t="s">
        <v>487</v>
      </c>
      <c r="C196" t="s">
        <v>961</v>
      </c>
      <c r="D196">
        <v>42875</v>
      </c>
      <c r="E196" t="s">
        <v>473</v>
      </c>
      <c r="F196" t="s">
        <v>474</v>
      </c>
      <c r="G196" t="s">
        <v>13</v>
      </c>
      <c r="H196" t="s">
        <v>475</v>
      </c>
      <c r="I196" t="s">
        <v>478</v>
      </c>
      <c r="J196" t="s">
        <v>477</v>
      </c>
      <c r="K196">
        <v>48</v>
      </c>
      <c r="L196" t="s">
        <v>1063</v>
      </c>
      <c r="M196" t="s">
        <v>1212</v>
      </c>
      <c r="N196" t="s">
        <v>1212</v>
      </c>
    </row>
    <row r="197" spans="1:14">
      <c r="A197" t="s">
        <v>145</v>
      </c>
      <c r="B197" t="s">
        <v>487</v>
      </c>
      <c r="C197" t="s">
        <v>1129</v>
      </c>
      <c r="D197">
        <v>42864</v>
      </c>
      <c r="E197" t="s">
        <v>485</v>
      </c>
      <c r="F197" t="s">
        <v>474</v>
      </c>
      <c r="G197" t="s">
        <v>13</v>
      </c>
      <c r="H197" t="s">
        <v>475</v>
      </c>
      <c r="I197" t="s">
        <v>476</v>
      </c>
      <c r="J197" t="s">
        <v>477</v>
      </c>
      <c r="K197">
        <v>32</v>
      </c>
      <c r="L197" t="s">
        <v>1217</v>
      </c>
      <c r="M197" t="s">
        <v>1208</v>
      </c>
      <c r="N197" t="s">
        <v>1208</v>
      </c>
    </row>
    <row r="198" spans="1:14">
      <c r="A198" t="s">
        <v>145</v>
      </c>
      <c r="B198" t="s">
        <v>487</v>
      </c>
      <c r="C198" t="s">
        <v>1309</v>
      </c>
      <c r="D198">
        <v>42862</v>
      </c>
      <c r="E198" t="s">
        <v>473</v>
      </c>
      <c r="F198" t="s">
        <v>474</v>
      </c>
      <c r="G198" t="s">
        <v>13</v>
      </c>
      <c r="H198" t="s">
        <v>475</v>
      </c>
      <c r="I198" t="s">
        <v>476</v>
      </c>
      <c r="J198" t="s">
        <v>477</v>
      </c>
      <c r="K198">
        <v>48</v>
      </c>
      <c r="L198" t="s">
        <v>1063</v>
      </c>
      <c r="M198" t="s">
        <v>1212</v>
      </c>
      <c r="N198" t="s">
        <v>1212</v>
      </c>
    </row>
    <row r="199" spans="1:14">
      <c r="A199" t="s">
        <v>145</v>
      </c>
      <c r="B199" t="s">
        <v>487</v>
      </c>
      <c r="C199" t="s">
        <v>926</v>
      </c>
      <c r="D199">
        <v>42862</v>
      </c>
      <c r="E199" t="s">
        <v>473</v>
      </c>
      <c r="F199" t="s">
        <v>474</v>
      </c>
      <c r="G199" t="s">
        <v>13</v>
      </c>
      <c r="H199" t="s">
        <v>475</v>
      </c>
      <c r="I199" t="s">
        <v>478</v>
      </c>
      <c r="J199" t="s">
        <v>477</v>
      </c>
      <c r="K199">
        <v>48</v>
      </c>
      <c r="L199" t="s">
        <v>1063</v>
      </c>
      <c r="M199" t="s">
        <v>1212</v>
      </c>
      <c r="N199" t="s">
        <v>1212</v>
      </c>
    </row>
    <row r="200" spans="1:14">
      <c r="A200" t="s">
        <v>145</v>
      </c>
      <c r="B200" t="s">
        <v>487</v>
      </c>
      <c r="C200" t="s">
        <v>1100</v>
      </c>
      <c r="D200">
        <v>42863</v>
      </c>
      <c r="E200" t="s">
        <v>473</v>
      </c>
      <c r="F200" t="s">
        <v>474</v>
      </c>
      <c r="G200" t="s">
        <v>13</v>
      </c>
      <c r="H200" t="s">
        <v>475</v>
      </c>
      <c r="I200" t="s">
        <v>476</v>
      </c>
      <c r="J200" t="s">
        <v>477</v>
      </c>
      <c r="K200">
        <v>48</v>
      </c>
      <c r="L200" t="s">
        <v>1063</v>
      </c>
      <c r="M200" t="s">
        <v>1212</v>
      </c>
      <c r="N200" t="s">
        <v>1212</v>
      </c>
    </row>
    <row r="201" spans="1:14">
      <c r="A201" t="s">
        <v>145</v>
      </c>
      <c r="B201" t="s">
        <v>487</v>
      </c>
      <c r="C201" t="s">
        <v>1170</v>
      </c>
      <c r="D201">
        <v>42864</v>
      </c>
      <c r="E201" t="s">
        <v>473</v>
      </c>
      <c r="F201" t="s">
        <v>474</v>
      </c>
      <c r="G201" t="s">
        <v>13</v>
      </c>
      <c r="H201" t="s">
        <v>475</v>
      </c>
      <c r="I201" t="s">
        <v>476</v>
      </c>
      <c r="J201" t="s">
        <v>477</v>
      </c>
      <c r="K201">
        <v>48</v>
      </c>
      <c r="L201" t="s">
        <v>1063</v>
      </c>
      <c r="M201" t="s">
        <v>1212</v>
      </c>
      <c r="N201" t="s">
        <v>1212</v>
      </c>
    </row>
    <row r="202" spans="1:14">
      <c r="A202" t="s">
        <v>145</v>
      </c>
      <c r="B202" t="s">
        <v>487</v>
      </c>
      <c r="C202" t="s">
        <v>1152</v>
      </c>
      <c r="D202">
        <v>42862</v>
      </c>
      <c r="E202" t="s">
        <v>473</v>
      </c>
      <c r="F202" t="s">
        <v>474</v>
      </c>
      <c r="G202" t="s">
        <v>13</v>
      </c>
      <c r="H202" t="s">
        <v>475</v>
      </c>
      <c r="I202" t="s">
        <v>476</v>
      </c>
      <c r="J202" t="s">
        <v>477</v>
      </c>
      <c r="K202">
        <v>48</v>
      </c>
      <c r="L202" t="s">
        <v>1063</v>
      </c>
      <c r="M202" t="s">
        <v>1212</v>
      </c>
      <c r="N202" t="s">
        <v>1212</v>
      </c>
    </row>
    <row r="203" spans="1:14">
      <c r="A203" t="s">
        <v>145</v>
      </c>
      <c r="B203" t="s">
        <v>487</v>
      </c>
      <c r="C203" t="s">
        <v>1187</v>
      </c>
      <c r="D203">
        <v>42863</v>
      </c>
      <c r="E203" t="s">
        <v>473</v>
      </c>
      <c r="F203" t="s">
        <v>474</v>
      </c>
      <c r="G203" t="s">
        <v>13</v>
      </c>
      <c r="H203" t="s">
        <v>475</v>
      </c>
      <c r="I203" t="s">
        <v>476</v>
      </c>
      <c r="J203" t="s">
        <v>477</v>
      </c>
      <c r="K203">
        <v>48</v>
      </c>
      <c r="L203" t="s">
        <v>1063</v>
      </c>
      <c r="M203" t="s">
        <v>1212</v>
      </c>
      <c r="N203" t="s">
        <v>1212</v>
      </c>
    </row>
    <row r="204" spans="1:14">
      <c r="A204" t="s">
        <v>145</v>
      </c>
      <c r="B204" t="s">
        <v>487</v>
      </c>
      <c r="C204" t="s">
        <v>1107</v>
      </c>
      <c r="D204">
        <v>42862</v>
      </c>
      <c r="E204" t="s">
        <v>473</v>
      </c>
      <c r="F204" t="s">
        <v>474</v>
      </c>
      <c r="G204" t="s">
        <v>13</v>
      </c>
      <c r="H204" t="s">
        <v>475</v>
      </c>
      <c r="I204" t="s">
        <v>476</v>
      </c>
      <c r="J204" t="s">
        <v>477</v>
      </c>
      <c r="K204">
        <v>48</v>
      </c>
      <c r="L204" t="s">
        <v>1063</v>
      </c>
      <c r="M204" t="s">
        <v>1212</v>
      </c>
      <c r="N204" t="s">
        <v>1212</v>
      </c>
    </row>
    <row r="205" spans="1:14">
      <c r="A205" t="s">
        <v>145</v>
      </c>
      <c r="B205" t="s">
        <v>487</v>
      </c>
      <c r="C205" t="s">
        <v>1174</v>
      </c>
      <c r="D205">
        <v>42868</v>
      </c>
      <c r="E205" t="s">
        <v>473</v>
      </c>
      <c r="F205" t="s">
        <v>474</v>
      </c>
      <c r="G205" t="s">
        <v>13</v>
      </c>
      <c r="H205" t="s">
        <v>475</v>
      </c>
      <c r="I205" t="s">
        <v>476</v>
      </c>
      <c r="J205" t="s">
        <v>477</v>
      </c>
      <c r="K205">
        <v>48</v>
      </c>
      <c r="L205" t="s">
        <v>1063</v>
      </c>
      <c r="M205" t="s">
        <v>1212</v>
      </c>
      <c r="N205" t="s">
        <v>1212</v>
      </c>
    </row>
    <row r="206" spans="1:14">
      <c r="A206" t="s">
        <v>145</v>
      </c>
      <c r="B206" t="s">
        <v>487</v>
      </c>
      <c r="C206" t="s">
        <v>1195</v>
      </c>
      <c r="D206">
        <v>42862</v>
      </c>
      <c r="E206" t="s">
        <v>473</v>
      </c>
      <c r="F206" t="s">
        <v>474</v>
      </c>
      <c r="G206" t="s">
        <v>13</v>
      </c>
      <c r="H206" t="s">
        <v>475</v>
      </c>
      <c r="I206" t="s">
        <v>476</v>
      </c>
      <c r="J206" t="s">
        <v>477</v>
      </c>
      <c r="K206">
        <v>48</v>
      </c>
      <c r="L206" t="s">
        <v>1063</v>
      </c>
      <c r="M206" t="s">
        <v>1212</v>
      </c>
      <c r="N206" t="s">
        <v>1212</v>
      </c>
    </row>
    <row r="207" spans="1:14">
      <c r="A207" t="s">
        <v>145</v>
      </c>
      <c r="B207" t="s">
        <v>487</v>
      </c>
      <c r="C207" t="s">
        <v>1310</v>
      </c>
      <c r="D207">
        <v>42862</v>
      </c>
      <c r="E207" t="s">
        <v>473</v>
      </c>
      <c r="F207" t="s">
        <v>474</v>
      </c>
      <c r="G207" t="s">
        <v>13</v>
      </c>
      <c r="H207" t="s">
        <v>475</v>
      </c>
      <c r="I207" t="s">
        <v>476</v>
      </c>
      <c r="J207" t="s">
        <v>477</v>
      </c>
      <c r="K207">
        <v>48</v>
      </c>
      <c r="L207" t="s">
        <v>1063</v>
      </c>
      <c r="M207" t="s">
        <v>1212</v>
      </c>
      <c r="N207" t="s">
        <v>1212</v>
      </c>
    </row>
    <row r="208" spans="1:14">
      <c r="A208" t="s">
        <v>145</v>
      </c>
      <c r="B208" t="s">
        <v>487</v>
      </c>
      <c r="C208" t="s">
        <v>1171</v>
      </c>
      <c r="D208">
        <v>42862</v>
      </c>
      <c r="E208" t="s">
        <v>473</v>
      </c>
      <c r="F208" t="s">
        <v>474</v>
      </c>
      <c r="G208" t="s">
        <v>13</v>
      </c>
      <c r="H208" t="s">
        <v>475</v>
      </c>
      <c r="I208" t="s">
        <v>476</v>
      </c>
      <c r="J208" t="s">
        <v>477</v>
      </c>
      <c r="K208">
        <v>48</v>
      </c>
      <c r="L208" t="s">
        <v>1063</v>
      </c>
      <c r="M208" t="s">
        <v>1212</v>
      </c>
      <c r="N208" t="s">
        <v>1212</v>
      </c>
    </row>
    <row r="209" spans="1:14">
      <c r="A209" t="s">
        <v>145</v>
      </c>
      <c r="B209" t="s">
        <v>487</v>
      </c>
      <c r="C209" t="s">
        <v>1183</v>
      </c>
      <c r="D209">
        <v>42863</v>
      </c>
      <c r="E209" t="s">
        <v>485</v>
      </c>
      <c r="F209" t="s">
        <v>474</v>
      </c>
      <c r="G209" t="s">
        <v>13</v>
      </c>
      <c r="H209" t="s">
        <v>475</v>
      </c>
      <c r="I209" t="s">
        <v>476</v>
      </c>
      <c r="J209" t="s">
        <v>477</v>
      </c>
      <c r="K209">
        <v>32</v>
      </c>
      <c r="L209" t="s">
        <v>1217</v>
      </c>
      <c r="M209" t="s">
        <v>1208</v>
      </c>
      <c r="N209" t="s">
        <v>1208</v>
      </c>
    </row>
    <row r="210" spans="1:14">
      <c r="A210" t="s">
        <v>145</v>
      </c>
      <c r="B210" t="s">
        <v>487</v>
      </c>
      <c r="C210" t="s">
        <v>1311</v>
      </c>
      <c r="D210">
        <v>42863</v>
      </c>
      <c r="E210" t="s">
        <v>485</v>
      </c>
      <c r="F210" t="s">
        <v>474</v>
      </c>
      <c r="G210" t="s">
        <v>13</v>
      </c>
      <c r="H210" t="s">
        <v>475</v>
      </c>
      <c r="I210" t="s">
        <v>476</v>
      </c>
      <c r="J210" t="s">
        <v>477</v>
      </c>
      <c r="K210">
        <v>32</v>
      </c>
      <c r="L210" t="s">
        <v>1217</v>
      </c>
      <c r="M210" t="s">
        <v>1208</v>
      </c>
      <c r="N210" t="s">
        <v>1208</v>
      </c>
    </row>
    <row r="211" spans="1:14">
      <c r="A211" t="s">
        <v>145</v>
      </c>
      <c r="B211" t="s">
        <v>487</v>
      </c>
      <c r="C211" t="s">
        <v>1312</v>
      </c>
      <c r="D211">
        <v>42862</v>
      </c>
      <c r="E211" t="s">
        <v>473</v>
      </c>
      <c r="F211" t="s">
        <v>474</v>
      </c>
      <c r="G211" t="s">
        <v>13</v>
      </c>
      <c r="H211" t="s">
        <v>475</v>
      </c>
      <c r="I211" t="s">
        <v>476</v>
      </c>
      <c r="J211" t="s">
        <v>477</v>
      </c>
      <c r="K211">
        <v>48</v>
      </c>
      <c r="L211" t="s">
        <v>1063</v>
      </c>
      <c r="M211" t="s">
        <v>1212</v>
      </c>
      <c r="N211" t="s">
        <v>1212</v>
      </c>
    </row>
    <row r="212" spans="1:14">
      <c r="A212" t="s">
        <v>145</v>
      </c>
      <c r="B212" t="s">
        <v>487</v>
      </c>
      <c r="C212" t="s">
        <v>491</v>
      </c>
      <c r="D212">
        <v>42861</v>
      </c>
      <c r="E212" t="s">
        <v>473</v>
      </c>
      <c r="F212" t="s">
        <v>474</v>
      </c>
      <c r="G212" t="s">
        <v>13</v>
      </c>
      <c r="H212" t="s">
        <v>475</v>
      </c>
      <c r="I212" t="s">
        <v>478</v>
      </c>
      <c r="J212" t="s">
        <v>483</v>
      </c>
      <c r="K212">
        <v>-108</v>
      </c>
      <c r="L212" t="s">
        <v>10</v>
      </c>
      <c r="M212" t="s">
        <v>1313</v>
      </c>
      <c r="N212" t="s">
        <v>1313</v>
      </c>
    </row>
    <row r="213" spans="1:14">
      <c r="A213" t="s">
        <v>145</v>
      </c>
      <c r="B213" t="s">
        <v>487</v>
      </c>
      <c r="C213" t="s">
        <v>1314</v>
      </c>
      <c r="D213">
        <v>42863</v>
      </c>
      <c r="E213" t="s">
        <v>473</v>
      </c>
      <c r="F213" t="s">
        <v>474</v>
      </c>
      <c r="G213" t="s">
        <v>13</v>
      </c>
      <c r="H213" t="s">
        <v>475</v>
      </c>
      <c r="I213" t="s">
        <v>476</v>
      </c>
      <c r="J213" t="s">
        <v>477</v>
      </c>
      <c r="K213">
        <v>48</v>
      </c>
      <c r="L213" t="s">
        <v>1063</v>
      </c>
      <c r="M213" t="s">
        <v>1212</v>
      </c>
      <c r="N213" t="s">
        <v>1212</v>
      </c>
    </row>
    <row r="214" spans="1:14">
      <c r="A214" t="s">
        <v>145</v>
      </c>
      <c r="B214" t="s">
        <v>487</v>
      </c>
      <c r="C214" t="s">
        <v>1027</v>
      </c>
      <c r="D214">
        <v>42861</v>
      </c>
      <c r="E214" t="s">
        <v>473</v>
      </c>
      <c r="F214" t="s">
        <v>474</v>
      </c>
      <c r="G214" t="s">
        <v>13</v>
      </c>
      <c r="H214" t="s">
        <v>475</v>
      </c>
      <c r="I214" t="s">
        <v>478</v>
      </c>
      <c r="J214" t="s">
        <v>477</v>
      </c>
      <c r="K214">
        <v>48</v>
      </c>
      <c r="L214" t="s">
        <v>1063</v>
      </c>
      <c r="M214" t="s">
        <v>1212</v>
      </c>
      <c r="N214" t="s">
        <v>1212</v>
      </c>
    </row>
    <row r="215" spans="1:14">
      <c r="A215" t="s">
        <v>145</v>
      </c>
      <c r="B215" t="s">
        <v>487</v>
      </c>
      <c r="C215" t="s">
        <v>1207</v>
      </c>
      <c r="D215">
        <v>42862</v>
      </c>
      <c r="E215" t="s">
        <v>473</v>
      </c>
      <c r="F215" t="s">
        <v>474</v>
      </c>
      <c r="G215" t="s">
        <v>13</v>
      </c>
      <c r="H215" t="s">
        <v>475</v>
      </c>
      <c r="I215" t="s">
        <v>476</v>
      </c>
      <c r="J215" t="s">
        <v>477</v>
      </c>
      <c r="K215">
        <v>48</v>
      </c>
      <c r="L215" t="s">
        <v>1063</v>
      </c>
      <c r="M215" t="s">
        <v>1212</v>
      </c>
      <c r="N215" t="s">
        <v>1212</v>
      </c>
    </row>
    <row r="216" spans="1:14">
      <c r="A216" t="s">
        <v>145</v>
      </c>
      <c r="B216" t="s">
        <v>487</v>
      </c>
      <c r="C216" t="s">
        <v>498</v>
      </c>
      <c r="D216">
        <v>42861</v>
      </c>
      <c r="E216" t="s">
        <v>473</v>
      </c>
      <c r="F216" t="s">
        <v>474</v>
      </c>
      <c r="G216" t="s">
        <v>13</v>
      </c>
      <c r="H216" t="s">
        <v>475</v>
      </c>
      <c r="I216" t="s">
        <v>478</v>
      </c>
      <c r="J216" t="s">
        <v>477</v>
      </c>
      <c r="K216">
        <v>48</v>
      </c>
      <c r="L216" t="s">
        <v>1063</v>
      </c>
      <c r="M216" t="s">
        <v>1212</v>
      </c>
      <c r="N216" t="s">
        <v>1212</v>
      </c>
    </row>
    <row r="217" spans="1:14">
      <c r="A217" t="s">
        <v>145</v>
      </c>
      <c r="B217" t="s">
        <v>487</v>
      </c>
      <c r="C217" t="s">
        <v>997</v>
      </c>
      <c r="D217">
        <v>42876</v>
      </c>
      <c r="E217" t="s">
        <v>473</v>
      </c>
      <c r="F217" t="s">
        <v>474</v>
      </c>
      <c r="G217" t="s">
        <v>13</v>
      </c>
      <c r="H217" t="s">
        <v>475</v>
      </c>
      <c r="I217" t="s">
        <v>478</v>
      </c>
      <c r="J217" t="s">
        <v>477</v>
      </c>
      <c r="K217">
        <v>48</v>
      </c>
      <c r="L217" t="s">
        <v>1063</v>
      </c>
      <c r="M217" t="s">
        <v>1212</v>
      </c>
      <c r="N217" t="s">
        <v>1212</v>
      </c>
    </row>
    <row r="218" spans="1:14">
      <c r="A218" t="s">
        <v>145</v>
      </c>
      <c r="B218" t="s">
        <v>487</v>
      </c>
      <c r="C218" t="s">
        <v>1315</v>
      </c>
      <c r="D218">
        <v>42863</v>
      </c>
      <c r="E218" t="s">
        <v>485</v>
      </c>
      <c r="F218" t="s">
        <v>474</v>
      </c>
      <c r="G218" t="s">
        <v>13</v>
      </c>
      <c r="H218" t="s">
        <v>475</v>
      </c>
      <c r="I218" t="s">
        <v>476</v>
      </c>
      <c r="J218" t="s">
        <v>477</v>
      </c>
      <c r="K218">
        <v>32</v>
      </c>
      <c r="L218" t="s">
        <v>1217</v>
      </c>
      <c r="M218" t="s">
        <v>1208</v>
      </c>
      <c r="N218" t="s">
        <v>1208</v>
      </c>
    </row>
    <row r="219" spans="1:14">
      <c r="A219" t="s">
        <v>145</v>
      </c>
      <c r="B219" t="s">
        <v>487</v>
      </c>
      <c r="C219" t="s">
        <v>1316</v>
      </c>
      <c r="D219">
        <v>42863</v>
      </c>
      <c r="E219" t="s">
        <v>485</v>
      </c>
      <c r="F219" t="s">
        <v>474</v>
      </c>
      <c r="G219" t="s">
        <v>13</v>
      </c>
      <c r="H219" t="s">
        <v>475</v>
      </c>
      <c r="I219" t="s">
        <v>476</v>
      </c>
      <c r="J219" t="s">
        <v>477</v>
      </c>
      <c r="K219">
        <v>32</v>
      </c>
      <c r="L219" t="s">
        <v>1217</v>
      </c>
      <c r="M219" t="s">
        <v>1208</v>
      </c>
      <c r="N219" t="s">
        <v>1208</v>
      </c>
    </row>
    <row r="220" spans="1:14">
      <c r="A220" t="s">
        <v>145</v>
      </c>
      <c r="B220" t="s">
        <v>487</v>
      </c>
      <c r="C220" t="s">
        <v>1185</v>
      </c>
      <c r="D220">
        <v>42881</v>
      </c>
      <c r="E220" t="s">
        <v>485</v>
      </c>
      <c r="F220" t="s">
        <v>474</v>
      </c>
      <c r="G220" t="s">
        <v>13</v>
      </c>
      <c r="H220" t="s">
        <v>475</v>
      </c>
      <c r="I220" t="s">
        <v>476</v>
      </c>
      <c r="J220" t="s">
        <v>477</v>
      </c>
      <c r="K220">
        <v>32</v>
      </c>
      <c r="L220" t="s">
        <v>1288</v>
      </c>
      <c r="M220" t="s">
        <v>1214</v>
      </c>
      <c r="N220" t="s">
        <v>1214</v>
      </c>
    </row>
    <row r="221" spans="1:14">
      <c r="A221" t="s">
        <v>145</v>
      </c>
      <c r="B221" t="s">
        <v>487</v>
      </c>
      <c r="C221" t="s">
        <v>1113</v>
      </c>
      <c r="D221">
        <v>42880</v>
      </c>
      <c r="E221" t="s">
        <v>485</v>
      </c>
      <c r="F221" t="s">
        <v>474</v>
      </c>
      <c r="G221" t="s">
        <v>13</v>
      </c>
      <c r="H221" t="s">
        <v>475</v>
      </c>
      <c r="I221" t="s">
        <v>476</v>
      </c>
      <c r="J221" t="s">
        <v>477</v>
      </c>
      <c r="K221">
        <v>32</v>
      </c>
      <c r="L221" t="s">
        <v>1288</v>
      </c>
      <c r="M221" t="s">
        <v>1214</v>
      </c>
      <c r="N221" t="s">
        <v>1214</v>
      </c>
    </row>
    <row r="222" spans="1:14">
      <c r="A222" t="s">
        <v>145</v>
      </c>
      <c r="B222" t="s">
        <v>487</v>
      </c>
      <c r="C222" t="s">
        <v>1317</v>
      </c>
      <c r="D222">
        <v>42862</v>
      </c>
      <c r="E222" t="s">
        <v>485</v>
      </c>
      <c r="F222" t="s">
        <v>474</v>
      </c>
      <c r="G222" t="s">
        <v>13</v>
      </c>
      <c r="H222" t="s">
        <v>475</v>
      </c>
      <c r="I222" t="s">
        <v>476</v>
      </c>
      <c r="J222" t="s">
        <v>477</v>
      </c>
      <c r="K222">
        <v>32</v>
      </c>
      <c r="L222" t="s">
        <v>1217</v>
      </c>
      <c r="M222" t="s">
        <v>1208</v>
      </c>
      <c r="N222" t="s">
        <v>1208</v>
      </c>
    </row>
    <row r="223" spans="1:14">
      <c r="A223" t="s">
        <v>145</v>
      </c>
      <c r="B223" t="s">
        <v>487</v>
      </c>
      <c r="C223" t="s">
        <v>1318</v>
      </c>
      <c r="D223">
        <v>42863</v>
      </c>
      <c r="E223" t="s">
        <v>473</v>
      </c>
      <c r="F223" t="s">
        <v>474</v>
      </c>
      <c r="G223" t="s">
        <v>13</v>
      </c>
      <c r="H223" t="s">
        <v>475</v>
      </c>
      <c r="I223" t="s">
        <v>476</v>
      </c>
      <c r="J223" t="s">
        <v>477</v>
      </c>
      <c r="K223">
        <v>48</v>
      </c>
      <c r="L223" t="s">
        <v>1063</v>
      </c>
      <c r="M223" t="s">
        <v>1212</v>
      </c>
      <c r="N223" t="s">
        <v>1212</v>
      </c>
    </row>
    <row r="224" spans="1:14">
      <c r="A224" t="s">
        <v>145</v>
      </c>
      <c r="B224" t="s">
        <v>487</v>
      </c>
      <c r="C224" t="s">
        <v>1124</v>
      </c>
      <c r="D224">
        <v>42862</v>
      </c>
      <c r="E224" t="s">
        <v>473</v>
      </c>
      <c r="F224" t="s">
        <v>474</v>
      </c>
      <c r="G224" t="s">
        <v>13</v>
      </c>
      <c r="H224" t="s">
        <v>475</v>
      </c>
      <c r="I224" t="s">
        <v>476</v>
      </c>
      <c r="J224" t="s">
        <v>477</v>
      </c>
      <c r="K224">
        <v>48</v>
      </c>
      <c r="L224" t="s">
        <v>1063</v>
      </c>
      <c r="M224" t="s">
        <v>1212</v>
      </c>
      <c r="N224" t="s">
        <v>1212</v>
      </c>
    </row>
    <row r="225" spans="1:14">
      <c r="A225" t="s">
        <v>145</v>
      </c>
      <c r="B225" t="s">
        <v>487</v>
      </c>
      <c r="C225" t="s">
        <v>1146</v>
      </c>
      <c r="D225">
        <v>42863</v>
      </c>
      <c r="E225" t="s">
        <v>473</v>
      </c>
      <c r="F225" t="s">
        <v>474</v>
      </c>
      <c r="G225" t="s">
        <v>13</v>
      </c>
      <c r="H225" t="s">
        <v>475</v>
      </c>
      <c r="I225" t="s">
        <v>476</v>
      </c>
      <c r="J225" t="s">
        <v>477</v>
      </c>
      <c r="K225">
        <v>48</v>
      </c>
      <c r="L225" t="s">
        <v>1063</v>
      </c>
      <c r="M225" t="s">
        <v>1212</v>
      </c>
      <c r="N225" t="s">
        <v>1319</v>
      </c>
    </row>
    <row r="226" spans="1:14">
      <c r="A226" t="s">
        <v>145</v>
      </c>
      <c r="B226" t="s">
        <v>487</v>
      </c>
      <c r="C226" t="s">
        <v>1121</v>
      </c>
      <c r="D226">
        <v>42864</v>
      </c>
      <c r="E226" t="s">
        <v>485</v>
      </c>
      <c r="F226" t="s">
        <v>474</v>
      </c>
      <c r="G226" t="s">
        <v>13</v>
      </c>
      <c r="H226" t="s">
        <v>475</v>
      </c>
      <c r="I226" t="s">
        <v>476</v>
      </c>
      <c r="J226" t="s">
        <v>477</v>
      </c>
      <c r="K226">
        <v>32</v>
      </c>
      <c r="L226" t="s">
        <v>1217</v>
      </c>
      <c r="M226" t="s">
        <v>1208</v>
      </c>
      <c r="N226" t="s">
        <v>1208</v>
      </c>
    </row>
    <row r="227" spans="1:14">
      <c r="A227" t="s">
        <v>145</v>
      </c>
      <c r="B227" t="s">
        <v>487</v>
      </c>
      <c r="C227" t="s">
        <v>1188</v>
      </c>
      <c r="D227">
        <v>42868</v>
      </c>
      <c r="E227" t="s">
        <v>485</v>
      </c>
      <c r="F227" t="s">
        <v>474</v>
      </c>
      <c r="G227" t="s">
        <v>13</v>
      </c>
      <c r="H227" t="s">
        <v>475</v>
      </c>
      <c r="I227" t="s">
        <v>476</v>
      </c>
      <c r="J227" t="s">
        <v>477</v>
      </c>
      <c r="K227">
        <v>32</v>
      </c>
      <c r="L227" t="s">
        <v>1217</v>
      </c>
      <c r="M227" t="s">
        <v>1208</v>
      </c>
      <c r="N227" t="s">
        <v>1208</v>
      </c>
    </row>
    <row r="228" spans="1:14">
      <c r="A228" t="s">
        <v>145</v>
      </c>
      <c r="B228" t="s">
        <v>487</v>
      </c>
      <c r="C228" t="s">
        <v>1175</v>
      </c>
      <c r="D228">
        <v>42863</v>
      </c>
      <c r="E228" t="s">
        <v>473</v>
      </c>
      <c r="F228" t="s">
        <v>474</v>
      </c>
      <c r="G228" t="s">
        <v>13</v>
      </c>
      <c r="H228" t="s">
        <v>475</v>
      </c>
      <c r="I228" t="s">
        <v>476</v>
      </c>
      <c r="J228" t="s">
        <v>477</v>
      </c>
      <c r="K228">
        <v>48</v>
      </c>
      <c r="L228" t="s">
        <v>1063</v>
      </c>
      <c r="M228" t="s">
        <v>1212</v>
      </c>
      <c r="N228" t="s">
        <v>1212</v>
      </c>
    </row>
    <row r="229" spans="1:14">
      <c r="A229" t="s">
        <v>145</v>
      </c>
      <c r="B229" t="s">
        <v>487</v>
      </c>
      <c r="C229" t="s">
        <v>948</v>
      </c>
      <c r="D229">
        <v>42861</v>
      </c>
      <c r="E229" t="s">
        <v>473</v>
      </c>
      <c r="F229" t="s">
        <v>474</v>
      </c>
      <c r="G229" t="s">
        <v>13</v>
      </c>
      <c r="H229" t="s">
        <v>475</v>
      </c>
      <c r="I229" t="s">
        <v>478</v>
      </c>
      <c r="J229" t="s">
        <v>477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145</v>
      </c>
      <c r="B230" t="s">
        <v>487</v>
      </c>
      <c r="C230" t="s">
        <v>1110</v>
      </c>
      <c r="D230">
        <v>42863</v>
      </c>
      <c r="E230" t="s">
        <v>473</v>
      </c>
      <c r="F230" t="s">
        <v>474</v>
      </c>
      <c r="G230" t="s">
        <v>13</v>
      </c>
      <c r="H230" t="s">
        <v>475</v>
      </c>
      <c r="I230" t="s">
        <v>476</v>
      </c>
      <c r="J230" t="s">
        <v>477</v>
      </c>
      <c r="K230">
        <v>48</v>
      </c>
      <c r="L230" t="s">
        <v>1063</v>
      </c>
      <c r="M230" t="s">
        <v>1212</v>
      </c>
      <c r="N230" t="s">
        <v>1212</v>
      </c>
    </row>
    <row r="231" spans="1:14">
      <c r="A231" t="s">
        <v>145</v>
      </c>
      <c r="B231" t="s">
        <v>487</v>
      </c>
      <c r="C231" t="s">
        <v>1320</v>
      </c>
      <c r="D231">
        <v>42868</v>
      </c>
      <c r="E231" t="s">
        <v>473</v>
      </c>
      <c r="F231" t="s">
        <v>474</v>
      </c>
      <c r="G231" t="s">
        <v>13</v>
      </c>
      <c r="H231" t="s">
        <v>475</v>
      </c>
      <c r="I231" t="s">
        <v>476</v>
      </c>
      <c r="J231" t="s">
        <v>477</v>
      </c>
      <c r="K231">
        <v>48</v>
      </c>
      <c r="L231" t="s">
        <v>1063</v>
      </c>
      <c r="M231" t="s">
        <v>1212</v>
      </c>
      <c r="N231" t="s">
        <v>1212</v>
      </c>
    </row>
    <row r="232" spans="1:14">
      <c r="A232" t="s">
        <v>145</v>
      </c>
      <c r="B232" t="s">
        <v>487</v>
      </c>
      <c r="C232" t="s">
        <v>1321</v>
      </c>
      <c r="D232">
        <v>42879</v>
      </c>
      <c r="E232" t="s">
        <v>485</v>
      </c>
      <c r="F232" t="s">
        <v>474</v>
      </c>
      <c r="G232" t="s">
        <v>13</v>
      </c>
      <c r="H232" t="s">
        <v>475</v>
      </c>
      <c r="I232" t="s">
        <v>476</v>
      </c>
      <c r="J232" t="s">
        <v>477</v>
      </c>
      <c r="K232">
        <v>32</v>
      </c>
      <c r="L232" t="s">
        <v>1288</v>
      </c>
      <c r="M232" t="s">
        <v>1214</v>
      </c>
      <c r="N232" t="s">
        <v>1214</v>
      </c>
    </row>
    <row r="233" spans="1:14">
      <c r="A233" t="s">
        <v>146</v>
      </c>
      <c r="B233" t="s">
        <v>495</v>
      </c>
      <c r="C233" t="s">
        <v>954</v>
      </c>
      <c r="D233">
        <v>42862</v>
      </c>
      <c r="E233" t="s">
        <v>473</v>
      </c>
      <c r="F233" t="s">
        <v>474</v>
      </c>
      <c r="G233" t="s">
        <v>13</v>
      </c>
      <c r="H233" t="s">
        <v>475</v>
      </c>
      <c r="I233" t="s">
        <v>478</v>
      </c>
      <c r="J233" t="s">
        <v>477</v>
      </c>
      <c r="K233">
        <v>48</v>
      </c>
      <c r="L233" t="s">
        <v>1063</v>
      </c>
      <c r="M233" t="s">
        <v>1212</v>
      </c>
      <c r="N233" t="s">
        <v>1212</v>
      </c>
    </row>
    <row r="234" spans="1:14">
      <c r="A234" t="s">
        <v>146</v>
      </c>
      <c r="B234" t="s">
        <v>495</v>
      </c>
      <c r="C234" t="s">
        <v>1078</v>
      </c>
      <c r="D234">
        <v>42865</v>
      </c>
      <c r="E234" t="s">
        <v>473</v>
      </c>
      <c r="F234" t="s">
        <v>474</v>
      </c>
      <c r="G234" t="s">
        <v>13</v>
      </c>
      <c r="H234" t="s">
        <v>475</v>
      </c>
      <c r="I234" t="s">
        <v>476</v>
      </c>
      <c r="J234" t="s">
        <v>477</v>
      </c>
      <c r="K234">
        <v>48</v>
      </c>
      <c r="L234" t="s">
        <v>1063</v>
      </c>
      <c r="M234" t="s">
        <v>1212</v>
      </c>
      <c r="N234" t="s">
        <v>1212</v>
      </c>
    </row>
    <row r="235" spans="1:14">
      <c r="A235" t="s">
        <v>146</v>
      </c>
      <c r="B235" t="s">
        <v>495</v>
      </c>
      <c r="C235" t="s">
        <v>945</v>
      </c>
      <c r="D235">
        <v>42862</v>
      </c>
      <c r="E235" t="s">
        <v>1281</v>
      </c>
      <c r="F235" t="s">
        <v>474</v>
      </c>
      <c r="G235" t="s">
        <v>13</v>
      </c>
      <c r="H235" t="s">
        <v>475</v>
      </c>
      <c r="I235" t="s">
        <v>478</v>
      </c>
      <c r="J235" t="s">
        <v>477</v>
      </c>
      <c r="K235">
        <v>1</v>
      </c>
      <c r="L235" t="s">
        <v>1322</v>
      </c>
      <c r="M235" t="s">
        <v>1322</v>
      </c>
      <c r="N235" t="s">
        <v>1322</v>
      </c>
    </row>
    <row r="236" spans="1:14">
      <c r="A236" t="s">
        <v>146</v>
      </c>
      <c r="B236" t="s">
        <v>495</v>
      </c>
      <c r="C236" t="s">
        <v>1323</v>
      </c>
      <c r="D236">
        <v>42862</v>
      </c>
      <c r="E236" t="s">
        <v>485</v>
      </c>
      <c r="F236" t="s">
        <v>474</v>
      </c>
      <c r="G236" t="s">
        <v>13</v>
      </c>
      <c r="H236" t="s">
        <v>475</v>
      </c>
      <c r="I236" t="s">
        <v>476</v>
      </c>
      <c r="J236" t="s">
        <v>477</v>
      </c>
      <c r="K236">
        <v>32</v>
      </c>
      <c r="L236" t="s">
        <v>1217</v>
      </c>
      <c r="M236" t="s">
        <v>1208</v>
      </c>
      <c r="N236" t="s">
        <v>1208</v>
      </c>
    </row>
    <row r="237" spans="1:14">
      <c r="A237" t="s">
        <v>146</v>
      </c>
      <c r="B237" t="s">
        <v>495</v>
      </c>
      <c r="C237" t="s">
        <v>981</v>
      </c>
      <c r="D237">
        <v>42862</v>
      </c>
      <c r="E237" t="s">
        <v>473</v>
      </c>
      <c r="F237" t="s">
        <v>474</v>
      </c>
      <c r="G237" t="s">
        <v>13</v>
      </c>
      <c r="H237" t="s">
        <v>475</v>
      </c>
      <c r="I237" t="s">
        <v>478</v>
      </c>
      <c r="J237" t="s">
        <v>483</v>
      </c>
      <c r="K237">
        <v>-93</v>
      </c>
      <c r="L237" t="s">
        <v>1324</v>
      </c>
      <c r="M237" t="s">
        <v>1325</v>
      </c>
      <c r="N237" t="s">
        <v>1325</v>
      </c>
    </row>
    <row r="238" spans="1:14">
      <c r="A238" t="s">
        <v>146</v>
      </c>
      <c r="B238" t="s">
        <v>495</v>
      </c>
      <c r="C238" t="s">
        <v>958</v>
      </c>
      <c r="D238">
        <v>42862</v>
      </c>
      <c r="E238" t="s">
        <v>473</v>
      </c>
      <c r="F238" t="s">
        <v>474</v>
      </c>
      <c r="G238" t="s">
        <v>13</v>
      </c>
      <c r="H238" t="s">
        <v>475</v>
      </c>
      <c r="I238" t="s">
        <v>478</v>
      </c>
      <c r="J238" t="s">
        <v>477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146</v>
      </c>
      <c r="B239" t="s">
        <v>495</v>
      </c>
      <c r="C239" t="s">
        <v>956</v>
      </c>
      <c r="D239">
        <v>42862</v>
      </c>
      <c r="E239" t="s">
        <v>473</v>
      </c>
      <c r="F239" t="s">
        <v>474</v>
      </c>
      <c r="G239" t="s">
        <v>13</v>
      </c>
      <c r="H239" t="s">
        <v>475</v>
      </c>
      <c r="I239" t="s">
        <v>478</v>
      </c>
      <c r="J239" t="s">
        <v>477</v>
      </c>
      <c r="K239">
        <v>48</v>
      </c>
      <c r="L239" t="s">
        <v>1063</v>
      </c>
      <c r="M239" t="s">
        <v>1212</v>
      </c>
      <c r="N239" t="s">
        <v>1212</v>
      </c>
    </row>
    <row r="240" spans="1:14">
      <c r="A240" t="s">
        <v>146</v>
      </c>
      <c r="B240" t="s">
        <v>495</v>
      </c>
      <c r="C240" t="s">
        <v>930</v>
      </c>
      <c r="D240">
        <v>42861</v>
      </c>
      <c r="E240" t="s">
        <v>473</v>
      </c>
      <c r="F240" t="s">
        <v>474</v>
      </c>
      <c r="G240" t="s">
        <v>13</v>
      </c>
      <c r="H240" t="s">
        <v>475</v>
      </c>
      <c r="I240" t="s">
        <v>478</v>
      </c>
      <c r="J240" t="s">
        <v>477</v>
      </c>
      <c r="K240">
        <v>48</v>
      </c>
      <c r="L240" t="s">
        <v>1063</v>
      </c>
      <c r="M240" t="s">
        <v>1212</v>
      </c>
      <c r="N240" t="s">
        <v>1212</v>
      </c>
    </row>
    <row r="241" spans="1:14">
      <c r="A241" t="s">
        <v>146</v>
      </c>
      <c r="B241" t="s">
        <v>495</v>
      </c>
      <c r="C241" t="s">
        <v>945</v>
      </c>
      <c r="D241">
        <v>42862</v>
      </c>
      <c r="E241" t="s">
        <v>473</v>
      </c>
      <c r="F241" t="s">
        <v>474</v>
      </c>
      <c r="G241" t="s">
        <v>13</v>
      </c>
      <c r="H241" t="s">
        <v>475</v>
      </c>
      <c r="I241" t="s">
        <v>478</v>
      </c>
      <c r="J241" t="s">
        <v>477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146</v>
      </c>
      <c r="B242" t="s">
        <v>495</v>
      </c>
      <c r="C242" t="s">
        <v>1142</v>
      </c>
      <c r="D242">
        <v>42863</v>
      </c>
      <c r="E242" t="s">
        <v>485</v>
      </c>
      <c r="F242" t="s">
        <v>474</v>
      </c>
      <c r="G242" t="s">
        <v>13</v>
      </c>
      <c r="H242" t="s">
        <v>475</v>
      </c>
      <c r="I242" t="s">
        <v>476</v>
      </c>
      <c r="J242" t="s">
        <v>477</v>
      </c>
      <c r="K242">
        <v>32</v>
      </c>
      <c r="L242" t="s">
        <v>1217</v>
      </c>
      <c r="M242" t="s">
        <v>1208</v>
      </c>
      <c r="N242" t="s">
        <v>1208</v>
      </c>
    </row>
    <row r="243" spans="1:14">
      <c r="A243" t="s">
        <v>146</v>
      </c>
      <c r="B243" t="s">
        <v>495</v>
      </c>
      <c r="C243" t="s">
        <v>947</v>
      </c>
      <c r="D243">
        <v>42883</v>
      </c>
      <c r="E243" t="s">
        <v>1326</v>
      </c>
      <c r="F243" t="s">
        <v>474</v>
      </c>
      <c r="G243" t="s">
        <v>13</v>
      </c>
      <c r="H243" t="s">
        <v>475</v>
      </c>
      <c r="I243" t="s">
        <v>478</v>
      </c>
      <c r="J243" t="s">
        <v>477</v>
      </c>
      <c r="K243">
        <v>1</v>
      </c>
      <c r="L243" t="s">
        <v>1327</v>
      </c>
      <c r="M243" t="s">
        <v>1327</v>
      </c>
      <c r="N243" t="s">
        <v>1327</v>
      </c>
    </row>
    <row r="244" spans="1:14">
      <c r="A244" t="s">
        <v>146</v>
      </c>
      <c r="B244" t="s">
        <v>495</v>
      </c>
      <c r="C244" t="s">
        <v>1077</v>
      </c>
      <c r="D244">
        <v>42862</v>
      </c>
      <c r="E244" t="s">
        <v>482</v>
      </c>
      <c r="F244" t="s">
        <v>474</v>
      </c>
      <c r="G244" t="s">
        <v>13</v>
      </c>
      <c r="H244" t="s">
        <v>475</v>
      </c>
      <c r="I244" t="s">
        <v>476</v>
      </c>
      <c r="J244" t="s">
        <v>477</v>
      </c>
      <c r="K244">
        <v>48</v>
      </c>
      <c r="L244" t="s">
        <v>1063</v>
      </c>
      <c r="M244" t="s">
        <v>1212</v>
      </c>
      <c r="N244" t="s">
        <v>1212</v>
      </c>
    </row>
    <row r="245" spans="1:14">
      <c r="A245" t="s">
        <v>146</v>
      </c>
      <c r="B245" t="s">
        <v>495</v>
      </c>
      <c r="C245" t="s">
        <v>1328</v>
      </c>
      <c r="D245">
        <v>42862</v>
      </c>
      <c r="E245" t="s">
        <v>473</v>
      </c>
      <c r="F245" t="s">
        <v>474</v>
      </c>
      <c r="G245" t="s">
        <v>13</v>
      </c>
      <c r="H245" t="s">
        <v>475</v>
      </c>
      <c r="I245" t="s">
        <v>476</v>
      </c>
      <c r="J245" t="s">
        <v>477</v>
      </c>
      <c r="K245">
        <v>48</v>
      </c>
      <c r="L245" t="s">
        <v>1063</v>
      </c>
      <c r="M245" t="s">
        <v>1212</v>
      </c>
      <c r="N245" t="s">
        <v>1212</v>
      </c>
    </row>
    <row r="246" spans="1:14">
      <c r="A246" t="s">
        <v>146</v>
      </c>
      <c r="B246" t="s">
        <v>495</v>
      </c>
      <c r="C246" t="s">
        <v>963</v>
      </c>
      <c r="D246">
        <v>42861</v>
      </c>
      <c r="E246" t="s">
        <v>473</v>
      </c>
      <c r="F246" t="s">
        <v>474</v>
      </c>
      <c r="G246" t="s">
        <v>13</v>
      </c>
      <c r="H246" t="s">
        <v>475</v>
      </c>
      <c r="I246" t="s">
        <v>478</v>
      </c>
      <c r="J246" t="s">
        <v>477</v>
      </c>
      <c r="K246">
        <v>48</v>
      </c>
      <c r="L246" t="s">
        <v>1063</v>
      </c>
      <c r="M246" t="s">
        <v>1212</v>
      </c>
      <c r="N246" t="s">
        <v>1212</v>
      </c>
    </row>
    <row r="247" spans="1:14">
      <c r="A247" t="s">
        <v>146</v>
      </c>
      <c r="B247" t="s">
        <v>495</v>
      </c>
      <c r="C247" t="s">
        <v>1114</v>
      </c>
      <c r="D247">
        <v>42863</v>
      </c>
      <c r="E247" t="s">
        <v>485</v>
      </c>
      <c r="F247" t="s">
        <v>474</v>
      </c>
      <c r="G247" t="s">
        <v>13</v>
      </c>
      <c r="H247" t="s">
        <v>475</v>
      </c>
      <c r="I247" t="s">
        <v>476</v>
      </c>
      <c r="J247" t="s">
        <v>477</v>
      </c>
      <c r="K247">
        <v>32</v>
      </c>
      <c r="L247" t="s">
        <v>1217</v>
      </c>
      <c r="M247" t="s">
        <v>1208</v>
      </c>
      <c r="N247" t="s">
        <v>1208</v>
      </c>
    </row>
    <row r="248" spans="1:14">
      <c r="A248" t="s">
        <v>146</v>
      </c>
      <c r="B248" t="s">
        <v>495</v>
      </c>
      <c r="C248" t="s">
        <v>1092</v>
      </c>
      <c r="D248">
        <v>42863</v>
      </c>
      <c r="E248" t="s">
        <v>485</v>
      </c>
      <c r="F248" t="s">
        <v>474</v>
      </c>
      <c r="G248" t="s">
        <v>13</v>
      </c>
      <c r="H248" t="s">
        <v>475</v>
      </c>
      <c r="I248" t="s">
        <v>476</v>
      </c>
      <c r="J248" t="s">
        <v>477</v>
      </c>
      <c r="K248">
        <v>32</v>
      </c>
      <c r="L248" t="s">
        <v>1217</v>
      </c>
      <c r="M248" t="s">
        <v>1208</v>
      </c>
      <c r="N248" t="s">
        <v>1208</v>
      </c>
    </row>
    <row r="249" spans="1:14">
      <c r="A249" t="s">
        <v>146</v>
      </c>
      <c r="B249" t="s">
        <v>495</v>
      </c>
      <c r="C249" t="s">
        <v>1105</v>
      </c>
      <c r="D249">
        <v>42862</v>
      </c>
      <c r="E249" t="s">
        <v>480</v>
      </c>
      <c r="F249" t="s">
        <v>474</v>
      </c>
      <c r="G249" t="s">
        <v>13</v>
      </c>
      <c r="H249" t="s">
        <v>475</v>
      </c>
      <c r="I249" t="s">
        <v>476</v>
      </c>
      <c r="J249" t="s">
        <v>477</v>
      </c>
      <c r="K249">
        <v>32</v>
      </c>
      <c r="L249" t="s">
        <v>1219</v>
      </c>
      <c r="M249" t="s">
        <v>1210</v>
      </c>
      <c r="N249" t="s">
        <v>1210</v>
      </c>
    </row>
    <row r="250" spans="1:14">
      <c r="A250" t="s">
        <v>146</v>
      </c>
      <c r="B250" t="s">
        <v>495</v>
      </c>
      <c r="C250" t="s">
        <v>1066</v>
      </c>
      <c r="D250">
        <v>42864</v>
      </c>
      <c r="E250" t="s">
        <v>482</v>
      </c>
      <c r="F250" t="s">
        <v>474</v>
      </c>
      <c r="G250" t="s">
        <v>13</v>
      </c>
      <c r="H250" t="s">
        <v>475</v>
      </c>
      <c r="I250" t="s">
        <v>476</v>
      </c>
      <c r="J250" t="s">
        <v>477</v>
      </c>
      <c r="K250">
        <v>48</v>
      </c>
      <c r="L250" t="s">
        <v>1063</v>
      </c>
      <c r="M250" t="s">
        <v>1212</v>
      </c>
      <c r="N250" t="s">
        <v>1212</v>
      </c>
    </row>
    <row r="251" spans="1:14">
      <c r="A251" t="s">
        <v>146</v>
      </c>
      <c r="B251" t="s">
        <v>495</v>
      </c>
      <c r="C251" t="s">
        <v>1169</v>
      </c>
      <c r="D251">
        <v>42863</v>
      </c>
      <c r="E251" t="s">
        <v>485</v>
      </c>
      <c r="F251" t="s">
        <v>474</v>
      </c>
      <c r="G251" t="s">
        <v>13</v>
      </c>
      <c r="H251" t="s">
        <v>475</v>
      </c>
      <c r="I251" t="s">
        <v>476</v>
      </c>
      <c r="J251" t="s">
        <v>477</v>
      </c>
      <c r="K251">
        <v>32</v>
      </c>
      <c r="L251" t="s">
        <v>1217</v>
      </c>
      <c r="M251" t="s">
        <v>1208</v>
      </c>
      <c r="N251" t="s">
        <v>1208</v>
      </c>
    </row>
    <row r="252" spans="1:14">
      <c r="A252" t="s">
        <v>146</v>
      </c>
      <c r="B252" t="s">
        <v>495</v>
      </c>
      <c r="C252" t="s">
        <v>958</v>
      </c>
      <c r="D252">
        <v>42862</v>
      </c>
      <c r="E252" t="s">
        <v>473</v>
      </c>
      <c r="F252" t="s">
        <v>474</v>
      </c>
      <c r="G252" t="s">
        <v>13</v>
      </c>
      <c r="H252" t="s">
        <v>475</v>
      </c>
      <c r="I252" t="s">
        <v>478</v>
      </c>
      <c r="J252" t="s">
        <v>483</v>
      </c>
      <c r="K252">
        <v>-93</v>
      </c>
      <c r="L252" t="s">
        <v>1324</v>
      </c>
      <c r="M252" t="s">
        <v>1325</v>
      </c>
      <c r="N252" t="s">
        <v>1325</v>
      </c>
    </row>
    <row r="253" spans="1:14">
      <c r="A253" t="s">
        <v>146</v>
      </c>
      <c r="B253" t="s">
        <v>495</v>
      </c>
      <c r="C253" t="s">
        <v>1109</v>
      </c>
      <c r="D253">
        <v>42862</v>
      </c>
      <c r="E253" t="s">
        <v>473</v>
      </c>
      <c r="F253" t="s">
        <v>474</v>
      </c>
      <c r="G253" t="s">
        <v>13</v>
      </c>
      <c r="H253" t="s">
        <v>475</v>
      </c>
      <c r="I253" t="s">
        <v>476</v>
      </c>
      <c r="J253" t="s">
        <v>477</v>
      </c>
      <c r="K253">
        <v>48</v>
      </c>
      <c r="L253" t="s">
        <v>1063</v>
      </c>
      <c r="M253" t="s">
        <v>1212</v>
      </c>
      <c r="N253" t="s">
        <v>1212</v>
      </c>
    </row>
    <row r="254" spans="1:14">
      <c r="A254" t="s">
        <v>146</v>
      </c>
      <c r="B254" t="s">
        <v>495</v>
      </c>
      <c r="C254" t="s">
        <v>1161</v>
      </c>
      <c r="D254">
        <v>42863</v>
      </c>
      <c r="E254" t="s">
        <v>473</v>
      </c>
      <c r="F254" t="s">
        <v>474</v>
      </c>
      <c r="G254" t="s">
        <v>13</v>
      </c>
      <c r="H254" t="s">
        <v>475</v>
      </c>
      <c r="I254" t="s">
        <v>476</v>
      </c>
      <c r="J254" t="s">
        <v>477</v>
      </c>
      <c r="K254">
        <v>48</v>
      </c>
      <c r="L254" t="s">
        <v>1063</v>
      </c>
      <c r="M254" t="s">
        <v>1212</v>
      </c>
      <c r="N254" t="s">
        <v>1212</v>
      </c>
    </row>
    <row r="255" spans="1:14">
      <c r="A255" t="s">
        <v>146</v>
      </c>
      <c r="B255" t="s">
        <v>495</v>
      </c>
      <c r="C255" t="s">
        <v>979</v>
      </c>
      <c r="D255">
        <v>42862</v>
      </c>
      <c r="E255" t="s">
        <v>473</v>
      </c>
      <c r="F255" t="s">
        <v>474</v>
      </c>
      <c r="G255" t="s">
        <v>13</v>
      </c>
      <c r="H255" t="s">
        <v>475</v>
      </c>
      <c r="I255" t="s">
        <v>478</v>
      </c>
      <c r="J255" t="s">
        <v>477</v>
      </c>
      <c r="K255">
        <v>48</v>
      </c>
      <c r="L255" t="s">
        <v>1063</v>
      </c>
      <c r="M255" t="s">
        <v>1212</v>
      </c>
      <c r="N255" t="s">
        <v>1212</v>
      </c>
    </row>
    <row r="256" spans="1:14">
      <c r="A256" t="s">
        <v>146</v>
      </c>
      <c r="B256" t="s">
        <v>495</v>
      </c>
      <c r="C256" t="s">
        <v>1117</v>
      </c>
      <c r="D256">
        <v>42865</v>
      </c>
      <c r="E256" t="s">
        <v>485</v>
      </c>
      <c r="F256" t="s">
        <v>474</v>
      </c>
      <c r="G256" t="s">
        <v>13</v>
      </c>
      <c r="H256" t="s">
        <v>475</v>
      </c>
      <c r="I256" t="s">
        <v>476</v>
      </c>
      <c r="J256" t="s">
        <v>477</v>
      </c>
      <c r="K256">
        <v>32</v>
      </c>
      <c r="L256" t="s">
        <v>1217</v>
      </c>
      <c r="M256" t="s">
        <v>1208</v>
      </c>
      <c r="N256" t="s">
        <v>1208</v>
      </c>
    </row>
    <row r="257" spans="1:14">
      <c r="A257" t="s">
        <v>146</v>
      </c>
      <c r="B257" t="s">
        <v>495</v>
      </c>
      <c r="C257" t="s">
        <v>1329</v>
      </c>
      <c r="D257">
        <v>42865</v>
      </c>
      <c r="E257" t="s">
        <v>485</v>
      </c>
      <c r="F257" t="s">
        <v>474</v>
      </c>
      <c r="G257" t="s">
        <v>13</v>
      </c>
      <c r="H257" t="s">
        <v>475</v>
      </c>
      <c r="I257" t="s">
        <v>476</v>
      </c>
      <c r="J257" t="s">
        <v>477</v>
      </c>
      <c r="K257">
        <v>32</v>
      </c>
      <c r="L257" t="s">
        <v>1217</v>
      </c>
      <c r="M257" t="s">
        <v>1208</v>
      </c>
      <c r="N257" t="s">
        <v>1208</v>
      </c>
    </row>
    <row r="258" spans="1:14">
      <c r="A258" t="s">
        <v>146</v>
      </c>
      <c r="B258" t="s">
        <v>495</v>
      </c>
      <c r="C258" t="s">
        <v>958</v>
      </c>
      <c r="D258">
        <v>42862</v>
      </c>
      <c r="E258" t="s">
        <v>1281</v>
      </c>
      <c r="F258" t="s">
        <v>474</v>
      </c>
      <c r="G258" t="s">
        <v>13</v>
      </c>
      <c r="H258" t="s">
        <v>475</v>
      </c>
      <c r="I258" t="s">
        <v>478</v>
      </c>
      <c r="J258" t="s">
        <v>477</v>
      </c>
      <c r="K258">
        <v>1</v>
      </c>
      <c r="L258" t="s">
        <v>1330</v>
      </c>
      <c r="M258" t="s">
        <v>1330</v>
      </c>
      <c r="N258" t="s">
        <v>1330</v>
      </c>
    </row>
    <row r="259" spans="1:14">
      <c r="A259" t="s">
        <v>146</v>
      </c>
      <c r="B259" t="s">
        <v>495</v>
      </c>
      <c r="C259" t="s">
        <v>936</v>
      </c>
      <c r="D259">
        <v>42862</v>
      </c>
      <c r="E259" t="s">
        <v>473</v>
      </c>
      <c r="F259" t="s">
        <v>474</v>
      </c>
      <c r="G259" t="s">
        <v>13</v>
      </c>
      <c r="H259" t="s">
        <v>475</v>
      </c>
      <c r="I259" t="s">
        <v>478</v>
      </c>
      <c r="J259" t="s">
        <v>477</v>
      </c>
      <c r="K259">
        <v>48</v>
      </c>
      <c r="L259" t="s">
        <v>1063</v>
      </c>
      <c r="M259" t="s">
        <v>1212</v>
      </c>
      <c r="N259" t="s">
        <v>1212</v>
      </c>
    </row>
    <row r="260" spans="1:14">
      <c r="A260" t="s">
        <v>146</v>
      </c>
      <c r="B260" t="s">
        <v>495</v>
      </c>
      <c r="C260" t="s">
        <v>981</v>
      </c>
      <c r="D260">
        <v>42862</v>
      </c>
      <c r="E260" t="s">
        <v>473</v>
      </c>
      <c r="F260" t="s">
        <v>474</v>
      </c>
      <c r="G260" t="s">
        <v>13</v>
      </c>
      <c r="H260" t="s">
        <v>475</v>
      </c>
      <c r="I260" t="s">
        <v>478</v>
      </c>
      <c r="J260" t="s">
        <v>477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146</v>
      </c>
      <c r="B261" t="s">
        <v>495</v>
      </c>
      <c r="C261" t="s">
        <v>1331</v>
      </c>
      <c r="D261">
        <v>42862</v>
      </c>
      <c r="E261" t="s">
        <v>473</v>
      </c>
      <c r="F261" t="s">
        <v>474</v>
      </c>
      <c r="G261" t="s">
        <v>13</v>
      </c>
      <c r="H261" t="s">
        <v>475</v>
      </c>
      <c r="I261" t="s">
        <v>476</v>
      </c>
      <c r="J261" t="s">
        <v>477</v>
      </c>
      <c r="K261">
        <v>48</v>
      </c>
      <c r="L261" t="s">
        <v>1063</v>
      </c>
      <c r="M261" t="s">
        <v>1212</v>
      </c>
      <c r="N261" t="s">
        <v>1212</v>
      </c>
    </row>
    <row r="262" spans="1:14">
      <c r="A262" t="s">
        <v>146</v>
      </c>
      <c r="B262" t="s">
        <v>495</v>
      </c>
      <c r="C262" t="s">
        <v>965</v>
      </c>
      <c r="D262">
        <v>42862</v>
      </c>
      <c r="E262" t="s">
        <v>473</v>
      </c>
      <c r="F262" t="s">
        <v>474</v>
      </c>
      <c r="G262" t="s">
        <v>13</v>
      </c>
      <c r="H262" t="s">
        <v>475</v>
      </c>
      <c r="I262" t="s">
        <v>478</v>
      </c>
      <c r="J262" t="s">
        <v>477</v>
      </c>
      <c r="K262">
        <v>48</v>
      </c>
      <c r="L262" t="s">
        <v>1063</v>
      </c>
      <c r="M262" t="s">
        <v>1212</v>
      </c>
      <c r="N262" t="s">
        <v>1212</v>
      </c>
    </row>
    <row r="263" spans="1:14">
      <c r="A263" t="s">
        <v>146</v>
      </c>
      <c r="B263" t="s">
        <v>495</v>
      </c>
      <c r="C263" t="s">
        <v>1116</v>
      </c>
      <c r="D263">
        <v>42862</v>
      </c>
      <c r="E263" t="s">
        <v>485</v>
      </c>
      <c r="F263" t="s">
        <v>474</v>
      </c>
      <c r="G263" t="s">
        <v>13</v>
      </c>
      <c r="H263" t="s">
        <v>475</v>
      </c>
      <c r="I263" t="s">
        <v>476</v>
      </c>
      <c r="J263" t="s">
        <v>477</v>
      </c>
      <c r="K263">
        <v>32</v>
      </c>
      <c r="L263" t="s">
        <v>1217</v>
      </c>
      <c r="M263" t="s">
        <v>1208</v>
      </c>
      <c r="N263" t="s">
        <v>1208</v>
      </c>
    </row>
    <row r="264" spans="1:14">
      <c r="A264" t="s">
        <v>146</v>
      </c>
      <c r="B264" t="s">
        <v>495</v>
      </c>
      <c r="C264" t="s">
        <v>981</v>
      </c>
      <c r="D264">
        <v>42862</v>
      </c>
      <c r="E264" t="s">
        <v>1281</v>
      </c>
      <c r="F264" t="s">
        <v>474</v>
      </c>
      <c r="G264" t="s">
        <v>13</v>
      </c>
      <c r="H264" t="s">
        <v>475</v>
      </c>
      <c r="I264" t="s">
        <v>478</v>
      </c>
      <c r="J264" t="s">
        <v>477</v>
      </c>
      <c r="K264">
        <v>1</v>
      </c>
      <c r="L264" t="s">
        <v>1330</v>
      </c>
      <c r="M264" t="s">
        <v>1330</v>
      </c>
      <c r="N264" t="s">
        <v>1330</v>
      </c>
    </row>
    <row r="265" spans="1:14">
      <c r="A265" t="s">
        <v>146</v>
      </c>
      <c r="B265" t="s">
        <v>495</v>
      </c>
      <c r="C265" t="s">
        <v>1182</v>
      </c>
      <c r="D265">
        <v>42862</v>
      </c>
      <c r="E265" t="s">
        <v>473</v>
      </c>
      <c r="F265" t="s">
        <v>474</v>
      </c>
      <c r="G265" t="s">
        <v>13</v>
      </c>
      <c r="H265" t="s">
        <v>475</v>
      </c>
      <c r="I265" t="s">
        <v>478</v>
      </c>
      <c r="J265" t="s">
        <v>477</v>
      </c>
      <c r="K265">
        <v>48</v>
      </c>
      <c r="L265" t="s">
        <v>1063</v>
      </c>
      <c r="M265" t="s">
        <v>1212</v>
      </c>
      <c r="N265" t="s">
        <v>1212</v>
      </c>
    </row>
    <row r="266" spans="1:14">
      <c r="A266" t="s">
        <v>146</v>
      </c>
      <c r="B266" t="s">
        <v>495</v>
      </c>
      <c r="C266" t="s">
        <v>973</v>
      </c>
      <c r="D266">
        <v>42861</v>
      </c>
      <c r="E266" t="s">
        <v>473</v>
      </c>
      <c r="F266" t="s">
        <v>474</v>
      </c>
      <c r="G266" t="s">
        <v>13</v>
      </c>
      <c r="H266" t="s">
        <v>475</v>
      </c>
      <c r="I266" t="s">
        <v>478</v>
      </c>
      <c r="J266" t="s">
        <v>477</v>
      </c>
      <c r="K266">
        <v>48</v>
      </c>
      <c r="L266" t="s">
        <v>1063</v>
      </c>
      <c r="M266" t="s">
        <v>1212</v>
      </c>
      <c r="N266" t="s">
        <v>1212</v>
      </c>
    </row>
    <row r="267" spans="1:14">
      <c r="A267" t="s">
        <v>146</v>
      </c>
      <c r="B267" t="s">
        <v>495</v>
      </c>
      <c r="C267" t="s">
        <v>1039</v>
      </c>
      <c r="D267">
        <v>42875</v>
      </c>
      <c r="E267" t="s">
        <v>473</v>
      </c>
      <c r="F267" t="s">
        <v>474</v>
      </c>
      <c r="G267" t="s">
        <v>13</v>
      </c>
      <c r="H267" t="s">
        <v>475</v>
      </c>
      <c r="I267" t="s">
        <v>478</v>
      </c>
      <c r="J267" t="s">
        <v>477</v>
      </c>
      <c r="K267">
        <v>48</v>
      </c>
      <c r="L267" t="s">
        <v>1063</v>
      </c>
      <c r="M267" t="s">
        <v>1212</v>
      </c>
      <c r="N267" t="s">
        <v>1212</v>
      </c>
    </row>
    <row r="268" spans="1:14">
      <c r="A268" t="s">
        <v>146</v>
      </c>
      <c r="B268" t="s">
        <v>495</v>
      </c>
      <c r="C268" t="s">
        <v>1135</v>
      </c>
      <c r="D268">
        <v>42864</v>
      </c>
      <c r="E268" t="s">
        <v>485</v>
      </c>
      <c r="F268" t="s">
        <v>474</v>
      </c>
      <c r="G268" t="s">
        <v>13</v>
      </c>
      <c r="H268" t="s">
        <v>475</v>
      </c>
      <c r="I268" t="s">
        <v>476</v>
      </c>
      <c r="J268" t="s">
        <v>477</v>
      </c>
      <c r="K268">
        <v>32</v>
      </c>
      <c r="L268" t="s">
        <v>1217</v>
      </c>
      <c r="M268" t="s">
        <v>1208</v>
      </c>
      <c r="N268" t="s">
        <v>1208</v>
      </c>
    </row>
    <row r="269" spans="1:14">
      <c r="A269" t="s">
        <v>146</v>
      </c>
      <c r="B269" t="s">
        <v>495</v>
      </c>
      <c r="C269" t="s">
        <v>1158</v>
      </c>
      <c r="D269">
        <v>42863</v>
      </c>
      <c r="E269" t="s">
        <v>473</v>
      </c>
      <c r="F269" t="s">
        <v>474</v>
      </c>
      <c r="G269" t="s">
        <v>13</v>
      </c>
      <c r="H269" t="s">
        <v>475</v>
      </c>
      <c r="I269" t="s">
        <v>476</v>
      </c>
      <c r="J269" t="s">
        <v>477</v>
      </c>
      <c r="K269">
        <v>48</v>
      </c>
      <c r="L269" t="s">
        <v>1063</v>
      </c>
      <c r="M269" t="s">
        <v>1212</v>
      </c>
      <c r="N269" t="s">
        <v>1212</v>
      </c>
    </row>
    <row r="270" spans="1:14">
      <c r="A270" t="s">
        <v>146</v>
      </c>
      <c r="B270" t="s">
        <v>495</v>
      </c>
      <c r="C270" t="s">
        <v>1182</v>
      </c>
      <c r="D270">
        <v>42862</v>
      </c>
      <c r="E270" t="s">
        <v>485</v>
      </c>
      <c r="F270" t="s">
        <v>474</v>
      </c>
      <c r="G270" t="s">
        <v>13</v>
      </c>
      <c r="H270" t="s">
        <v>475</v>
      </c>
      <c r="I270" t="s">
        <v>476</v>
      </c>
      <c r="J270" t="s">
        <v>477</v>
      </c>
      <c r="K270">
        <v>32</v>
      </c>
      <c r="L270" t="s">
        <v>1060</v>
      </c>
      <c r="M270" t="s">
        <v>1049</v>
      </c>
      <c r="N270" t="s">
        <v>1049</v>
      </c>
    </row>
    <row r="271" spans="1:14">
      <c r="A271" t="s">
        <v>1332</v>
      </c>
      <c r="B271" t="s">
        <v>934</v>
      </c>
      <c r="C271" t="s">
        <v>974</v>
      </c>
      <c r="D271">
        <v>42861</v>
      </c>
      <c r="E271" t="s">
        <v>473</v>
      </c>
      <c r="F271" t="s">
        <v>474</v>
      </c>
      <c r="G271" t="s">
        <v>13</v>
      </c>
      <c r="H271" t="s">
        <v>475</v>
      </c>
      <c r="I271" t="s">
        <v>478</v>
      </c>
      <c r="J271" t="s">
        <v>477</v>
      </c>
      <c r="K271">
        <v>48</v>
      </c>
      <c r="L271" t="s">
        <v>1063</v>
      </c>
      <c r="M271" t="s">
        <v>1212</v>
      </c>
      <c r="N271" t="s">
        <v>1212</v>
      </c>
    </row>
    <row r="272" spans="1:14">
      <c r="A272" t="s">
        <v>1332</v>
      </c>
      <c r="B272" t="s">
        <v>934</v>
      </c>
      <c r="C272" t="s">
        <v>943</v>
      </c>
      <c r="D272">
        <v>42861</v>
      </c>
      <c r="E272" t="s">
        <v>473</v>
      </c>
      <c r="F272" t="s">
        <v>474</v>
      </c>
      <c r="G272" t="s">
        <v>13</v>
      </c>
      <c r="H272" t="s">
        <v>475</v>
      </c>
      <c r="I272" t="s">
        <v>478</v>
      </c>
      <c r="J272" t="s">
        <v>477</v>
      </c>
      <c r="K272">
        <v>48</v>
      </c>
      <c r="L272" t="s">
        <v>1063</v>
      </c>
      <c r="M272" t="s">
        <v>1212</v>
      </c>
      <c r="N272" t="s">
        <v>1212</v>
      </c>
    </row>
    <row r="273" spans="1:14">
      <c r="A273" t="s">
        <v>1332</v>
      </c>
      <c r="B273" t="s">
        <v>934</v>
      </c>
      <c r="C273" t="s">
        <v>966</v>
      </c>
      <c r="D273">
        <v>42862</v>
      </c>
      <c r="E273" t="s">
        <v>473</v>
      </c>
      <c r="F273" t="s">
        <v>474</v>
      </c>
      <c r="G273" t="s">
        <v>13</v>
      </c>
      <c r="H273" t="s">
        <v>475</v>
      </c>
      <c r="I273" t="s">
        <v>478</v>
      </c>
      <c r="J273" t="s">
        <v>477</v>
      </c>
      <c r="K273">
        <v>48</v>
      </c>
      <c r="L273" t="s">
        <v>1063</v>
      </c>
      <c r="M273" t="s">
        <v>1212</v>
      </c>
      <c r="N273" t="s">
        <v>1212</v>
      </c>
    </row>
    <row r="274" spans="1:14">
      <c r="A274" t="s">
        <v>1333</v>
      </c>
      <c r="B274" t="s">
        <v>494</v>
      </c>
      <c r="C274" t="s">
        <v>927</v>
      </c>
      <c r="D274">
        <v>42861</v>
      </c>
      <c r="E274" t="s">
        <v>473</v>
      </c>
      <c r="F274" t="s">
        <v>474</v>
      </c>
      <c r="G274" t="s">
        <v>13</v>
      </c>
      <c r="H274" t="s">
        <v>475</v>
      </c>
      <c r="I274" t="s">
        <v>478</v>
      </c>
      <c r="J274" t="s">
        <v>477</v>
      </c>
      <c r="K274">
        <v>48</v>
      </c>
      <c r="L274" t="s">
        <v>1063</v>
      </c>
      <c r="M274" t="s">
        <v>1212</v>
      </c>
      <c r="N274" t="s">
        <v>1212</v>
      </c>
    </row>
    <row r="275" spans="1:14">
      <c r="A275" t="s">
        <v>1333</v>
      </c>
      <c r="B275" t="s">
        <v>494</v>
      </c>
      <c r="C275" t="s">
        <v>492</v>
      </c>
      <c r="D275">
        <v>42861</v>
      </c>
      <c r="E275" t="s">
        <v>473</v>
      </c>
      <c r="F275" t="s">
        <v>474</v>
      </c>
      <c r="G275" t="s">
        <v>13</v>
      </c>
      <c r="H275" t="s">
        <v>475</v>
      </c>
      <c r="I275" t="s">
        <v>478</v>
      </c>
      <c r="J275" t="s">
        <v>477</v>
      </c>
      <c r="K275">
        <v>48</v>
      </c>
      <c r="L275" t="s">
        <v>1063</v>
      </c>
      <c r="M275" t="s">
        <v>1212</v>
      </c>
      <c r="N275" t="s">
        <v>1212</v>
      </c>
    </row>
    <row r="276" spans="1:14">
      <c r="A276" t="s">
        <v>1333</v>
      </c>
      <c r="B276" t="s">
        <v>494</v>
      </c>
      <c r="C276" t="s">
        <v>952</v>
      </c>
      <c r="D276">
        <v>42861</v>
      </c>
      <c r="E276" t="s">
        <v>473</v>
      </c>
      <c r="F276" t="s">
        <v>474</v>
      </c>
      <c r="G276" t="s">
        <v>13</v>
      </c>
      <c r="H276" t="s">
        <v>475</v>
      </c>
      <c r="I276" t="s">
        <v>478</v>
      </c>
      <c r="J276" t="s">
        <v>477</v>
      </c>
      <c r="K276">
        <v>48</v>
      </c>
      <c r="L276" t="s">
        <v>1063</v>
      </c>
      <c r="M276" t="s">
        <v>1212</v>
      </c>
      <c r="N276" t="s">
        <v>1212</v>
      </c>
    </row>
    <row r="277" spans="1:14">
      <c r="A277" t="s">
        <v>1333</v>
      </c>
      <c r="B277" t="s">
        <v>494</v>
      </c>
      <c r="C277" t="s">
        <v>923</v>
      </c>
      <c r="D277">
        <v>42861</v>
      </c>
      <c r="E277" t="s">
        <v>473</v>
      </c>
      <c r="F277" t="s">
        <v>474</v>
      </c>
      <c r="G277" t="s">
        <v>13</v>
      </c>
      <c r="H277" t="s">
        <v>475</v>
      </c>
      <c r="I277" t="s">
        <v>478</v>
      </c>
      <c r="J277" t="s">
        <v>477</v>
      </c>
      <c r="K277">
        <v>48</v>
      </c>
      <c r="L277" t="s">
        <v>1063</v>
      </c>
      <c r="M277" t="s">
        <v>1212</v>
      </c>
      <c r="N277" t="s">
        <v>1212</v>
      </c>
    </row>
    <row r="278" spans="1:14">
      <c r="A278" t="s">
        <v>1333</v>
      </c>
      <c r="B278" t="s">
        <v>494</v>
      </c>
      <c r="C278" t="s">
        <v>925</v>
      </c>
      <c r="D278">
        <v>42861</v>
      </c>
      <c r="E278" t="s">
        <v>473</v>
      </c>
      <c r="F278" t="s">
        <v>474</v>
      </c>
      <c r="G278" t="s">
        <v>13</v>
      </c>
      <c r="H278" t="s">
        <v>475</v>
      </c>
      <c r="I278" t="s">
        <v>478</v>
      </c>
      <c r="J278" t="s">
        <v>477</v>
      </c>
      <c r="K278">
        <v>48</v>
      </c>
      <c r="L278" t="s">
        <v>1063</v>
      </c>
      <c r="M278" t="s">
        <v>1212</v>
      </c>
      <c r="N278" t="s">
        <v>1212</v>
      </c>
    </row>
    <row r="279" spans="1:14">
      <c r="A279" t="s">
        <v>1333</v>
      </c>
      <c r="B279" t="s">
        <v>494</v>
      </c>
      <c r="C279" t="s">
        <v>929</v>
      </c>
      <c r="D279">
        <v>42862</v>
      </c>
      <c r="E279" t="s">
        <v>473</v>
      </c>
      <c r="F279" t="s">
        <v>474</v>
      </c>
      <c r="G279" t="s">
        <v>13</v>
      </c>
      <c r="H279" t="s">
        <v>475</v>
      </c>
      <c r="I279" t="s">
        <v>478</v>
      </c>
      <c r="J279" t="s">
        <v>477</v>
      </c>
      <c r="K279">
        <v>48</v>
      </c>
      <c r="L279" t="s">
        <v>1063</v>
      </c>
      <c r="M279" t="s">
        <v>1212</v>
      </c>
      <c r="N279" t="s">
        <v>1212</v>
      </c>
    </row>
    <row r="280" spans="1:14">
      <c r="A280" t="s">
        <v>1333</v>
      </c>
      <c r="B280" t="s">
        <v>494</v>
      </c>
      <c r="C280" t="s">
        <v>939</v>
      </c>
      <c r="D280">
        <v>42861</v>
      </c>
      <c r="E280" t="s">
        <v>473</v>
      </c>
      <c r="F280" t="s">
        <v>474</v>
      </c>
      <c r="G280" t="s">
        <v>13</v>
      </c>
      <c r="H280" t="s">
        <v>475</v>
      </c>
      <c r="I280" t="s">
        <v>478</v>
      </c>
      <c r="J280" t="s">
        <v>477</v>
      </c>
      <c r="K280">
        <v>48</v>
      </c>
      <c r="L280" t="s">
        <v>1063</v>
      </c>
      <c r="M280" t="s">
        <v>1212</v>
      </c>
      <c r="N280" t="s">
        <v>1212</v>
      </c>
    </row>
    <row r="281" spans="1:14">
      <c r="A281" t="s">
        <v>1333</v>
      </c>
      <c r="B281" t="s">
        <v>494</v>
      </c>
      <c r="C281" t="s">
        <v>922</v>
      </c>
      <c r="D281">
        <v>42861</v>
      </c>
      <c r="E281" t="s">
        <v>473</v>
      </c>
      <c r="F281" t="s">
        <v>474</v>
      </c>
      <c r="G281" t="s">
        <v>13</v>
      </c>
      <c r="H281" t="s">
        <v>475</v>
      </c>
      <c r="I281" t="s">
        <v>478</v>
      </c>
      <c r="J281" t="s">
        <v>477</v>
      </c>
      <c r="K281">
        <v>48</v>
      </c>
      <c r="L281" t="s">
        <v>1063</v>
      </c>
      <c r="M281" t="s">
        <v>1212</v>
      </c>
      <c r="N281" t="s">
        <v>1212</v>
      </c>
    </row>
    <row r="282" spans="1:14">
      <c r="A282" t="s">
        <v>1333</v>
      </c>
      <c r="B282" t="s">
        <v>494</v>
      </c>
      <c r="C282" t="s">
        <v>978</v>
      </c>
      <c r="D282">
        <v>42862</v>
      </c>
      <c r="E282" t="s">
        <v>473</v>
      </c>
      <c r="F282" t="s">
        <v>474</v>
      </c>
      <c r="G282" t="s">
        <v>13</v>
      </c>
      <c r="H282" t="s">
        <v>475</v>
      </c>
      <c r="I282" t="s">
        <v>478</v>
      </c>
      <c r="J282" t="s">
        <v>477</v>
      </c>
      <c r="K282">
        <v>48</v>
      </c>
      <c r="L282" t="s">
        <v>1063</v>
      </c>
      <c r="M282" t="s">
        <v>1212</v>
      </c>
      <c r="N282" t="s">
        <v>1212</v>
      </c>
    </row>
    <row r="283" spans="1:14">
      <c r="A283" t="s">
        <v>1333</v>
      </c>
      <c r="B283" t="s">
        <v>494</v>
      </c>
      <c r="C283" t="s">
        <v>971</v>
      </c>
      <c r="D283">
        <v>42861</v>
      </c>
      <c r="E283" t="s">
        <v>473</v>
      </c>
      <c r="F283" t="s">
        <v>474</v>
      </c>
      <c r="G283" t="s">
        <v>13</v>
      </c>
      <c r="H283" t="s">
        <v>475</v>
      </c>
      <c r="I283" t="s">
        <v>478</v>
      </c>
      <c r="J283" t="s">
        <v>477</v>
      </c>
      <c r="K283">
        <v>48</v>
      </c>
      <c r="L283" t="s">
        <v>1063</v>
      </c>
      <c r="M283" t="s">
        <v>1212</v>
      </c>
      <c r="N283" t="s">
        <v>1212</v>
      </c>
    </row>
    <row r="284" spans="1:14">
      <c r="A284" t="s">
        <v>1000</v>
      </c>
      <c r="B284" t="s">
        <v>71</v>
      </c>
      <c r="C284" t="s">
        <v>1147</v>
      </c>
      <c r="D284">
        <v>42861</v>
      </c>
      <c r="E284" t="s">
        <v>480</v>
      </c>
      <c r="F284" t="s">
        <v>474</v>
      </c>
      <c r="G284" t="s">
        <v>13</v>
      </c>
      <c r="H284" t="s">
        <v>475</v>
      </c>
      <c r="I284" t="s">
        <v>476</v>
      </c>
      <c r="J284" t="s">
        <v>477</v>
      </c>
      <c r="K284">
        <v>21</v>
      </c>
      <c r="L284" t="s">
        <v>999</v>
      </c>
      <c r="M284" t="s">
        <v>1334</v>
      </c>
      <c r="N284" t="s">
        <v>1334</v>
      </c>
    </row>
    <row r="285" spans="1:14">
      <c r="A285" t="s">
        <v>1000</v>
      </c>
      <c r="B285" t="s">
        <v>71</v>
      </c>
      <c r="C285" t="s">
        <v>1173</v>
      </c>
      <c r="D285">
        <v>42860</v>
      </c>
      <c r="E285" t="s">
        <v>480</v>
      </c>
      <c r="F285" t="s">
        <v>474</v>
      </c>
      <c r="G285" t="s">
        <v>13</v>
      </c>
      <c r="H285" t="s">
        <v>475</v>
      </c>
      <c r="I285" t="s">
        <v>476</v>
      </c>
      <c r="J285" t="s">
        <v>477</v>
      </c>
      <c r="K285">
        <v>32</v>
      </c>
      <c r="L285" t="s">
        <v>1022</v>
      </c>
      <c r="M285" t="s">
        <v>1334</v>
      </c>
      <c r="N285" t="s">
        <v>1334</v>
      </c>
    </row>
    <row r="286" spans="1:14">
      <c r="A286" t="s">
        <v>1000</v>
      </c>
      <c r="B286" t="s">
        <v>71</v>
      </c>
      <c r="C286" t="s">
        <v>1202</v>
      </c>
      <c r="D286">
        <v>42862</v>
      </c>
      <c r="E286" t="s">
        <v>473</v>
      </c>
      <c r="F286" t="s">
        <v>474</v>
      </c>
      <c r="G286" t="s">
        <v>13</v>
      </c>
      <c r="H286" t="s">
        <v>475</v>
      </c>
      <c r="I286" t="s">
        <v>476</v>
      </c>
      <c r="J286" t="s">
        <v>477</v>
      </c>
      <c r="K286">
        <v>48</v>
      </c>
      <c r="L286" t="s">
        <v>1063</v>
      </c>
      <c r="M286" t="s">
        <v>1212</v>
      </c>
      <c r="N286" t="s">
        <v>1212</v>
      </c>
    </row>
    <row r="287" spans="1:14">
      <c r="A287" t="s">
        <v>1000</v>
      </c>
      <c r="B287" t="s">
        <v>71</v>
      </c>
      <c r="C287" t="s">
        <v>1093</v>
      </c>
      <c r="D287">
        <v>42862</v>
      </c>
      <c r="E287" t="s">
        <v>480</v>
      </c>
      <c r="F287" t="s">
        <v>474</v>
      </c>
      <c r="G287" t="s">
        <v>13</v>
      </c>
      <c r="H287" t="s">
        <v>475</v>
      </c>
      <c r="I287" t="s">
        <v>476</v>
      </c>
      <c r="J287" t="s">
        <v>477</v>
      </c>
      <c r="K287">
        <v>32</v>
      </c>
      <c r="L287" t="s">
        <v>1219</v>
      </c>
      <c r="M287" t="s">
        <v>1210</v>
      </c>
      <c r="N287" t="s">
        <v>1210</v>
      </c>
    </row>
    <row r="288" spans="1:14">
      <c r="A288" t="s">
        <v>1000</v>
      </c>
      <c r="B288" t="s">
        <v>71</v>
      </c>
      <c r="C288" t="s">
        <v>1206</v>
      </c>
      <c r="D288">
        <v>42862</v>
      </c>
      <c r="E288" t="s">
        <v>480</v>
      </c>
      <c r="F288" t="s">
        <v>474</v>
      </c>
      <c r="G288" t="s">
        <v>13</v>
      </c>
      <c r="H288" t="s">
        <v>475</v>
      </c>
      <c r="I288" t="s">
        <v>476</v>
      </c>
      <c r="J288" t="s">
        <v>477</v>
      </c>
      <c r="K288">
        <v>32</v>
      </c>
      <c r="L288" t="s">
        <v>1219</v>
      </c>
      <c r="M288" t="s">
        <v>1210</v>
      </c>
      <c r="N288" t="s">
        <v>1210</v>
      </c>
    </row>
    <row r="289" spans="1:14">
      <c r="A289" t="s">
        <v>1000</v>
      </c>
      <c r="B289" t="s">
        <v>71</v>
      </c>
      <c r="C289" t="s">
        <v>1073</v>
      </c>
      <c r="D289">
        <v>42862</v>
      </c>
      <c r="E289" t="s">
        <v>473</v>
      </c>
      <c r="F289" t="s">
        <v>474</v>
      </c>
      <c r="G289" t="s">
        <v>13</v>
      </c>
      <c r="H289" t="s">
        <v>475</v>
      </c>
      <c r="I289" t="s">
        <v>476</v>
      </c>
      <c r="J289" t="s">
        <v>477</v>
      </c>
      <c r="K289">
        <v>48</v>
      </c>
      <c r="L289" t="s">
        <v>1063</v>
      </c>
      <c r="M289" t="s">
        <v>1212</v>
      </c>
      <c r="N289" t="s">
        <v>1212</v>
      </c>
    </row>
    <row r="290" spans="1:14">
      <c r="A290" t="s">
        <v>1000</v>
      </c>
      <c r="B290" t="s">
        <v>71</v>
      </c>
      <c r="C290" t="s">
        <v>1335</v>
      </c>
      <c r="D290">
        <v>42862</v>
      </c>
      <c r="E290" t="s">
        <v>485</v>
      </c>
      <c r="F290" t="s">
        <v>474</v>
      </c>
      <c r="G290" t="s">
        <v>13</v>
      </c>
      <c r="H290" t="s">
        <v>475</v>
      </c>
      <c r="I290" t="s">
        <v>476</v>
      </c>
      <c r="J290" t="s">
        <v>477</v>
      </c>
      <c r="K290">
        <v>32</v>
      </c>
      <c r="L290" t="s">
        <v>1217</v>
      </c>
      <c r="M290" t="s">
        <v>1208</v>
      </c>
      <c r="N290" t="s">
        <v>1208</v>
      </c>
    </row>
    <row r="291" spans="1:14">
      <c r="A291" t="s">
        <v>1000</v>
      </c>
      <c r="B291" t="s">
        <v>71</v>
      </c>
      <c r="C291" t="s">
        <v>490</v>
      </c>
      <c r="D291">
        <v>42861</v>
      </c>
      <c r="E291" t="s">
        <v>473</v>
      </c>
      <c r="F291" t="s">
        <v>474</v>
      </c>
      <c r="G291" t="s">
        <v>13</v>
      </c>
      <c r="H291" t="s">
        <v>475</v>
      </c>
      <c r="I291" t="s">
        <v>478</v>
      </c>
      <c r="J291" t="s">
        <v>477</v>
      </c>
      <c r="K291">
        <v>48</v>
      </c>
      <c r="L291" t="s">
        <v>1063</v>
      </c>
      <c r="M291" t="s">
        <v>1212</v>
      </c>
      <c r="N291" t="s">
        <v>1212</v>
      </c>
    </row>
    <row r="292" spans="1:14">
      <c r="A292" t="s">
        <v>1000</v>
      </c>
      <c r="B292" t="s">
        <v>71</v>
      </c>
      <c r="C292" t="s">
        <v>1080</v>
      </c>
      <c r="D292">
        <v>42862</v>
      </c>
      <c r="E292" t="s">
        <v>473</v>
      </c>
      <c r="F292" t="s">
        <v>474</v>
      </c>
      <c r="G292" t="s">
        <v>13</v>
      </c>
      <c r="H292" t="s">
        <v>475</v>
      </c>
      <c r="I292" t="s">
        <v>476</v>
      </c>
      <c r="J292" t="s">
        <v>477</v>
      </c>
      <c r="K292">
        <v>48</v>
      </c>
      <c r="L292" t="s">
        <v>1063</v>
      </c>
      <c r="M292" t="s">
        <v>1212</v>
      </c>
      <c r="N292" t="s">
        <v>1212</v>
      </c>
    </row>
    <row r="293" spans="1:14">
      <c r="A293" t="s">
        <v>1000</v>
      </c>
      <c r="B293" t="s">
        <v>71</v>
      </c>
      <c r="C293" t="s">
        <v>1168</v>
      </c>
      <c r="D293">
        <v>42862</v>
      </c>
      <c r="E293" t="s">
        <v>480</v>
      </c>
      <c r="F293" t="s">
        <v>474</v>
      </c>
      <c r="G293" t="s">
        <v>13</v>
      </c>
      <c r="H293" t="s">
        <v>475</v>
      </c>
      <c r="I293" t="s">
        <v>476</v>
      </c>
      <c r="J293" t="s">
        <v>477</v>
      </c>
      <c r="K293">
        <v>32</v>
      </c>
      <c r="L293" t="s">
        <v>1219</v>
      </c>
      <c r="M293" t="s">
        <v>1210</v>
      </c>
      <c r="N293" t="s">
        <v>1210</v>
      </c>
    </row>
    <row r="294" spans="1:14">
      <c r="A294" t="s">
        <v>1000</v>
      </c>
      <c r="B294" t="s">
        <v>71</v>
      </c>
      <c r="C294" t="s">
        <v>1193</v>
      </c>
      <c r="D294">
        <v>42876</v>
      </c>
      <c r="E294" t="s">
        <v>473</v>
      </c>
      <c r="F294" t="s">
        <v>474</v>
      </c>
      <c r="G294" t="s">
        <v>13</v>
      </c>
      <c r="H294" t="s">
        <v>475</v>
      </c>
      <c r="I294" t="s">
        <v>476</v>
      </c>
      <c r="J294" t="s">
        <v>477</v>
      </c>
      <c r="K294">
        <v>48</v>
      </c>
      <c r="L294" t="s">
        <v>1063</v>
      </c>
      <c r="M294" t="s">
        <v>1212</v>
      </c>
      <c r="N294" t="s">
        <v>1212</v>
      </c>
    </row>
    <row r="295" spans="1:14">
      <c r="A295" t="s">
        <v>1000</v>
      </c>
      <c r="B295" t="s">
        <v>71</v>
      </c>
      <c r="C295" t="s">
        <v>1144</v>
      </c>
      <c r="D295">
        <v>42860</v>
      </c>
      <c r="E295" t="s">
        <v>480</v>
      </c>
      <c r="F295" t="s">
        <v>474</v>
      </c>
      <c r="G295" t="s">
        <v>13</v>
      </c>
      <c r="H295" t="s">
        <v>475</v>
      </c>
      <c r="I295" t="s">
        <v>476</v>
      </c>
      <c r="J295" t="s">
        <v>477</v>
      </c>
      <c r="K295">
        <v>32</v>
      </c>
      <c r="L295" t="s">
        <v>1022</v>
      </c>
      <c r="M295" t="s">
        <v>1334</v>
      </c>
      <c r="N295" t="s">
        <v>1334</v>
      </c>
    </row>
    <row r="296" spans="1:14">
      <c r="A296" t="s">
        <v>1000</v>
      </c>
      <c r="B296" t="s">
        <v>71</v>
      </c>
      <c r="C296" t="s">
        <v>1336</v>
      </c>
      <c r="D296">
        <v>42862</v>
      </c>
      <c r="E296" t="s">
        <v>480</v>
      </c>
      <c r="F296" t="s">
        <v>474</v>
      </c>
      <c r="G296" t="s">
        <v>13</v>
      </c>
      <c r="H296" t="s">
        <v>475</v>
      </c>
      <c r="I296" t="s">
        <v>476</v>
      </c>
      <c r="J296" t="s">
        <v>477</v>
      </c>
      <c r="K296">
        <v>760</v>
      </c>
      <c r="L296" t="s">
        <v>1232</v>
      </c>
      <c r="M296" t="s">
        <v>1210</v>
      </c>
      <c r="N296" t="s">
        <v>1210</v>
      </c>
    </row>
    <row r="297" spans="1:14">
      <c r="A297" t="s">
        <v>1000</v>
      </c>
      <c r="B297" t="s">
        <v>71</v>
      </c>
      <c r="C297" t="s">
        <v>1035</v>
      </c>
      <c r="D297">
        <v>42862</v>
      </c>
      <c r="E297" t="s">
        <v>473</v>
      </c>
      <c r="F297" t="s">
        <v>474</v>
      </c>
      <c r="G297" t="s">
        <v>13</v>
      </c>
      <c r="H297" t="s">
        <v>475</v>
      </c>
      <c r="I297" t="s">
        <v>478</v>
      </c>
      <c r="J297" t="s">
        <v>477</v>
      </c>
      <c r="K297">
        <v>48</v>
      </c>
      <c r="L297" t="s">
        <v>1063</v>
      </c>
      <c r="M297" t="s">
        <v>1212</v>
      </c>
      <c r="N297" t="s">
        <v>1212</v>
      </c>
    </row>
    <row r="298" spans="1:14">
      <c r="A298" t="s">
        <v>1000</v>
      </c>
      <c r="B298" t="s">
        <v>71</v>
      </c>
      <c r="C298" t="s">
        <v>1337</v>
      </c>
      <c r="D298">
        <v>42862</v>
      </c>
      <c r="E298" t="s">
        <v>485</v>
      </c>
      <c r="F298" t="s">
        <v>474</v>
      </c>
      <c r="G298" t="s">
        <v>13</v>
      </c>
      <c r="H298" t="s">
        <v>475</v>
      </c>
      <c r="I298" t="s">
        <v>476</v>
      </c>
      <c r="J298" t="s">
        <v>477</v>
      </c>
      <c r="K298">
        <v>48</v>
      </c>
      <c r="L298" t="s">
        <v>1338</v>
      </c>
      <c r="M298" t="s">
        <v>1208</v>
      </c>
      <c r="N298" t="s">
        <v>1208</v>
      </c>
    </row>
    <row r="299" spans="1:14">
      <c r="A299" t="s">
        <v>1000</v>
      </c>
      <c r="B299" t="s">
        <v>71</v>
      </c>
      <c r="C299" t="s">
        <v>1190</v>
      </c>
      <c r="D299">
        <v>42859</v>
      </c>
      <c r="E299" t="s">
        <v>480</v>
      </c>
      <c r="F299" t="s">
        <v>474</v>
      </c>
      <c r="G299" t="s">
        <v>13</v>
      </c>
      <c r="H299" t="s">
        <v>475</v>
      </c>
      <c r="I299" t="s">
        <v>476</v>
      </c>
      <c r="J299" t="s">
        <v>477</v>
      </c>
      <c r="K299">
        <v>32</v>
      </c>
      <c r="L299" t="s">
        <v>1339</v>
      </c>
      <c r="M299" t="s">
        <v>1340</v>
      </c>
      <c r="N299" t="s">
        <v>1340</v>
      </c>
    </row>
    <row r="300" spans="1:14">
      <c r="A300" t="s">
        <v>1000</v>
      </c>
      <c r="B300" t="s">
        <v>71</v>
      </c>
      <c r="C300" t="s">
        <v>1173</v>
      </c>
      <c r="D300">
        <v>42862</v>
      </c>
      <c r="E300" t="s">
        <v>480</v>
      </c>
      <c r="F300" t="s">
        <v>474</v>
      </c>
      <c r="G300" t="s">
        <v>13</v>
      </c>
      <c r="H300" t="s">
        <v>475</v>
      </c>
      <c r="I300" t="s">
        <v>478</v>
      </c>
      <c r="J300" t="s">
        <v>477</v>
      </c>
      <c r="K300">
        <v>32</v>
      </c>
      <c r="L300" t="s">
        <v>1219</v>
      </c>
      <c r="M300" t="s">
        <v>1210</v>
      </c>
      <c r="N300" t="s">
        <v>1210</v>
      </c>
    </row>
    <row r="301" spans="1:14">
      <c r="A301" t="s">
        <v>1000</v>
      </c>
      <c r="B301" t="s">
        <v>71</v>
      </c>
      <c r="C301" t="s">
        <v>1070</v>
      </c>
      <c r="D301">
        <v>42862</v>
      </c>
      <c r="E301" t="s">
        <v>473</v>
      </c>
      <c r="F301" t="s">
        <v>474</v>
      </c>
      <c r="G301" t="s">
        <v>13</v>
      </c>
      <c r="H301" t="s">
        <v>475</v>
      </c>
      <c r="I301" t="s">
        <v>476</v>
      </c>
      <c r="J301" t="s">
        <v>477</v>
      </c>
      <c r="K301">
        <v>48</v>
      </c>
      <c r="L301" t="s">
        <v>1063</v>
      </c>
      <c r="M301" t="s">
        <v>1212</v>
      </c>
      <c r="N301" t="s">
        <v>1212</v>
      </c>
    </row>
    <row r="302" spans="1:14">
      <c r="A302" t="s">
        <v>1000</v>
      </c>
      <c r="B302" t="s">
        <v>71</v>
      </c>
      <c r="C302" t="s">
        <v>1040</v>
      </c>
      <c r="D302">
        <v>42861</v>
      </c>
      <c r="E302" t="s">
        <v>473</v>
      </c>
      <c r="F302" t="s">
        <v>474</v>
      </c>
      <c r="G302" t="s">
        <v>13</v>
      </c>
      <c r="H302" t="s">
        <v>475</v>
      </c>
      <c r="I302" t="s">
        <v>478</v>
      </c>
      <c r="J302" t="s">
        <v>477</v>
      </c>
      <c r="K302">
        <v>48</v>
      </c>
      <c r="L302" t="s">
        <v>1063</v>
      </c>
      <c r="M302" t="s">
        <v>1212</v>
      </c>
      <c r="N302" t="s">
        <v>1212</v>
      </c>
    </row>
    <row r="303" spans="1:14">
      <c r="A303" t="s">
        <v>1000</v>
      </c>
      <c r="B303" t="s">
        <v>71</v>
      </c>
      <c r="C303" t="s">
        <v>1145</v>
      </c>
      <c r="D303">
        <v>42862</v>
      </c>
      <c r="E303" t="s">
        <v>480</v>
      </c>
      <c r="F303" t="s">
        <v>474</v>
      </c>
      <c r="G303" t="s">
        <v>13</v>
      </c>
      <c r="H303" t="s">
        <v>475</v>
      </c>
      <c r="I303" t="s">
        <v>476</v>
      </c>
      <c r="J303" t="s">
        <v>477</v>
      </c>
      <c r="K303">
        <v>32</v>
      </c>
      <c r="L303" t="s">
        <v>1219</v>
      </c>
      <c r="M303" t="s">
        <v>1210</v>
      </c>
      <c r="N303" t="s">
        <v>1210</v>
      </c>
    </row>
    <row r="304" spans="1:14">
      <c r="A304" t="s">
        <v>1000</v>
      </c>
      <c r="B304" t="s">
        <v>71</v>
      </c>
      <c r="C304" t="s">
        <v>1341</v>
      </c>
      <c r="D304">
        <v>42862</v>
      </c>
      <c r="E304" t="s">
        <v>485</v>
      </c>
      <c r="F304" t="s">
        <v>474</v>
      </c>
      <c r="G304" t="s">
        <v>13</v>
      </c>
      <c r="H304" t="s">
        <v>475</v>
      </c>
      <c r="I304" t="s">
        <v>476</v>
      </c>
      <c r="J304" t="s">
        <v>477</v>
      </c>
      <c r="K304">
        <v>32</v>
      </c>
      <c r="L304" t="s">
        <v>1217</v>
      </c>
      <c r="M304" t="s">
        <v>1208</v>
      </c>
      <c r="N304" t="s">
        <v>1208</v>
      </c>
    </row>
    <row r="305" spans="1:14">
      <c r="A305" t="s">
        <v>1000</v>
      </c>
      <c r="B305" t="s">
        <v>71</v>
      </c>
      <c r="C305" t="s">
        <v>1028</v>
      </c>
      <c r="D305">
        <v>42861</v>
      </c>
      <c r="E305" t="s">
        <v>473</v>
      </c>
      <c r="F305" t="s">
        <v>474</v>
      </c>
      <c r="G305" t="s">
        <v>13</v>
      </c>
      <c r="H305" t="s">
        <v>475</v>
      </c>
      <c r="I305" t="s">
        <v>478</v>
      </c>
      <c r="J305" t="s">
        <v>477</v>
      </c>
      <c r="K305">
        <v>48</v>
      </c>
      <c r="L305" t="s">
        <v>1063</v>
      </c>
      <c r="M305" t="s">
        <v>1212</v>
      </c>
      <c r="N305" t="s">
        <v>1212</v>
      </c>
    </row>
    <row r="306" spans="1:14">
      <c r="A306" t="s">
        <v>1000</v>
      </c>
      <c r="B306" t="s">
        <v>71</v>
      </c>
      <c r="C306" t="s">
        <v>489</v>
      </c>
      <c r="D306">
        <v>42862</v>
      </c>
      <c r="E306" t="s">
        <v>473</v>
      </c>
      <c r="F306" t="s">
        <v>474</v>
      </c>
      <c r="G306" t="s">
        <v>13</v>
      </c>
      <c r="H306" t="s">
        <v>475</v>
      </c>
      <c r="I306" t="s">
        <v>478</v>
      </c>
      <c r="J306" t="s">
        <v>477</v>
      </c>
      <c r="K306">
        <v>48</v>
      </c>
      <c r="L306" t="s">
        <v>1063</v>
      </c>
      <c r="M306" t="s">
        <v>1212</v>
      </c>
      <c r="N306" t="s">
        <v>1212</v>
      </c>
    </row>
    <row r="307" spans="1:14">
      <c r="A307" t="s">
        <v>1000</v>
      </c>
      <c r="B307" t="s">
        <v>71</v>
      </c>
      <c r="C307" t="s">
        <v>1035</v>
      </c>
      <c r="D307">
        <v>42883</v>
      </c>
      <c r="E307" t="s">
        <v>1293</v>
      </c>
      <c r="F307" t="s">
        <v>474</v>
      </c>
      <c r="G307" t="s">
        <v>13</v>
      </c>
      <c r="H307" t="s">
        <v>475</v>
      </c>
      <c r="I307" t="s">
        <v>478</v>
      </c>
      <c r="J307" t="s">
        <v>477</v>
      </c>
      <c r="K307">
        <v>1</v>
      </c>
      <c r="L307" t="s">
        <v>1294</v>
      </c>
      <c r="M307" t="s">
        <v>1294</v>
      </c>
      <c r="N307" t="s">
        <v>1294</v>
      </c>
    </row>
    <row r="308" spans="1:14">
      <c r="A308" t="s">
        <v>1000</v>
      </c>
      <c r="B308" t="s">
        <v>71</v>
      </c>
      <c r="C308" t="s">
        <v>1167</v>
      </c>
      <c r="D308">
        <v>42862</v>
      </c>
      <c r="E308" t="s">
        <v>485</v>
      </c>
      <c r="F308" t="s">
        <v>474</v>
      </c>
      <c r="G308" t="s">
        <v>13</v>
      </c>
      <c r="H308" t="s">
        <v>475</v>
      </c>
      <c r="I308" t="s">
        <v>476</v>
      </c>
      <c r="J308" t="s">
        <v>477</v>
      </c>
      <c r="K308">
        <v>32</v>
      </c>
      <c r="L308" t="s">
        <v>1217</v>
      </c>
      <c r="M308" t="s">
        <v>1208</v>
      </c>
      <c r="N308" t="s">
        <v>1208</v>
      </c>
    </row>
    <row r="309" spans="1:14">
      <c r="A309" t="s">
        <v>1000</v>
      </c>
      <c r="B309" t="s">
        <v>71</v>
      </c>
      <c r="C309" t="s">
        <v>1125</v>
      </c>
      <c r="D309">
        <v>42862</v>
      </c>
      <c r="E309" t="s">
        <v>473</v>
      </c>
      <c r="F309" t="s">
        <v>474</v>
      </c>
      <c r="G309" t="s">
        <v>13</v>
      </c>
      <c r="H309" t="s">
        <v>475</v>
      </c>
      <c r="I309" t="s">
        <v>476</v>
      </c>
      <c r="J309" t="s">
        <v>477</v>
      </c>
      <c r="K309">
        <v>48</v>
      </c>
      <c r="L309" t="s">
        <v>1063</v>
      </c>
      <c r="M309" t="s">
        <v>1212</v>
      </c>
      <c r="N309" t="s">
        <v>1212</v>
      </c>
    </row>
    <row r="310" spans="1:14">
      <c r="A310" t="s">
        <v>1000</v>
      </c>
      <c r="B310" t="s">
        <v>71</v>
      </c>
      <c r="C310" t="s">
        <v>1138</v>
      </c>
      <c r="D310">
        <v>42862</v>
      </c>
      <c r="E310" t="s">
        <v>480</v>
      </c>
      <c r="F310" t="s">
        <v>474</v>
      </c>
      <c r="G310" t="s">
        <v>13</v>
      </c>
      <c r="H310" t="s">
        <v>475</v>
      </c>
      <c r="I310" t="s">
        <v>476</v>
      </c>
      <c r="J310" t="s">
        <v>477</v>
      </c>
      <c r="K310">
        <v>32</v>
      </c>
      <c r="L310" t="s">
        <v>1219</v>
      </c>
      <c r="M310" t="s">
        <v>1210</v>
      </c>
      <c r="N310" t="s">
        <v>1210</v>
      </c>
    </row>
    <row r="311" spans="1:14">
      <c r="A311" t="s">
        <v>1000</v>
      </c>
      <c r="B311" t="s">
        <v>71</v>
      </c>
      <c r="C311" t="s">
        <v>1069</v>
      </c>
      <c r="D311">
        <v>42862</v>
      </c>
      <c r="E311" t="s">
        <v>473</v>
      </c>
      <c r="F311" t="s">
        <v>474</v>
      </c>
      <c r="G311" t="s">
        <v>13</v>
      </c>
      <c r="H311" t="s">
        <v>475</v>
      </c>
      <c r="I311" t="s">
        <v>476</v>
      </c>
      <c r="J311" t="s">
        <v>477</v>
      </c>
      <c r="K311">
        <v>48</v>
      </c>
      <c r="L311" t="s">
        <v>1063</v>
      </c>
      <c r="M311" t="s">
        <v>1212</v>
      </c>
      <c r="N311" t="s">
        <v>1212</v>
      </c>
    </row>
    <row r="312" spans="1:14">
      <c r="A312" t="s">
        <v>1000</v>
      </c>
      <c r="B312" t="s">
        <v>71</v>
      </c>
      <c r="C312" t="s">
        <v>1206</v>
      </c>
      <c r="D312">
        <v>42879</v>
      </c>
      <c r="E312" t="s">
        <v>480</v>
      </c>
      <c r="F312" t="s">
        <v>474</v>
      </c>
      <c r="G312" t="s">
        <v>13</v>
      </c>
      <c r="H312" t="s">
        <v>475</v>
      </c>
      <c r="I312" t="s">
        <v>476</v>
      </c>
      <c r="J312" t="s">
        <v>995</v>
      </c>
      <c r="K312">
        <v>-32</v>
      </c>
      <c r="L312" t="s">
        <v>1219</v>
      </c>
      <c r="M312" t="s">
        <v>1342</v>
      </c>
      <c r="N312" t="s">
        <v>1342</v>
      </c>
    </row>
    <row r="313" spans="1:14">
      <c r="A313" t="s">
        <v>1000</v>
      </c>
      <c r="B313" t="s">
        <v>71</v>
      </c>
      <c r="C313" t="s">
        <v>1082</v>
      </c>
      <c r="D313">
        <v>42862</v>
      </c>
      <c r="E313" t="s">
        <v>473</v>
      </c>
      <c r="F313" t="s">
        <v>474</v>
      </c>
      <c r="G313" t="s">
        <v>13</v>
      </c>
      <c r="H313" t="s">
        <v>475</v>
      </c>
      <c r="I313" t="s">
        <v>476</v>
      </c>
      <c r="J313" t="s">
        <v>477</v>
      </c>
      <c r="K313">
        <v>48</v>
      </c>
      <c r="L313" t="s">
        <v>1063</v>
      </c>
      <c r="M313" t="s">
        <v>1212</v>
      </c>
      <c r="N313" t="s">
        <v>1212</v>
      </c>
    </row>
    <row r="314" spans="1:14">
      <c r="A314" t="s">
        <v>1000</v>
      </c>
      <c r="B314" t="s">
        <v>71</v>
      </c>
      <c r="C314" t="s">
        <v>1122</v>
      </c>
      <c r="D314">
        <v>42862</v>
      </c>
      <c r="E314" t="s">
        <v>480</v>
      </c>
      <c r="F314" t="s">
        <v>474</v>
      </c>
      <c r="G314" t="s">
        <v>13</v>
      </c>
      <c r="H314" t="s">
        <v>475</v>
      </c>
      <c r="I314" t="s">
        <v>476</v>
      </c>
      <c r="J314" t="s">
        <v>477</v>
      </c>
      <c r="K314">
        <v>32</v>
      </c>
      <c r="L314" t="s">
        <v>1219</v>
      </c>
      <c r="M314" t="s">
        <v>1210</v>
      </c>
      <c r="N314" t="s">
        <v>1210</v>
      </c>
    </row>
    <row r="315" spans="1:14">
      <c r="A315" t="s">
        <v>1000</v>
      </c>
      <c r="B315" t="s">
        <v>71</v>
      </c>
      <c r="C315" t="s">
        <v>1172</v>
      </c>
      <c r="D315">
        <v>42862</v>
      </c>
      <c r="E315" t="s">
        <v>473</v>
      </c>
      <c r="F315" t="s">
        <v>474</v>
      </c>
      <c r="G315" t="s">
        <v>13</v>
      </c>
      <c r="H315" t="s">
        <v>475</v>
      </c>
      <c r="I315" t="s">
        <v>476</v>
      </c>
      <c r="J315" t="s">
        <v>477</v>
      </c>
      <c r="K315">
        <v>48</v>
      </c>
      <c r="L315" t="s">
        <v>1063</v>
      </c>
      <c r="M315" t="s">
        <v>1212</v>
      </c>
      <c r="N315" t="s">
        <v>1212</v>
      </c>
    </row>
    <row r="316" spans="1:14">
      <c r="A316" t="s">
        <v>1000</v>
      </c>
      <c r="B316" t="s">
        <v>71</v>
      </c>
      <c r="C316" t="s">
        <v>1031</v>
      </c>
      <c r="D316">
        <v>42861</v>
      </c>
      <c r="E316" t="s">
        <v>480</v>
      </c>
      <c r="F316" t="s">
        <v>474</v>
      </c>
      <c r="G316" t="s">
        <v>13</v>
      </c>
      <c r="H316" t="s">
        <v>475</v>
      </c>
      <c r="I316" t="s">
        <v>478</v>
      </c>
      <c r="J316" t="s">
        <v>477</v>
      </c>
      <c r="K316">
        <v>32</v>
      </c>
      <c r="L316" t="s">
        <v>1219</v>
      </c>
      <c r="M316" t="s">
        <v>1210</v>
      </c>
      <c r="N316" t="s">
        <v>1210</v>
      </c>
    </row>
    <row r="317" spans="1:14">
      <c r="A317" t="s">
        <v>1000</v>
      </c>
      <c r="B317" t="s">
        <v>71</v>
      </c>
      <c r="C317" t="s">
        <v>1166</v>
      </c>
      <c r="D317">
        <v>42862</v>
      </c>
      <c r="E317" t="s">
        <v>485</v>
      </c>
      <c r="F317" t="s">
        <v>474</v>
      </c>
      <c r="G317" t="s">
        <v>13</v>
      </c>
      <c r="H317" t="s">
        <v>475</v>
      </c>
      <c r="I317" t="s">
        <v>476</v>
      </c>
      <c r="J317" t="s">
        <v>477</v>
      </c>
      <c r="K317">
        <v>32</v>
      </c>
      <c r="L317" t="s">
        <v>1217</v>
      </c>
      <c r="M317" t="s">
        <v>1208</v>
      </c>
      <c r="N317" t="s">
        <v>1208</v>
      </c>
    </row>
    <row r="318" spans="1:14">
      <c r="A318" t="s">
        <v>1000</v>
      </c>
      <c r="B318" t="s">
        <v>71</v>
      </c>
      <c r="C318" t="s">
        <v>1064</v>
      </c>
      <c r="D318">
        <v>42862</v>
      </c>
      <c r="E318" t="s">
        <v>473</v>
      </c>
      <c r="F318" t="s">
        <v>474</v>
      </c>
      <c r="G318" t="s">
        <v>13</v>
      </c>
      <c r="H318" t="s">
        <v>475</v>
      </c>
      <c r="I318" t="s">
        <v>476</v>
      </c>
      <c r="J318" t="s">
        <v>477</v>
      </c>
      <c r="K318">
        <v>48</v>
      </c>
      <c r="L318" t="s">
        <v>1063</v>
      </c>
      <c r="M318" t="s">
        <v>1212</v>
      </c>
      <c r="N318" t="s">
        <v>1212</v>
      </c>
    </row>
    <row r="319" spans="1:14">
      <c r="A319" t="s">
        <v>1000</v>
      </c>
      <c r="B319" t="s">
        <v>71</v>
      </c>
      <c r="C319" t="s">
        <v>1162</v>
      </c>
      <c r="D319">
        <v>42862</v>
      </c>
      <c r="E319" t="s">
        <v>473</v>
      </c>
      <c r="F319" t="s">
        <v>474</v>
      </c>
      <c r="G319" t="s">
        <v>13</v>
      </c>
      <c r="H319" t="s">
        <v>475</v>
      </c>
      <c r="I319" t="s">
        <v>476</v>
      </c>
      <c r="J319" t="s">
        <v>477</v>
      </c>
      <c r="K319">
        <v>48</v>
      </c>
      <c r="L319" t="s">
        <v>1063</v>
      </c>
      <c r="M319" t="s">
        <v>1212</v>
      </c>
      <c r="N319" t="s">
        <v>1212</v>
      </c>
    </row>
    <row r="320" spans="1:14">
      <c r="A320" t="s">
        <v>1000</v>
      </c>
      <c r="B320" t="s">
        <v>71</v>
      </c>
      <c r="C320" t="s">
        <v>1144</v>
      </c>
      <c r="D320">
        <v>42862</v>
      </c>
      <c r="E320" t="s">
        <v>480</v>
      </c>
      <c r="F320" t="s">
        <v>474</v>
      </c>
      <c r="G320" t="s">
        <v>13</v>
      </c>
      <c r="H320" t="s">
        <v>475</v>
      </c>
      <c r="I320" t="s">
        <v>478</v>
      </c>
      <c r="J320" t="s">
        <v>477</v>
      </c>
      <c r="K320">
        <v>32</v>
      </c>
      <c r="L320" t="s">
        <v>1219</v>
      </c>
      <c r="M320" t="s">
        <v>1210</v>
      </c>
      <c r="N320" t="s">
        <v>1210</v>
      </c>
    </row>
    <row r="321" spans="1:14">
      <c r="A321" t="s">
        <v>1000</v>
      </c>
      <c r="B321" t="s">
        <v>71</v>
      </c>
      <c r="C321" t="s">
        <v>1165</v>
      </c>
      <c r="D321">
        <v>42862</v>
      </c>
      <c r="E321" t="s">
        <v>473</v>
      </c>
      <c r="F321" t="s">
        <v>474</v>
      </c>
      <c r="G321" t="s">
        <v>13</v>
      </c>
      <c r="H321" t="s">
        <v>475</v>
      </c>
      <c r="I321" t="s">
        <v>476</v>
      </c>
      <c r="J321" t="s">
        <v>477</v>
      </c>
      <c r="K321">
        <v>48</v>
      </c>
      <c r="L321" t="s">
        <v>1063</v>
      </c>
      <c r="M321" t="s">
        <v>1212</v>
      </c>
      <c r="N321" t="s">
        <v>1212</v>
      </c>
    </row>
    <row r="322" spans="1:14">
      <c r="A322" t="s">
        <v>1032</v>
      </c>
      <c r="B322" t="s">
        <v>1033</v>
      </c>
      <c r="C322" t="s">
        <v>1343</v>
      </c>
      <c r="D322">
        <v>42862</v>
      </c>
      <c r="E322" t="s">
        <v>473</v>
      </c>
      <c r="F322" t="s">
        <v>474</v>
      </c>
      <c r="G322" t="s">
        <v>13</v>
      </c>
      <c r="H322" t="s">
        <v>475</v>
      </c>
      <c r="I322" t="s">
        <v>476</v>
      </c>
      <c r="J322" t="s">
        <v>477</v>
      </c>
      <c r="K322">
        <v>48</v>
      </c>
      <c r="L322" t="s">
        <v>1063</v>
      </c>
      <c r="M322" t="s">
        <v>1212</v>
      </c>
      <c r="N322" t="s">
        <v>1212</v>
      </c>
    </row>
    <row r="323" spans="1:14">
      <c r="A323" t="s">
        <v>1032</v>
      </c>
      <c r="B323" t="s">
        <v>1033</v>
      </c>
      <c r="C323" t="s">
        <v>1344</v>
      </c>
      <c r="D323">
        <v>42862</v>
      </c>
      <c r="E323" t="s">
        <v>473</v>
      </c>
      <c r="F323" t="s">
        <v>474</v>
      </c>
      <c r="G323" t="s">
        <v>13</v>
      </c>
      <c r="H323" t="s">
        <v>475</v>
      </c>
      <c r="I323" t="s">
        <v>478</v>
      </c>
      <c r="J323" t="s">
        <v>477</v>
      </c>
      <c r="K323">
        <v>240</v>
      </c>
      <c r="L323" t="s">
        <v>1057</v>
      </c>
      <c r="M323" t="s">
        <v>1058</v>
      </c>
      <c r="N323" t="s">
        <v>1058</v>
      </c>
    </row>
    <row r="324" spans="1:14">
      <c r="A324" t="s">
        <v>1032</v>
      </c>
      <c r="B324" t="s">
        <v>1033</v>
      </c>
      <c r="C324" t="s">
        <v>1345</v>
      </c>
      <c r="D324">
        <v>42885</v>
      </c>
      <c r="E324" t="s">
        <v>1346</v>
      </c>
      <c r="F324" t="s">
        <v>474</v>
      </c>
      <c r="G324" t="s">
        <v>13</v>
      </c>
      <c r="H324" t="s">
        <v>475</v>
      </c>
      <c r="I324" t="s">
        <v>478</v>
      </c>
      <c r="J324" t="s">
        <v>477</v>
      </c>
      <c r="K324">
        <v>1</v>
      </c>
      <c r="L324" t="s">
        <v>1347</v>
      </c>
      <c r="M324" t="s">
        <v>1347</v>
      </c>
      <c r="N324" t="s">
        <v>1347</v>
      </c>
    </row>
    <row r="325" spans="1:14">
      <c r="A325" t="s">
        <v>1032</v>
      </c>
      <c r="B325" t="s">
        <v>1033</v>
      </c>
      <c r="C325" t="s">
        <v>1348</v>
      </c>
      <c r="D325">
        <v>42885</v>
      </c>
      <c r="E325" t="s">
        <v>473</v>
      </c>
      <c r="F325" t="s">
        <v>474</v>
      </c>
      <c r="G325" t="s">
        <v>13</v>
      </c>
      <c r="H325" t="s">
        <v>475</v>
      </c>
      <c r="I325" t="s">
        <v>476</v>
      </c>
      <c r="J325" t="s">
        <v>477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1032</v>
      </c>
      <c r="B326" t="s">
        <v>1033</v>
      </c>
      <c r="C326" t="s">
        <v>1345</v>
      </c>
      <c r="D326">
        <v>42885</v>
      </c>
      <c r="E326" t="s">
        <v>473</v>
      </c>
      <c r="F326" t="s">
        <v>474</v>
      </c>
      <c r="G326" t="s">
        <v>13</v>
      </c>
      <c r="H326" t="s">
        <v>475</v>
      </c>
      <c r="I326" t="s">
        <v>478</v>
      </c>
      <c r="J326" t="s">
        <v>477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1032</v>
      </c>
      <c r="B327" t="s">
        <v>1033</v>
      </c>
      <c r="C327" t="s">
        <v>1349</v>
      </c>
      <c r="D327">
        <v>42862</v>
      </c>
      <c r="E327" t="s">
        <v>473</v>
      </c>
      <c r="F327" t="s">
        <v>474</v>
      </c>
      <c r="G327" t="s">
        <v>13</v>
      </c>
      <c r="H327" t="s">
        <v>475</v>
      </c>
      <c r="I327" t="s">
        <v>476</v>
      </c>
      <c r="J327" t="s">
        <v>477</v>
      </c>
      <c r="K327">
        <v>48</v>
      </c>
      <c r="L327" t="s">
        <v>1063</v>
      </c>
      <c r="M327" t="s">
        <v>1212</v>
      </c>
      <c r="N327" t="s">
        <v>1212</v>
      </c>
    </row>
    <row r="328" spans="1:14">
      <c r="A328" t="s">
        <v>1032</v>
      </c>
      <c r="B328" t="s">
        <v>1033</v>
      </c>
      <c r="C328" t="s">
        <v>1348</v>
      </c>
      <c r="D328">
        <v>42885</v>
      </c>
      <c r="E328" t="s">
        <v>473</v>
      </c>
      <c r="F328" t="s">
        <v>474</v>
      </c>
      <c r="G328" t="s">
        <v>13</v>
      </c>
      <c r="H328" t="s">
        <v>475</v>
      </c>
      <c r="I328" t="s">
        <v>478</v>
      </c>
      <c r="J328" t="s">
        <v>477</v>
      </c>
      <c r="K328">
        <v>48</v>
      </c>
      <c r="L328" t="s">
        <v>1063</v>
      </c>
      <c r="M328" t="s">
        <v>1212</v>
      </c>
      <c r="N328" t="s">
        <v>1212</v>
      </c>
    </row>
    <row r="329" spans="1:14">
      <c r="A329" t="s">
        <v>1032</v>
      </c>
      <c r="B329" t="s">
        <v>1033</v>
      </c>
      <c r="C329" t="s">
        <v>1344</v>
      </c>
      <c r="D329">
        <v>42862</v>
      </c>
      <c r="E329" t="s">
        <v>473</v>
      </c>
      <c r="F329" t="s">
        <v>474</v>
      </c>
      <c r="G329" t="s">
        <v>13</v>
      </c>
      <c r="H329" t="s">
        <v>475</v>
      </c>
      <c r="I329" t="s">
        <v>476</v>
      </c>
      <c r="J329" t="s">
        <v>477</v>
      </c>
      <c r="K329">
        <v>48</v>
      </c>
      <c r="L329" t="s">
        <v>1063</v>
      </c>
      <c r="M329" t="s">
        <v>1212</v>
      </c>
      <c r="N329" t="s">
        <v>1212</v>
      </c>
    </row>
    <row r="330" spans="1:14">
      <c r="A330" t="s">
        <v>1032</v>
      </c>
      <c r="B330" t="s">
        <v>1033</v>
      </c>
      <c r="C330" t="s">
        <v>1350</v>
      </c>
      <c r="D330">
        <v>42862</v>
      </c>
      <c r="E330" t="s">
        <v>473</v>
      </c>
      <c r="F330" t="s">
        <v>474</v>
      </c>
      <c r="G330" t="s">
        <v>13</v>
      </c>
      <c r="H330" t="s">
        <v>475</v>
      </c>
      <c r="I330" t="s">
        <v>476</v>
      </c>
      <c r="J330" t="s">
        <v>477</v>
      </c>
      <c r="K330">
        <v>48</v>
      </c>
      <c r="L330" t="s">
        <v>1063</v>
      </c>
      <c r="M330" t="s">
        <v>1212</v>
      </c>
      <c r="N330" t="s">
        <v>1212</v>
      </c>
    </row>
    <row r="331" spans="1:14">
      <c r="A331" t="s">
        <v>1032</v>
      </c>
      <c r="B331" t="s">
        <v>1033</v>
      </c>
      <c r="C331" t="s">
        <v>1351</v>
      </c>
      <c r="D331">
        <v>42862</v>
      </c>
      <c r="E331" t="s">
        <v>485</v>
      </c>
      <c r="F331" t="s">
        <v>474</v>
      </c>
      <c r="G331" t="s">
        <v>13</v>
      </c>
      <c r="H331" t="s">
        <v>475</v>
      </c>
      <c r="I331" t="s">
        <v>476</v>
      </c>
      <c r="J331" t="s">
        <v>477</v>
      </c>
      <c r="K331">
        <v>32</v>
      </c>
      <c r="L331" t="s">
        <v>1217</v>
      </c>
      <c r="M331" t="s">
        <v>1208</v>
      </c>
      <c r="N331" t="s">
        <v>1208</v>
      </c>
    </row>
    <row r="332" spans="1:14">
      <c r="A332" t="s">
        <v>1032</v>
      </c>
      <c r="B332" t="s">
        <v>1033</v>
      </c>
      <c r="C332" t="s">
        <v>1153</v>
      </c>
      <c r="D332">
        <v>42866</v>
      </c>
      <c r="E332" t="s">
        <v>480</v>
      </c>
      <c r="F332" t="s">
        <v>474</v>
      </c>
      <c r="G332" t="s">
        <v>13</v>
      </c>
      <c r="H332" t="s">
        <v>475</v>
      </c>
      <c r="I332" t="s">
        <v>476</v>
      </c>
      <c r="J332" t="s">
        <v>477</v>
      </c>
      <c r="K332">
        <v>32</v>
      </c>
      <c r="L332" t="s">
        <v>1219</v>
      </c>
      <c r="M332" t="s">
        <v>1210</v>
      </c>
      <c r="N332" t="s">
        <v>1210</v>
      </c>
    </row>
    <row r="333" spans="1:14">
      <c r="A333" t="s">
        <v>1032</v>
      </c>
      <c r="B333" t="s">
        <v>1033</v>
      </c>
      <c r="C333" t="s">
        <v>1352</v>
      </c>
      <c r="D333">
        <v>42862</v>
      </c>
      <c r="E333" t="s">
        <v>473</v>
      </c>
      <c r="F333" t="s">
        <v>474</v>
      </c>
      <c r="G333" t="s">
        <v>13</v>
      </c>
      <c r="H333" t="s">
        <v>475</v>
      </c>
      <c r="I333" t="s">
        <v>476</v>
      </c>
      <c r="J333" t="s">
        <v>477</v>
      </c>
      <c r="K333">
        <v>48</v>
      </c>
      <c r="L333" t="s">
        <v>1063</v>
      </c>
      <c r="M333" t="s">
        <v>1212</v>
      </c>
      <c r="N333" t="s">
        <v>1212</v>
      </c>
    </row>
    <row r="334" spans="1:14">
      <c r="A334" t="s">
        <v>1032</v>
      </c>
      <c r="B334" t="s">
        <v>1033</v>
      </c>
      <c r="C334" t="s">
        <v>944</v>
      </c>
      <c r="D334">
        <v>42862</v>
      </c>
      <c r="E334" t="s">
        <v>473</v>
      </c>
      <c r="F334" t="s">
        <v>474</v>
      </c>
      <c r="G334" t="s">
        <v>13</v>
      </c>
      <c r="H334" t="s">
        <v>475</v>
      </c>
      <c r="I334" t="s">
        <v>478</v>
      </c>
      <c r="J334" t="s">
        <v>477</v>
      </c>
      <c r="K334">
        <v>48</v>
      </c>
      <c r="L334" t="s">
        <v>1063</v>
      </c>
      <c r="M334" t="s">
        <v>1212</v>
      </c>
      <c r="N334" t="s">
        <v>1212</v>
      </c>
    </row>
    <row r="335" spans="1:14">
      <c r="A335" t="s">
        <v>1032</v>
      </c>
      <c r="B335" t="s">
        <v>1033</v>
      </c>
      <c r="C335" t="s">
        <v>1353</v>
      </c>
      <c r="D335">
        <v>42862</v>
      </c>
      <c r="E335" t="s">
        <v>473</v>
      </c>
      <c r="F335" t="s">
        <v>474</v>
      </c>
      <c r="G335" t="s">
        <v>13</v>
      </c>
      <c r="H335" t="s">
        <v>475</v>
      </c>
      <c r="I335" t="s">
        <v>476</v>
      </c>
      <c r="J335" t="s">
        <v>477</v>
      </c>
      <c r="K335">
        <v>48</v>
      </c>
      <c r="L335" t="s">
        <v>1063</v>
      </c>
      <c r="M335" t="s">
        <v>1212</v>
      </c>
      <c r="N335" t="s">
        <v>1212</v>
      </c>
    </row>
    <row r="336" spans="1:14">
      <c r="A336" t="s">
        <v>1032</v>
      </c>
      <c r="B336" t="s">
        <v>1033</v>
      </c>
      <c r="C336" t="s">
        <v>1348</v>
      </c>
      <c r="D336">
        <v>42885</v>
      </c>
      <c r="E336" t="s">
        <v>1346</v>
      </c>
      <c r="F336" t="s">
        <v>474</v>
      </c>
      <c r="G336" t="s">
        <v>13</v>
      </c>
      <c r="H336" t="s">
        <v>475</v>
      </c>
      <c r="I336" t="s">
        <v>476</v>
      </c>
      <c r="J336" t="s">
        <v>477</v>
      </c>
      <c r="K336">
        <v>1</v>
      </c>
      <c r="L336" t="s">
        <v>1347</v>
      </c>
      <c r="M336" t="s">
        <v>1347</v>
      </c>
      <c r="N336" t="s">
        <v>1347</v>
      </c>
    </row>
    <row r="337" spans="1:14">
      <c r="A337" t="s">
        <v>1032</v>
      </c>
      <c r="B337" t="s">
        <v>1033</v>
      </c>
      <c r="C337" t="s">
        <v>1048</v>
      </c>
      <c r="D337">
        <v>42862</v>
      </c>
      <c r="E337" t="s">
        <v>473</v>
      </c>
      <c r="F337" t="s">
        <v>474</v>
      </c>
      <c r="G337" t="s">
        <v>13</v>
      </c>
      <c r="H337" t="s">
        <v>475</v>
      </c>
      <c r="I337" t="s">
        <v>478</v>
      </c>
      <c r="J337" t="s">
        <v>477</v>
      </c>
      <c r="K337">
        <v>48</v>
      </c>
      <c r="L337" t="s">
        <v>1063</v>
      </c>
      <c r="M337" t="s">
        <v>1212</v>
      </c>
      <c r="N337" t="s">
        <v>1212</v>
      </c>
    </row>
    <row r="338" spans="1:14">
      <c r="A338" t="s">
        <v>1032</v>
      </c>
      <c r="B338" t="s">
        <v>1033</v>
      </c>
      <c r="C338" t="s">
        <v>1029</v>
      </c>
      <c r="D338">
        <v>42862</v>
      </c>
      <c r="E338" t="s">
        <v>485</v>
      </c>
      <c r="F338" t="s">
        <v>474</v>
      </c>
      <c r="G338" t="s">
        <v>13</v>
      </c>
      <c r="H338" t="s">
        <v>475</v>
      </c>
      <c r="I338" t="s">
        <v>478</v>
      </c>
      <c r="J338" t="s">
        <v>477</v>
      </c>
      <c r="K338">
        <v>32</v>
      </c>
      <c r="L338" t="s">
        <v>1217</v>
      </c>
      <c r="M338" t="s">
        <v>1208</v>
      </c>
      <c r="N338" t="s">
        <v>1208</v>
      </c>
    </row>
    <row r="339" spans="1:14">
      <c r="A339" t="s">
        <v>1032</v>
      </c>
      <c r="B339" t="s">
        <v>1033</v>
      </c>
      <c r="C339" t="s">
        <v>1046</v>
      </c>
      <c r="D339">
        <v>42862</v>
      </c>
      <c r="E339" t="s">
        <v>473</v>
      </c>
      <c r="F339" t="s">
        <v>474</v>
      </c>
      <c r="G339" t="s">
        <v>13</v>
      </c>
      <c r="H339" t="s">
        <v>475</v>
      </c>
      <c r="I339" t="s">
        <v>476</v>
      </c>
      <c r="J339" t="s">
        <v>477</v>
      </c>
      <c r="K339">
        <v>48</v>
      </c>
      <c r="L339" t="s">
        <v>1063</v>
      </c>
      <c r="M339" t="s">
        <v>1212</v>
      </c>
      <c r="N339" t="s">
        <v>1212</v>
      </c>
    </row>
    <row r="340" spans="1:14">
      <c r="A340" t="s">
        <v>1032</v>
      </c>
      <c r="B340" t="s">
        <v>1033</v>
      </c>
      <c r="C340" t="s">
        <v>1354</v>
      </c>
      <c r="D340">
        <v>42870</v>
      </c>
      <c r="E340" t="s">
        <v>473</v>
      </c>
      <c r="F340" t="s">
        <v>474</v>
      </c>
      <c r="G340" t="s">
        <v>13</v>
      </c>
      <c r="H340" t="s">
        <v>475</v>
      </c>
      <c r="I340" t="s">
        <v>476</v>
      </c>
      <c r="J340" t="s">
        <v>477</v>
      </c>
      <c r="K340">
        <v>48</v>
      </c>
      <c r="L340" t="s">
        <v>1063</v>
      </c>
      <c r="M340" t="s">
        <v>1212</v>
      </c>
      <c r="N340" t="s">
        <v>1212</v>
      </c>
    </row>
    <row r="341" spans="1:14">
      <c r="A341" t="s">
        <v>1032</v>
      </c>
      <c r="B341" t="s">
        <v>1033</v>
      </c>
      <c r="C341" t="s">
        <v>1355</v>
      </c>
      <c r="D341">
        <v>42884</v>
      </c>
      <c r="E341" t="s">
        <v>485</v>
      </c>
      <c r="F341" t="s">
        <v>474</v>
      </c>
      <c r="G341" t="s">
        <v>13</v>
      </c>
      <c r="H341" t="s">
        <v>475</v>
      </c>
      <c r="I341" t="s">
        <v>476</v>
      </c>
      <c r="J341" t="s">
        <v>477</v>
      </c>
      <c r="K341">
        <v>32</v>
      </c>
      <c r="L341" t="s">
        <v>1217</v>
      </c>
      <c r="M341" t="s">
        <v>1208</v>
      </c>
      <c r="N341" t="s">
        <v>1208</v>
      </c>
    </row>
    <row r="342" spans="1:14">
      <c r="A342" t="s">
        <v>1032</v>
      </c>
      <c r="B342" t="s">
        <v>1033</v>
      </c>
      <c r="C342" t="s">
        <v>1345</v>
      </c>
      <c r="D342">
        <v>42885</v>
      </c>
      <c r="E342" t="s">
        <v>473</v>
      </c>
      <c r="F342" t="s">
        <v>474</v>
      </c>
      <c r="G342" t="s">
        <v>13</v>
      </c>
      <c r="H342" t="s">
        <v>475</v>
      </c>
      <c r="I342" t="s">
        <v>476</v>
      </c>
      <c r="J342" t="s">
        <v>477</v>
      </c>
      <c r="K342">
        <v>48</v>
      </c>
      <c r="L342" t="s">
        <v>1063</v>
      </c>
      <c r="M342" t="s">
        <v>1212</v>
      </c>
      <c r="N342" t="s">
        <v>1212</v>
      </c>
    </row>
    <row r="343" spans="1:14">
      <c r="A343" t="s">
        <v>1032</v>
      </c>
      <c r="B343" t="s">
        <v>1033</v>
      </c>
      <c r="C343" t="s">
        <v>1350</v>
      </c>
      <c r="D343">
        <v>42862</v>
      </c>
      <c r="E343" t="s">
        <v>473</v>
      </c>
      <c r="F343" t="s">
        <v>474</v>
      </c>
      <c r="G343" t="s">
        <v>13</v>
      </c>
      <c r="H343" t="s">
        <v>475</v>
      </c>
      <c r="I343" t="s">
        <v>478</v>
      </c>
      <c r="J343" t="s">
        <v>477</v>
      </c>
      <c r="K343">
        <v>240</v>
      </c>
      <c r="L343" t="s">
        <v>1057</v>
      </c>
      <c r="M343" t="s">
        <v>1058</v>
      </c>
      <c r="N343" t="s">
        <v>1058</v>
      </c>
    </row>
    <row r="344" spans="1:14">
      <c r="A344" t="s">
        <v>1032</v>
      </c>
      <c r="B344" t="s">
        <v>1033</v>
      </c>
      <c r="C344" t="s">
        <v>1150</v>
      </c>
      <c r="D344">
        <v>42866</v>
      </c>
      <c r="E344" t="s">
        <v>480</v>
      </c>
      <c r="F344" t="s">
        <v>474</v>
      </c>
      <c r="G344" t="s">
        <v>13</v>
      </c>
      <c r="H344" t="s">
        <v>475</v>
      </c>
      <c r="I344" t="s">
        <v>476</v>
      </c>
      <c r="J344" t="s">
        <v>477</v>
      </c>
      <c r="K344">
        <v>32</v>
      </c>
      <c r="L344" t="s">
        <v>1219</v>
      </c>
      <c r="M344" t="s">
        <v>1210</v>
      </c>
      <c r="N344" t="s">
        <v>1210</v>
      </c>
    </row>
    <row r="345" spans="1:14">
      <c r="A345" t="s">
        <v>1032</v>
      </c>
      <c r="B345" t="s">
        <v>1033</v>
      </c>
      <c r="C345" t="s">
        <v>1356</v>
      </c>
      <c r="D345">
        <v>42862</v>
      </c>
      <c r="E345" t="s">
        <v>473</v>
      </c>
      <c r="F345" t="s">
        <v>474</v>
      </c>
      <c r="G345" t="s">
        <v>13</v>
      </c>
      <c r="H345" t="s">
        <v>475</v>
      </c>
      <c r="I345" t="s">
        <v>476</v>
      </c>
      <c r="J345" t="s">
        <v>477</v>
      </c>
      <c r="K345">
        <v>48</v>
      </c>
      <c r="L345" t="s">
        <v>1063</v>
      </c>
      <c r="M345" t="s">
        <v>1212</v>
      </c>
      <c r="N345" t="s">
        <v>1212</v>
      </c>
    </row>
    <row r="346" spans="1:14">
      <c r="A346" t="s">
        <v>1032</v>
      </c>
      <c r="B346" t="s">
        <v>1033</v>
      </c>
      <c r="C346" t="s">
        <v>1355</v>
      </c>
      <c r="D346">
        <v>42884</v>
      </c>
      <c r="E346" t="s">
        <v>473</v>
      </c>
      <c r="F346" t="s">
        <v>474</v>
      </c>
      <c r="G346" t="s">
        <v>13</v>
      </c>
      <c r="H346" t="s">
        <v>475</v>
      </c>
      <c r="I346" t="s">
        <v>478</v>
      </c>
      <c r="J346" t="s">
        <v>477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1032</v>
      </c>
      <c r="B347" t="s">
        <v>1033</v>
      </c>
      <c r="C347" t="s">
        <v>1357</v>
      </c>
      <c r="D347">
        <v>42862</v>
      </c>
      <c r="E347" t="s">
        <v>1240</v>
      </c>
      <c r="F347" t="s">
        <v>474</v>
      </c>
      <c r="G347" t="s">
        <v>13</v>
      </c>
      <c r="H347" t="s">
        <v>475</v>
      </c>
      <c r="I347" t="s">
        <v>476</v>
      </c>
      <c r="J347" t="s">
        <v>477</v>
      </c>
      <c r="K347">
        <v>48</v>
      </c>
      <c r="L347" t="s">
        <v>1063</v>
      </c>
      <c r="M347" t="s">
        <v>1212</v>
      </c>
      <c r="N347" t="s">
        <v>1212</v>
      </c>
    </row>
    <row r="348" spans="1:14">
      <c r="A348" t="s">
        <v>1032</v>
      </c>
      <c r="B348" t="s">
        <v>1033</v>
      </c>
      <c r="C348" t="s">
        <v>1199</v>
      </c>
      <c r="D348">
        <v>42862</v>
      </c>
      <c r="E348" t="s">
        <v>473</v>
      </c>
      <c r="F348" t="s">
        <v>474</v>
      </c>
      <c r="G348" t="s">
        <v>13</v>
      </c>
      <c r="H348" t="s">
        <v>475</v>
      </c>
      <c r="I348" t="s">
        <v>476</v>
      </c>
      <c r="J348" t="s">
        <v>477</v>
      </c>
      <c r="K348">
        <v>48</v>
      </c>
      <c r="L348" t="s">
        <v>1063</v>
      </c>
      <c r="M348" t="s">
        <v>1212</v>
      </c>
      <c r="N348" t="s">
        <v>1212</v>
      </c>
    </row>
    <row r="349" spans="1:14">
      <c r="A349" t="s">
        <v>1032</v>
      </c>
      <c r="B349" t="s">
        <v>1033</v>
      </c>
      <c r="C349" t="s">
        <v>1358</v>
      </c>
      <c r="D349">
        <v>42870</v>
      </c>
      <c r="E349" t="s">
        <v>485</v>
      </c>
      <c r="F349" t="s">
        <v>474</v>
      </c>
      <c r="G349" t="s">
        <v>13</v>
      </c>
      <c r="H349" t="s">
        <v>475</v>
      </c>
      <c r="I349" t="s">
        <v>476</v>
      </c>
      <c r="J349" t="s">
        <v>477</v>
      </c>
      <c r="K349">
        <v>32</v>
      </c>
      <c r="L349" t="s">
        <v>1217</v>
      </c>
      <c r="M349" t="s">
        <v>1208</v>
      </c>
      <c r="N349" t="s">
        <v>1208</v>
      </c>
    </row>
    <row r="350" spans="1:14">
      <c r="A350" t="s">
        <v>1032</v>
      </c>
      <c r="B350" t="s">
        <v>1033</v>
      </c>
      <c r="C350" t="s">
        <v>1355</v>
      </c>
      <c r="D350">
        <v>42884</v>
      </c>
      <c r="E350" t="s">
        <v>1346</v>
      </c>
      <c r="F350" t="s">
        <v>474</v>
      </c>
      <c r="G350" t="s">
        <v>13</v>
      </c>
      <c r="H350" t="s">
        <v>475</v>
      </c>
      <c r="I350" t="s">
        <v>478</v>
      </c>
      <c r="J350" t="s">
        <v>477</v>
      </c>
      <c r="K350">
        <v>1</v>
      </c>
      <c r="L350" t="s">
        <v>1347</v>
      </c>
      <c r="M350" t="s">
        <v>1347</v>
      </c>
      <c r="N350" t="s">
        <v>1347</v>
      </c>
    </row>
    <row r="351" spans="1:14">
      <c r="A351" t="s">
        <v>1359</v>
      </c>
      <c r="B351" t="s">
        <v>1360</v>
      </c>
      <c r="C351" t="s">
        <v>1123</v>
      </c>
      <c r="D351">
        <v>42862</v>
      </c>
      <c r="E351" t="s">
        <v>485</v>
      </c>
      <c r="F351" t="s">
        <v>474</v>
      </c>
      <c r="G351" t="s">
        <v>13</v>
      </c>
      <c r="H351" t="s">
        <v>475</v>
      </c>
      <c r="I351" t="s">
        <v>476</v>
      </c>
      <c r="J351" t="s">
        <v>477</v>
      </c>
      <c r="K351">
        <v>32</v>
      </c>
      <c r="L351" t="s">
        <v>1217</v>
      </c>
      <c r="M351" t="s">
        <v>1208</v>
      </c>
      <c r="N351" t="s">
        <v>1208</v>
      </c>
    </row>
    <row r="352" spans="1:14">
      <c r="A352" t="s">
        <v>1359</v>
      </c>
      <c r="B352" t="s">
        <v>1360</v>
      </c>
      <c r="C352" t="s">
        <v>1361</v>
      </c>
      <c r="D352">
        <v>42862</v>
      </c>
      <c r="E352" t="s">
        <v>480</v>
      </c>
      <c r="F352" t="s">
        <v>474</v>
      </c>
      <c r="G352" t="s">
        <v>13</v>
      </c>
      <c r="H352" t="s">
        <v>475</v>
      </c>
      <c r="I352" t="s">
        <v>476</v>
      </c>
      <c r="J352" t="s">
        <v>477</v>
      </c>
      <c r="K352">
        <v>32</v>
      </c>
      <c r="L352" t="s">
        <v>1219</v>
      </c>
      <c r="M352" t="s">
        <v>1210</v>
      </c>
      <c r="N352" t="s">
        <v>1210</v>
      </c>
    </row>
    <row r="353" spans="1:14">
      <c r="A353" t="s">
        <v>1359</v>
      </c>
      <c r="B353" t="s">
        <v>1360</v>
      </c>
      <c r="C353" t="s">
        <v>1130</v>
      </c>
      <c r="D353">
        <v>42862</v>
      </c>
      <c r="E353" t="s">
        <v>473</v>
      </c>
      <c r="F353" t="s">
        <v>474</v>
      </c>
      <c r="G353" t="s">
        <v>13</v>
      </c>
      <c r="H353" t="s">
        <v>475</v>
      </c>
      <c r="I353" t="s">
        <v>476</v>
      </c>
      <c r="J353" t="s">
        <v>477</v>
      </c>
      <c r="K353">
        <v>48</v>
      </c>
      <c r="L353" t="s">
        <v>1063</v>
      </c>
      <c r="M353" t="s">
        <v>1212</v>
      </c>
      <c r="N353" t="s">
        <v>1212</v>
      </c>
    </row>
    <row r="354" spans="1:14">
      <c r="A354" t="s">
        <v>1362</v>
      </c>
      <c r="B354" t="s">
        <v>1363</v>
      </c>
      <c r="C354" t="s">
        <v>1364</v>
      </c>
      <c r="D354">
        <v>42867</v>
      </c>
      <c r="E354" t="s">
        <v>480</v>
      </c>
      <c r="F354" t="s">
        <v>474</v>
      </c>
      <c r="G354" t="s">
        <v>13</v>
      </c>
      <c r="H354" t="s">
        <v>475</v>
      </c>
      <c r="I354" t="s">
        <v>476</v>
      </c>
      <c r="J354" t="s">
        <v>477</v>
      </c>
      <c r="K354">
        <v>32</v>
      </c>
      <c r="L354" t="s">
        <v>1219</v>
      </c>
      <c r="M354" t="s">
        <v>1210</v>
      </c>
      <c r="N354" t="s">
        <v>1210</v>
      </c>
    </row>
    <row r="355" spans="1:14">
      <c r="A355" t="s">
        <v>1362</v>
      </c>
      <c r="B355" t="s">
        <v>1363</v>
      </c>
      <c r="C355" t="s">
        <v>1365</v>
      </c>
      <c r="D355">
        <v>42876</v>
      </c>
      <c r="E355" t="s">
        <v>485</v>
      </c>
      <c r="F355" t="s">
        <v>474</v>
      </c>
      <c r="G355" t="s">
        <v>13</v>
      </c>
      <c r="H355" t="s">
        <v>475</v>
      </c>
      <c r="I355" t="s">
        <v>476</v>
      </c>
      <c r="J355" t="s">
        <v>477</v>
      </c>
      <c r="K355">
        <v>32</v>
      </c>
      <c r="L355" t="s">
        <v>1060</v>
      </c>
      <c r="M355" t="s">
        <v>1049</v>
      </c>
      <c r="N355" t="s">
        <v>1049</v>
      </c>
    </row>
    <row r="356" spans="1:14">
      <c r="A356" t="s">
        <v>1362</v>
      </c>
      <c r="B356" t="s">
        <v>1363</v>
      </c>
      <c r="C356" t="s">
        <v>1365</v>
      </c>
      <c r="D356">
        <v>42876</v>
      </c>
      <c r="E356" t="s">
        <v>485</v>
      </c>
      <c r="F356" t="s">
        <v>474</v>
      </c>
      <c r="G356" t="s">
        <v>13</v>
      </c>
      <c r="H356" t="s">
        <v>475</v>
      </c>
      <c r="I356" t="s">
        <v>478</v>
      </c>
      <c r="J356" t="s">
        <v>477</v>
      </c>
      <c r="K356">
        <v>32</v>
      </c>
      <c r="L356" t="s">
        <v>1217</v>
      </c>
      <c r="M356" t="s">
        <v>1208</v>
      </c>
      <c r="N356" t="s">
        <v>1208</v>
      </c>
    </row>
    <row r="357" spans="1:14">
      <c r="A357" t="s">
        <v>1366</v>
      </c>
      <c r="B357" t="s">
        <v>1367</v>
      </c>
      <c r="C357" t="s">
        <v>1368</v>
      </c>
      <c r="D357">
        <v>42867</v>
      </c>
      <c r="E357" t="s">
        <v>480</v>
      </c>
      <c r="F357" t="s">
        <v>474</v>
      </c>
      <c r="G357" t="s">
        <v>13</v>
      </c>
      <c r="H357" t="s">
        <v>475</v>
      </c>
      <c r="I357" t="s">
        <v>476</v>
      </c>
      <c r="J357" t="s">
        <v>477</v>
      </c>
      <c r="K357">
        <v>32</v>
      </c>
      <c r="L357" t="s">
        <v>1219</v>
      </c>
      <c r="M357" t="s">
        <v>1210</v>
      </c>
      <c r="N357" t="s">
        <v>1210</v>
      </c>
    </row>
    <row r="358" spans="1:14">
      <c r="A358" t="s">
        <v>1369</v>
      </c>
      <c r="B358" t="s">
        <v>1370</v>
      </c>
      <c r="C358" t="s">
        <v>1371</v>
      </c>
      <c r="D358">
        <v>42876</v>
      </c>
      <c r="E358" t="s">
        <v>485</v>
      </c>
      <c r="F358" t="s">
        <v>474</v>
      </c>
      <c r="G358" t="s">
        <v>13</v>
      </c>
      <c r="H358" t="s">
        <v>475</v>
      </c>
      <c r="I358" t="s">
        <v>476</v>
      </c>
      <c r="J358" t="s">
        <v>477</v>
      </c>
      <c r="K358">
        <v>32</v>
      </c>
      <c r="L358" t="s">
        <v>1060</v>
      </c>
      <c r="M358" t="s">
        <v>1049</v>
      </c>
      <c r="N358" t="s">
        <v>1049</v>
      </c>
    </row>
    <row r="359" spans="1:14">
      <c r="A359" t="s">
        <v>1369</v>
      </c>
      <c r="B359" t="s">
        <v>1370</v>
      </c>
      <c r="C359" t="s">
        <v>1371</v>
      </c>
      <c r="D359">
        <v>42876</v>
      </c>
      <c r="E359" t="s">
        <v>485</v>
      </c>
      <c r="F359" t="s">
        <v>474</v>
      </c>
      <c r="G359" t="s">
        <v>13</v>
      </c>
      <c r="H359" t="s">
        <v>475</v>
      </c>
      <c r="I359" t="s">
        <v>478</v>
      </c>
      <c r="J359" t="s">
        <v>477</v>
      </c>
      <c r="K359">
        <v>32</v>
      </c>
      <c r="L359" t="s">
        <v>1217</v>
      </c>
      <c r="M359" t="s">
        <v>1208</v>
      </c>
      <c r="N359" t="s">
        <v>1208</v>
      </c>
    </row>
    <row r="360" spans="1:14">
      <c r="A360" t="s">
        <v>1372</v>
      </c>
      <c r="B360" t="s">
        <v>1373</v>
      </c>
      <c r="C360" t="s">
        <v>1374</v>
      </c>
      <c r="D360">
        <v>42876</v>
      </c>
      <c r="E360" t="s">
        <v>485</v>
      </c>
      <c r="F360" t="s">
        <v>474</v>
      </c>
      <c r="G360" t="s">
        <v>13</v>
      </c>
      <c r="H360" t="s">
        <v>475</v>
      </c>
      <c r="I360" t="s">
        <v>476</v>
      </c>
      <c r="J360" t="s">
        <v>477</v>
      </c>
      <c r="K360">
        <v>32</v>
      </c>
      <c r="L360" t="s">
        <v>1060</v>
      </c>
      <c r="M360" t="s">
        <v>1049</v>
      </c>
      <c r="N360" t="s">
        <v>1049</v>
      </c>
    </row>
    <row r="361" spans="1:14">
      <c r="A361" t="s">
        <v>1372</v>
      </c>
      <c r="B361" t="s">
        <v>1373</v>
      </c>
      <c r="C361" t="s">
        <v>1374</v>
      </c>
      <c r="D361">
        <v>42876</v>
      </c>
      <c r="E361" t="s">
        <v>485</v>
      </c>
      <c r="F361" t="s">
        <v>474</v>
      </c>
      <c r="G361" t="s">
        <v>13</v>
      </c>
      <c r="H361" t="s">
        <v>475</v>
      </c>
      <c r="I361" t="s">
        <v>478</v>
      </c>
      <c r="J361" t="s">
        <v>477</v>
      </c>
      <c r="K361">
        <v>32</v>
      </c>
      <c r="L361" t="s">
        <v>1217</v>
      </c>
      <c r="M361" t="s">
        <v>1208</v>
      </c>
      <c r="N361" t="s">
        <v>1208</v>
      </c>
    </row>
    <row r="362" spans="1:14">
      <c r="A362" t="s">
        <v>1215</v>
      </c>
      <c r="B362" t="s">
        <v>857</v>
      </c>
      <c r="C362" t="s">
        <v>1132</v>
      </c>
      <c r="D362">
        <v>42862</v>
      </c>
      <c r="E362" t="s">
        <v>1375</v>
      </c>
      <c r="F362" t="s">
        <v>13</v>
      </c>
      <c r="G362" t="s">
        <v>13</v>
      </c>
      <c r="H362" t="s">
        <v>475</v>
      </c>
      <c r="I362" t="s">
        <v>476</v>
      </c>
      <c r="J362" t="s">
        <v>477</v>
      </c>
      <c r="K362">
        <v>0</v>
      </c>
      <c r="L362" t="s">
        <v>8</v>
      </c>
      <c r="M362" t="s">
        <v>8</v>
      </c>
      <c r="N362" t="s">
        <v>1376</v>
      </c>
    </row>
    <row r="363" spans="1:14">
      <c r="A363" t="s">
        <v>1215</v>
      </c>
      <c r="B363" t="s">
        <v>857</v>
      </c>
      <c r="C363" t="s">
        <v>1160</v>
      </c>
      <c r="D363">
        <v>42862</v>
      </c>
      <c r="E363" t="s">
        <v>1375</v>
      </c>
      <c r="F363" t="s">
        <v>13</v>
      </c>
      <c r="G363" t="s">
        <v>13</v>
      </c>
      <c r="H363" t="s">
        <v>475</v>
      </c>
      <c r="I363" t="s">
        <v>478</v>
      </c>
      <c r="J363" t="s">
        <v>477</v>
      </c>
      <c r="K363">
        <v>0</v>
      </c>
      <c r="L363" t="s">
        <v>8</v>
      </c>
      <c r="M363" t="s">
        <v>8</v>
      </c>
      <c r="N363" t="s">
        <v>1376</v>
      </c>
    </row>
    <row r="364" spans="1:14">
      <c r="A364" t="s">
        <v>1215</v>
      </c>
      <c r="B364" t="s">
        <v>857</v>
      </c>
      <c r="C364" t="s">
        <v>1076</v>
      </c>
      <c r="D364">
        <v>42862</v>
      </c>
      <c r="E364" t="s">
        <v>1375</v>
      </c>
      <c r="F364" t="s">
        <v>13</v>
      </c>
      <c r="G364" t="s">
        <v>13</v>
      </c>
      <c r="H364" t="s">
        <v>475</v>
      </c>
      <c r="I364" t="s">
        <v>478</v>
      </c>
      <c r="J364" t="s">
        <v>477</v>
      </c>
      <c r="K364">
        <v>0</v>
      </c>
      <c r="L364" t="s">
        <v>8</v>
      </c>
      <c r="M364" t="s">
        <v>8</v>
      </c>
      <c r="N364" t="s">
        <v>1377</v>
      </c>
    </row>
    <row r="365" spans="1:14">
      <c r="A365" t="s">
        <v>1215</v>
      </c>
      <c r="B365" t="s">
        <v>857</v>
      </c>
      <c r="C365" t="s">
        <v>1084</v>
      </c>
      <c r="D365">
        <v>42862</v>
      </c>
      <c r="E365" t="s">
        <v>1375</v>
      </c>
      <c r="F365" t="s">
        <v>13</v>
      </c>
      <c r="G365" t="s">
        <v>13</v>
      </c>
      <c r="H365" t="s">
        <v>475</v>
      </c>
      <c r="I365" t="s">
        <v>1216</v>
      </c>
      <c r="J365" t="s">
        <v>477</v>
      </c>
      <c r="K365">
        <v>0</v>
      </c>
      <c r="L365" t="s">
        <v>8</v>
      </c>
      <c r="M365" t="s">
        <v>8</v>
      </c>
      <c r="N365" t="s">
        <v>1378</v>
      </c>
    </row>
    <row r="366" spans="1:14">
      <c r="A366" t="s">
        <v>1215</v>
      </c>
      <c r="B366" t="s">
        <v>857</v>
      </c>
      <c r="C366" t="s">
        <v>1071</v>
      </c>
      <c r="D366">
        <v>42862</v>
      </c>
      <c r="E366" t="s">
        <v>1375</v>
      </c>
      <c r="F366" t="s">
        <v>13</v>
      </c>
      <c r="G366" t="s">
        <v>13</v>
      </c>
      <c r="H366" t="s">
        <v>475</v>
      </c>
      <c r="I366" t="s">
        <v>476</v>
      </c>
      <c r="J366" t="s">
        <v>477</v>
      </c>
      <c r="K366">
        <v>0</v>
      </c>
      <c r="L366" t="s">
        <v>8</v>
      </c>
      <c r="M366" t="s">
        <v>8</v>
      </c>
      <c r="N366" t="s">
        <v>1377</v>
      </c>
    </row>
    <row r="367" spans="1:14">
      <c r="A367" t="s">
        <v>1215</v>
      </c>
      <c r="B367" t="s">
        <v>857</v>
      </c>
      <c r="C367" t="s">
        <v>1201</v>
      </c>
      <c r="D367">
        <v>42862</v>
      </c>
      <c r="E367" t="s">
        <v>1375</v>
      </c>
      <c r="F367" t="s">
        <v>13</v>
      </c>
      <c r="G367" t="s">
        <v>13</v>
      </c>
      <c r="H367" t="s">
        <v>475</v>
      </c>
      <c r="I367" t="s">
        <v>478</v>
      </c>
      <c r="J367" t="s">
        <v>477</v>
      </c>
      <c r="K367">
        <v>0</v>
      </c>
      <c r="L367" t="s">
        <v>8</v>
      </c>
      <c r="M367" t="s">
        <v>8</v>
      </c>
      <c r="N367" t="s">
        <v>1376</v>
      </c>
    </row>
    <row r="368" spans="1:14">
      <c r="A368" t="s">
        <v>1215</v>
      </c>
      <c r="B368" t="s">
        <v>857</v>
      </c>
      <c r="C368" t="s">
        <v>1136</v>
      </c>
      <c r="D368">
        <v>42862</v>
      </c>
      <c r="E368" t="s">
        <v>1375</v>
      </c>
      <c r="F368" t="s">
        <v>13</v>
      </c>
      <c r="G368" t="s">
        <v>13</v>
      </c>
      <c r="H368" t="s">
        <v>475</v>
      </c>
      <c r="I368" t="s">
        <v>476</v>
      </c>
      <c r="J368" t="s">
        <v>477</v>
      </c>
      <c r="K368">
        <v>0</v>
      </c>
      <c r="L368" t="s">
        <v>8</v>
      </c>
      <c r="M368" t="s">
        <v>8</v>
      </c>
      <c r="N368" t="s">
        <v>1376</v>
      </c>
    </row>
    <row r="369" spans="1:14">
      <c r="A369" t="s">
        <v>1215</v>
      </c>
      <c r="B369" t="s">
        <v>857</v>
      </c>
      <c r="C369" t="s">
        <v>1197</v>
      </c>
      <c r="D369">
        <v>42862</v>
      </c>
      <c r="E369" t="s">
        <v>1375</v>
      </c>
      <c r="F369" t="s">
        <v>13</v>
      </c>
      <c r="G369" t="s">
        <v>13</v>
      </c>
      <c r="H369" t="s">
        <v>475</v>
      </c>
      <c r="I369" t="s">
        <v>476</v>
      </c>
      <c r="J369" t="s">
        <v>477</v>
      </c>
      <c r="K369">
        <v>0</v>
      </c>
      <c r="L369" t="s">
        <v>8</v>
      </c>
      <c r="M369" t="s">
        <v>8</v>
      </c>
      <c r="N369" t="s">
        <v>1377</v>
      </c>
    </row>
    <row r="370" spans="1:14">
      <c r="A370" t="s">
        <v>1215</v>
      </c>
      <c r="B370" t="s">
        <v>857</v>
      </c>
      <c r="C370" t="s">
        <v>1155</v>
      </c>
      <c r="D370">
        <v>42874</v>
      </c>
      <c r="E370" t="s">
        <v>1375</v>
      </c>
      <c r="F370" t="s">
        <v>13</v>
      </c>
      <c r="G370" t="s">
        <v>13</v>
      </c>
      <c r="H370" t="s">
        <v>475</v>
      </c>
      <c r="I370" t="s">
        <v>476</v>
      </c>
      <c r="J370" t="s">
        <v>477</v>
      </c>
      <c r="K370">
        <v>0</v>
      </c>
      <c r="L370" t="s">
        <v>8</v>
      </c>
      <c r="M370" t="s">
        <v>8</v>
      </c>
      <c r="N370" t="s">
        <v>1376</v>
      </c>
    </row>
    <row r="371" spans="1:14">
      <c r="A371" t="s">
        <v>1215</v>
      </c>
      <c r="B371" t="s">
        <v>857</v>
      </c>
      <c r="C371" t="s">
        <v>1196</v>
      </c>
      <c r="D371">
        <v>42866</v>
      </c>
      <c r="E371" t="s">
        <v>1375</v>
      </c>
      <c r="F371" t="s">
        <v>13</v>
      </c>
      <c r="G371" t="s">
        <v>13</v>
      </c>
      <c r="H371" t="s">
        <v>475</v>
      </c>
      <c r="I371" t="s">
        <v>476</v>
      </c>
      <c r="J371" t="s">
        <v>477</v>
      </c>
      <c r="K371">
        <v>0</v>
      </c>
      <c r="L371" t="s">
        <v>8</v>
      </c>
      <c r="M371" t="s">
        <v>8</v>
      </c>
      <c r="N371" t="s">
        <v>1377</v>
      </c>
    </row>
    <row r="372" spans="1:14">
      <c r="A372" t="s">
        <v>1215</v>
      </c>
      <c r="B372" t="s">
        <v>857</v>
      </c>
      <c r="C372" t="s">
        <v>1143</v>
      </c>
      <c r="D372">
        <v>42862</v>
      </c>
      <c r="E372" t="s">
        <v>1375</v>
      </c>
      <c r="F372" t="s">
        <v>13</v>
      </c>
      <c r="G372" t="s">
        <v>13</v>
      </c>
      <c r="H372" t="s">
        <v>475</v>
      </c>
      <c r="I372" t="s">
        <v>478</v>
      </c>
      <c r="J372" t="s">
        <v>477</v>
      </c>
      <c r="K372">
        <v>0</v>
      </c>
      <c r="L372" t="s">
        <v>8</v>
      </c>
      <c r="M372" t="s">
        <v>8</v>
      </c>
      <c r="N372" t="s">
        <v>1376</v>
      </c>
    </row>
    <row r="373" spans="1:14">
      <c r="A373" t="s">
        <v>1215</v>
      </c>
      <c r="B373" t="s">
        <v>857</v>
      </c>
      <c r="C373" t="s">
        <v>1068</v>
      </c>
      <c r="D373">
        <v>42862</v>
      </c>
      <c r="E373" t="s">
        <v>1375</v>
      </c>
      <c r="F373" t="s">
        <v>13</v>
      </c>
      <c r="G373" t="s">
        <v>13</v>
      </c>
      <c r="H373" t="s">
        <v>475</v>
      </c>
      <c r="I373" t="s">
        <v>476</v>
      </c>
      <c r="J373" t="s">
        <v>477</v>
      </c>
      <c r="K373">
        <v>0</v>
      </c>
      <c r="L373" t="s">
        <v>8</v>
      </c>
      <c r="M373" t="s">
        <v>8</v>
      </c>
      <c r="N373" t="s">
        <v>1377</v>
      </c>
    </row>
    <row r="374" spans="1:14">
      <c r="A374" t="s">
        <v>1215</v>
      </c>
      <c r="B374" t="s">
        <v>857</v>
      </c>
      <c r="C374" t="s">
        <v>1184</v>
      </c>
      <c r="D374">
        <v>42863</v>
      </c>
      <c r="E374" t="s">
        <v>1375</v>
      </c>
      <c r="F374" t="s">
        <v>13</v>
      </c>
      <c r="G374" t="s">
        <v>13</v>
      </c>
      <c r="H374" t="s">
        <v>475</v>
      </c>
      <c r="I374" t="s">
        <v>478</v>
      </c>
      <c r="J374" t="s">
        <v>477</v>
      </c>
      <c r="K374">
        <v>0</v>
      </c>
      <c r="L374" t="s">
        <v>8</v>
      </c>
      <c r="M374" t="s">
        <v>8</v>
      </c>
      <c r="N374" t="s">
        <v>1376</v>
      </c>
    </row>
    <row r="375" spans="1:14">
      <c r="A375" t="s">
        <v>1227</v>
      </c>
      <c r="B375" t="s">
        <v>496</v>
      </c>
      <c r="C375" t="s">
        <v>949</v>
      </c>
      <c r="D375">
        <v>42862</v>
      </c>
      <c r="E375" t="s">
        <v>1375</v>
      </c>
      <c r="F375" t="s">
        <v>13</v>
      </c>
      <c r="G375" t="s">
        <v>13</v>
      </c>
      <c r="H375" t="s">
        <v>475</v>
      </c>
      <c r="I375" t="s">
        <v>478</v>
      </c>
      <c r="J375" t="s">
        <v>477</v>
      </c>
      <c r="K375">
        <v>0</v>
      </c>
      <c r="L375" t="s">
        <v>8</v>
      </c>
      <c r="M375" t="s">
        <v>8</v>
      </c>
      <c r="N375" t="s">
        <v>1377</v>
      </c>
    </row>
    <row r="376" spans="1:14">
      <c r="A376" t="s">
        <v>1059</v>
      </c>
      <c r="B376" t="s">
        <v>933</v>
      </c>
      <c r="C376" t="s">
        <v>1233</v>
      </c>
      <c r="D376">
        <v>42862</v>
      </c>
      <c r="E376" t="s">
        <v>1375</v>
      </c>
      <c r="F376" t="s">
        <v>13</v>
      </c>
      <c r="G376" t="s">
        <v>13</v>
      </c>
      <c r="H376" t="s">
        <v>475</v>
      </c>
      <c r="I376" t="s">
        <v>478</v>
      </c>
      <c r="J376" t="s">
        <v>477</v>
      </c>
      <c r="K376">
        <v>0</v>
      </c>
      <c r="L376" t="s">
        <v>8</v>
      </c>
      <c r="M376" t="s">
        <v>8</v>
      </c>
      <c r="N376" t="s">
        <v>1376</v>
      </c>
    </row>
    <row r="377" spans="1:14">
      <c r="A377" t="s">
        <v>1059</v>
      </c>
      <c r="B377" t="s">
        <v>933</v>
      </c>
      <c r="C377" t="s">
        <v>1257</v>
      </c>
      <c r="D377">
        <v>42862</v>
      </c>
      <c r="E377" t="s">
        <v>1375</v>
      </c>
      <c r="F377" t="s">
        <v>13</v>
      </c>
      <c r="G377" t="s">
        <v>13</v>
      </c>
      <c r="H377" t="s">
        <v>475</v>
      </c>
      <c r="I377" t="s">
        <v>476</v>
      </c>
      <c r="J377" t="s">
        <v>477</v>
      </c>
      <c r="K377">
        <v>0</v>
      </c>
      <c r="L377" t="s">
        <v>8</v>
      </c>
      <c r="M377" t="s">
        <v>8</v>
      </c>
      <c r="N377" t="s">
        <v>1376</v>
      </c>
    </row>
    <row r="378" spans="1:14">
      <c r="A378" t="s">
        <v>1059</v>
      </c>
      <c r="B378" t="s">
        <v>933</v>
      </c>
      <c r="C378" t="s">
        <v>1074</v>
      </c>
      <c r="D378">
        <v>42869</v>
      </c>
      <c r="E378" t="s">
        <v>1375</v>
      </c>
      <c r="F378" t="s">
        <v>13</v>
      </c>
      <c r="G378" t="s">
        <v>13</v>
      </c>
      <c r="H378" t="s">
        <v>475</v>
      </c>
      <c r="I378" t="s">
        <v>478</v>
      </c>
      <c r="J378" t="s">
        <v>477</v>
      </c>
      <c r="K378">
        <v>0</v>
      </c>
      <c r="L378" t="s">
        <v>8</v>
      </c>
      <c r="M378" t="s">
        <v>8</v>
      </c>
      <c r="N378" t="s">
        <v>1377</v>
      </c>
    </row>
    <row r="379" spans="1:14">
      <c r="A379" t="s">
        <v>1059</v>
      </c>
      <c r="B379" t="s">
        <v>933</v>
      </c>
      <c r="C379" t="s">
        <v>1250</v>
      </c>
      <c r="D379">
        <v>42859</v>
      </c>
      <c r="E379" t="s">
        <v>1375</v>
      </c>
      <c r="F379" t="s">
        <v>13</v>
      </c>
      <c r="G379" t="s">
        <v>13</v>
      </c>
      <c r="H379" t="s">
        <v>475</v>
      </c>
      <c r="I379" t="s">
        <v>478</v>
      </c>
      <c r="J379" t="s">
        <v>477</v>
      </c>
      <c r="K379">
        <v>0</v>
      </c>
      <c r="L379" t="s">
        <v>8</v>
      </c>
      <c r="M379" t="s">
        <v>8</v>
      </c>
      <c r="N379" t="s">
        <v>1377</v>
      </c>
    </row>
    <row r="380" spans="1:14">
      <c r="A380" t="s">
        <v>1059</v>
      </c>
      <c r="B380" t="s">
        <v>933</v>
      </c>
      <c r="C380" t="s">
        <v>1270</v>
      </c>
      <c r="D380">
        <v>42865</v>
      </c>
      <c r="E380" t="s">
        <v>1375</v>
      </c>
      <c r="F380" t="s">
        <v>13</v>
      </c>
      <c r="G380" t="s">
        <v>13</v>
      </c>
      <c r="H380" t="s">
        <v>475</v>
      </c>
      <c r="I380" t="s">
        <v>478</v>
      </c>
      <c r="J380" t="s">
        <v>477</v>
      </c>
      <c r="K380">
        <v>0</v>
      </c>
      <c r="L380" t="s">
        <v>8</v>
      </c>
      <c r="M380" t="s">
        <v>8</v>
      </c>
      <c r="N380" t="s">
        <v>1377</v>
      </c>
    </row>
    <row r="381" spans="1:14">
      <c r="A381" t="s">
        <v>1059</v>
      </c>
      <c r="B381" t="s">
        <v>933</v>
      </c>
      <c r="C381" t="s">
        <v>1067</v>
      </c>
      <c r="D381">
        <v>42875</v>
      </c>
      <c r="E381" t="s">
        <v>1375</v>
      </c>
      <c r="F381" t="s">
        <v>13</v>
      </c>
      <c r="G381" t="s">
        <v>13</v>
      </c>
      <c r="H381" t="s">
        <v>475</v>
      </c>
      <c r="I381" t="s">
        <v>478</v>
      </c>
      <c r="J381" t="s">
        <v>477</v>
      </c>
      <c r="K381">
        <v>0</v>
      </c>
      <c r="L381" t="s">
        <v>8</v>
      </c>
      <c r="M381" t="s">
        <v>8</v>
      </c>
      <c r="N381" t="s">
        <v>988</v>
      </c>
    </row>
    <row r="382" spans="1:14">
      <c r="A382" t="s">
        <v>1059</v>
      </c>
      <c r="B382" t="s">
        <v>933</v>
      </c>
      <c r="C382" t="s">
        <v>1261</v>
      </c>
      <c r="D382">
        <v>42862</v>
      </c>
      <c r="E382" t="s">
        <v>1375</v>
      </c>
      <c r="F382" t="s">
        <v>13</v>
      </c>
      <c r="G382" t="s">
        <v>13</v>
      </c>
      <c r="H382" t="s">
        <v>475</v>
      </c>
      <c r="I382" t="s">
        <v>478</v>
      </c>
      <c r="J382" t="s">
        <v>477</v>
      </c>
      <c r="K382">
        <v>0</v>
      </c>
      <c r="L382" t="s">
        <v>8</v>
      </c>
      <c r="M382" t="s">
        <v>8</v>
      </c>
      <c r="N382" t="s">
        <v>1376</v>
      </c>
    </row>
    <row r="383" spans="1:14">
      <c r="A383" t="s">
        <v>1059</v>
      </c>
      <c r="B383" t="s">
        <v>933</v>
      </c>
      <c r="C383" t="s">
        <v>1280</v>
      </c>
      <c r="D383">
        <v>42862</v>
      </c>
      <c r="E383" t="s">
        <v>1375</v>
      </c>
      <c r="F383" t="s">
        <v>13</v>
      </c>
      <c r="G383" t="s">
        <v>13</v>
      </c>
      <c r="H383" t="s">
        <v>475</v>
      </c>
      <c r="I383" t="s">
        <v>476</v>
      </c>
      <c r="J383" t="s">
        <v>477</v>
      </c>
      <c r="K383">
        <v>0</v>
      </c>
      <c r="L383" t="s">
        <v>8</v>
      </c>
      <c r="M383" t="s">
        <v>8</v>
      </c>
      <c r="N383" t="s">
        <v>1376</v>
      </c>
    </row>
    <row r="384" spans="1:14">
      <c r="A384" t="s">
        <v>1059</v>
      </c>
      <c r="B384" t="s">
        <v>933</v>
      </c>
      <c r="C384" t="s">
        <v>1278</v>
      </c>
      <c r="D384">
        <v>42862</v>
      </c>
      <c r="E384" t="s">
        <v>1375</v>
      </c>
      <c r="F384" t="s">
        <v>13</v>
      </c>
      <c r="G384" t="s">
        <v>13</v>
      </c>
      <c r="H384" t="s">
        <v>475</v>
      </c>
      <c r="I384" t="s">
        <v>476</v>
      </c>
      <c r="J384" t="s">
        <v>477</v>
      </c>
      <c r="K384">
        <v>0</v>
      </c>
      <c r="L384" t="s">
        <v>8</v>
      </c>
      <c r="M384" t="s">
        <v>8</v>
      </c>
      <c r="N384" t="s">
        <v>1376</v>
      </c>
    </row>
    <row r="385" spans="1:14">
      <c r="A385" t="s">
        <v>1059</v>
      </c>
      <c r="B385" t="s">
        <v>933</v>
      </c>
      <c r="C385" t="s">
        <v>1247</v>
      </c>
      <c r="D385">
        <v>42864</v>
      </c>
      <c r="E385" t="s">
        <v>1375</v>
      </c>
      <c r="F385" t="s">
        <v>13</v>
      </c>
      <c r="G385" t="s">
        <v>13</v>
      </c>
      <c r="H385" t="s">
        <v>475</v>
      </c>
      <c r="I385" t="s">
        <v>478</v>
      </c>
      <c r="J385" t="s">
        <v>477</v>
      </c>
      <c r="K385">
        <v>0</v>
      </c>
      <c r="L385" t="s">
        <v>8</v>
      </c>
      <c r="M385" t="s">
        <v>8</v>
      </c>
      <c r="N385" t="s">
        <v>1377</v>
      </c>
    </row>
    <row r="386" spans="1:14">
      <c r="A386" t="s">
        <v>145</v>
      </c>
      <c r="B386" t="s">
        <v>487</v>
      </c>
      <c r="C386" t="s">
        <v>1081</v>
      </c>
      <c r="D386">
        <v>42862</v>
      </c>
      <c r="E386" t="s">
        <v>1375</v>
      </c>
      <c r="F386" t="s">
        <v>13</v>
      </c>
      <c r="G386" t="s">
        <v>13</v>
      </c>
      <c r="H386" t="s">
        <v>475</v>
      </c>
      <c r="I386" t="s">
        <v>478</v>
      </c>
      <c r="J386" t="s">
        <v>477</v>
      </c>
      <c r="K386">
        <v>0</v>
      </c>
      <c r="L386" t="s">
        <v>8</v>
      </c>
      <c r="M386" t="s">
        <v>8</v>
      </c>
      <c r="N386" t="s">
        <v>1377</v>
      </c>
    </row>
    <row r="387" spans="1:14">
      <c r="A387" t="s">
        <v>145</v>
      </c>
      <c r="B387" t="s">
        <v>487</v>
      </c>
      <c r="C387" t="s">
        <v>1111</v>
      </c>
      <c r="D387">
        <v>42862</v>
      </c>
      <c r="E387" t="s">
        <v>1375</v>
      </c>
      <c r="F387" t="s">
        <v>13</v>
      </c>
      <c r="G387" t="s">
        <v>13</v>
      </c>
      <c r="H387" t="s">
        <v>475</v>
      </c>
      <c r="I387" t="s">
        <v>476</v>
      </c>
      <c r="J387" t="s">
        <v>477</v>
      </c>
      <c r="K387">
        <v>0</v>
      </c>
      <c r="L387" t="s">
        <v>8</v>
      </c>
      <c r="M387" t="s">
        <v>8</v>
      </c>
      <c r="N387" t="s">
        <v>1377</v>
      </c>
    </row>
    <row r="388" spans="1:14">
      <c r="A388" t="s">
        <v>145</v>
      </c>
      <c r="B388" t="s">
        <v>487</v>
      </c>
      <c r="C388" t="s">
        <v>1207</v>
      </c>
      <c r="D388">
        <v>42862</v>
      </c>
      <c r="E388" t="s">
        <v>1375</v>
      </c>
      <c r="F388" t="s">
        <v>13</v>
      </c>
      <c r="G388" t="s">
        <v>13</v>
      </c>
      <c r="H388" t="s">
        <v>475</v>
      </c>
      <c r="I388" t="s">
        <v>478</v>
      </c>
      <c r="J388" t="s">
        <v>477</v>
      </c>
      <c r="K388">
        <v>0</v>
      </c>
      <c r="L388" t="s">
        <v>8</v>
      </c>
      <c r="M388" t="s">
        <v>8</v>
      </c>
      <c r="N388" t="s">
        <v>1377</v>
      </c>
    </row>
    <row r="389" spans="1:14">
      <c r="A389" t="s">
        <v>145</v>
      </c>
      <c r="B389" t="s">
        <v>487</v>
      </c>
      <c r="C389" t="s">
        <v>984</v>
      </c>
      <c r="D389">
        <v>42868</v>
      </c>
      <c r="E389" t="s">
        <v>1375</v>
      </c>
      <c r="F389" t="s">
        <v>13</v>
      </c>
      <c r="G389" t="s">
        <v>13</v>
      </c>
      <c r="H389" t="s">
        <v>475</v>
      </c>
      <c r="I389" t="s">
        <v>478</v>
      </c>
      <c r="J389" t="s">
        <v>477</v>
      </c>
      <c r="K389">
        <v>0</v>
      </c>
      <c r="L389" t="s">
        <v>8</v>
      </c>
      <c r="M389" t="s">
        <v>8</v>
      </c>
      <c r="N389" t="s">
        <v>1379</v>
      </c>
    </row>
    <row r="390" spans="1:14">
      <c r="A390" t="s">
        <v>145</v>
      </c>
      <c r="B390" t="s">
        <v>487</v>
      </c>
      <c r="C390" t="s">
        <v>1301</v>
      </c>
      <c r="D390">
        <v>42882</v>
      </c>
      <c r="E390" t="s">
        <v>1375</v>
      </c>
      <c r="F390" t="s">
        <v>13</v>
      </c>
      <c r="G390" t="s">
        <v>13</v>
      </c>
      <c r="H390" t="s">
        <v>475</v>
      </c>
      <c r="I390" t="s">
        <v>478</v>
      </c>
      <c r="J390" t="s">
        <v>477</v>
      </c>
      <c r="K390">
        <v>0</v>
      </c>
      <c r="L390" t="s">
        <v>8</v>
      </c>
      <c r="M390" t="s">
        <v>8</v>
      </c>
      <c r="N390" t="s">
        <v>1377</v>
      </c>
    </row>
    <row r="391" spans="1:14">
      <c r="A391" t="s">
        <v>145</v>
      </c>
      <c r="B391" t="s">
        <v>487</v>
      </c>
      <c r="C391" t="s">
        <v>1200</v>
      </c>
      <c r="D391">
        <v>42862</v>
      </c>
      <c r="E391" t="s">
        <v>1375</v>
      </c>
      <c r="F391" t="s">
        <v>13</v>
      </c>
      <c r="G391" t="s">
        <v>13</v>
      </c>
      <c r="H391" t="s">
        <v>475</v>
      </c>
      <c r="I391" t="s">
        <v>478</v>
      </c>
      <c r="J391" t="s">
        <v>477</v>
      </c>
      <c r="K391">
        <v>0</v>
      </c>
      <c r="L391" t="s">
        <v>8</v>
      </c>
      <c r="M391" t="s">
        <v>8</v>
      </c>
      <c r="N391" t="s">
        <v>1377</v>
      </c>
    </row>
    <row r="392" spans="1:14">
      <c r="A392" t="s">
        <v>145</v>
      </c>
      <c r="B392" t="s">
        <v>487</v>
      </c>
      <c r="C392" t="s">
        <v>1163</v>
      </c>
      <c r="D392">
        <v>42862</v>
      </c>
      <c r="E392" t="s">
        <v>1375</v>
      </c>
      <c r="F392" t="s">
        <v>13</v>
      </c>
      <c r="G392" t="s">
        <v>13</v>
      </c>
      <c r="H392" t="s">
        <v>475</v>
      </c>
      <c r="I392" t="s">
        <v>478</v>
      </c>
      <c r="J392" t="s">
        <v>477</v>
      </c>
      <c r="K392">
        <v>0</v>
      </c>
      <c r="L392" t="s">
        <v>8</v>
      </c>
      <c r="M392" t="s">
        <v>8</v>
      </c>
      <c r="N392" t="s">
        <v>1376</v>
      </c>
    </row>
    <row r="393" spans="1:14">
      <c r="A393" t="s">
        <v>145</v>
      </c>
      <c r="B393" t="s">
        <v>487</v>
      </c>
      <c r="C393" t="s">
        <v>1099</v>
      </c>
      <c r="D393">
        <v>42879</v>
      </c>
      <c r="E393" t="s">
        <v>1375</v>
      </c>
      <c r="F393" t="s">
        <v>13</v>
      </c>
      <c r="G393" t="s">
        <v>13</v>
      </c>
      <c r="H393" t="s">
        <v>475</v>
      </c>
      <c r="I393" t="s">
        <v>478</v>
      </c>
      <c r="J393" t="s">
        <v>477</v>
      </c>
      <c r="K393">
        <v>0</v>
      </c>
      <c r="L393" t="s">
        <v>8</v>
      </c>
      <c r="M393" t="s">
        <v>8</v>
      </c>
      <c r="N393" t="s">
        <v>1376</v>
      </c>
    </row>
    <row r="394" spans="1:14">
      <c r="A394" t="s">
        <v>145</v>
      </c>
      <c r="B394" t="s">
        <v>487</v>
      </c>
      <c r="C394" t="s">
        <v>1310</v>
      </c>
      <c r="D394">
        <v>42862</v>
      </c>
      <c r="E394" t="s">
        <v>1375</v>
      </c>
      <c r="F394" t="s">
        <v>13</v>
      </c>
      <c r="G394" t="s">
        <v>13</v>
      </c>
      <c r="H394" t="s">
        <v>475</v>
      </c>
      <c r="I394" t="s">
        <v>478</v>
      </c>
      <c r="J394" t="s">
        <v>477</v>
      </c>
      <c r="K394">
        <v>0</v>
      </c>
      <c r="L394" t="s">
        <v>8</v>
      </c>
      <c r="M394" t="s">
        <v>8</v>
      </c>
      <c r="N394" t="s">
        <v>1377</v>
      </c>
    </row>
    <row r="395" spans="1:14">
      <c r="A395" t="s">
        <v>145</v>
      </c>
      <c r="B395" t="s">
        <v>487</v>
      </c>
      <c r="C395" t="s">
        <v>491</v>
      </c>
      <c r="D395">
        <v>42861</v>
      </c>
      <c r="E395" t="s">
        <v>1375</v>
      </c>
      <c r="F395" t="s">
        <v>13</v>
      </c>
      <c r="G395" t="s">
        <v>13</v>
      </c>
      <c r="H395" t="s">
        <v>475</v>
      </c>
      <c r="I395" t="s">
        <v>478</v>
      </c>
      <c r="J395" t="s">
        <v>483</v>
      </c>
      <c r="K395">
        <v>0</v>
      </c>
      <c r="L395" t="s">
        <v>8</v>
      </c>
      <c r="M395" t="s">
        <v>8</v>
      </c>
      <c r="N395" t="s">
        <v>1380</v>
      </c>
    </row>
    <row r="396" spans="1:14">
      <c r="A396" t="s">
        <v>145</v>
      </c>
      <c r="B396" t="s">
        <v>487</v>
      </c>
      <c r="C396" t="s">
        <v>1174</v>
      </c>
      <c r="D396">
        <v>42868</v>
      </c>
      <c r="E396" t="s">
        <v>1375</v>
      </c>
      <c r="F396" t="s">
        <v>13</v>
      </c>
      <c r="G396" t="s">
        <v>13</v>
      </c>
      <c r="H396" t="s">
        <v>475</v>
      </c>
      <c r="I396" t="s">
        <v>478</v>
      </c>
      <c r="J396" t="s">
        <v>477</v>
      </c>
      <c r="K396">
        <v>0</v>
      </c>
      <c r="L396" t="s">
        <v>8</v>
      </c>
      <c r="M396" t="s">
        <v>8</v>
      </c>
      <c r="N396" t="s">
        <v>1377</v>
      </c>
    </row>
    <row r="397" spans="1:14">
      <c r="A397" t="s">
        <v>145</v>
      </c>
      <c r="B397" t="s">
        <v>487</v>
      </c>
      <c r="C397" t="s">
        <v>1198</v>
      </c>
      <c r="D397">
        <v>42862</v>
      </c>
      <c r="E397" t="s">
        <v>1375</v>
      </c>
      <c r="F397" t="s">
        <v>13</v>
      </c>
      <c r="G397" t="s">
        <v>13</v>
      </c>
      <c r="H397" t="s">
        <v>475</v>
      </c>
      <c r="I397" t="s">
        <v>476</v>
      </c>
      <c r="J397" t="s">
        <v>477</v>
      </c>
      <c r="K397">
        <v>0</v>
      </c>
      <c r="L397" t="s">
        <v>8</v>
      </c>
      <c r="M397" t="s">
        <v>8</v>
      </c>
      <c r="N397" t="s">
        <v>1377</v>
      </c>
    </row>
    <row r="398" spans="1:14">
      <c r="A398" t="s">
        <v>145</v>
      </c>
      <c r="B398" t="s">
        <v>487</v>
      </c>
      <c r="C398" t="s">
        <v>1108</v>
      </c>
      <c r="D398">
        <v>42862</v>
      </c>
      <c r="E398" t="s">
        <v>1375</v>
      </c>
      <c r="F398" t="s">
        <v>13</v>
      </c>
      <c r="G398" t="s">
        <v>13</v>
      </c>
      <c r="H398" t="s">
        <v>475</v>
      </c>
      <c r="I398" t="s">
        <v>476</v>
      </c>
      <c r="J398" t="s">
        <v>477</v>
      </c>
      <c r="K398">
        <v>0</v>
      </c>
      <c r="L398" t="s">
        <v>8</v>
      </c>
      <c r="M398" t="s">
        <v>8</v>
      </c>
      <c r="N398" t="s">
        <v>1376</v>
      </c>
    </row>
    <row r="399" spans="1:14">
      <c r="A399" t="s">
        <v>145</v>
      </c>
      <c r="B399" t="s">
        <v>487</v>
      </c>
      <c r="C399" t="s">
        <v>491</v>
      </c>
      <c r="D399">
        <v>42861</v>
      </c>
      <c r="E399" t="s">
        <v>1375</v>
      </c>
      <c r="F399" t="s">
        <v>13</v>
      </c>
      <c r="G399" t="s">
        <v>13</v>
      </c>
      <c r="H399" t="s">
        <v>475</v>
      </c>
      <c r="I399" t="s">
        <v>478</v>
      </c>
      <c r="J399" t="s">
        <v>477</v>
      </c>
      <c r="K399">
        <v>0</v>
      </c>
      <c r="L399" t="s">
        <v>8</v>
      </c>
      <c r="M399" t="s">
        <v>8</v>
      </c>
      <c r="N399" t="s">
        <v>1313</v>
      </c>
    </row>
    <row r="400" spans="1:14">
      <c r="A400" t="s">
        <v>145</v>
      </c>
      <c r="B400" t="s">
        <v>487</v>
      </c>
      <c r="C400" t="s">
        <v>1098</v>
      </c>
      <c r="D400">
        <v>42862</v>
      </c>
      <c r="E400" t="s">
        <v>1375</v>
      </c>
      <c r="F400" t="s">
        <v>13</v>
      </c>
      <c r="G400" t="s">
        <v>13</v>
      </c>
      <c r="H400" t="s">
        <v>475</v>
      </c>
      <c r="I400" t="s">
        <v>478</v>
      </c>
      <c r="J400" t="s">
        <v>477</v>
      </c>
      <c r="K400">
        <v>0</v>
      </c>
      <c r="L400" t="s">
        <v>8</v>
      </c>
      <c r="M400" t="s">
        <v>8</v>
      </c>
      <c r="N400" t="s">
        <v>1377</v>
      </c>
    </row>
    <row r="401" spans="1:14">
      <c r="A401" t="s">
        <v>145</v>
      </c>
      <c r="B401" t="s">
        <v>487</v>
      </c>
      <c r="C401" t="s">
        <v>1295</v>
      </c>
      <c r="D401">
        <v>42863</v>
      </c>
      <c r="E401" t="s">
        <v>1375</v>
      </c>
      <c r="F401" t="s">
        <v>13</v>
      </c>
      <c r="G401" t="s">
        <v>13</v>
      </c>
      <c r="H401" t="s">
        <v>475</v>
      </c>
      <c r="I401" t="s">
        <v>478</v>
      </c>
      <c r="J401" t="s">
        <v>477</v>
      </c>
      <c r="K401">
        <v>0</v>
      </c>
      <c r="L401" t="s">
        <v>8</v>
      </c>
      <c r="M401" t="s">
        <v>8</v>
      </c>
      <c r="N401" t="s">
        <v>1376</v>
      </c>
    </row>
    <row r="402" spans="1:14">
      <c r="A402" t="s">
        <v>145</v>
      </c>
      <c r="B402" t="s">
        <v>487</v>
      </c>
      <c r="C402" t="s">
        <v>1192</v>
      </c>
      <c r="D402">
        <v>42868</v>
      </c>
      <c r="E402" t="s">
        <v>1375</v>
      </c>
      <c r="F402" t="s">
        <v>13</v>
      </c>
      <c r="G402" t="s">
        <v>13</v>
      </c>
      <c r="H402" t="s">
        <v>475</v>
      </c>
      <c r="I402" t="s">
        <v>476</v>
      </c>
      <c r="J402" t="s">
        <v>477</v>
      </c>
      <c r="K402">
        <v>0</v>
      </c>
      <c r="L402" t="s">
        <v>8</v>
      </c>
      <c r="M402" t="s">
        <v>8</v>
      </c>
      <c r="N402" t="s">
        <v>1376</v>
      </c>
    </row>
    <row r="403" spans="1:14">
      <c r="A403" t="s">
        <v>145</v>
      </c>
      <c r="B403" t="s">
        <v>487</v>
      </c>
      <c r="C403" t="s">
        <v>1149</v>
      </c>
      <c r="D403">
        <v>42868</v>
      </c>
      <c r="E403" t="s">
        <v>1375</v>
      </c>
      <c r="F403" t="s">
        <v>13</v>
      </c>
      <c r="G403" t="s">
        <v>13</v>
      </c>
      <c r="H403" t="s">
        <v>475</v>
      </c>
      <c r="I403" t="s">
        <v>478</v>
      </c>
      <c r="J403" t="s">
        <v>477</v>
      </c>
      <c r="K403">
        <v>0</v>
      </c>
      <c r="L403" t="s">
        <v>8</v>
      </c>
      <c r="M403" t="s">
        <v>8</v>
      </c>
      <c r="N403" t="s">
        <v>1376</v>
      </c>
    </row>
    <row r="404" spans="1:14">
      <c r="A404" t="s">
        <v>145</v>
      </c>
      <c r="B404" t="s">
        <v>487</v>
      </c>
      <c r="C404" t="s">
        <v>1181</v>
      </c>
      <c r="D404">
        <v>42862</v>
      </c>
      <c r="E404" t="s">
        <v>1375</v>
      </c>
      <c r="F404" t="s">
        <v>13</v>
      </c>
      <c r="G404" t="s">
        <v>13</v>
      </c>
      <c r="H404" t="s">
        <v>475</v>
      </c>
      <c r="I404" t="s">
        <v>478</v>
      </c>
      <c r="J404" t="s">
        <v>477</v>
      </c>
      <c r="K404">
        <v>0</v>
      </c>
      <c r="L404" t="s">
        <v>8</v>
      </c>
      <c r="M404" t="s">
        <v>8</v>
      </c>
      <c r="N404" t="s">
        <v>1377</v>
      </c>
    </row>
    <row r="405" spans="1:14">
      <c r="A405" t="s">
        <v>145</v>
      </c>
      <c r="B405" t="s">
        <v>487</v>
      </c>
      <c r="C405" t="s">
        <v>1140</v>
      </c>
      <c r="D405">
        <v>42862</v>
      </c>
      <c r="E405" t="s">
        <v>1375</v>
      </c>
      <c r="F405" t="s">
        <v>13</v>
      </c>
      <c r="G405" t="s">
        <v>13</v>
      </c>
      <c r="H405" t="s">
        <v>475</v>
      </c>
      <c r="I405" t="s">
        <v>476</v>
      </c>
      <c r="J405" t="s">
        <v>477</v>
      </c>
      <c r="K405">
        <v>0</v>
      </c>
      <c r="L405" t="s">
        <v>8</v>
      </c>
      <c r="M405" t="s">
        <v>8</v>
      </c>
      <c r="N405" t="s">
        <v>1376</v>
      </c>
    </row>
    <row r="406" spans="1:14">
      <c r="A406" t="s">
        <v>145</v>
      </c>
      <c r="B406" t="s">
        <v>487</v>
      </c>
      <c r="C406" t="s">
        <v>1072</v>
      </c>
      <c r="D406">
        <v>42862</v>
      </c>
      <c r="E406" t="s">
        <v>1375</v>
      </c>
      <c r="F406" t="s">
        <v>13</v>
      </c>
      <c r="G406" t="s">
        <v>13</v>
      </c>
      <c r="H406" t="s">
        <v>475</v>
      </c>
      <c r="I406" t="s">
        <v>478</v>
      </c>
      <c r="J406" t="s">
        <v>477</v>
      </c>
      <c r="K406">
        <v>0</v>
      </c>
      <c r="L406" t="s">
        <v>8</v>
      </c>
      <c r="M406" t="s">
        <v>8</v>
      </c>
      <c r="N406" t="s">
        <v>1377</v>
      </c>
    </row>
    <row r="407" spans="1:14">
      <c r="A407" t="s">
        <v>145</v>
      </c>
      <c r="B407" t="s">
        <v>487</v>
      </c>
      <c r="C407" t="s">
        <v>1097</v>
      </c>
      <c r="D407">
        <v>42864</v>
      </c>
      <c r="E407" t="s">
        <v>1375</v>
      </c>
      <c r="F407" t="s">
        <v>13</v>
      </c>
      <c r="G407" t="s">
        <v>13</v>
      </c>
      <c r="H407" t="s">
        <v>475</v>
      </c>
      <c r="I407" t="s">
        <v>478</v>
      </c>
      <c r="J407" t="s">
        <v>477</v>
      </c>
      <c r="K407">
        <v>0</v>
      </c>
      <c r="L407" t="s">
        <v>8</v>
      </c>
      <c r="M407" t="s">
        <v>8</v>
      </c>
      <c r="N407" t="s">
        <v>1377</v>
      </c>
    </row>
    <row r="408" spans="1:14">
      <c r="A408" t="s">
        <v>145</v>
      </c>
      <c r="B408" t="s">
        <v>487</v>
      </c>
      <c r="C408" t="s">
        <v>1106</v>
      </c>
      <c r="D408">
        <v>42879</v>
      </c>
      <c r="E408" t="s">
        <v>1375</v>
      </c>
      <c r="F408" t="s">
        <v>13</v>
      </c>
      <c r="G408" t="s">
        <v>13</v>
      </c>
      <c r="H408" t="s">
        <v>475</v>
      </c>
      <c r="I408" t="s">
        <v>478</v>
      </c>
      <c r="J408" t="s">
        <v>477</v>
      </c>
      <c r="K408">
        <v>0</v>
      </c>
      <c r="L408" t="s">
        <v>8</v>
      </c>
      <c r="M408" t="s">
        <v>8</v>
      </c>
      <c r="N408" t="s">
        <v>1376</v>
      </c>
    </row>
    <row r="409" spans="1:14">
      <c r="A409" t="s">
        <v>145</v>
      </c>
      <c r="B409" t="s">
        <v>487</v>
      </c>
      <c r="C409" t="s">
        <v>1203</v>
      </c>
      <c r="D409">
        <v>42862</v>
      </c>
      <c r="E409" t="s">
        <v>1375</v>
      </c>
      <c r="F409" t="s">
        <v>13</v>
      </c>
      <c r="G409" t="s">
        <v>13</v>
      </c>
      <c r="H409" t="s">
        <v>475</v>
      </c>
      <c r="I409" t="s">
        <v>478</v>
      </c>
      <c r="J409" t="s">
        <v>477</v>
      </c>
      <c r="K409">
        <v>0</v>
      </c>
      <c r="L409" t="s">
        <v>8</v>
      </c>
      <c r="M409" t="s">
        <v>8</v>
      </c>
      <c r="N409" t="s">
        <v>1377</v>
      </c>
    </row>
    <row r="410" spans="1:14">
      <c r="A410" t="s">
        <v>145</v>
      </c>
      <c r="B410" t="s">
        <v>487</v>
      </c>
      <c r="C410" t="s">
        <v>1289</v>
      </c>
      <c r="D410">
        <v>42862</v>
      </c>
      <c r="E410" t="s">
        <v>1375</v>
      </c>
      <c r="F410" t="s">
        <v>13</v>
      </c>
      <c r="G410" t="s">
        <v>13</v>
      </c>
      <c r="H410" t="s">
        <v>475</v>
      </c>
      <c r="I410" t="s">
        <v>478</v>
      </c>
      <c r="J410" t="s">
        <v>477</v>
      </c>
      <c r="K410">
        <v>0</v>
      </c>
      <c r="L410" t="s">
        <v>8</v>
      </c>
      <c r="M410" t="s">
        <v>8</v>
      </c>
      <c r="N410" t="s">
        <v>1377</v>
      </c>
    </row>
    <row r="411" spans="1:14">
      <c r="A411" t="s">
        <v>145</v>
      </c>
      <c r="B411" t="s">
        <v>487</v>
      </c>
      <c r="C411" t="s">
        <v>1290</v>
      </c>
      <c r="D411">
        <v>42863</v>
      </c>
      <c r="E411" t="s">
        <v>1375</v>
      </c>
      <c r="F411" t="s">
        <v>13</v>
      </c>
      <c r="G411" t="s">
        <v>13</v>
      </c>
      <c r="H411" t="s">
        <v>475</v>
      </c>
      <c r="I411" t="s">
        <v>478</v>
      </c>
      <c r="J411" t="s">
        <v>477</v>
      </c>
      <c r="K411">
        <v>0</v>
      </c>
      <c r="L411" t="s">
        <v>8</v>
      </c>
      <c r="M411" t="s">
        <v>8</v>
      </c>
      <c r="N411" t="s">
        <v>1377</v>
      </c>
    </row>
    <row r="412" spans="1:14">
      <c r="A412" t="s">
        <v>145</v>
      </c>
      <c r="B412" t="s">
        <v>487</v>
      </c>
      <c r="C412" t="s">
        <v>1176</v>
      </c>
      <c r="D412">
        <v>42868</v>
      </c>
      <c r="E412" t="s">
        <v>1375</v>
      </c>
      <c r="F412" t="s">
        <v>13</v>
      </c>
      <c r="G412" t="s">
        <v>13</v>
      </c>
      <c r="H412" t="s">
        <v>475</v>
      </c>
      <c r="I412" t="s">
        <v>476</v>
      </c>
      <c r="J412" t="s">
        <v>477</v>
      </c>
      <c r="K412">
        <v>0</v>
      </c>
      <c r="L412" t="s">
        <v>8</v>
      </c>
      <c r="M412" t="s">
        <v>8</v>
      </c>
      <c r="N412" t="s">
        <v>1376</v>
      </c>
    </row>
    <row r="413" spans="1:14">
      <c r="A413" t="s">
        <v>145</v>
      </c>
      <c r="B413" t="s">
        <v>487</v>
      </c>
      <c r="C413" t="s">
        <v>969</v>
      </c>
      <c r="D413">
        <v>42879</v>
      </c>
      <c r="E413" t="s">
        <v>1375</v>
      </c>
      <c r="F413" t="s">
        <v>13</v>
      </c>
      <c r="G413" t="s">
        <v>13</v>
      </c>
      <c r="H413" t="s">
        <v>475</v>
      </c>
      <c r="I413" t="s">
        <v>478</v>
      </c>
      <c r="J413" t="s">
        <v>477</v>
      </c>
      <c r="K413">
        <v>0</v>
      </c>
      <c r="L413" t="s">
        <v>8</v>
      </c>
      <c r="M413" t="s">
        <v>8</v>
      </c>
      <c r="N413" t="s">
        <v>988</v>
      </c>
    </row>
    <row r="414" spans="1:14">
      <c r="A414" t="s">
        <v>145</v>
      </c>
      <c r="B414" t="s">
        <v>487</v>
      </c>
      <c r="C414" t="s">
        <v>1128</v>
      </c>
      <c r="D414">
        <v>42864</v>
      </c>
      <c r="E414" t="s">
        <v>1375</v>
      </c>
      <c r="F414" t="s">
        <v>13</v>
      </c>
      <c r="G414" t="s">
        <v>13</v>
      </c>
      <c r="H414" t="s">
        <v>475</v>
      </c>
      <c r="I414" t="s">
        <v>478</v>
      </c>
      <c r="J414" t="s">
        <v>477</v>
      </c>
      <c r="K414">
        <v>0</v>
      </c>
      <c r="L414" t="s">
        <v>8</v>
      </c>
      <c r="M414" t="s">
        <v>8</v>
      </c>
      <c r="N414" t="s">
        <v>1377</v>
      </c>
    </row>
    <row r="415" spans="1:14">
      <c r="A415" t="s">
        <v>145</v>
      </c>
      <c r="B415" t="s">
        <v>487</v>
      </c>
      <c r="C415" t="s">
        <v>1036</v>
      </c>
      <c r="D415">
        <v>42886</v>
      </c>
      <c r="E415" t="s">
        <v>1375</v>
      </c>
      <c r="F415" t="s">
        <v>13</v>
      </c>
      <c r="G415" t="s">
        <v>13</v>
      </c>
      <c r="H415" t="s">
        <v>475</v>
      </c>
      <c r="I415" t="s">
        <v>476</v>
      </c>
      <c r="J415" t="s">
        <v>995</v>
      </c>
      <c r="K415">
        <v>0</v>
      </c>
      <c r="L415" t="s">
        <v>8</v>
      </c>
      <c r="M415" t="s">
        <v>8</v>
      </c>
      <c r="N415" t="s">
        <v>1381</v>
      </c>
    </row>
    <row r="416" spans="1:14">
      <c r="A416" t="s">
        <v>145</v>
      </c>
      <c r="B416" t="s">
        <v>487</v>
      </c>
      <c r="C416" t="s">
        <v>924</v>
      </c>
      <c r="D416">
        <v>42861</v>
      </c>
      <c r="E416" t="s">
        <v>1375</v>
      </c>
      <c r="F416" t="s">
        <v>13</v>
      </c>
      <c r="G416" t="s">
        <v>13</v>
      </c>
      <c r="H416" t="s">
        <v>475</v>
      </c>
      <c r="I416" t="s">
        <v>478</v>
      </c>
      <c r="J416" t="s">
        <v>477</v>
      </c>
      <c r="K416">
        <v>0</v>
      </c>
      <c r="L416" t="s">
        <v>8</v>
      </c>
      <c r="M416" t="s">
        <v>8</v>
      </c>
      <c r="N416" t="s">
        <v>1307</v>
      </c>
    </row>
    <row r="417" spans="1:14">
      <c r="A417" t="s">
        <v>145</v>
      </c>
      <c r="B417" t="s">
        <v>487</v>
      </c>
      <c r="C417" t="s">
        <v>1320</v>
      </c>
      <c r="D417">
        <v>42868</v>
      </c>
      <c r="E417" t="s">
        <v>1375</v>
      </c>
      <c r="F417" t="s">
        <v>13</v>
      </c>
      <c r="G417" t="s">
        <v>13</v>
      </c>
      <c r="H417" t="s">
        <v>475</v>
      </c>
      <c r="I417" t="s">
        <v>478</v>
      </c>
      <c r="J417" t="s">
        <v>477</v>
      </c>
      <c r="K417">
        <v>0</v>
      </c>
      <c r="L417" t="s">
        <v>8</v>
      </c>
      <c r="M417" t="s">
        <v>8</v>
      </c>
      <c r="N417" t="s">
        <v>1377</v>
      </c>
    </row>
    <row r="418" spans="1:14">
      <c r="A418" t="s">
        <v>145</v>
      </c>
      <c r="B418" t="s">
        <v>487</v>
      </c>
      <c r="C418" t="s">
        <v>1189</v>
      </c>
      <c r="D418">
        <v>42862</v>
      </c>
      <c r="E418" t="s">
        <v>1375</v>
      </c>
      <c r="F418" t="s">
        <v>13</v>
      </c>
      <c r="G418" t="s">
        <v>13</v>
      </c>
      <c r="H418" t="s">
        <v>475</v>
      </c>
      <c r="I418" t="s">
        <v>476</v>
      </c>
      <c r="J418" t="s">
        <v>477</v>
      </c>
      <c r="K418">
        <v>0</v>
      </c>
      <c r="L418" t="s">
        <v>8</v>
      </c>
      <c r="M418" t="s">
        <v>8</v>
      </c>
      <c r="N418" t="s">
        <v>1376</v>
      </c>
    </row>
    <row r="419" spans="1:14">
      <c r="A419" t="s">
        <v>145</v>
      </c>
      <c r="B419" t="s">
        <v>487</v>
      </c>
      <c r="C419" t="s">
        <v>1137</v>
      </c>
      <c r="D419">
        <v>42868</v>
      </c>
      <c r="E419" t="s">
        <v>1375</v>
      </c>
      <c r="F419" t="s">
        <v>13</v>
      </c>
      <c r="G419" t="s">
        <v>13</v>
      </c>
      <c r="H419" t="s">
        <v>475</v>
      </c>
      <c r="I419" t="s">
        <v>476</v>
      </c>
      <c r="J419" t="s">
        <v>477</v>
      </c>
      <c r="K419">
        <v>0</v>
      </c>
      <c r="L419" t="s">
        <v>8</v>
      </c>
      <c r="M419" t="s">
        <v>8</v>
      </c>
      <c r="N419" t="s">
        <v>1376</v>
      </c>
    </row>
    <row r="420" spans="1:14">
      <c r="A420" t="s">
        <v>145</v>
      </c>
      <c r="B420" t="s">
        <v>487</v>
      </c>
      <c r="C420" t="s">
        <v>1187</v>
      </c>
      <c r="D420">
        <v>42863</v>
      </c>
      <c r="E420" t="s">
        <v>1375</v>
      </c>
      <c r="F420" t="s">
        <v>13</v>
      </c>
      <c r="G420" t="s">
        <v>13</v>
      </c>
      <c r="H420" t="s">
        <v>475</v>
      </c>
      <c r="I420" t="s">
        <v>478</v>
      </c>
      <c r="J420" t="s">
        <v>477</v>
      </c>
      <c r="K420">
        <v>0</v>
      </c>
      <c r="L420" t="s">
        <v>8</v>
      </c>
      <c r="M420" t="s">
        <v>8</v>
      </c>
      <c r="N420" t="s">
        <v>1377</v>
      </c>
    </row>
    <row r="421" spans="1:14">
      <c r="A421" t="s">
        <v>145</v>
      </c>
      <c r="B421" t="s">
        <v>487</v>
      </c>
      <c r="C421" t="s">
        <v>1126</v>
      </c>
      <c r="D421">
        <v>42870</v>
      </c>
      <c r="E421" t="s">
        <v>1375</v>
      </c>
      <c r="F421" t="s">
        <v>13</v>
      </c>
      <c r="G421" t="s">
        <v>13</v>
      </c>
      <c r="H421" t="s">
        <v>475</v>
      </c>
      <c r="I421" t="s">
        <v>478</v>
      </c>
      <c r="J421" t="s">
        <v>477</v>
      </c>
      <c r="K421">
        <v>0</v>
      </c>
      <c r="L421" t="s">
        <v>8</v>
      </c>
      <c r="M421" t="s">
        <v>8</v>
      </c>
      <c r="N421" t="s">
        <v>1377</v>
      </c>
    </row>
    <row r="422" spans="1:14">
      <c r="A422" t="s">
        <v>145</v>
      </c>
      <c r="B422" t="s">
        <v>487</v>
      </c>
      <c r="C422" t="s">
        <v>948</v>
      </c>
      <c r="D422">
        <v>42861</v>
      </c>
      <c r="E422" t="s">
        <v>1375</v>
      </c>
      <c r="F422" t="s">
        <v>13</v>
      </c>
      <c r="G422" t="s">
        <v>13</v>
      </c>
      <c r="H422" t="s">
        <v>475</v>
      </c>
      <c r="I422" t="s">
        <v>1038</v>
      </c>
      <c r="J422" t="s">
        <v>477</v>
      </c>
      <c r="K422">
        <v>0</v>
      </c>
      <c r="L422" t="s">
        <v>8</v>
      </c>
      <c r="M422" t="s">
        <v>8</v>
      </c>
      <c r="N422" t="s">
        <v>1055</v>
      </c>
    </row>
    <row r="423" spans="1:14">
      <c r="A423" t="s">
        <v>145</v>
      </c>
      <c r="B423" t="s">
        <v>487</v>
      </c>
      <c r="C423" t="s">
        <v>1141</v>
      </c>
      <c r="D423">
        <v>42862</v>
      </c>
      <c r="E423" t="s">
        <v>1375</v>
      </c>
      <c r="F423" t="s">
        <v>13</v>
      </c>
      <c r="G423" t="s">
        <v>13</v>
      </c>
      <c r="H423" t="s">
        <v>475</v>
      </c>
      <c r="I423" t="s">
        <v>476</v>
      </c>
      <c r="J423" t="s">
        <v>477</v>
      </c>
      <c r="K423">
        <v>0</v>
      </c>
      <c r="L423" t="s">
        <v>8</v>
      </c>
      <c r="M423" t="s">
        <v>8</v>
      </c>
      <c r="N423" t="s">
        <v>1377</v>
      </c>
    </row>
    <row r="424" spans="1:14">
      <c r="A424" t="s">
        <v>145</v>
      </c>
      <c r="B424" t="s">
        <v>487</v>
      </c>
      <c r="C424" t="s">
        <v>1154</v>
      </c>
      <c r="D424">
        <v>42862</v>
      </c>
      <c r="E424" t="s">
        <v>1375</v>
      </c>
      <c r="F424" t="s">
        <v>13</v>
      </c>
      <c r="G424" t="s">
        <v>13</v>
      </c>
      <c r="H424" t="s">
        <v>475</v>
      </c>
      <c r="I424" t="s">
        <v>476</v>
      </c>
      <c r="J424" t="s">
        <v>477</v>
      </c>
      <c r="K424">
        <v>0</v>
      </c>
      <c r="L424" t="s">
        <v>8</v>
      </c>
      <c r="M424" t="s">
        <v>8</v>
      </c>
      <c r="N424" t="s">
        <v>1376</v>
      </c>
    </row>
    <row r="425" spans="1:14">
      <c r="A425" t="s">
        <v>145</v>
      </c>
      <c r="B425" t="s">
        <v>487</v>
      </c>
      <c r="C425" t="s">
        <v>948</v>
      </c>
      <c r="D425">
        <v>42861</v>
      </c>
      <c r="E425" t="s">
        <v>1375</v>
      </c>
      <c r="F425" t="s">
        <v>13</v>
      </c>
      <c r="G425" t="s">
        <v>13</v>
      </c>
      <c r="H425" t="s">
        <v>475</v>
      </c>
      <c r="I425" t="s">
        <v>478</v>
      </c>
      <c r="J425" t="s">
        <v>477</v>
      </c>
      <c r="K425">
        <v>0</v>
      </c>
      <c r="L425" t="s">
        <v>8</v>
      </c>
      <c r="M425" t="s">
        <v>8</v>
      </c>
      <c r="N425" t="s">
        <v>1382</v>
      </c>
    </row>
    <row r="426" spans="1:14">
      <c r="A426" t="s">
        <v>145</v>
      </c>
      <c r="B426" t="s">
        <v>487</v>
      </c>
      <c r="C426" t="s">
        <v>1148</v>
      </c>
      <c r="D426">
        <v>42864</v>
      </c>
      <c r="E426" t="s">
        <v>1375</v>
      </c>
      <c r="F426" t="s">
        <v>13</v>
      </c>
      <c r="G426" t="s">
        <v>13</v>
      </c>
      <c r="H426" t="s">
        <v>475</v>
      </c>
      <c r="I426" t="s">
        <v>478</v>
      </c>
      <c r="J426" t="s">
        <v>477</v>
      </c>
      <c r="K426">
        <v>0</v>
      </c>
      <c r="L426" t="s">
        <v>8</v>
      </c>
      <c r="M426" t="s">
        <v>8</v>
      </c>
      <c r="N426" t="s">
        <v>1376</v>
      </c>
    </row>
    <row r="427" spans="1:14">
      <c r="A427" t="s">
        <v>145</v>
      </c>
      <c r="B427" t="s">
        <v>487</v>
      </c>
      <c r="C427" t="s">
        <v>1152</v>
      </c>
      <c r="D427">
        <v>42862</v>
      </c>
      <c r="E427" t="s">
        <v>1375</v>
      </c>
      <c r="F427" t="s">
        <v>13</v>
      </c>
      <c r="G427" t="s">
        <v>13</v>
      </c>
      <c r="H427" t="s">
        <v>475</v>
      </c>
      <c r="I427" t="s">
        <v>476</v>
      </c>
      <c r="J427" t="s">
        <v>477</v>
      </c>
      <c r="K427">
        <v>0</v>
      </c>
      <c r="L427" t="s">
        <v>8</v>
      </c>
      <c r="M427" t="s">
        <v>8</v>
      </c>
      <c r="N427" t="s">
        <v>1377</v>
      </c>
    </row>
    <row r="428" spans="1:14">
      <c r="A428" t="s">
        <v>145</v>
      </c>
      <c r="B428" t="s">
        <v>487</v>
      </c>
      <c r="C428" t="s">
        <v>1107</v>
      </c>
      <c r="D428">
        <v>42862</v>
      </c>
      <c r="E428" t="s">
        <v>1375</v>
      </c>
      <c r="F428" t="s">
        <v>13</v>
      </c>
      <c r="G428" t="s">
        <v>13</v>
      </c>
      <c r="H428" t="s">
        <v>475</v>
      </c>
      <c r="I428" t="s">
        <v>478</v>
      </c>
      <c r="J428" t="s">
        <v>477</v>
      </c>
      <c r="K428">
        <v>0</v>
      </c>
      <c r="L428" t="s">
        <v>8</v>
      </c>
      <c r="M428" t="s">
        <v>8</v>
      </c>
      <c r="N428" t="s">
        <v>1377</v>
      </c>
    </row>
    <row r="429" spans="1:14">
      <c r="A429" t="s">
        <v>145</v>
      </c>
      <c r="B429" t="s">
        <v>487</v>
      </c>
      <c r="C429" t="s">
        <v>1171</v>
      </c>
      <c r="D429">
        <v>42862</v>
      </c>
      <c r="E429" t="s">
        <v>1375</v>
      </c>
      <c r="F429" t="s">
        <v>13</v>
      </c>
      <c r="G429" t="s">
        <v>13</v>
      </c>
      <c r="H429" t="s">
        <v>475</v>
      </c>
      <c r="I429" t="s">
        <v>476</v>
      </c>
      <c r="J429" t="s">
        <v>477</v>
      </c>
      <c r="K429">
        <v>0</v>
      </c>
      <c r="L429" t="s">
        <v>8</v>
      </c>
      <c r="M429" t="s">
        <v>8</v>
      </c>
      <c r="N429" t="s">
        <v>1377</v>
      </c>
    </row>
    <row r="430" spans="1:14">
      <c r="A430" t="s">
        <v>145</v>
      </c>
      <c r="B430" t="s">
        <v>487</v>
      </c>
      <c r="C430" t="s">
        <v>1318</v>
      </c>
      <c r="D430">
        <v>42879</v>
      </c>
      <c r="E430" t="s">
        <v>1375</v>
      </c>
      <c r="F430" t="s">
        <v>13</v>
      </c>
      <c r="G430" t="s">
        <v>13</v>
      </c>
      <c r="H430" t="s">
        <v>475</v>
      </c>
      <c r="I430" t="s">
        <v>478</v>
      </c>
      <c r="J430" t="s">
        <v>477</v>
      </c>
      <c r="K430">
        <v>0</v>
      </c>
      <c r="L430" t="s">
        <v>8</v>
      </c>
      <c r="M430" t="s">
        <v>8</v>
      </c>
      <c r="N430" t="s">
        <v>1377</v>
      </c>
    </row>
    <row r="431" spans="1:14">
      <c r="A431" t="s">
        <v>145</v>
      </c>
      <c r="B431" t="s">
        <v>487</v>
      </c>
      <c r="C431" t="s">
        <v>1321</v>
      </c>
      <c r="D431">
        <v>42879</v>
      </c>
      <c r="E431" t="s">
        <v>1375</v>
      </c>
      <c r="F431" t="s">
        <v>13</v>
      </c>
      <c r="G431" t="s">
        <v>13</v>
      </c>
      <c r="H431" t="s">
        <v>475</v>
      </c>
      <c r="I431" t="s">
        <v>478</v>
      </c>
      <c r="J431" t="s">
        <v>477</v>
      </c>
      <c r="K431">
        <v>0</v>
      </c>
      <c r="L431" t="s">
        <v>8</v>
      </c>
      <c r="M431" t="s">
        <v>8</v>
      </c>
      <c r="N431" t="s">
        <v>1376</v>
      </c>
    </row>
    <row r="432" spans="1:14">
      <c r="A432" t="s">
        <v>145</v>
      </c>
      <c r="B432" t="s">
        <v>487</v>
      </c>
      <c r="C432" t="s">
        <v>924</v>
      </c>
      <c r="D432">
        <v>42861</v>
      </c>
      <c r="E432" t="s">
        <v>1375</v>
      </c>
      <c r="F432" t="s">
        <v>13</v>
      </c>
      <c r="G432" t="s">
        <v>13</v>
      </c>
      <c r="H432" t="s">
        <v>475</v>
      </c>
      <c r="I432" t="s">
        <v>476</v>
      </c>
      <c r="J432" t="s">
        <v>483</v>
      </c>
      <c r="K432">
        <v>0</v>
      </c>
      <c r="L432" t="s">
        <v>8</v>
      </c>
      <c r="M432" t="s">
        <v>8</v>
      </c>
      <c r="N432" t="s">
        <v>1050</v>
      </c>
    </row>
    <row r="433" spans="1:14">
      <c r="A433" t="s">
        <v>145</v>
      </c>
      <c r="B433" t="s">
        <v>487</v>
      </c>
      <c r="C433" t="s">
        <v>1062</v>
      </c>
      <c r="D433">
        <v>42862</v>
      </c>
      <c r="E433" t="s">
        <v>1375</v>
      </c>
      <c r="F433" t="s">
        <v>13</v>
      </c>
      <c r="G433" t="s">
        <v>13</v>
      </c>
      <c r="H433" t="s">
        <v>475</v>
      </c>
      <c r="I433" t="s">
        <v>478</v>
      </c>
      <c r="J433" t="s">
        <v>477</v>
      </c>
      <c r="K433">
        <v>0</v>
      </c>
      <c r="L433" t="s">
        <v>8</v>
      </c>
      <c r="M433" t="s">
        <v>8</v>
      </c>
      <c r="N433" t="s">
        <v>1377</v>
      </c>
    </row>
    <row r="434" spans="1:14">
      <c r="A434" t="s">
        <v>145</v>
      </c>
      <c r="B434" t="s">
        <v>487</v>
      </c>
      <c r="C434" t="s">
        <v>1157</v>
      </c>
      <c r="D434">
        <v>42868</v>
      </c>
      <c r="E434" t="s">
        <v>1375</v>
      </c>
      <c r="F434" t="s">
        <v>13</v>
      </c>
      <c r="G434" t="s">
        <v>13</v>
      </c>
      <c r="H434" t="s">
        <v>475</v>
      </c>
      <c r="I434" t="s">
        <v>478</v>
      </c>
      <c r="J434" t="s">
        <v>477</v>
      </c>
      <c r="K434">
        <v>0</v>
      </c>
      <c r="L434" t="s">
        <v>8</v>
      </c>
      <c r="M434" t="s">
        <v>8</v>
      </c>
      <c r="N434" t="s">
        <v>1376</v>
      </c>
    </row>
    <row r="435" spans="1:14">
      <c r="A435" t="s">
        <v>145</v>
      </c>
      <c r="B435" t="s">
        <v>487</v>
      </c>
      <c r="C435" t="s">
        <v>1315</v>
      </c>
      <c r="D435">
        <v>42883</v>
      </c>
      <c r="E435" t="s">
        <v>1375</v>
      </c>
      <c r="F435" t="s">
        <v>13</v>
      </c>
      <c r="G435" t="s">
        <v>13</v>
      </c>
      <c r="H435" t="s">
        <v>475</v>
      </c>
      <c r="I435" t="s">
        <v>478</v>
      </c>
      <c r="J435" t="s">
        <v>477</v>
      </c>
      <c r="K435">
        <v>0</v>
      </c>
      <c r="L435" t="s">
        <v>8</v>
      </c>
      <c r="M435" t="s">
        <v>8</v>
      </c>
      <c r="N435" t="s">
        <v>1376</v>
      </c>
    </row>
    <row r="436" spans="1:14">
      <c r="A436" t="s">
        <v>145</v>
      </c>
      <c r="B436" t="s">
        <v>487</v>
      </c>
      <c r="C436" t="s">
        <v>1317</v>
      </c>
      <c r="D436">
        <v>42863</v>
      </c>
      <c r="E436" t="s">
        <v>1375</v>
      </c>
      <c r="F436" t="s">
        <v>13</v>
      </c>
      <c r="G436" t="s">
        <v>13</v>
      </c>
      <c r="H436" t="s">
        <v>475</v>
      </c>
      <c r="I436" t="s">
        <v>478</v>
      </c>
      <c r="J436" t="s">
        <v>477</v>
      </c>
      <c r="K436">
        <v>0</v>
      </c>
      <c r="L436" t="s">
        <v>8</v>
      </c>
      <c r="M436" t="s">
        <v>8</v>
      </c>
      <c r="N436" t="s">
        <v>1376</v>
      </c>
    </row>
    <row r="437" spans="1:14">
      <c r="A437" t="s">
        <v>145</v>
      </c>
      <c r="B437" t="s">
        <v>487</v>
      </c>
      <c r="C437" t="s">
        <v>1104</v>
      </c>
      <c r="D437">
        <v>42868</v>
      </c>
      <c r="E437" t="s">
        <v>1375</v>
      </c>
      <c r="F437" t="s">
        <v>13</v>
      </c>
      <c r="G437" t="s">
        <v>13</v>
      </c>
      <c r="H437" t="s">
        <v>475</v>
      </c>
      <c r="I437" t="s">
        <v>478</v>
      </c>
      <c r="J437" t="s">
        <v>477</v>
      </c>
      <c r="K437">
        <v>0</v>
      </c>
      <c r="L437" t="s">
        <v>8</v>
      </c>
      <c r="M437" t="s">
        <v>8</v>
      </c>
      <c r="N437" t="s">
        <v>1377</v>
      </c>
    </row>
    <row r="438" spans="1:14">
      <c r="A438" t="s">
        <v>145</v>
      </c>
      <c r="B438" t="s">
        <v>487</v>
      </c>
      <c r="C438" t="s">
        <v>1131</v>
      </c>
      <c r="D438">
        <v>42868</v>
      </c>
      <c r="E438" t="s">
        <v>1375</v>
      </c>
      <c r="F438" t="s">
        <v>13</v>
      </c>
      <c r="G438" t="s">
        <v>13</v>
      </c>
      <c r="H438" t="s">
        <v>475</v>
      </c>
      <c r="I438" t="s">
        <v>476</v>
      </c>
      <c r="J438" t="s">
        <v>477</v>
      </c>
      <c r="K438">
        <v>0</v>
      </c>
      <c r="L438" t="s">
        <v>8</v>
      </c>
      <c r="M438" t="s">
        <v>8</v>
      </c>
      <c r="N438" t="s">
        <v>1377</v>
      </c>
    </row>
    <row r="439" spans="1:14">
      <c r="A439" t="s">
        <v>145</v>
      </c>
      <c r="B439" t="s">
        <v>487</v>
      </c>
      <c r="C439" t="s">
        <v>1087</v>
      </c>
      <c r="D439">
        <v>42868</v>
      </c>
      <c r="E439" t="s">
        <v>1375</v>
      </c>
      <c r="F439" t="s">
        <v>13</v>
      </c>
      <c r="G439" t="s">
        <v>13</v>
      </c>
      <c r="H439" t="s">
        <v>475</v>
      </c>
      <c r="I439" t="s">
        <v>478</v>
      </c>
      <c r="J439" t="s">
        <v>477</v>
      </c>
      <c r="K439">
        <v>0</v>
      </c>
      <c r="L439" t="s">
        <v>8</v>
      </c>
      <c r="M439" t="s">
        <v>8</v>
      </c>
      <c r="N439" t="s">
        <v>1376</v>
      </c>
    </row>
    <row r="440" spans="1:14">
      <c r="A440" t="s">
        <v>145</v>
      </c>
      <c r="B440" t="s">
        <v>487</v>
      </c>
      <c r="C440" t="s">
        <v>1312</v>
      </c>
      <c r="D440">
        <v>42864</v>
      </c>
      <c r="E440" t="s">
        <v>1375</v>
      </c>
      <c r="F440" t="s">
        <v>13</v>
      </c>
      <c r="G440" t="s">
        <v>13</v>
      </c>
      <c r="H440" t="s">
        <v>475</v>
      </c>
      <c r="I440" t="s">
        <v>478</v>
      </c>
      <c r="J440" t="s">
        <v>477</v>
      </c>
      <c r="K440">
        <v>0</v>
      </c>
      <c r="L440" t="s">
        <v>8</v>
      </c>
      <c r="M440" t="s">
        <v>8</v>
      </c>
      <c r="N440" t="s">
        <v>1377</v>
      </c>
    </row>
    <row r="441" spans="1:14">
      <c r="A441" t="s">
        <v>145</v>
      </c>
      <c r="B441" t="s">
        <v>487</v>
      </c>
      <c r="C441" t="s">
        <v>1113</v>
      </c>
      <c r="D441">
        <v>42880</v>
      </c>
      <c r="E441" t="s">
        <v>1375</v>
      </c>
      <c r="F441" t="s">
        <v>13</v>
      </c>
      <c r="G441" t="s">
        <v>13</v>
      </c>
      <c r="H441" t="s">
        <v>475</v>
      </c>
      <c r="I441" t="s">
        <v>478</v>
      </c>
      <c r="J441" t="s">
        <v>477</v>
      </c>
      <c r="K441">
        <v>0</v>
      </c>
      <c r="L441" t="s">
        <v>8</v>
      </c>
      <c r="M441" t="s">
        <v>8</v>
      </c>
      <c r="N441" t="s">
        <v>1376</v>
      </c>
    </row>
    <row r="442" spans="1:14">
      <c r="A442" t="s">
        <v>145</v>
      </c>
      <c r="B442" t="s">
        <v>487</v>
      </c>
      <c r="C442" t="s">
        <v>1286</v>
      </c>
      <c r="D442">
        <v>42862</v>
      </c>
      <c r="E442" t="s">
        <v>1375</v>
      </c>
      <c r="F442" t="s">
        <v>13</v>
      </c>
      <c r="G442" t="s">
        <v>13</v>
      </c>
      <c r="H442" t="s">
        <v>475</v>
      </c>
      <c r="I442" t="s">
        <v>478</v>
      </c>
      <c r="J442" t="s">
        <v>477</v>
      </c>
      <c r="K442">
        <v>0</v>
      </c>
      <c r="L442" t="s">
        <v>8</v>
      </c>
      <c r="M442" t="s">
        <v>8</v>
      </c>
      <c r="N442" t="s">
        <v>1377</v>
      </c>
    </row>
    <row r="443" spans="1:14">
      <c r="A443" t="s">
        <v>146</v>
      </c>
      <c r="B443" t="s">
        <v>495</v>
      </c>
      <c r="C443" t="s">
        <v>958</v>
      </c>
      <c r="D443">
        <v>42862</v>
      </c>
      <c r="E443" t="s">
        <v>1375</v>
      </c>
      <c r="F443" t="s">
        <v>13</v>
      </c>
      <c r="G443" t="s">
        <v>13</v>
      </c>
      <c r="H443" t="s">
        <v>475</v>
      </c>
      <c r="I443" t="s">
        <v>478</v>
      </c>
      <c r="J443" t="s">
        <v>477</v>
      </c>
      <c r="K443">
        <v>0</v>
      </c>
      <c r="L443" t="s">
        <v>8</v>
      </c>
      <c r="M443" t="s">
        <v>8</v>
      </c>
      <c r="N443" t="s">
        <v>1325</v>
      </c>
    </row>
    <row r="444" spans="1:14">
      <c r="A444" t="s">
        <v>146</v>
      </c>
      <c r="B444" t="s">
        <v>495</v>
      </c>
      <c r="C444" t="s">
        <v>1329</v>
      </c>
      <c r="D444">
        <v>42865</v>
      </c>
      <c r="E444" t="s">
        <v>1375</v>
      </c>
      <c r="F444" t="s">
        <v>13</v>
      </c>
      <c r="G444" t="s">
        <v>13</v>
      </c>
      <c r="H444" t="s">
        <v>475</v>
      </c>
      <c r="I444" t="s">
        <v>478</v>
      </c>
      <c r="J444" t="s">
        <v>477</v>
      </c>
      <c r="K444">
        <v>0</v>
      </c>
      <c r="L444" t="s">
        <v>8</v>
      </c>
      <c r="M444" t="s">
        <v>8</v>
      </c>
      <c r="N444" t="s">
        <v>1376</v>
      </c>
    </row>
    <row r="445" spans="1:14">
      <c r="A445" t="s">
        <v>146</v>
      </c>
      <c r="B445" t="s">
        <v>495</v>
      </c>
      <c r="C445" t="s">
        <v>981</v>
      </c>
      <c r="D445">
        <v>42862</v>
      </c>
      <c r="E445" t="s">
        <v>1375</v>
      </c>
      <c r="F445" t="s">
        <v>13</v>
      </c>
      <c r="G445" t="s">
        <v>13</v>
      </c>
      <c r="H445" t="s">
        <v>475</v>
      </c>
      <c r="I445" t="s">
        <v>478</v>
      </c>
      <c r="J445" t="s">
        <v>483</v>
      </c>
      <c r="K445">
        <v>0</v>
      </c>
      <c r="L445" t="s">
        <v>8</v>
      </c>
      <c r="M445" t="s">
        <v>8</v>
      </c>
      <c r="N445" t="s">
        <v>1383</v>
      </c>
    </row>
    <row r="446" spans="1:14">
      <c r="A446" t="s">
        <v>146</v>
      </c>
      <c r="B446" t="s">
        <v>495</v>
      </c>
      <c r="C446" t="s">
        <v>1078</v>
      </c>
      <c r="D446">
        <v>42865</v>
      </c>
      <c r="E446" t="s">
        <v>1375</v>
      </c>
      <c r="F446" t="s">
        <v>13</v>
      </c>
      <c r="G446" t="s">
        <v>13</v>
      </c>
      <c r="H446" t="s">
        <v>475</v>
      </c>
      <c r="I446" t="s">
        <v>478</v>
      </c>
      <c r="J446" t="s">
        <v>477</v>
      </c>
      <c r="K446">
        <v>0</v>
      </c>
      <c r="L446" t="s">
        <v>8</v>
      </c>
      <c r="M446" t="s">
        <v>8</v>
      </c>
      <c r="N446" t="s">
        <v>1377</v>
      </c>
    </row>
    <row r="447" spans="1:14">
      <c r="A447" t="s">
        <v>146</v>
      </c>
      <c r="B447" t="s">
        <v>495</v>
      </c>
      <c r="C447" t="s">
        <v>958</v>
      </c>
      <c r="D447">
        <v>42862</v>
      </c>
      <c r="E447" t="s">
        <v>1375</v>
      </c>
      <c r="F447" t="s">
        <v>13</v>
      </c>
      <c r="G447" t="s">
        <v>13</v>
      </c>
      <c r="H447" t="s">
        <v>475</v>
      </c>
      <c r="I447" t="s">
        <v>478</v>
      </c>
      <c r="J447" t="s">
        <v>483</v>
      </c>
      <c r="K447">
        <v>0</v>
      </c>
      <c r="L447" t="s">
        <v>8</v>
      </c>
      <c r="M447" t="s">
        <v>8</v>
      </c>
      <c r="N447" t="s">
        <v>1383</v>
      </c>
    </row>
    <row r="448" spans="1:14">
      <c r="A448" t="s">
        <v>146</v>
      </c>
      <c r="B448" t="s">
        <v>495</v>
      </c>
      <c r="C448" t="s">
        <v>1161</v>
      </c>
      <c r="D448">
        <v>42863</v>
      </c>
      <c r="E448" t="s">
        <v>1375</v>
      </c>
      <c r="F448" t="s">
        <v>13</v>
      </c>
      <c r="G448" t="s">
        <v>13</v>
      </c>
      <c r="H448" t="s">
        <v>475</v>
      </c>
      <c r="I448" t="s">
        <v>478</v>
      </c>
      <c r="J448" t="s">
        <v>477</v>
      </c>
      <c r="K448">
        <v>0</v>
      </c>
      <c r="L448" t="s">
        <v>8</v>
      </c>
      <c r="M448" t="s">
        <v>8</v>
      </c>
      <c r="N448" t="s">
        <v>1377</v>
      </c>
    </row>
    <row r="449" spans="1:14">
      <c r="A449" t="s">
        <v>146</v>
      </c>
      <c r="B449" t="s">
        <v>495</v>
      </c>
      <c r="C449" t="s">
        <v>1066</v>
      </c>
      <c r="D449">
        <v>42865</v>
      </c>
      <c r="E449" t="s">
        <v>1375</v>
      </c>
      <c r="F449" t="s">
        <v>13</v>
      </c>
      <c r="G449" t="s">
        <v>13</v>
      </c>
      <c r="H449" t="s">
        <v>475</v>
      </c>
      <c r="I449" t="s">
        <v>478</v>
      </c>
      <c r="J449" t="s">
        <v>477</v>
      </c>
      <c r="K449">
        <v>0</v>
      </c>
      <c r="L449" t="s">
        <v>8</v>
      </c>
      <c r="M449" t="s">
        <v>8</v>
      </c>
      <c r="N449" t="s">
        <v>1377</v>
      </c>
    </row>
    <row r="450" spans="1:14">
      <c r="A450" t="s">
        <v>146</v>
      </c>
      <c r="B450" t="s">
        <v>495</v>
      </c>
      <c r="C450" t="s">
        <v>981</v>
      </c>
      <c r="D450">
        <v>42862</v>
      </c>
      <c r="E450" t="s">
        <v>1375</v>
      </c>
      <c r="F450" t="s">
        <v>13</v>
      </c>
      <c r="G450" t="s">
        <v>13</v>
      </c>
      <c r="H450" t="s">
        <v>475</v>
      </c>
      <c r="I450" t="s">
        <v>478</v>
      </c>
      <c r="J450" t="s">
        <v>477</v>
      </c>
      <c r="K450">
        <v>0</v>
      </c>
      <c r="L450" t="s">
        <v>8</v>
      </c>
      <c r="M450" t="s">
        <v>8</v>
      </c>
      <c r="N450" t="s">
        <v>1325</v>
      </c>
    </row>
    <row r="451" spans="1:14">
      <c r="A451" t="s">
        <v>146</v>
      </c>
      <c r="B451" t="s">
        <v>495</v>
      </c>
      <c r="C451" t="s">
        <v>1158</v>
      </c>
      <c r="D451">
        <v>42863</v>
      </c>
      <c r="E451" t="s">
        <v>1375</v>
      </c>
      <c r="F451" t="s">
        <v>13</v>
      </c>
      <c r="G451" t="s">
        <v>13</v>
      </c>
      <c r="H451" t="s">
        <v>475</v>
      </c>
      <c r="I451" t="s">
        <v>478</v>
      </c>
      <c r="J451" t="s">
        <v>477</v>
      </c>
      <c r="K451">
        <v>0</v>
      </c>
      <c r="L451" t="s">
        <v>8</v>
      </c>
      <c r="M451" t="s">
        <v>8</v>
      </c>
      <c r="N451" t="s">
        <v>1384</v>
      </c>
    </row>
    <row r="452" spans="1:14">
      <c r="A452" t="s">
        <v>146</v>
      </c>
      <c r="B452" t="s">
        <v>495</v>
      </c>
      <c r="C452" t="s">
        <v>945</v>
      </c>
      <c r="D452">
        <v>42862</v>
      </c>
      <c r="E452" t="s">
        <v>1375</v>
      </c>
      <c r="F452" t="s">
        <v>13</v>
      </c>
      <c r="G452" t="s">
        <v>13</v>
      </c>
      <c r="H452" t="s">
        <v>475</v>
      </c>
      <c r="I452" t="s">
        <v>478</v>
      </c>
      <c r="J452" t="s">
        <v>477</v>
      </c>
      <c r="K452">
        <v>0</v>
      </c>
      <c r="L452" t="s">
        <v>8</v>
      </c>
      <c r="M452" t="s">
        <v>8</v>
      </c>
      <c r="N452" t="s">
        <v>1385</v>
      </c>
    </row>
    <row r="453" spans="1:14">
      <c r="A453" t="s">
        <v>1000</v>
      </c>
      <c r="B453" t="s">
        <v>71</v>
      </c>
      <c r="C453" t="s">
        <v>1035</v>
      </c>
      <c r="D453">
        <v>42883</v>
      </c>
      <c r="E453" t="s">
        <v>1375</v>
      </c>
      <c r="F453" t="s">
        <v>13</v>
      </c>
      <c r="G453" t="s">
        <v>13</v>
      </c>
      <c r="H453" t="s">
        <v>475</v>
      </c>
      <c r="I453" t="s">
        <v>478</v>
      </c>
      <c r="J453" t="s">
        <v>477</v>
      </c>
      <c r="K453">
        <v>0</v>
      </c>
      <c r="L453" t="s">
        <v>8</v>
      </c>
      <c r="M453" t="s">
        <v>8</v>
      </c>
      <c r="N453" t="s">
        <v>1379</v>
      </c>
    </row>
    <row r="454" spans="1:14">
      <c r="A454" t="s">
        <v>1000</v>
      </c>
      <c r="B454" t="s">
        <v>71</v>
      </c>
      <c r="C454" t="s">
        <v>1168</v>
      </c>
      <c r="D454">
        <v>42862</v>
      </c>
      <c r="E454" t="s">
        <v>1375</v>
      </c>
      <c r="F454" t="s">
        <v>13</v>
      </c>
      <c r="G454" t="s">
        <v>13</v>
      </c>
      <c r="H454" t="s">
        <v>475</v>
      </c>
      <c r="I454" t="s">
        <v>478</v>
      </c>
      <c r="J454" t="s">
        <v>477</v>
      </c>
      <c r="K454">
        <v>0</v>
      </c>
      <c r="L454" t="s">
        <v>8</v>
      </c>
      <c r="M454" t="s">
        <v>8</v>
      </c>
      <c r="N454" t="s">
        <v>1376</v>
      </c>
    </row>
    <row r="455" spans="1:14">
      <c r="A455" t="s">
        <v>1000</v>
      </c>
      <c r="B455" t="s">
        <v>71</v>
      </c>
      <c r="C455" t="s">
        <v>1069</v>
      </c>
      <c r="D455">
        <v>42869</v>
      </c>
      <c r="E455" t="s">
        <v>1375</v>
      </c>
      <c r="F455" t="s">
        <v>13</v>
      </c>
      <c r="G455" t="s">
        <v>13</v>
      </c>
      <c r="H455" t="s">
        <v>475</v>
      </c>
      <c r="I455" t="s">
        <v>478</v>
      </c>
      <c r="J455" t="s">
        <v>477</v>
      </c>
      <c r="K455">
        <v>0</v>
      </c>
      <c r="L455" t="s">
        <v>8</v>
      </c>
      <c r="M455" t="s">
        <v>8</v>
      </c>
      <c r="N455" t="s">
        <v>988</v>
      </c>
    </row>
    <row r="456" spans="1:14">
      <c r="A456" t="s">
        <v>1000</v>
      </c>
      <c r="B456" t="s">
        <v>71</v>
      </c>
      <c r="C456" t="s">
        <v>1145</v>
      </c>
      <c r="D456">
        <v>42862</v>
      </c>
      <c r="E456" t="s">
        <v>1375</v>
      </c>
      <c r="F456" t="s">
        <v>13</v>
      </c>
      <c r="G456" t="s">
        <v>13</v>
      </c>
      <c r="H456" t="s">
        <v>475</v>
      </c>
      <c r="I456" t="s">
        <v>478</v>
      </c>
      <c r="J456" t="s">
        <v>477</v>
      </c>
      <c r="K456">
        <v>0</v>
      </c>
      <c r="L456" t="s">
        <v>8</v>
      </c>
      <c r="M456" t="s">
        <v>8</v>
      </c>
      <c r="N456" t="s">
        <v>1376</v>
      </c>
    </row>
    <row r="457" spans="1:14">
      <c r="A457" t="s">
        <v>1000</v>
      </c>
      <c r="B457" t="s">
        <v>71</v>
      </c>
      <c r="C457" t="s">
        <v>1080</v>
      </c>
      <c r="D457">
        <v>42869</v>
      </c>
      <c r="E457" t="s">
        <v>1375</v>
      </c>
      <c r="F457" t="s">
        <v>13</v>
      </c>
      <c r="G457" t="s">
        <v>13</v>
      </c>
      <c r="H457" t="s">
        <v>475</v>
      </c>
      <c r="I457" t="s">
        <v>478</v>
      </c>
      <c r="J457" t="s">
        <v>477</v>
      </c>
      <c r="K457">
        <v>0</v>
      </c>
      <c r="L457" t="s">
        <v>8</v>
      </c>
      <c r="M457" t="s">
        <v>8</v>
      </c>
      <c r="N457" t="s">
        <v>988</v>
      </c>
    </row>
    <row r="458" spans="1:14">
      <c r="A458" t="s">
        <v>1000</v>
      </c>
      <c r="B458" t="s">
        <v>71</v>
      </c>
      <c r="C458" t="s">
        <v>1335</v>
      </c>
      <c r="D458">
        <v>42862</v>
      </c>
      <c r="E458" t="s">
        <v>1375</v>
      </c>
      <c r="F458" t="s">
        <v>13</v>
      </c>
      <c r="G458" t="s">
        <v>13</v>
      </c>
      <c r="H458" t="s">
        <v>475</v>
      </c>
      <c r="I458" t="s">
        <v>478</v>
      </c>
      <c r="J458" t="s">
        <v>477</v>
      </c>
      <c r="K458">
        <v>0</v>
      </c>
      <c r="L458" t="s">
        <v>8</v>
      </c>
      <c r="M458" t="s">
        <v>8</v>
      </c>
      <c r="N458" t="s">
        <v>1376</v>
      </c>
    </row>
    <row r="459" spans="1:14">
      <c r="A459" t="s">
        <v>1000</v>
      </c>
      <c r="B459" t="s">
        <v>71</v>
      </c>
      <c r="C459" t="s">
        <v>1173</v>
      </c>
      <c r="D459">
        <v>42860</v>
      </c>
      <c r="E459" t="s">
        <v>1375</v>
      </c>
      <c r="F459" t="s">
        <v>13</v>
      </c>
      <c r="G459" t="s">
        <v>13</v>
      </c>
      <c r="H459" t="s">
        <v>475</v>
      </c>
      <c r="I459" t="s">
        <v>478</v>
      </c>
      <c r="J459" t="s">
        <v>477</v>
      </c>
      <c r="K459">
        <v>0</v>
      </c>
      <c r="L459" t="s">
        <v>8</v>
      </c>
      <c r="M459" t="s">
        <v>8</v>
      </c>
      <c r="N459" t="s">
        <v>1376</v>
      </c>
    </row>
    <row r="460" spans="1:14">
      <c r="A460" t="s">
        <v>1000</v>
      </c>
      <c r="B460" t="s">
        <v>71</v>
      </c>
      <c r="C460" t="s">
        <v>1082</v>
      </c>
      <c r="D460">
        <v>42869</v>
      </c>
      <c r="E460" t="s">
        <v>1375</v>
      </c>
      <c r="F460" t="s">
        <v>13</v>
      </c>
      <c r="G460" t="s">
        <v>13</v>
      </c>
      <c r="H460" t="s">
        <v>475</v>
      </c>
      <c r="I460" t="s">
        <v>478</v>
      </c>
      <c r="J460" t="s">
        <v>477</v>
      </c>
      <c r="K460">
        <v>0</v>
      </c>
      <c r="L460" t="s">
        <v>8</v>
      </c>
      <c r="M460" t="s">
        <v>8</v>
      </c>
      <c r="N460" t="s">
        <v>988</v>
      </c>
    </row>
    <row r="461" spans="1:14">
      <c r="A461" t="s">
        <v>1000</v>
      </c>
      <c r="B461" t="s">
        <v>71</v>
      </c>
      <c r="C461" t="s">
        <v>1206</v>
      </c>
      <c r="D461">
        <v>42862</v>
      </c>
      <c r="E461" t="s">
        <v>1375</v>
      </c>
      <c r="F461" t="s">
        <v>13</v>
      </c>
      <c r="G461" t="s">
        <v>13</v>
      </c>
      <c r="H461" t="s">
        <v>475</v>
      </c>
      <c r="I461" t="s">
        <v>478</v>
      </c>
      <c r="J461" t="s">
        <v>477</v>
      </c>
      <c r="K461">
        <v>0</v>
      </c>
      <c r="L461" t="s">
        <v>8</v>
      </c>
      <c r="M461" t="s">
        <v>8</v>
      </c>
      <c r="N461" t="s">
        <v>1376</v>
      </c>
    </row>
    <row r="462" spans="1:14">
      <c r="A462" t="s">
        <v>1000</v>
      </c>
      <c r="B462" t="s">
        <v>71</v>
      </c>
      <c r="C462" t="s">
        <v>1147</v>
      </c>
      <c r="D462">
        <v>42861</v>
      </c>
      <c r="E462" t="s">
        <v>1375</v>
      </c>
      <c r="F462" t="s">
        <v>13</v>
      </c>
      <c r="G462" t="s">
        <v>13</v>
      </c>
      <c r="H462" t="s">
        <v>475</v>
      </c>
      <c r="I462" t="s">
        <v>476</v>
      </c>
      <c r="J462" t="s">
        <v>477</v>
      </c>
      <c r="K462">
        <v>0</v>
      </c>
      <c r="L462" t="s">
        <v>8</v>
      </c>
      <c r="M462" t="s">
        <v>8</v>
      </c>
      <c r="N462" t="s">
        <v>1376</v>
      </c>
    </row>
    <row r="463" spans="1:14">
      <c r="A463" t="s">
        <v>1000</v>
      </c>
      <c r="B463" t="s">
        <v>71</v>
      </c>
      <c r="C463" t="s">
        <v>1172</v>
      </c>
      <c r="D463">
        <v>42862</v>
      </c>
      <c r="E463" t="s">
        <v>1375</v>
      </c>
      <c r="F463" t="s">
        <v>13</v>
      </c>
      <c r="G463" t="s">
        <v>13</v>
      </c>
      <c r="H463" t="s">
        <v>475</v>
      </c>
      <c r="I463" t="s">
        <v>478</v>
      </c>
      <c r="J463" t="s">
        <v>477</v>
      </c>
      <c r="K463">
        <v>0</v>
      </c>
      <c r="L463" t="s">
        <v>8</v>
      </c>
      <c r="M463" t="s">
        <v>8</v>
      </c>
      <c r="N463" t="s">
        <v>1377</v>
      </c>
    </row>
    <row r="464" spans="1:14">
      <c r="A464" t="s">
        <v>1000</v>
      </c>
      <c r="B464" t="s">
        <v>71</v>
      </c>
      <c r="C464" t="s">
        <v>1206</v>
      </c>
      <c r="D464">
        <v>42879</v>
      </c>
      <c r="E464" t="s">
        <v>1375</v>
      </c>
      <c r="F464" t="s">
        <v>13</v>
      </c>
      <c r="G464" t="s">
        <v>13</v>
      </c>
      <c r="H464" t="s">
        <v>475</v>
      </c>
      <c r="I464" t="s">
        <v>476</v>
      </c>
      <c r="J464" t="s">
        <v>995</v>
      </c>
      <c r="K464">
        <v>0</v>
      </c>
      <c r="L464" t="s">
        <v>8</v>
      </c>
      <c r="M464" t="s">
        <v>8</v>
      </c>
      <c r="N464" t="s">
        <v>1386</v>
      </c>
    </row>
    <row r="465" spans="1:14">
      <c r="A465" t="s">
        <v>1000</v>
      </c>
      <c r="B465" t="s">
        <v>71</v>
      </c>
      <c r="C465" t="s">
        <v>1190</v>
      </c>
      <c r="D465">
        <v>42859</v>
      </c>
      <c r="E465" t="s">
        <v>1375</v>
      </c>
      <c r="F465" t="s">
        <v>13</v>
      </c>
      <c r="G465" t="s">
        <v>13</v>
      </c>
      <c r="H465" t="s">
        <v>475</v>
      </c>
      <c r="I465" t="s">
        <v>478</v>
      </c>
      <c r="J465" t="s">
        <v>477</v>
      </c>
      <c r="K465">
        <v>0</v>
      </c>
      <c r="L465" t="s">
        <v>8</v>
      </c>
      <c r="M465" t="s">
        <v>8</v>
      </c>
      <c r="N465" t="s">
        <v>1376</v>
      </c>
    </row>
    <row r="466" spans="1:14">
      <c r="A466" t="s">
        <v>1000</v>
      </c>
      <c r="B466" t="s">
        <v>71</v>
      </c>
      <c r="C466" t="s">
        <v>1138</v>
      </c>
      <c r="D466">
        <v>42862</v>
      </c>
      <c r="E466" t="s">
        <v>1375</v>
      </c>
      <c r="F466" t="s">
        <v>13</v>
      </c>
      <c r="G466" t="s">
        <v>13</v>
      </c>
      <c r="H466" t="s">
        <v>475</v>
      </c>
      <c r="I466" t="s">
        <v>478</v>
      </c>
      <c r="J466" t="s">
        <v>477</v>
      </c>
      <c r="K466">
        <v>0</v>
      </c>
      <c r="L466" t="s">
        <v>8</v>
      </c>
      <c r="M466" t="s">
        <v>8</v>
      </c>
      <c r="N466" t="s">
        <v>1376</v>
      </c>
    </row>
    <row r="467" spans="1:14">
      <c r="A467" t="s">
        <v>1000</v>
      </c>
      <c r="B467" t="s">
        <v>71</v>
      </c>
      <c r="C467" t="s">
        <v>1064</v>
      </c>
      <c r="D467">
        <v>42869</v>
      </c>
      <c r="E467" t="s">
        <v>1375</v>
      </c>
      <c r="F467" t="s">
        <v>13</v>
      </c>
      <c r="G467" t="s">
        <v>13</v>
      </c>
      <c r="H467" t="s">
        <v>475</v>
      </c>
      <c r="I467" t="s">
        <v>478</v>
      </c>
      <c r="J467" t="s">
        <v>477</v>
      </c>
      <c r="K467">
        <v>0</v>
      </c>
      <c r="L467" t="s">
        <v>8</v>
      </c>
      <c r="M467" t="s">
        <v>8</v>
      </c>
      <c r="N467" t="s">
        <v>988</v>
      </c>
    </row>
    <row r="468" spans="1:14">
      <c r="A468" t="s">
        <v>1000</v>
      </c>
      <c r="B468" t="s">
        <v>71</v>
      </c>
      <c r="C468" t="s">
        <v>1341</v>
      </c>
      <c r="D468">
        <v>42862</v>
      </c>
      <c r="E468" t="s">
        <v>1375</v>
      </c>
      <c r="F468" t="s">
        <v>13</v>
      </c>
      <c r="G468" t="s">
        <v>13</v>
      </c>
      <c r="H468" t="s">
        <v>475</v>
      </c>
      <c r="I468" t="s">
        <v>478</v>
      </c>
      <c r="J468" t="s">
        <v>477</v>
      </c>
      <c r="K468">
        <v>0</v>
      </c>
      <c r="L468" t="s">
        <v>8</v>
      </c>
      <c r="M468" t="s">
        <v>8</v>
      </c>
      <c r="N468" t="s">
        <v>1376</v>
      </c>
    </row>
    <row r="469" spans="1:14">
      <c r="A469" t="s">
        <v>1000</v>
      </c>
      <c r="B469" t="s">
        <v>71</v>
      </c>
      <c r="C469" t="s">
        <v>1144</v>
      </c>
      <c r="D469">
        <v>42860</v>
      </c>
      <c r="E469" t="s">
        <v>1375</v>
      </c>
      <c r="F469" t="s">
        <v>13</v>
      </c>
      <c r="G469" t="s">
        <v>13</v>
      </c>
      <c r="H469" t="s">
        <v>475</v>
      </c>
      <c r="I469" t="s">
        <v>478</v>
      </c>
      <c r="J469" t="s">
        <v>477</v>
      </c>
      <c r="K469">
        <v>0</v>
      </c>
      <c r="L469" t="s">
        <v>8</v>
      </c>
      <c r="M469" t="s">
        <v>8</v>
      </c>
      <c r="N469" t="s">
        <v>1376</v>
      </c>
    </row>
    <row r="470" spans="1:14">
      <c r="A470" t="s">
        <v>1000</v>
      </c>
      <c r="B470" t="s">
        <v>71</v>
      </c>
      <c r="C470" t="s">
        <v>1167</v>
      </c>
      <c r="D470">
        <v>42862</v>
      </c>
      <c r="E470" t="s">
        <v>1375</v>
      </c>
      <c r="F470" t="s">
        <v>13</v>
      </c>
      <c r="G470" t="s">
        <v>13</v>
      </c>
      <c r="H470" t="s">
        <v>475</v>
      </c>
      <c r="I470" t="s">
        <v>478</v>
      </c>
      <c r="J470" t="s">
        <v>477</v>
      </c>
      <c r="K470">
        <v>0</v>
      </c>
      <c r="L470" t="s">
        <v>8</v>
      </c>
      <c r="M470" t="s">
        <v>8</v>
      </c>
      <c r="N470" t="s">
        <v>1376</v>
      </c>
    </row>
    <row r="471" spans="1:14">
      <c r="A471" t="s">
        <v>1000</v>
      </c>
      <c r="B471" t="s">
        <v>71</v>
      </c>
      <c r="C471" t="s">
        <v>1093</v>
      </c>
      <c r="D471">
        <v>42862</v>
      </c>
      <c r="E471" t="s">
        <v>1375</v>
      </c>
      <c r="F471" t="s">
        <v>13</v>
      </c>
      <c r="G471" t="s">
        <v>13</v>
      </c>
      <c r="H471" t="s">
        <v>475</v>
      </c>
      <c r="I471" t="s">
        <v>478</v>
      </c>
      <c r="J471" t="s">
        <v>477</v>
      </c>
      <c r="K471">
        <v>0</v>
      </c>
      <c r="L471" t="s">
        <v>8</v>
      </c>
      <c r="M471" t="s">
        <v>8</v>
      </c>
      <c r="N471" t="s">
        <v>1376</v>
      </c>
    </row>
    <row r="472" spans="1:14">
      <c r="A472" t="s">
        <v>1000</v>
      </c>
      <c r="B472" t="s">
        <v>71</v>
      </c>
      <c r="C472" t="s">
        <v>996</v>
      </c>
      <c r="D472">
        <v>42861</v>
      </c>
      <c r="E472" t="s">
        <v>1375</v>
      </c>
      <c r="F472" t="s">
        <v>13</v>
      </c>
      <c r="G472" t="s">
        <v>13</v>
      </c>
      <c r="H472" t="s">
        <v>475</v>
      </c>
      <c r="I472" t="s">
        <v>478</v>
      </c>
      <c r="J472" t="s">
        <v>477</v>
      </c>
      <c r="K472">
        <v>0</v>
      </c>
      <c r="L472" t="s">
        <v>8</v>
      </c>
      <c r="M472" t="s">
        <v>8</v>
      </c>
      <c r="N472" t="s">
        <v>988</v>
      </c>
    </row>
    <row r="473" spans="1:14">
      <c r="A473" t="s">
        <v>1000</v>
      </c>
      <c r="B473" t="s">
        <v>71</v>
      </c>
      <c r="C473" t="s">
        <v>1166</v>
      </c>
      <c r="D473">
        <v>42862</v>
      </c>
      <c r="E473" t="s">
        <v>1375</v>
      </c>
      <c r="F473" t="s">
        <v>13</v>
      </c>
      <c r="G473" t="s">
        <v>13</v>
      </c>
      <c r="H473" t="s">
        <v>475</v>
      </c>
      <c r="I473" t="s">
        <v>478</v>
      </c>
      <c r="J473" t="s">
        <v>477</v>
      </c>
      <c r="K473">
        <v>0</v>
      </c>
      <c r="L473" t="s">
        <v>8</v>
      </c>
      <c r="M473" t="s">
        <v>8</v>
      </c>
      <c r="N473" t="s">
        <v>1376</v>
      </c>
    </row>
    <row r="474" spans="1:14">
      <c r="A474" t="s">
        <v>1000</v>
      </c>
      <c r="B474" t="s">
        <v>71</v>
      </c>
      <c r="C474" t="s">
        <v>1073</v>
      </c>
      <c r="D474">
        <v>42862</v>
      </c>
      <c r="E474" t="s">
        <v>1375</v>
      </c>
      <c r="F474" t="s">
        <v>13</v>
      </c>
      <c r="G474" t="s">
        <v>13</v>
      </c>
      <c r="H474" t="s">
        <v>475</v>
      </c>
      <c r="I474" t="s">
        <v>478</v>
      </c>
      <c r="J474" t="s">
        <v>477</v>
      </c>
      <c r="K474">
        <v>0</v>
      </c>
      <c r="L474" t="s">
        <v>8</v>
      </c>
      <c r="M474" t="s">
        <v>8</v>
      </c>
      <c r="N474" t="s">
        <v>1377</v>
      </c>
    </row>
    <row r="475" spans="1:14">
      <c r="A475" t="s">
        <v>1000</v>
      </c>
      <c r="B475" t="s">
        <v>71</v>
      </c>
      <c r="C475" t="s">
        <v>1125</v>
      </c>
      <c r="D475">
        <v>42868</v>
      </c>
      <c r="E475" t="s">
        <v>1375</v>
      </c>
      <c r="F475" t="s">
        <v>13</v>
      </c>
      <c r="G475" t="s">
        <v>13</v>
      </c>
      <c r="H475" t="s">
        <v>475</v>
      </c>
      <c r="I475" t="s">
        <v>478</v>
      </c>
      <c r="J475" t="s">
        <v>477</v>
      </c>
      <c r="K475">
        <v>0</v>
      </c>
      <c r="L475" t="s">
        <v>8</v>
      </c>
      <c r="M475" t="s">
        <v>8</v>
      </c>
      <c r="N475" t="s">
        <v>988</v>
      </c>
    </row>
    <row r="476" spans="1:14">
      <c r="A476" t="s">
        <v>1000</v>
      </c>
      <c r="B476" t="s">
        <v>71</v>
      </c>
      <c r="C476" t="s">
        <v>1127</v>
      </c>
      <c r="D476">
        <v>42869</v>
      </c>
      <c r="E476" t="s">
        <v>1375</v>
      </c>
      <c r="F476" t="s">
        <v>13</v>
      </c>
      <c r="G476" t="s">
        <v>13</v>
      </c>
      <c r="H476" t="s">
        <v>475</v>
      </c>
      <c r="I476" t="s">
        <v>476</v>
      </c>
      <c r="J476" t="s">
        <v>477</v>
      </c>
      <c r="K476">
        <v>0</v>
      </c>
      <c r="L476" t="s">
        <v>8</v>
      </c>
      <c r="M476" t="s">
        <v>8</v>
      </c>
      <c r="N476" t="s">
        <v>1376</v>
      </c>
    </row>
    <row r="477" spans="1:14">
      <c r="A477" t="s">
        <v>1000</v>
      </c>
      <c r="B477" t="s">
        <v>71</v>
      </c>
      <c r="C477" t="s">
        <v>1070</v>
      </c>
      <c r="D477">
        <v>42862</v>
      </c>
      <c r="E477" t="s">
        <v>1375</v>
      </c>
      <c r="F477" t="s">
        <v>13</v>
      </c>
      <c r="G477" t="s">
        <v>13</v>
      </c>
      <c r="H477" t="s">
        <v>475</v>
      </c>
      <c r="I477" t="s">
        <v>478</v>
      </c>
      <c r="J477" t="s">
        <v>477</v>
      </c>
      <c r="K477">
        <v>0</v>
      </c>
      <c r="L477" t="s">
        <v>8</v>
      </c>
      <c r="M477" t="s">
        <v>8</v>
      </c>
      <c r="N477" t="s">
        <v>1377</v>
      </c>
    </row>
    <row r="478" spans="1:14">
      <c r="A478" t="s">
        <v>1032</v>
      </c>
      <c r="B478" t="s">
        <v>1033</v>
      </c>
      <c r="C478" t="s">
        <v>1199</v>
      </c>
      <c r="D478">
        <v>42862</v>
      </c>
      <c r="E478" t="s">
        <v>1375</v>
      </c>
      <c r="F478" t="s">
        <v>13</v>
      </c>
      <c r="G478" t="s">
        <v>13</v>
      </c>
      <c r="H478" t="s">
        <v>475</v>
      </c>
      <c r="I478" t="s">
        <v>478</v>
      </c>
      <c r="J478" t="s">
        <v>477</v>
      </c>
      <c r="K478">
        <v>0</v>
      </c>
      <c r="L478" t="s">
        <v>8</v>
      </c>
      <c r="M478" t="s">
        <v>8</v>
      </c>
      <c r="N478" t="s">
        <v>988</v>
      </c>
    </row>
    <row r="479" spans="1:14">
      <c r="A479" t="s">
        <v>1032</v>
      </c>
      <c r="B479" t="s">
        <v>1033</v>
      </c>
      <c r="C479" t="s">
        <v>1153</v>
      </c>
      <c r="D479">
        <v>42866</v>
      </c>
      <c r="E479" t="s">
        <v>1375</v>
      </c>
      <c r="F479" t="s">
        <v>13</v>
      </c>
      <c r="G479" t="s">
        <v>13</v>
      </c>
      <c r="H479" t="s">
        <v>475</v>
      </c>
      <c r="I479" t="s">
        <v>476</v>
      </c>
      <c r="J479" t="s">
        <v>477</v>
      </c>
      <c r="K479">
        <v>0</v>
      </c>
      <c r="L479" t="s">
        <v>8</v>
      </c>
      <c r="M479" t="s">
        <v>8</v>
      </c>
      <c r="N479" t="s">
        <v>1376</v>
      </c>
    </row>
    <row r="480" spans="1:14">
      <c r="A480" t="s">
        <v>1032</v>
      </c>
      <c r="B480" t="s">
        <v>1033</v>
      </c>
      <c r="C480" t="s">
        <v>1150</v>
      </c>
      <c r="D480">
        <v>42866</v>
      </c>
      <c r="E480" t="s">
        <v>1375</v>
      </c>
      <c r="F480" t="s">
        <v>13</v>
      </c>
      <c r="G480" t="s">
        <v>13</v>
      </c>
      <c r="H480" t="s">
        <v>475</v>
      </c>
      <c r="I480" t="s">
        <v>476</v>
      </c>
      <c r="J480" t="s">
        <v>477</v>
      </c>
      <c r="K480">
        <v>0</v>
      </c>
      <c r="L480" t="s">
        <v>8</v>
      </c>
      <c r="M480" t="s">
        <v>8</v>
      </c>
      <c r="N480" t="s">
        <v>1376</v>
      </c>
    </row>
    <row r="481" spans="1:14">
      <c r="A481" t="s">
        <v>1359</v>
      </c>
      <c r="B481" t="s">
        <v>1360</v>
      </c>
      <c r="C481" t="s">
        <v>1361</v>
      </c>
      <c r="D481">
        <v>42862</v>
      </c>
      <c r="E481" t="s">
        <v>1375</v>
      </c>
      <c r="F481" t="s">
        <v>13</v>
      </c>
      <c r="G481" t="s">
        <v>13</v>
      </c>
      <c r="H481" t="s">
        <v>475</v>
      </c>
      <c r="I481" t="s">
        <v>478</v>
      </c>
      <c r="J481" t="s">
        <v>477</v>
      </c>
      <c r="K481">
        <v>0</v>
      </c>
      <c r="L481" t="s">
        <v>8</v>
      </c>
      <c r="M481" t="s">
        <v>8</v>
      </c>
      <c r="N481" t="s">
        <v>1376</v>
      </c>
    </row>
    <row r="482" spans="1:14">
      <c r="A482" t="s">
        <v>1359</v>
      </c>
      <c r="B482" t="s">
        <v>1360</v>
      </c>
      <c r="C482" t="s">
        <v>1123</v>
      </c>
      <c r="D482">
        <v>42862</v>
      </c>
      <c r="E482" t="s">
        <v>1375</v>
      </c>
      <c r="F482" t="s">
        <v>13</v>
      </c>
      <c r="G482" t="s">
        <v>13</v>
      </c>
      <c r="H482" t="s">
        <v>475</v>
      </c>
      <c r="I482" t="s">
        <v>476</v>
      </c>
      <c r="J482" t="s">
        <v>477</v>
      </c>
      <c r="K482">
        <v>0</v>
      </c>
      <c r="L482" t="s">
        <v>8</v>
      </c>
      <c r="M482" t="s">
        <v>8</v>
      </c>
      <c r="N482" t="s">
        <v>1376</v>
      </c>
    </row>
    <row r="483" spans="1:14">
      <c r="A483" t="s">
        <v>1359</v>
      </c>
      <c r="B483" t="s">
        <v>1360</v>
      </c>
      <c r="C483" t="s">
        <v>1130</v>
      </c>
      <c r="D483">
        <v>42862</v>
      </c>
      <c r="E483" t="s">
        <v>1375</v>
      </c>
      <c r="F483" t="s">
        <v>13</v>
      </c>
      <c r="G483" t="s">
        <v>13</v>
      </c>
      <c r="H483" t="s">
        <v>475</v>
      </c>
      <c r="I483" t="s">
        <v>476</v>
      </c>
      <c r="J483" t="s">
        <v>477</v>
      </c>
      <c r="K483">
        <v>0</v>
      </c>
      <c r="L483" t="s">
        <v>8</v>
      </c>
      <c r="M483" t="s">
        <v>8</v>
      </c>
      <c r="N483" t="s">
        <v>1377</v>
      </c>
    </row>
    <row r="484" spans="1:14">
      <c r="A484" t="s">
        <v>1362</v>
      </c>
      <c r="B484" t="s">
        <v>1363</v>
      </c>
      <c r="C484" t="s">
        <v>1364</v>
      </c>
      <c r="D484">
        <v>42867</v>
      </c>
      <c r="E484" t="s">
        <v>1375</v>
      </c>
      <c r="F484" t="s">
        <v>13</v>
      </c>
      <c r="G484" t="s">
        <v>13</v>
      </c>
      <c r="H484" t="s">
        <v>475</v>
      </c>
      <c r="I484" t="s">
        <v>478</v>
      </c>
      <c r="J484" t="s">
        <v>477</v>
      </c>
      <c r="K484">
        <v>0</v>
      </c>
      <c r="L484" t="s">
        <v>8</v>
      </c>
      <c r="M484" t="s">
        <v>8</v>
      </c>
      <c r="N484" t="s">
        <v>1376</v>
      </c>
    </row>
    <row r="485" spans="1:14">
      <c r="A485" t="s">
        <v>1362</v>
      </c>
      <c r="B485" t="s">
        <v>1363</v>
      </c>
      <c r="C485" t="s">
        <v>1365</v>
      </c>
      <c r="D485">
        <v>42876</v>
      </c>
      <c r="E485" t="s">
        <v>1375</v>
      </c>
      <c r="F485" t="s">
        <v>13</v>
      </c>
      <c r="G485" t="s">
        <v>13</v>
      </c>
      <c r="H485" t="s">
        <v>475</v>
      </c>
      <c r="I485" t="s">
        <v>478</v>
      </c>
      <c r="J485" t="s">
        <v>477</v>
      </c>
      <c r="K485">
        <v>0</v>
      </c>
      <c r="L485" t="s">
        <v>8</v>
      </c>
      <c r="M485" t="s">
        <v>8</v>
      </c>
      <c r="N485" t="s">
        <v>141</v>
      </c>
    </row>
    <row r="486" spans="1:14">
      <c r="A486" t="s">
        <v>1366</v>
      </c>
      <c r="B486" t="s">
        <v>1367</v>
      </c>
      <c r="C486" t="s">
        <v>1368</v>
      </c>
      <c r="D486">
        <v>42867</v>
      </c>
      <c r="E486" t="s">
        <v>1375</v>
      </c>
      <c r="F486" t="s">
        <v>13</v>
      </c>
      <c r="G486" t="s">
        <v>13</v>
      </c>
      <c r="H486" t="s">
        <v>475</v>
      </c>
      <c r="I486" t="s">
        <v>478</v>
      </c>
      <c r="J486" t="s">
        <v>477</v>
      </c>
      <c r="K486">
        <v>0</v>
      </c>
      <c r="L486" t="s">
        <v>8</v>
      </c>
      <c r="M486" t="s">
        <v>8</v>
      </c>
      <c r="N486" t="s">
        <v>1376</v>
      </c>
    </row>
    <row r="487" spans="1:14">
      <c r="A487" t="s">
        <v>1369</v>
      </c>
      <c r="B487" t="s">
        <v>1370</v>
      </c>
      <c r="C487" t="s">
        <v>1371</v>
      </c>
      <c r="D487">
        <v>42876</v>
      </c>
      <c r="E487" t="s">
        <v>1375</v>
      </c>
      <c r="F487" t="s">
        <v>13</v>
      </c>
      <c r="G487" t="s">
        <v>13</v>
      </c>
      <c r="H487" t="s">
        <v>475</v>
      </c>
      <c r="I487" t="s">
        <v>478</v>
      </c>
      <c r="J487" t="s">
        <v>477</v>
      </c>
      <c r="K487">
        <v>0</v>
      </c>
      <c r="L487" t="s">
        <v>8</v>
      </c>
      <c r="M487" t="s">
        <v>8</v>
      </c>
      <c r="N487" t="s">
        <v>141</v>
      </c>
    </row>
  </sheetData>
  <phoneticPr fontId="6" type="noConversion"/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T1730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G2" sqref="G2"/>
    </sheetView>
  </sheetViews>
  <sheetFormatPr baseColWidth="10" defaultColWidth="8.83203125" defaultRowHeight="14" x14ac:dyDescent="0"/>
  <cols>
    <col min="1" max="12" width="8.83203125" style="22"/>
    <col min="13" max="13" width="15.33203125" style="22" customWidth="1"/>
    <col min="14" max="14" width="8.33203125" style="22" customWidth="1"/>
    <col min="15" max="15" width="6.6640625" style="22" customWidth="1"/>
    <col min="16" max="16" width="8" style="22" customWidth="1"/>
    <col min="17" max="17" width="6.5" style="22" customWidth="1"/>
    <col min="18" max="19" width="8.83203125" style="22"/>
    <col min="20" max="20" width="10.6640625" style="22" customWidth="1"/>
  </cols>
  <sheetData>
    <row r="1" spans="1:20">
      <c r="A1" s="23" t="s">
        <v>455</v>
      </c>
      <c r="B1" s="23" t="s">
        <v>6</v>
      </c>
      <c r="C1" s="23" t="s">
        <v>1653</v>
      </c>
      <c r="D1" s="23" t="s">
        <v>1800</v>
      </c>
      <c r="E1" s="23" t="s">
        <v>1801</v>
      </c>
      <c r="F1" s="23" t="s">
        <v>454</v>
      </c>
      <c r="G1" s="23" t="s">
        <v>1802</v>
      </c>
      <c r="H1" s="23" t="s">
        <v>1803</v>
      </c>
      <c r="I1" s="23" t="s">
        <v>1804</v>
      </c>
      <c r="J1" s="23" t="s">
        <v>458</v>
      </c>
      <c r="K1" s="23" t="s">
        <v>1805</v>
      </c>
      <c r="L1" s="23" t="s">
        <v>1806</v>
      </c>
      <c r="M1" s="23" t="s">
        <v>1807</v>
      </c>
      <c r="N1" s="23" t="s">
        <v>1808</v>
      </c>
      <c r="O1" s="23" t="s">
        <v>500</v>
      </c>
      <c r="P1" s="23" t="s">
        <v>1809</v>
      </c>
      <c r="Q1" s="23" t="s">
        <v>1810</v>
      </c>
      <c r="R1" s="23" t="s">
        <v>1811</v>
      </c>
      <c r="S1" s="23" t="s">
        <v>1651</v>
      </c>
      <c r="T1" s="23" t="s">
        <v>1812</v>
      </c>
    </row>
    <row r="2" spans="1:20">
      <c r="A2" s="23" t="s">
        <v>2911</v>
      </c>
      <c r="B2" s="23" t="s">
        <v>2912</v>
      </c>
      <c r="C2" s="23" t="s">
        <v>19</v>
      </c>
      <c r="D2" s="23" t="s">
        <v>1813</v>
      </c>
      <c r="E2" s="23" t="s">
        <v>1240</v>
      </c>
      <c r="F2" s="23" t="s">
        <v>4201</v>
      </c>
      <c r="G2" s="23" t="s">
        <v>1401</v>
      </c>
      <c r="H2" s="23" t="s">
        <v>4169</v>
      </c>
      <c r="I2" s="23" t="s">
        <v>4273</v>
      </c>
      <c r="J2" s="23" t="s">
        <v>13</v>
      </c>
      <c r="K2" s="23" t="s">
        <v>1814</v>
      </c>
      <c r="L2" s="23" t="s">
        <v>13</v>
      </c>
      <c r="M2" s="23" t="s">
        <v>4340</v>
      </c>
      <c r="N2" s="23" t="s">
        <v>1815</v>
      </c>
      <c r="O2" s="23" t="s">
        <v>1816</v>
      </c>
      <c r="P2" s="23" t="s">
        <v>4274</v>
      </c>
      <c r="Q2" s="23">
        <v>0</v>
      </c>
      <c r="R2" s="23" t="s">
        <v>3803</v>
      </c>
      <c r="S2" s="23" t="s">
        <v>4275</v>
      </c>
      <c r="T2" s="23" t="s">
        <v>1401</v>
      </c>
    </row>
    <row r="3" spans="1:20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spans="1:20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</row>
    <row r="7" spans="1:20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spans="1:20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</row>
    <row r="9" spans="1:20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</row>
    <row r="10" spans="1:2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</row>
    <row r="11" spans="1:20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</row>
    <row r="12" spans="1:20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</row>
    <row r="13" spans="1:20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spans="1:20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spans="1:20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1:20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</row>
    <row r="17" spans="1:20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spans="1:20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</row>
    <row r="19" spans="1:20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0" spans="1: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</row>
    <row r="21" spans="1:20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</row>
    <row r="22" spans="1:20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</row>
    <row r="23" spans="1:20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</row>
    <row r="24" spans="1:20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spans="1:20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</row>
    <row r="26" spans="1:20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</row>
    <row r="27" spans="1:20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</row>
    <row r="28" spans="1:20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spans="1:20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spans="1:2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spans="1:20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</row>
    <row r="32" spans="1:20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</row>
    <row r="33" spans="1:20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</row>
    <row r="34" spans="1:20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</row>
    <row r="35" spans="1:20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</row>
    <row r="36" spans="1:20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</row>
    <row r="37" spans="1:20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</row>
    <row r="38" spans="1:20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</row>
    <row r="39" spans="1:20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</row>
    <row r="40" spans="1:2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</row>
    <row r="41" spans="1:20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</row>
    <row r="42" spans="1:20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</row>
    <row r="43" spans="1:20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</row>
    <row r="44" spans="1:20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</row>
    <row r="45" spans="1:20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</row>
    <row r="46" spans="1:20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</row>
    <row r="47" spans="1:20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</row>
    <row r="48" spans="1:20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</row>
    <row r="49" spans="1:20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</row>
    <row r="50" spans="1:2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</row>
    <row r="51" spans="1:20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</row>
    <row r="52" spans="1:20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</row>
    <row r="53" spans="1:20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</row>
    <row r="54" spans="1:20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</row>
    <row r="55" spans="1:20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</row>
    <row r="56" spans="1:20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</row>
    <row r="57" spans="1:20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</row>
    <row r="58" spans="1:20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</row>
    <row r="59" spans="1:20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</row>
    <row r="60" spans="1:2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</row>
    <row r="61" spans="1:20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</row>
    <row r="62" spans="1:20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</row>
    <row r="63" spans="1:20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</row>
    <row r="64" spans="1:20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</row>
    <row r="65" spans="1:20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</row>
    <row r="66" spans="1:20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</row>
    <row r="67" spans="1:20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</row>
    <row r="68" spans="1:20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</row>
    <row r="69" spans="1:20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</row>
    <row r="70" spans="1:2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</row>
    <row r="71" spans="1:20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</row>
    <row r="72" spans="1:20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</row>
    <row r="73" spans="1:20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</row>
    <row r="74" spans="1:20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</row>
    <row r="75" spans="1:20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</row>
    <row r="76" spans="1:20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</row>
    <row r="77" spans="1:20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</row>
    <row r="78" spans="1:20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</row>
    <row r="79" spans="1:20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</row>
    <row r="80" spans="1:2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</row>
    <row r="81" spans="1:20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</row>
    <row r="82" spans="1:20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</row>
    <row r="83" spans="1:20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</row>
    <row r="84" spans="1:20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</row>
    <row r="85" spans="1:20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</row>
    <row r="86" spans="1:20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</row>
    <row r="87" spans="1:20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</row>
    <row r="88" spans="1:20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</row>
    <row r="89" spans="1:20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</row>
    <row r="90" spans="1:2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</row>
    <row r="91" spans="1:20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</row>
    <row r="92" spans="1:20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</row>
    <row r="93" spans="1:20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</row>
    <row r="94" spans="1:20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</row>
    <row r="95" spans="1:20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</row>
    <row r="96" spans="1:20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</row>
    <row r="97" spans="1:20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</row>
    <row r="98" spans="1:20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</row>
    <row r="99" spans="1:20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</row>
    <row r="100" spans="1:2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</row>
    <row r="101" spans="1:20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</row>
    <row r="102" spans="1:20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</row>
    <row r="103" spans="1:20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</row>
    <row r="104" spans="1:20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</row>
    <row r="105" spans="1:20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</row>
    <row r="106" spans="1:20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</row>
    <row r="107" spans="1:20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</row>
    <row r="108" spans="1:20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</row>
    <row r="109" spans="1:20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</row>
    <row r="110" spans="1:2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</row>
    <row r="111" spans="1:20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</row>
    <row r="112" spans="1:20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3" spans="1:20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</row>
    <row r="114" spans="1:20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</row>
    <row r="115" spans="1:20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</row>
    <row r="116" spans="1:20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</row>
    <row r="117" spans="1:20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</row>
    <row r="118" spans="1:20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</row>
    <row r="119" spans="1:20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</row>
    <row r="120" spans="1: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</row>
    <row r="121" spans="1:20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</row>
    <row r="122" spans="1:20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</row>
    <row r="123" spans="1:20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</row>
    <row r="124" spans="1:20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</row>
    <row r="125" spans="1:20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</row>
    <row r="126" spans="1:20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</row>
    <row r="127" spans="1:20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</row>
    <row r="128" spans="1:20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</row>
    <row r="129" spans="1:20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</row>
    <row r="130" spans="1:2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</row>
    <row r="132" spans="1:20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</row>
    <row r="133" spans="1:20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</row>
    <row r="134" spans="1:20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</row>
    <row r="135" spans="1:20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</row>
    <row r="136" spans="1:20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</row>
    <row r="137" spans="1:20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</row>
    <row r="138" spans="1:20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</row>
    <row r="139" spans="1:20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</row>
    <row r="140" spans="1:2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</row>
    <row r="141" spans="1:20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</row>
    <row r="142" spans="1:20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</row>
    <row r="143" spans="1:20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</row>
    <row r="144" spans="1:20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</row>
    <row r="145" spans="1:20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</row>
    <row r="146" spans="1:20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</row>
    <row r="147" spans="1:20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</row>
    <row r="148" spans="1:20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</row>
    <row r="149" spans="1:20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</row>
    <row r="150" spans="1:2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</row>
    <row r="151" spans="1:20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</row>
    <row r="152" spans="1:20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</row>
    <row r="153" spans="1:20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</row>
    <row r="154" spans="1:20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</row>
    <row r="155" spans="1:20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</row>
    <row r="156" spans="1:20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</row>
    <row r="157" spans="1:20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</row>
    <row r="158" spans="1:20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</row>
    <row r="159" spans="1:20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</row>
    <row r="160" spans="1:2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1:20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</row>
    <row r="162" spans="1:20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</row>
    <row r="163" spans="1:20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</row>
    <row r="164" spans="1:20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</row>
    <row r="165" spans="1:20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</row>
    <row r="166" spans="1:20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</row>
    <row r="167" spans="1:20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</row>
    <row r="168" spans="1:20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</row>
    <row r="169" spans="1:20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</row>
    <row r="170" spans="1:2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</row>
    <row r="171" spans="1:20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</row>
    <row r="172" spans="1:20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</row>
    <row r="173" spans="1:20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</row>
    <row r="174" spans="1:20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</row>
    <row r="175" spans="1:20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</row>
    <row r="176" spans="1:20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</row>
    <row r="177" spans="1:20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</row>
    <row r="178" spans="1:20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</row>
    <row r="179" spans="1:20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</row>
    <row r="180" spans="1:2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</row>
    <row r="181" spans="1:20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</row>
    <row r="182" spans="1:20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</row>
    <row r="183" spans="1:20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</row>
    <row r="184" spans="1:20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</row>
    <row r="185" spans="1:20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</row>
    <row r="186" spans="1:20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</row>
    <row r="187" spans="1:20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</row>
    <row r="188" spans="1:20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</row>
    <row r="189" spans="1:20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</row>
    <row r="190" spans="1:2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</row>
    <row r="191" spans="1:20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</row>
    <row r="192" spans="1:20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</row>
    <row r="194" spans="1:20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</row>
    <row r="195" spans="1:20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</row>
    <row r="196" spans="1:20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</row>
    <row r="197" spans="1:20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1:20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1:20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1:2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M19" sqref="M19"/>
    </sheetView>
  </sheetViews>
  <sheetFormatPr baseColWidth="10" defaultColWidth="8.83203125" defaultRowHeight="14" x14ac:dyDescent="0"/>
  <cols>
    <col min="1" max="1" width="13.33203125" style="22" customWidth="1"/>
    <col min="2" max="3" width="10.83203125" style="22" bestFit="1" customWidth="1"/>
    <col min="4" max="4" width="9" style="22" customWidth="1"/>
    <col min="5" max="5" width="11.5" style="22" bestFit="1" customWidth="1"/>
    <col min="6" max="6" width="5.83203125" style="22" customWidth="1"/>
    <col min="7" max="7" width="11" style="22" bestFit="1" customWidth="1"/>
    <col min="8" max="12" width="8.83203125" style="22"/>
    <col min="13" max="13" width="27.6640625" style="22" customWidth="1"/>
  </cols>
  <sheetData>
    <row r="1" spans="1:13" ht="18.75" customHeight="1">
      <c r="A1" s="23" t="s">
        <v>2167</v>
      </c>
      <c r="B1" s="23" t="s">
        <v>59</v>
      </c>
      <c r="C1" s="23" t="s">
        <v>60</v>
      </c>
      <c r="D1" s="23" t="s">
        <v>2168</v>
      </c>
      <c r="E1" s="23" t="s">
        <v>2169</v>
      </c>
      <c r="F1" s="23" t="s">
        <v>1807</v>
      </c>
      <c r="G1" s="23" t="s">
        <v>2170</v>
      </c>
      <c r="H1" s="23" t="s">
        <v>2171</v>
      </c>
      <c r="I1" s="23" t="s">
        <v>2172</v>
      </c>
      <c r="J1" s="23" t="s">
        <v>2173</v>
      </c>
      <c r="K1" s="23" t="s">
        <v>2174</v>
      </c>
      <c r="L1" s="23" t="s">
        <v>5</v>
      </c>
      <c r="M1" s="23" t="s">
        <v>2175</v>
      </c>
    </row>
    <row r="2" spans="1:13">
      <c r="A2" s="23" t="s">
        <v>4163</v>
      </c>
      <c r="B2" s="23" t="s">
        <v>4164</v>
      </c>
      <c r="C2" s="23" t="s">
        <v>4165</v>
      </c>
      <c r="D2" s="23" t="s">
        <v>4166</v>
      </c>
      <c r="E2" s="23" t="s">
        <v>4167</v>
      </c>
      <c r="F2" s="23" t="s">
        <v>4168</v>
      </c>
      <c r="G2" s="23">
        <v>3</v>
      </c>
      <c r="H2" s="23">
        <v>1.5</v>
      </c>
      <c r="I2" s="23">
        <v>1</v>
      </c>
      <c r="J2" s="23">
        <v>0.5</v>
      </c>
      <c r="K2" s="23" t="s">
        <v>4169</v>
      </c>
      <c r="L2" s="23" t="s">
        <v>4170</v>
      </c>
      <c r="M2" s="23" t="s">
        <v>4171</v>
      </c>
    </row>
    <row r="3" spans="1:13">
      <c r="A3" s="23" t="s">
        <v>4172</v>
      </c>
      <c r="B3" s="23" t="s">
        <v>1426</v>
      </c>
      <c r="C3" s="23" t="s">
        <v>4173</v>
      </c>
      <c r="D3" s="23" t="s">
        <v>4166</v>
      </c>
      <c r="E3" s="23" t="s">
        <v>1422</v>
      </c>
      <c r="F3" s="23" t="s">
        <v>2176</v>
      </c>
      <c r="G3" s="23">
        <v>3</v>
      </c>
      <c r="H3" s="23">
        <v>1.5</v>
      </c>
      <c r="I3" s="23">
        <v>1</v>
      </c>
      <c r="J3" s="23">
        <v>0.5</v>
      </c>
      <c r="K3" s="23" t="s">
        <v>4169</v>
      </c>
      <c r="L3" s="23" t="s">
        <v>4174</v>
      </c>
      <c r="M3" s="23" t="s">
        <v>4175</v>
      </c>
    </row>
    <row r="4" spans="1:13">
      <c r="A4" s="23" t="s">
        <v>4176</v>
      </c>
      <c r="B4" s="23" t="s">
        <v>1089</v>
      </c>
      <c r="C4" s="23" t="s">
        <v>4177</v>
      </c>
      <c r="D4" s="23" t="s">
        <v>4178</v>
      </c>
      <c r="E4" s="23" t="s">
        <v>1422</v>
      </c>
      <c r="F4" s="23" t="s">
        <v>2176</v>
      </c>
      <c r="G4" s="23">
        <v>3</v>
      </c>
      <c r="H4" s="23">
        <v>1.5</v>
      </c>
      <c r="I4" s="23">
        <v>1</v>
      </c>
      <c r="J4" s="23">
        <v>0.5</v>
      </c>
      <c r="K4" s="23" t="s">
        <v>4169</v>
      </c>
      <c r="L4" s="23" t="s">
        <v>4170</v>
      </c>
      <c r="M4" s="23" t="s">
        <v>4175</v>
      </c>
    </row>
    <row r="5" spans="1:13">
      <c r="A5" s="23" t="s">
        <v>4179</v>
      </c>
      <c r="B5" s="23" t="s">
        <v>1001</v>
      </c>
      <c r="C5" s="23" t="s">
        <v>4180</v>
      </c>
      <c r="D5" s="23" t="s">
        <v>4178</v>
      </c>
      <c r="E5" s="23" t="s">
        <v>4167</v>
      </c>
      <c r="F5" s="23" t="s">
        <v>4168</v>
      </c>
      <c r="G5" s="23">
        <v>3</v>
      </c>
      <c r="H5" s="23">
        <v>1.5</v>
      </c>
      <c r="I5" s="23">
        <v>1</v>
      </c>
      <c r="J5" s="23">
        <v>0.5</v>
      </c>
      <c r="K5" s="23" t="s">
        <v>1821</v>
      </c>
      <c r="L5" s="23" t="s">
        <v>4181</v>
      </c>
      <c r="M5" s="23" t="s">
        <v>4171</v>
      </c>
    </row>
    <row r="6" spans="1:13">
      <c r="A6" s="23" t="s">
        <v>4182</v>
      </c>
      <c r="B6" s="23" t="s">
        <v>2177</v>
      </c>
      <c r="C6" s="23" t="s">
        <v>4180</v>
      </c>
      <c r="D6" s="23" t="s">
        <v>4178</v>
      </c>
      <c r="E6" s="23" t="s">
        <v>4183</v>
      </c>
      <c r="F6" s="23" t="s">
        <v>4184</v>
      </c>
      <c r="G6" s="23">
        <v>3</v>
      </c>
      <c r="H6" s="23">
        <v>1.5</v>
      </c>
      <c r="I6" s="23">
        <v>1</v>
      </c>
      <c r="J6" s="23">
        <v>0.5</v>
      </c>
      <c r="K6" s="23" t="s">
        <v>1852</v>
      </c>
      <c r="L6" s="23" t="s">
        <v>4181</v>
      </c>
      <c r="M6" s="23" t="s">
        <v>4171</v>
      </c>
    </row>
    <row r="7" spans="1:13">
      <c r="A7" s="23" t="s">
        <v>4185</v>
      </c>
      <c r="B7" s="23" t="s">
        <v>4186</v>
      </c>
      <c r="C7" s="23" t="s">
        <v>4187</v>
      </c>
      <c r="D7" s="23" t="s">
        <v>4166</v>
      </c>
      <c r="E7" s="23" t="s">
        <v>4167</v>
      </c>
      <c r="F7" s="23" t="s">
        <v>4184</v>
      </c>
      <c r="G7" s="23">
        <v>3</v>
      </c>
      <c r="H7" s="23">
        <v>1.5</v>
      </c>
      <c r="I7" s="23">
        <v>1</v>
      </c>
      <c r="J7" s="23">
        <v>0.5</v>
      </c>
      <c r="K7" s="23" t="s">
        <v>4169</v>
      </c>
      <c r="L7" s="23" t="s">
        <v>4174</v>
      </c>
      <c r="M7" s="23" t="s">
        <v>4171</v>
      </c>
    </row>
    <row r="8" spans="1:13">
      <c r="A8" s="216" t="s">
        <v>2831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>
      <c r="A9" s="23" t="s">
        <v>2859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 t="s">
        <v>4193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5"/>
      <c r="C33" s="23"/>
      <c r="D33" s="215"/>
      <c r="E33" s="215"/>
      <c r="F33" s="215"/>
      <c r="G33" s="215"/>
      <c r="H33" s="215"/>
      <c r="I33" s="215"/>
      <c r="J33" s="215"/>
      <c r="K33" s="215"/>
      <c r="L33" s="215"/>
      <c r="M33" s="215"/>
    </row>
    <row r="34" spans="1:13">
      <c r="A34" s="215"/>
      <c r="B34" s="215"/>
      <c r="C34" s="23"/>
      <c r="D34" s="215"/>
      <c r="E34" s="215"/>
      <c r="F34" s="215"/>
      <c r="G34" s="215"/>
      <c r="H34" s="215"/>
      <c r="I34" s="215"/>
      <c r="J34" s="215"/>
      <c r="K34" s="215"/>
      <c r="L34" s="215"/>
      <c r="M34" s="215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I639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D110" sqref="D110"/>
    </sheetView>
  </sheetViews>
  <sheetFormatPr baseColWidth="10" defaultColWidth="8.83203125" defaultRowHeight="14" x14ac:dyDescent="0"/>
  <cols>
    <col min="1" max="1" width="7.83203125" customWidth="1"/>
    <col min="2" max="2" width="6.33203125" customWidth="1"/>
    <col min="3" max="3" width="10.83203125" customWidth="1"/>
    <col min="4" max="4" width="23.6640625" customWidth="1"/>
    <col min="5" max="5" width="6.6640625" customWidth="1"/>
    <col min="6" max="6" width="7.1640625" customWidth="1"/>
    <col min="7" max="7" width="5.5" customWidth="1"/>
    <col min="8" max="8" width="9.6640625" customWidth="1"/>
    <col min="9" max="9" width="9.1640625" bestFit="1" customWidth="1"/>
  </cols>
  <sheetData>
    <row r="1" spans="1:9">
      <c r="A1" s="23" t="s">
        <v>455</v>
      </c>
      <c r="B1" s="23" t="s">
        <v>6</v>
      </c>
      <c r="C1" s="23" t="s">
        <v>456</v>
      </c>
      <c r="D1" s="23" t="s">
        <v>499</v>
      </c>
      <c r="E1" s="23" t="s">
        <v>458</v>
      </c>
      <c r="F1" s="23" t="s">
        <v>500</v>
      </c>
      <c r="G1" s="23" t="s">
        <v>725</v>
      </c>
      <c r="H1" s="23" t="s">
        <v>726</v>
      </c>
      <c r="I1" s="23"/>
    </row>
    <row r="2" spans="1:9">
      <c r="A2" s="23" t="s">
        <v>3981</v>
      </c>
      <c r="B2" s="23" t="s">
        <v>3982</v>
      </c>
      <c r="C2" s="23" t="s">
        <v>3983</v>
      </c>
      <c r="D2" s="23" t="s">
        <v>473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3738</v>
      </c>
      <c r="B3" s="23" t="s">
        <v>3739</v>
      </c>
      <c r="C3" s="23" t="s">
        <v>3740</v>
      </c>
      <c r="D3" s="23" t="s">
        <v>473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3641</v>
      </c>
      <c r="B4" s="23" t="s">
        <v>3642</v>
      </c>
      <c r="C4" s="23" t="s">
        <v>3643</v>
      </c>
      <c r="D4" s="23" t="s">
        <v>473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3599</v>
      </c>
      <c r="B5" s="23" t="s">
        <v>3600</v>
      </c>
      <c r="C5" s="23" t="s">
        <v>3601</v>
      </c>
      <c r="D5" s="23" t="s">
        <v>1240</v>
      </c>
      <c r="E5" s="23" t="s">
        <v>13</v>
      </c>
      <c r="F5" s="23">
        <v>256</v>
      </c>
      <c r="G5" s="23" t="s">
        <v>7</v>
      </c>
      <c r="H5" s="23">
        <v>26880</v>
      </c>
      <c r="I5" s="23"/>
    </row>
    <row r="6" spans="1:9">
      <c r="A6" s="23" t="s">
        <v>3998</v>
      </c>
      <c r="B6" s="23" t="s">
        <v>3999</v>
      </c>
      <c r="C6" s="23" t="s">
        <v>4001</v>
      </c>
      <c r="D6" s="23" t="s">
        <v>1240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3659</v>
      </c>
      <c r="B7" s="23" t="s">
        <v>3660</v>
      </c>
      <c r="C7" s="23" t="s">
        <v>3661</v>
      </c>
      <c r="D7" s="23" t="s">
        <v>1240</v>
      </c>
      <c r="E7" s="23" t="s">
        <v>13</v>
      </c>
      <c r="F7" s="23">
        <v>240</v>
      </c>
      <c r="G7" s="23" t="s">
        <v>7</v>
      </c>
      <c r="H7" s="23">
        <v>25000</v>
      </c>
      <c r="I7" s="23"/>
    </row>
    <row r="8" spans="1:9">
      <c r="A8" s="23" t="s">
        <v>4070</v>
      </c>
      <c r="B8" s="23" t="s">
        <v>4071</v>
      </c>
      <c r="C8" s="23" t="s">
        <v>4072</v>
      </c>
      <c r="D8" s="23" t="s">
        <v>1240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3576</v>
      </c>
      <c r="B9" s="23" t="s">
        <v>3577</v>
      </c>
      <c r="C9" s="23" t="s">
        <v>3578</v>
      </c>
      <c r="D9" s="23" t="s">
        <v>1240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3959</v>
      </c>
      <c r="B10" s="23" t="s">
        <v>3960</v>
      </c>
      <c r="C10" s="23" t="s">
        <v>3961</v>
      </c>
      <c r="D10" s="23" t="s">
        <v>473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3452</v>
      </c>
      <c r="B11" s="23" t="s">
        <v>3453</v>
      </c>
      <c r="C11" s="23" t="s">
        <v>3455</v>
      </c>
      <c r="D11" s="23" t="s">
        <v>473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3935</v>
      </c>
      <c r="B12" s="23" t="s">
        <v>3936</v>
      </c>
      <c r="C12" s="23" t="s">
        <v>3937</v>
      </c>
      <c r="D12" s="23" t="s">
        <v>473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3969</v>
      </c>
      <c r="B13" s="23" t="s">
        <v>3970</v>
      </c>
      <c r="C13" s="23" t="s">
        <v>3971</v>
      </c>
      <c r="D13" s="23" t="s">
        <v>473</v>
      </c>
      <c r="E13" s="23" t="s">
        <v>13</v>
      </c>
      <c r="F13" s="23">
        <v>240</v>
      </c>
      <c r="G13" s="23" t="s">
        <v>7</v>
      </c>
      <c r="H13" s="23">
        <v>25000</v>
      </c>
      <c r="I13" s="23"/>
    </row>
    <row r="14" spans="1:9">
      <c r="A14" s="23" t="s">
        <v>3609</v>
      </c>
      <c r="B14" s="23" t="s">
        <v>3610</v>
      </c>
      <c r="C14" s="23" t="s">
        <v>3612</v>
      </c>
      <c r="D14" s="23" t="s">
        <v>473</v>
      </c>
      <c r="E14" s="23" t="s">
        <v>13</v>
      </c>
      <c r="F14" s="23">
        <v>240</v>
      </c>
      <c r="G14" s="23" t="s">
        <v>7</v>
      </c>
      <c r="H14" s="23">
        <v>25000</v>
      </c>
      <c r="I14" s="23"/>
    </row>
    <row r="15" spans="1:9">
      <c r="A15" s="23" t="s">
        <v>3632</v>
      </c>
      <c r="B15" s="23" t="s">
        <v>3633</v>
      </c>
      <c r="C15" s="23" t="s">
        <v>3634</v>
      </c>
      <c r="D15" s="23" t="s">
        <v>473</v>
      </c>
      <c r="E15" s="23" t="s">
        <v>13</v>
      </c>
      <c r="F15" s="23">
        <v>240</v>
      </c>
      <c r="G15" s="23" t="s">
        <v>7</v>
      </c>
      <c r="H15" s="23">
        <v>25000</v>
      </c>
      <c r="I15" s="23"/>
    </row>
    <row r="16" spans="1:9">
      <c r="A16" s="23" t="s">
        <v>3586</v>
      </c>
      <c r="B16" s="23" t="s">
        <v>3587</v>
      </c>
      <c r="C16" s="23" t="s">
        <v>3589</v>
      </c>
      <c r="D16" s="23" t="s">
        <v>473</v>
      </c>
      <c r="E16" s="23" t="s">
        <v>13</v>
      </c>
      <c r="F16" s="23">
        <v>234</v>
      </c>
      <c r="G16" s="23" t="s">
        <v>7</v>
      </c>
      <c r="H16" s="23">
        <v>23750</v>
      </c>
      <c r="I16" s="23"/>
    </row>
    <row r="17" spans="1:9">
      <c r="A17" s="23" t="s">
        <v>3899</v>
      </c>
      <c r="B17" s="23" t="s">
        <v>3900</v>
      </c>
      <c r="C17" s="23" t="s">
        <v>3902</v>
      </c>
      <c r="D17" s="23" t="s">
        <v>1240</v>
      </c>
      <c r="E17" s="23" t="s">
        <v>13</v>
      </c>
      <c r="F17" s="23">
        <v>232</v>
      </c>
      <c r="G17" s="23" t="s">
        <v>7</v>
      </c>
      <c r="H17" s="23">
        <v>23524.94</v>
      </c>
      <c r="I17" s="23"/>
    </row>
    <row r="18" spans="1:9">
      <c r="A18" s="23" t="s">
        <v>4010</v>
      </c>
      <c r="B18" s="23" t="s">
        <v>4011</v>
      </c>
      <c r="C18" s="23" t="s">
        <v>4013</v>
      </c>
      <c r="D18" s="23" t="s">
        <v>1240</v>
      </c>
      <c r="E18" s="23" t="s">
        <v>13</v>
      </c>
      <c r="F18" s="23">
        <v>232</v>
      </c>
      <c r="G18" s="23" t="s">
        <v>7</v>
      </c>
      <c r="H18" s="23">
        <v>23469.3</v>
      </c>
      <c r="I18" s="23"/>
    </row>
    <row r="19" spans="1:9">
      <c r="A19" s="23" t="s">
        <v>3776</v>
      </c>
      <c r="B19" s="23" t="s">
        <v>3777</v>
      </c>
      <c r="C19" s="23" t="s">
        <v>3779</v>
      </c>
      <c r="D19" s="23" t="s">
        <v>1240</v>
      </c>
      <c r="E19" s="23" t="s">
        <v>13</v>
      </c>
      <c r="F19" s="23">
        <v>231</v>
      </c>
      <c r="G19" s="23" t="s">
        <v>7</v>
      </c>
      <c r="H19" s="23">
        <v>23125</v>
      </c>
      <c r="I19" s="23"/>
    </row>
    <row r="20" spans="1:9">
      <c r="A20" s="23" t="s">
        <v>3929</v>
      </c>
      <c r="B20" s="23" t="s">
        <v>3930</v>
      </c>
      <c r="C20" s="23" t="s">
        <v>3932</v>
      </c>
      <c r="D20" s="23" t="s">
        <v>1240</v>
      </c>
      <c r="E20" s="23" t="s">
        <v>13</v>
      </c>
      <c r="F20" s="23">
        <v>227</v>
      </c>
      <c r="G20" s="23" t="s">
        <v>7</v>
      </c>
      <c r="H20" s="23">
        <v>22305.75</v>
      </c>
      <c r="I20" s="23"/>
    </row>
    <row r="21" spans="1:9">
      <c r="A21" s="23" t="s">
        <v>3593</v>
      </c>
      <c r="B21" s="23" t="s">
        <v>3594</v>
      </c>
      <c r="C21" s="23" t="s">
        <v>3596</v>
      </c>
      <c r="D21" s="23" t="s">
        <v>1240</v>
      </c>
      <c r="E21" s="23" t="s">
        <v>13</v>
      </c>
      <c r="F21" s="23">
        <v>221</v>
      </c>
      <c r="G21" s="23" t="s">
        <v>7</v>
      </c>
      <c r="H21" s="23">
        <v>21463.34</v>
      </c>
      <c r="I21" s="23"/>
    </row>
    <row r="22" spans="1:9">
      <c r="A22" s="23" t="s">
        <v>4052</v>
      </c>
      <c r="B22" s="23" t="s">
        <v>4053</v>
      </c>
      <c r="C22" s="23" t="s">
        <v>4050</v>
      </c>
      <c r="D22" s="23" t="s">
        <v>1240</v>
      </c>
      <c r="E22" s="23" t="s">
        <v>13</v>
      </c>
      <c r="F22" s="23">
        <v>221</v>
      </c>
      <c r="G22" s="23" t="s">
        <v>7</v>
      </c>
      <c r="H22" s="23">
        <v>21629.39</v>
      </c>
      <c r="I22" s="23"/>
    </row>
    <row r="23" spans="1:9">
      <c r="A23" s="23" t="s">
        <v>4047</v>
      </c>
      <c r="B23" s="23" t="s">
        <v>4048</v>
      </c>
      <c r="C23" s="23" t="s">
        <v>4050</v>
      </c>
      <c r="D23" s="23" t="s">
        <v>1240</v>
      </c>
      <c r="E23" s="23" t="s">
        <v>13</v>
      </c>
      <c r="F23" s="23">
        <v>221</v>
      </c>
      <c r="G23" s="23" t="s">
        <v>7</v>
      </c>
      <c r="H23" s="23">
        <v>23289.06</v>
      </c>
      <c r="I23" s="23"/>
    </row>
    <row r="24" spans="1:9">
      <c r="A24" s="23" t="s">
        <v>3962</v>
      </c>
      <c r="B24" s="23" t="s">
        <v>3963</v>
      </c>
      <c r="C24" s="23" t="s">
        <v>3964</v>
      </c>
      <c r="D24" s="23" t="s">
        <v>1240</v>
      </c>
      <c r="E24" s="23" t="s">
        <v>13</v>
      </c>
      <c r="F24" s="23">
        <v>221</v>
      </c>
      <c r="G24" s="23" t="s">
        <v>7</v>
      </c>
      <c r="H24" s="23">
        <v>21552.91</v>
      </c>
      <c r="I24" s="23"/>
    </row>
    <row r="25" spans="1:9">
      <c r="A25" s="23" t="s">
        <v>3464</v>
      </c>
      <c r="B25" s="23" t="s">
        <v>3465</v>
      </c>
      <c r="C25" s="23" t="s">
        <v>3467</v>
      </c>
      <c r="D25" s="23" t="s">
        <v>473</v>
      </c>
      <c r="E25" s="23" t="s">
        <v>13</v>
      </c>
      <c r="F25" s="23">
        <v>137</v>
      </c>
      <c r="G25" s="23" t="s">
        <v>7</v>
      </c>
      <c r="H25" s="23">
        <v>17737.669999999998</v>
      </c>
      <c r="I25" s="23"/>
    </row>
    <row r="26" spans="1:9">
      <c r="A26" s="23" t="s">
        <v>3821</v>
      </c>
      <c r="B26" s="23" t="s">
        <v>3822</v>
      </c>
      <c r="C26" s="23" t="s">
        <v>3824</v>
      </c>
      <c r="D26" s="23" t="s">
        <v>473</v>
      </c>
      <c r="E26" s="23" t="s">
        <v>13</v>
      </c>
      <c r="F26" s="23">
        <v>137</v>
      </c>
      <c r="G26" s="23" t="s">
        <v>7</v>
      </c>
      <c r="H26" s="23">
        <v>17737.669999999998</v>
      </c>
      <c r="I26" s="23"/>
    </row>
    <row r="27" spans="1:9">
      <c r="A27" s="23" t="s">
        <v>3703</v>
      </c>
      <c r="B27" s="23" t="s">
        <v>3704</v>
      </c>
      <c r="C27" s="23" t="s">
        <v>3706</v>
      </c>
      <c r="D27" s="23" t="s">
        <v>473</v>
      </c>
      <c r="E27" s="23" t="s">
        <v>13</v>
      </c>
      <c r="F27" s="23">
        <v>128</v>
      </c>
      <c r="G27" s="23" t="s">
        <v>7</v>
      </c>
      <c r="H27" s="23">
        <v>-0.46</v>
      </c>
      <c r="I27" s="23"/>
    </row>
    <row r="28" spans="1:9">
      <c r="A28" s="23" t="s">
        <v>3505</v>
      </c>
      <c r="B28" s="23" t="s">
        <v>3506</v>
      </c>
      <c r="C28" s="23" t="s">
        <v>3508</v>
      </c>
      <c r="D28" s="23" t="s">
        <v>473</v>
      </c>
      <c r="E28" s="23" t="s">
        <v>13</v>
      </c>
      <c r="F28" s="23">
        <v>121</v>
      </c>
      <c r="G28" s="23" t="s">
        <v>7</v>
      </c>
      <c r="H28" s="23">
        <v>17737.669999999998</v>
      </c>
      <c r="I28" s="23"/>
    </row>
    <row r="29" spans="1:9">
      <c r="A29" s="23" t="s">
        <v>3854</v>
      </c>
      <c r="B29" s="23" t="s">
        <v>3855</v>
      </c>
      <c r="C29" s="23" t="s">
        <v>3857</v>
      </c>
      <c r="D29" s="23" t="s">
        <v>1240</v>
      </c>
      <c r="E29" s="23" t="s">
        <v>13</v>
      </c>
      <c r="F29" s="23">
        <v>108</v>
      </c>
      <c r="G29" s="23" t="s">
        <v>7</v>
      </c>
      <c r="H29" s="23">
        <v>22759.31</v>
      </c>
      <c r="I29" s="23"/>
    </row>
    <row r="30" spans="1:9">
      <c r="A30" s="23" t="s">
        <v>3834</v>
      </c>
      <c r="B30" s="23" t="s">
        <v>3835</v>
      </c>
      <c r="C30" s="23" t="s">
        <v>3837</v>
      </c>
      <c r="D30" s="23" t="s">
        <v>473</v>
      </c>
      <c r="E30" s="23" t="s">
        <v>13</v>
      </c>
      <c r="F30" s="23">
        <v>107</v>
      </c>
      <c r="G30" s="23" t="s">
        <v>7</v>
      </c>
      <c r="H30" s="23">
        <v>22573.3</v>
      </c>
      <c r="I30" s="23"/>
    </row>
    <row r="31" spans="1:9">
      <c r="A31" s="23" t="s">
        <v>4080</v>
      </c>
      <c r="B31" s="23" t="s">
        <v>4081</v>
      </c>
      <c r="C31" s="23" t="s">
        <v>4083</v>
      </c>
      <c r="D31" s="23" t="s">
        <v>473</v>
      </c>
      <c r="E31" s="23" t="s">
        <v>13</v>
      </c>
      <c r="F31" s="23">
        <v>103</v>
      </c>
      <c r="G31" s="23" t="s">
        <v>7</v>
      </c>
      <c r="H31" s="23">
        <v>18564.580000000002</v>
      </c>
      <c r="I31" s="23"/>
    </row>
    <row r="32" spans="1:9">
      <c r="A32" s="23" t="s">
        <v>3972</v>
      </c>
      <c r="B32" s="23" t="s">
        <v>3973</v>
      </c>
      <c r="C32" s="23" t="s">
        <v>3975</v>
      </c>
      <c r="D32" s="23" t="s">
        <v>1240</v>
      </c>
      <c r="E32" s="23" t="s">
        <v>13</v>
      </c>
      <c r="F32" s="23">
        <v>102</v>
      </c>
      <c r="G32" s="23" t="s">
        <v>7</v>
      </c>
      <c r="H32" s="23">
        <v>18380.55</v>
      </c>
      <c r="I32" s="23"/>
    </row>
    <row r="33" spans="1:9">
      <c r="A33" s="23" t="s">
        <v>4138</v>
      </c>
      <c r="B33" s="23" t="s">
        <v>4139</v>
      </c>
      <c r="C33" s="23" t="s">
        <v>4141</v>
      </c>
      <c r="D33" s="23" t="s">
        <v>1240</v>
      </c>
      <c r="E33" s="23" t="s">
        <v>13</v>
      </c>
      <c r="F33" s="23">
        <v>102</v>
      </c>
      <c r="G33" s="23" t="s">
        <v>7</v>
      </c>
      <c r="H33" s="23">
        <v>18384.03</v>
      </c>
      <c r="I33" s="23"/>
    </row>
    <row r="34" spans="1:9">
      <c r="A34" s="23" t="s">
        <v>2911</v>
      </c>
      <c r="B34" s="23" t="s">
        <v>2912</v>
      </c>
      <c r="C34" s="23" t="s">
        <v>2913</v>
      </c>
      <c r="D34" s="23" t="s">
        <v>1240</v>
      </c>
      <c r="E34" s="23" t="s">
        <v>13</v>
      </c>
      <c r="F34" s="23">
        <v>101</v>
      </c>
      <c r="G34" s="23" t="s">
        <v>7</v>
      </c>
      <c r="H34" s="23">
        <v>18203.830000000002</v>
      </c>
      <c r="I34" s="23"/>
    </row>
    <row r="35" spans="1:9">
      <c r="A35" s="23" t="s">
        <v>3476</v>
      </c>
      <c r="B35" s="23" t="s">
        <v>3477</v>
      </c>
      <c r="C35" s="23" t="s">
        <v>3479</v>
      </c>
      <c r="D35" s="23" t="s">
        <v>1240</v>
      </c>
      <c r="E35" s="23" t="s">
        <v>13</v>
      </c>
      <c r="F35" s="23">
        <v>101</v>
      </c>
      <c r="G35" s="23" t="s">
        <v>7</v>
      </c>
      <c r="H35" s="23">
        <v>18203.79</v>
      </c>
      <c r="I35" s="23"/>
    </row>
    <row r="36" spans="1:9">
      <c r="A36" s="23" t="s">
        <v>3540</v>
      </c>
      <c r="B36" s="23" t="s">
        <v>3541</v>
      </c>
      <c r="C36" s="23" t="s">
        <v>3543</v>
      </c>
      <c r="D36" s="23" t="s">
        <v>1240</v>
      </c>
      <c r="E36" s="23" t="s">
        <v>13</v>
      </c>
      <c r="F36" s="23">
        <v>101</v>
      </c>
      <c r="G36" s="23" t="s">
        <v>7</v>
      </c>
      <c r="H36" s="23">
        <v>18203.79</v>
      </c>
      <c r="I36" s="23"/>
    </row>
    <row r="37" spans="1:9">
      <c r="A37" s="23" t="s">
        <v>3498</v>
      </c>
      <c r="B37" s="23" t="s">
        <v>3499</v>
      </c>
      <c r="C37" s="23" t="s">
        <v>3501</v>
      </c>
      <c r="D37" s="23" t="s">
        <v>1240</v>
      </c>
      <c r="E37" s="23" t="s">
        <v>13</v>
      </c>
      <c r="F37" s="23">
        <v>101</v>
      </c>
      <c r="G37" s="23" t="s">
        <v>7</v>
      </c>
      <c r="H37" s="23">
        <v>18200</v>
      </c>
      <c r="I37" s="23"/>
    </row>
    <row r="38" spans="1:9">
      <c r="A38" s="23" t="s">
        <v>3218</v>
      </c>
      <c r="B38" s="23" t="s">
        <v>3219</v>
      </c>
      <c r="C38" s="23" t="s">
        <v>3221</v>
      </c>
      <c r="D38" s="23" t="s">
        <v>1240</v>
      </c>
      <c r="E38" s="23" t="s">
        <v>13</v>
      </c>
      <c r="F38" s="23">
        <v>101</v>
      </c>
      <c r="G38" s="23" t="s">
        <v>7</v>
      </c>
      <c r="H38" s="23">
        <v>18203.79</v>
      </c>
      <c r="I38" s="23"/>
    </row>
    <row r="39" spans="1:9">
      <c r="A39" s="23" t="s">
        <v>4073</v>
      </c>
      <c r="B39" s="23" t="s">
        <v>4074</v>
      </c>
      <c r="C39" s="23" t="s">
        <v>4075</v>
      </c>
      <c r="D39" s="23" t="s">
        <v>485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3723</v>
      </c>
      <c r="B40" s="23" t="s">
        <v>3724</v>
      </c>
      <c r="C40" s="23" t="s">
        <v>3726</v>
      </c>
      <c r="D40" s="23" t="s">
        <v>1240</v>
      </c>
      <c r="E40" s="23" t="s">
        <v>13</v>
      </c>
      <c r="F40" s="23">
        <v>97</v>
      </c>
      <c r="G40" s="23" t="s">
        <v>7</v>
      </c>
      <c r="H40" s="23">
        <v>22407</v>
      </c>
      <c r="I40" s="23"/>
    </row>
    <row r="41" spans="1:9">
      <c r="A41" s="23" t="s">
        <v>4002</v>
      </c>
      <c r="B41" s="23" t="s">
        <v>4003</v>
      </c>
      <c r="C41" s="23" t="s">
        <v>4005</v>
      </c>
      <c r="D41" s="23" t="s">
        <v>1240</v>
      </c>
      <c r="E41" s="23" t="s">
        <v>13</v>
      </c>
      <c r="F41" s="23">
        <v>97</v>
      </c>
      <c r="G41" s="23" t="s">
        <v>7</v>
      </c>
      <c r="H41" s="23">
        <v>17439.09</v>
      </c>
      <c r="I41" s="23"/>
    </row>
    <row r="42" spans="1:9">
      <c r="A42" s="23" t="s">
        <v>4108</v>
      </c>
      <c r="B42" s="23" t="s">
        <v>4109</v>
      </c>
      <c r="C42" s="23" t="s">
        <v>4110</v>
      </c>
      <c r="D42" s="23" t="s">
        <v>485</v>
      </c>
      <c r="E42" s="23" t="s">
        <v>13</v>
      </c>
      <c r="F42" s="23">
        <v>96</v>
      </c>
      <c r="G42" s="23" t="s">
        <v>7</v>
      </c>
      <c r="H42" s="23">
        <v>11400</v>
      </c>
      <c r="I42" s="23"/>
    </row>
    <row r="43" spans="1:9">
      <c r="A43" s="23" t="s">
        <v>3904</v>
      </c>
      <c r="B43" s="23" t="s">
        <v>3905</v>
      </c>
      <c r="C43" s="23" t="s">
        <v>3907</v>
      </c>
      <c r="D43" s="23" t="s">
        <v>473</v>
      </c>
      <c r="E43" s="23" t="s">
        <v>13</v>
      </c>
      <c r="F43" s="23">
        <v>94</v>
      </c>
      <c r="G43" s="23" t="s">
        <v>7</v>
      </c>
      <c r="H43" s="23">
        <v>17668.560000000001</v>
      </c>
      <c r="I43" s="23"/>
    </row>
    <row r="44" spans="1:9">
      <c r="A44" s="23" t="s">
        <v>3767</v>
      </c>
      <c r="B44" s="23" t="s">
        <v>3768</v>
      </c>
      <c r="C44" s="23" t="s">
        <v>3770</v>
      </c>
      <c r="D44" s="23" t="s">
        <v>473</v>
      </c>
      <c r="E44" s="23" t="s">
        <v>13</v>
      </c>
      <c r="F44" s="23">
        <v>92</v>
      </c>
      <c r="G44" s="23" t="s">
        <v>7</v>
      </c>
      <c r="H44" s="23">
        <v>16611.060000000001</v>
      </c>
      <c r="I44" s="23"/>
    </row>
    <row r="45" spans="1:9">
      <c r="A45" s="23" t="s">
        <v>3800</v>
      </c>
      <c r="B45" s="23" t="s">
        <v>3801</v>
      </c>
      <c r="C45" s="23" t="s">
        <v>3802</v>
      </c>
      <c r="D45" s="23" t="s">
        <v>473</v>
      </c>
      <c r="E45" s="23" t="s">
        <v>13</v>
      </c>
      <c r="F45" s="23">
        <v>92</v>
      </c>
      <c r="G45" s="23" t="s">
        <v>7</v>
      </c>
      <c r="H45" s="23">
        <v>19136</v>
      </c>
      <c r="I45" s="23"/>
    </row>
    <row r="46" spans="1:9">
      <c r="A46" s="23" t="s">
        <v>3828</v>
      </c>
      <c r="B46" s="23" t="s">
        <v>3829</v>
      </c>
      <c r="C46" s="23" t="s">
        <v>3832</v>
      </c>
      <c r="D46" s="23" t="s">
        <v>1240</v>
      </c>
      <c r="E46" s="23" t="s">
        <v>13</v>
      </c>
      <c r="F46" s="23">
        <v>92</v>
      </c>
      <c r="G46" s="23" t="s">
        <v>7</v>
      </c>
      <c r="H46" s="23">
        <v>17292.63</v>
      </c>
      <c r="I46" s="23"/>
    </row>
    <row r="47" spans="1:9">
      <c r="A47" s="23" t="s">
        <v>3347</v>
      </c>
      <c r="B47" s="23" t="s">
        <v>3348</v>
      </c>
      <c r="C47" s="23" t="s">
        <v>3350</v>
      </c>
      <c r="D47" s="23" t="s">
        <v>1240</v>
      </c>
      <c r="E47" s="23" t="s">
        <v>13</v>
      </c>
      <c r="F47" s="23">
        <v>92</v>
      </c>
      <c r="G47" s="23" t="s">
        <v>7</v>
      </c>
      <c r="H47" s="23">
        <v>16098.45</v>
      </c>
      <c r="I47" s="23"/>
    </row>
    <row r="48" spans="1:9">
      <c r="A48" s="23" t="s">
        <v>3850</v>
      </c>
      <c r="B48" s="23" t="s">
        <v>3851</v>
      </c>
      <c r="C48" s="23" t="s">
        <v>3852</v>
      </c>
      <c r="D48" s="23" t="s">
        <v>1240</v>
      </c>
      <c r="E48" s="23" t="s">
        <v>13</v>
      </c>
      <c r="F48" s="23">
        <v>91</v>
      </c>
      <c r="G48" s="23" t="s">
        <v>7</v>
      </c>
      <c r="H48" s="23">
        <v>16430.509999999998</v>
      </c>
      <c r="I48" s="23"/>
    </row>
    <row r="49" spans="1:9">
      <c r="A49" s="23" t="s">
        <v>3891</v>
      </c>
      <c r="B49" s="23" t="s">
        <v>3892</v>
      </c>
      <c r="C49" s="23" t="s">
        <v>3894</v>
      </c>
      <c r="D49" s="23" t="s">
        <v>1240</v>
      </c>
      <c r="E49" s="23" t="s">
        <v>13</v>
      </c>
      <c r="F49" s="23">
        <v>90</v>
      </c>
      <c r="G49" s="23" t="s">
        <v>7</v>
      </c>
      <c r="H49" s="23">
        <v>16249.95</v>
      </c>
      <c r="I49" s="23"/>
    </row>
    <row r="50" spans="1:9">
      <c r="A50" s="23" t="s">
        <v>4025</v>
      </c>
      <c r="B50" s="23" t="s">
        <v>4026</v>
      </c>
      <c r="C50" s="23" t="s">
        <v>4028</v>
      </c>
      <c r="D50" s="23" t="s">
        <v>1240</v>
      </c>
      <c r="E50" s="23" t="s">
        <v>13</v>
      </c>
      <c r="F50" s="23">
        <v>90</v>
      </c>
      <c r="G50" s="23" t="s">
        <v>7</v>
      </c>
      <c r="H50" s="23">
        <v>16249.95</v>
      </c>
      <c r="I50" s="23"/>
    </row>
    <row r="51" spans="1:9">
      <c r="A51" s="23" t="s">
        <v>3684</v>
      </c>
      <c r="B51" s="23" t="s">
        <v>3685</v>
      </c>
      <c r="C51" s="23" t="s">
        <v>3687</v>
      </c>
      <c r="D51" s="23" t="s">
        <v>1240</v>
      </c>
      <c r="E51" s="23" t="s">
        <v>13</v>
      </c>
      <c r="F51" s="23">
        <v>90</v>
      </c>
      <c r="G51" s="23" t="s">
        <v>7</v>
      </c>
      <c r="H51" s="23">
        <v>16249.95</v>
      </c>
      <c r="I51" s="23"/>
    </row>
    <row r="52" spans="1:9">
      <c r="A52" s="23" t="s">
        <v>4076</v>
      </c>
      <c r="B52" s="23" t="s">
        <v>4077</v>
      </c>
      <c r="C52" s="23" t="s">
        <v>4079</v>
      </c>
      <c r="D52" s="23" t="s">
        <v>1240</v>
      </c>
      <c r="E52" s="23" t="s">
        <v>13</v>
      </c>
      <c r="F52" s="23">
        <v>90</v>
      </c>
      <c r="G52" s="23" t="s">
        <v>7</v>
      </c>
      <c r="H52" s="23">
        <v>16249.95</v>
      </c>
      <c r="I52" s="23"/>
    </row>
    <row r="53" spans="1:9">
      <c r="A53" s="23" t="s">
        <v>3005</v>
      </c>
      <c r="B53" s="23" t="s">
        <v>3006</v>
      </c>
      <c r="C53" s="23" t="s">
        <v>3008</v>
      </c>
      <c r="D53" s="23" t="s">
        <v>1240</v>
      </c>
      <c r="E53" s="23" t="s">
        <v>13</v>
      </c>
      <c r="F53" s="23">
        <v>90</v>
      </c>
      <c r="G53" s="23" t="s">
        <v>7</v>
      </c>
      <c r="H53" s="23">
        <v>15747.68</v>
      </c>
      <c r="I53" s="23"/>
    </row>
    <row r="54" spans="1:9">
      <c r="A54" s="23" t="s">
        <v>3845</v>
      </c>
      <c r="B54" s="23" t="s">
        <v>3846</v>
      </c>
      <c r="C54" s="23" t="s">
        <v>3848</v>
      </c>
      <c r="D54" s="23" t="s">
        <v>1240</v>
      </c>
      <c r="E54" s="23" t="s">
        <v>13</v>
      </c>
      <c r="F54" s="23">
        <v>67</v>
      </c>
      <c r="G54" s="23" t="s">
        <v>7</v>
      </c>
      <c r="H54" s="23">
        <v>13885.75</v>
      </c>
      <c r="I54" s="23"/>
    </row>
    <row r="55" spans="1:9">
      <c r="A55" s="23" t="s">
        <v>3030</v>
      </c>
      <c r="B55" s="23" t="s">
        <v>3031</v>
      </c>
      <c r="C55" s="23" t="s">
        <v>2787</v>
      </c>
      <c r="D55" s="23" t="s">
        <v>1240</v>
      </c>
      <c r="E55" s="23" t="s">
        <v>13</v>
      </c>
      <c r="F55" s="23">
        <v>60</v>
      </c>
      <c r="G55" s="23" t="s">
        <v>7</v>
      </c>
      <c r="H55" s="23">
        <v>12000</v>
      </c>
      <c r="I55" s="23"/>
    </row>
    <row r="56" spans="1:9">
      <c r="A56" s="23" t="s">
        <v>2785</v>
      </c>
      <c r="B56" s="23" t="s">
        <v>2786</v>
      </c>
      <c r="C56" s="23" t="s">
        <v>2787</v>
      </c>
      <c r="D56" s="23" t="s">
        <v>473</v>
      </c>
      <c r="E56" s="23" t="s">
        <v>13</v>
      </c>
      <c r="F56" s="23">
        <v>56</v>
      </c>
      <c r="G56" s="23" t="s">
        <v>7</v>
      </c>
      <c r="H56" s="23">
        <v>10950</v>
      </c>
      <c r="I56" s="23"/>
    </row>
    <row r="57" spans="1:9">
      <c r="A57" s="23" t="s">
        <v>3813</v>
      </c>
      <c r="B57" s="23" t="s">
        <v>3814</v>
      </c>
      <c r="C57" s="23" t="s">
        <v>3816</v>
      </c>
      <c r="D57" s="23" t="s">
        <v>473</v>
      </c>
      <c r="E57" s="23" t="s">
        <v>13</v>
      </c>
      <c r="F57" s="23">
        <v>48</v>
      </c>
      <c r="G57" s="23" t="s">
        <v>7</v>
      </c>
      <c r="H57" s="23">
        <v>3316</v>
      </c>
      <c r="I57" s="23"/>
    </row>
    <row r="58" spans="1:9">
      <c r="A58" s="23" t="s">
        <v>3603</v>
      </c>
      <c r="B58" s="23" t="s">
        <v>3604</v>
      </c>
      <c r="C58" s="23" t="s">
        <v>3605</v>
      </c>
      <c r="D58" s="23" t="s">
        <v>473</v>
      </c>
      <c r="E58" s="23" t="s">
        <v>13</v>
      </c>
      <c r="F58" s="23">
        <v>48</v>
      </c>
      <c r="G58" s="23" t="s">
        <v>7</v>
      </c>
      <c r="H58" s="23">
        <v>3316</v>
      </c>
      <c r="I58" s="23"/>
    </row>
    <row r="59" spans="1:9">
      <c r="A59" s="23" t="s">
        <v>3618</v>
      </c>
      <c r="B59" s="23" t="s">
        <v>3619</v>
      </c>
      <c r="C59" s="23" t="s">
        <v>3617</v>
      </c>
      <c r="D59" s="23" t="s">
        <v>473</v>
      </c>
      <c r="E59" s="23" t="s">
        <v>13</v>
      </c>
      <c r="F59" s="23">
        <v>48</v>
      </c>
      <c r="G59" s="23" t="s">
        <v>7</v>
      </c>
      <c r="H59" s="23">
        <v>3316</v>
      </c>
      <c r="I59" s="23"/>
    </row>
    <row r="60" spans="1:9">
      <c r="A60" s="23" t="s">
        <v>3865</v>
      </c>
      <c r="B60" s="23" t="s">
        <v>3866</v>
      </c>
      <c r="C60" s="23" t="s">
        <v>3867</v>
      </c>
      <c r="D60" s="23" t="s">
        <v>473</v>
      </c>
      <c r="E60" s="23" t="s">
        <v>13</v>
      </c>
      <c r="F60" s="23">
        <v>48</v>
      </c>
      <c r="G60" s="23" t="s">
        <v>7</v>
      </c>
      <c r="H60" s="23">
        <v>3316</v>
      </c>
      <c r="I60" s="23"/>
    </row>
    <row r="61" spans="1:9">
      <c r="A61" s="23" t="s">
        <v>3874</v>
      </c>
      <c r="B61" s="23" t="s">
        <v>3875</v>
      </c>
      <c r="C61" s="23" t="s">
        <v>3873</v>
      </c>
      <c r="D61" s="23" t="s">
        <v>473</v>
      </c>
      <c r="E61" s="23" t="s">
        <v>13</v>
      </c>
      <c r="F61" s="23">
        <v>48</v>
      </c>
      <c r="G61" s="23" t="s">
        <v>7</v>
      </c>
      <c r="H61" s="23">
        <v>3316</v>
      </c>
      <c r="I61" s="23"/>
    </row>
    <row r="62" spans="1:9">
      <c r="A62" s="23" t="s">
        <v>4150</v>
      </c>
      <c r="B62" s="23" t="s">
        <v>4151</v>
      </c>
      <c r="C62" s="23" t="s">
        <v>4152</v>
      </c>
      <c r="D62" s="23" t="s">
        <v>473</v>
      </c>
      <c r="E62" s="23" t="s">
        <v>13</v>
      </c>
      <c r="F62" s="23">
        <v>48</v>
      </c>
      <c r="G62" s="23" t="s">
        <v>7</v>
      </c>
      <c r="H62" s="23">
        <v>3316</v>
      </c>
      <c r="I62" s="23"/>
    </row>
    <row r="63" spans="1:9">
      <c r="A63" s="23" t="s">
        <v>3782</v>
      </c>
      <c r="B63" s="23" t="s">
        <v>3783</v>
      </c>
      <c r="C63" s="23" t="s">
        <v>3784</v>
      </c>
      <c r="D63" s="23" t="s">
        <v>473</v>
      </c>
      <c r="E63" s="23" t="s">
        <v>13</v>
      </c>
      <c r="F63" s="23">
        <v>48</v>
      </c>
      <c r="G63" s="23" t="s">
        <v>7</v>
      </c>
      <c r="H63" s="23">
        <v>3316</v>
      </c>
      <c r="I63" s="23"/>
    </row>
    <row r="64" spans="1:9">
      <c r="A64" s="23" t="s">
        <v>4112</v>
      </c>
      <c r="B64" s="23" t="s">
        <v>4113</v>
      </c>
      <c r="C64" s="23" t="s">
        <v>4114</v>
      </c>
      <c r="D64" s="23" t="s">
        <v>473</v>
      </c>
      <c r="E64" s="23" t="s">
        <v>13</v>
      </c>
      <c r="F64" s="23">
        <v>48</v>
      </c>
      <c r="G64" s="23" t="s">
        <v>7</v>
      </c>
      <c r="H64" s="23">
        <v>3316</v>
      </c>
      <c r="I64" s="23"/>
    </row>
    <row r="65" spans="1:9">
      <c r="A65" s="23" t="s">
        <v>3939</v>
      </c>
      <c r="B65" s="23" t="s">
        <v>3940</v>
      </c>
      <c r="C65" s="23" t="s">
        <v>3937</v>
      </c>
      <c r="D65" s="23" t="s">
        <v>473</v>
      </c>
      <c r="E65" s="23" t="s">
        <v>13</v>
      </c>
      <c r="F65" s="23">
        <v>48</v>
      </c>
      <c r="G65" s="23" t="s">
        <v>7</v>
      </c>
      <c r="H65" s="23">
        <v>3316</v>
      </c>
      <c r="I65" s="23"/>
    </row>
    <row r="66" spans="1:9">
      <c r="A66" s="23" t="s">
        <v>3557</v>
      </c>
      <c r="B66" s="23" t="s">
        <v>3558</v>
      </c>
      <c r="C66" s="23" t="s">
        <v>3559</v>
      </c>
      <c r="D66" s="23" t="s">
        <v>473</v>
      </c>
      <c r="E66" s="23" t="s">
        <v>13</v>
      </c>
      <c r="F66" s="23">
        <v>48</v>
      </c>
      <c r="G66" s="23" t="s">
        <v>7</v>
      </c>
      <c r="H66" s="23">
        <v>3316</v>
      </c>
      <c r="I66" s="23"/>
    </row>
    <row r="67" spans="1:9">
      <c r="A67" s="23" t="s">
        <v>3925</v>
      </c>
      <c r="B67" s="23" t="s">
        <v>3926</v>
      </c>
      <c r="C67" s="23" t="s">
        <v>3927</v>
      </c>
      <c r="D67" s="23" t="s">
        <v>473</v>
      </c>
      <c r="E67" s="23" t="s">
        <v>13</v>
      </c>
      <c r="F67" s="23">
        <v>48</v>
      </c>
      <c r="G67" s="23" t="s">
        <v>7</v>
      </c>
      <c r="H67" s="23">
        <v>3316</v>
      </c>
      <c r="I67" s="23"/>
    </row>
    <row r="68" spans="1:9">
      <c r="A68" s="23" t="s">
        <v>3840</v>
      </c>
      <c r="B68" s="23" t="s">
        <v>3841</v>
      </c>
      <c r="C68" s="23" t="s">
        <v>3843</v>
      </c>
      <c r="D68" s="23" t="s">
        <v>473</v>
      </c>
      <c r="E68" s="23" t="s">
        <v>13</v>
      </c>
      <c r="F68" s="23">
        <v>48</v>
      </c>
      <c r="G68" s="23" t="s">
        <v>7</v>
      </c>
      <c r="H68" s="23">
        <v>3316</v>
      </c>
      <c r="I68" s="23"/>
    </row>
    <row r="69" spans="1:9">
      <c r="A69" s="23" t="s">
        <v>3741</v>
      </c>
      <c r="B69" s="23" t="s">
        <v>3742</v>
      </c>
      <c r="C69" s="23" t="s">
        <v>3743</v>
      </c>
      <c r="D69" s="23" t="s">
        <v>473</v>
      </c>
      <c r="E69" s="23" t="s">
        <v>13</v>
      </c>
      <c r="F69" s="23">
        <v>48</v>
      </c>
      <c r="G69" s="23" t="s">
        <v>7</v>
      </c>
      <c r="H69" s="23">
        <v>3316</v>
      </c>
      <c r="I69" s="23"/>
    </row>
    <row r="70" spans="1:9">
      <c r="A70" s="23" t="s">
        <v>3527</v>
      </c>
      <c r="B70" s="23" t="s">
        <v>3528</v>
      </c>
      <c r="C70" s="23" t="s">
        <v>3529</v>
      </c>
      <c r="D70" s="23" t="s">
        <v>473</v>
      </c>
      <c r="E70" s="23" t="s">
        <v>13</v>
      </c>
      <c r="F70" s="23">
        <v>48</v>
      </c>
      <c r="G70" s="23" t="s">
        <v>7</v>
      </c>
      <c r="H70" s="23">
        <v>3316</v>
      </c>
      <c r="I70" s="23"/>
    </row>
    <row r="71" spans="1:9">
      <c r="A71" s="23" t="s">
        <v>3514</v>
      </c>
      <c r="B71" s="23" t="s">
        <v>3515</v>
      </c>
      <c r="C71" s="23" t="s">
        <v>3517</v>
      </c>
      <c r="D71" s="23" t="s">
        <v>473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4064</v>
      </c>
      <c r="B72" s="23" t="s">
        <v>4065</v>
      </c>
      <c r="C72" s="23" t="s">
        <v>4066</v>
      </c>
      <c r="D72" s="23" t="s">
        <v>473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3752</v>
      </c>
      <c r="B73" s="23" t="s">
        <v>3753</v>
      </c>
      <c r="C73" s="23" t="s">
        <v>3755</v>
      </c>
      <c r="D73" s="23" t="s">
        <v>473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4099</v>
      </c>
      <c r="B74" s="23" t="s">
        <v>4100</v>
      </c>
      <c r="C74" s="23" t="s">
        <v>4101</v>
      </c>
      <c r="D74" s="23" t="s">
        <v>473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3636</v>
      </c>
      <c r="B75" s="23" t="s">
        <v>3637</v>
      </c>
      <c r="C75" s="23" t="s">
        <v>3638</v>
      </c>
      <c r="D75" s="23" t="s">
        <v>473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4135</v>
      </c>
      <c r="B76" s="23" t="s">
        <v>4136</v>
      </c>
      <c r="C76" s="23" t="s">
        <v>4137</v>
      </c>
      <c r="D76" s="23" t="s">
        <v>473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3887</v>
      </c>
      <c r="B77" s="23" t="s">
        <v>3888</v>
      </c>
      <c r="C77" s="23" t="s">
        <v>3889</v>
      </c>
      <c r="D77" s="23" t="s">
        <v>473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4040</v>
      </c>
      <c r="B78" s="23" t="s">
        <v>4041</v>
      </c>
      <c r="C78" s="23" t="s">
        <v>4042</v>
      </c>
      <c r="D78" s="23" t="s">
        <v>473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3984</v>
      </c>
      <c r="B79" s="23" t="s">
        <v>3985</v>
      </c>
      <c r="C79" s="23" t="s">
        <v>3986</v>
      </c>
      <c r="D79" s="23" t="s">
        <v>473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3709</v>
      </c>
      <c r="B80" s="23" t="s">
        <v>3710</v>
      </c>
      <c r="C80" s="23" t="s">
        <v>3712</v>
      </c>
      <c r="D80" s="23" t="s">
        <v>1240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4122</v>
      </c>
      <c r="B81" s="23" t="s">
        <v>4123</v>
      </c>
      <c r="C81" s="23" t="s">
        <v>4125</v>
      </c>
      <c r="D81" s="23" t="s">
        <v>1240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3806</v>
      </c>
      <c r="B82" s="23" t="s">
        <v>3807</v>
      </c>
      <c r="C82" s="23" t="s">
        <v>3809</v>
      </c>
      <c r="D82" s="23" t="s">
        <v>1240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3945</v>
      </c>
      <c r="B83" s="23" t="s">
        <v>3946</v>
      </c>
      <c r="C83" s="23" t="s">
        <v>3948</v>
      </c>
      <c r="D83" s="23" t="s">
        <v>1240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3689</v>
      </c>
      <c r="B84" s="23" t="s">
        <v>3690</v>
      </c>
      <c r="C84" s="23" t="s">
        <v>3672</v>
      </c>
      <c r="D84" s="23" t="s">
        <v>1240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4158</v>
      </c>
      <c r="B85" s="23" t="s">
        <v>4159</v>
      </c>
      <c r="C85" s="23" t="s">
        <v>4161</v>
      </c>
      <c r="D85" s="23" t="s">
        <v>473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3579</v>
      </c>
      <c r="B86" s="23" t="s">
        <v>3580</v>
      </c>
      <c r="C86" s="23" t="s">
        <v>2978</v>
      </c>
      <c r="D86" s="23" t="s">
        <v>473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3716</v>
      </c>
      <c r="B87" s="23" t="s">
        <v>3717</v>
      </c>
      <c r="C87" s="23" t="s">
        <v>3719</v>
      </c>
      <c r="D87" s="23" t="s">
        <v>473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3953</v>
      </c>
      <c r="B88" s="23" t="s">
        <v>3954</v>
      </c>
      <c r="C88" s="23" t="s">
        <v>3955</v>
      </c>
      <c r="D88" s="23" t="s">
        <v>473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3615</v>
      </c>
      <c r="B89" s="23" t="s">
        <v>3616</v>
      </c>
      <c r="C89" s="23" t="s">
        <v>3617</v>
      </c>
      <c r="D89" s="23" t="s">
        <v>473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3695</v>
      </c>
      <c r="B90" s="23" t="s">
        <v>3696</v>
      </c>
      <c r="C90" s="23" t="s">
        <v>3698</v>
      </c>
      <c r="D90" s="23" t="s">
        <v>473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3916</v>
      </c>
      <c r="B91" s="23" t="s">
        <v>3917</v>
      </c>
      <c r="C91" s="23" t="s">
        <v>3918</v>
      </c>
      <c r="D91" s="23" t="s">
        <v>473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3862</v>
      </c>
      <c r="B92" s="23" t="s">
        <v>3863</v>
      </c>
      <c r="C92" s="23" t="s">
        <v>3864</v>
      </c>
      <c r="D92" s="23" t="s">
        <v>473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4115</v>
      </c>
      <c r="B93" s="23" t="s">
        <v>4116</v>
      </c>
      <c r="C93" s="23" t="s">
        <v>4118</v>
      </c>
      <c r="D93" s="23" t="s">
        <v>473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2892</v>
      </c>
      <c r="B94" s="23" t="s">
        <v>2893</v>
      </c>
      <c r="C94" s="23" t="s">
        <v>2895</v>
      </c>
      <c r="D94" s="23" t="s">
        <v>473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3621</v>
      </c>
      <c r="B95" s="23" t="s">
        <v>3622</v>
      </c>
      <c r="C95" s="23" t="s">
        <v>3623</v>
      </c>
      <c r="D95" s="23" t="s">
        <v>473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3561</v>
      </c>
      <c r="B96" s="23" t="s">
        <v>3562</v>
      </c>
      <c r="C96" s="23" t="s">
        <v>3564</v>
      </c>
      <c r="D96" s="23" t="s">
        <v>473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3790</v>
      </c>
      <c r="B97" s="23" t="s">
        <v>3791</v>
      </c>
      <c r="C97" s="23" t="s">
        <v>3792</v>
      </c>
      <c r="D97" s="23" t="s">
        <v>473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3763</v>
      </c>
      <c r="B98" s="23" t="s">
        <v>3764</v>
      </c>
      <c r="C98" s="23" t="s">
        <v>3766</v>
      </c>
      <c r="D98" s="23" t="s">
        <v>473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3733</v>
      </c>
      <c r="B99" s="23" t="s">
        <v>3734</v>
      </c>
      <c r="C99" s="23" t="s">
        <v>3735</v>
      </c>
      <c r="D99" s="23" t="s">
        <v>473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4060</v>
      </c>
      <c r="B100" s="23" t="s">
        <v>4061</v>
      </c>
      <c r="C100" s="23" t="s">
        <v>4062</v>
      </c>
      <c r="D100" s="23" t="s">
        <v>1240</v>
      </c>
      <c r="E100" s="23" t="s">
        <v>13</v>
      </c>
      <c r="F100" s="23">
        <v>44</v>
      </c>
      <c r="G100" s="23" t="s">
        <v>7</v>
      </c>
      <c r="H100" s="23">
        <v>3039.67</v>
      </c>
      <c r="I100" s="23"/>
    </row>
    <row r="101" spans="1:9">
      <c r="A101" s="23" t="s">
        <v>3882</v>
      </c>
      <c r="B101" s="23" t="s">
        <v>3883</v>
      </c>
      <c r="C101" s="23" t="s">
        <v>3884</v>
      </c>
      <c r="D101" s="23" t="s">
        <v>473</v>
      </c>
      <c r="E101" s="23" t="s">
        <v>13</v>
      </c>
      <c r="F101" s="23">
        <v>43</v>
      </c>
      <c r="G101" s="23" t="s">
        <v>7</v>
      </c>
      <c r="H101" s="23">
        <v>2970.58</v>
      </c>
      <c r="I101" s="23"/>
    </row>
    <row r="102" spans="1:9">
      <c r="A102" s="23" t="s">
        <v>3912</v>
      </c>
      <c r="B102" s="23" t="s">
        <v>3913</v>
      </c>
      <c r="C102" s="23" t="s">
        <v>3915</v>
      </c>
      <c r="D102" s="23" t="s">
        <v>473</v>
      </c>
      <c r="E102" s="23" t="s">
        <v>13</v>
      </c>
      <c r="F102" s="23">
        <v>42</v>
      </c>
      <c r="G102" s="23" t="s">
        <v>7</v>
      </c>
      <c r="H102" s="23">
        <v>2901.5</v>
      </c>
      <c r="I102" s="23"/>
    </row>
    <row r="103" spans="1:9">
      <c r="A103" s="23" t="s">
        <v>3922</v>
      </c>
      <c r="B103" s="23" t="s">
        <v>3923</v>
      </c>
      <c r="C103" s="23" t="s">
        <v>3924</v>
      </c>
      <c r="D103" s="23" t="s">
        <v>473</v>
      </c>
      <c r="E103" s="23" t="s">
        <v>13</v>
      </c>
      <c r="F103" s="23">
        <v>41</v>
      </c>
      <c r="G103" s="23" t="s">
        <v>7</v>
      </c>
      <c r="H103" s="23">
        <v>2832.42</v>
      </c>
      <c r="I103" s="23"/>
    </row>
    <row r="104" spans="1:9">
      <c r="A104" s="23" t="s">
        <v>3582</v>
      </c>
      <c r="B104" s="23" t="s">
        <v>3583</v>
      </c>
      <c r="C104" s="23" t="s">
        <v>3584</v>
      </c>
      <c r="D104" s="23" t="s">
        <v>473</v>
      </c>
      <c r="E104" s="23" t="s">
        <v>13</v>
      </c>
      <c r="F104" s="23">
        <v>41</v>
      </c>
      <c r="G104" s="23" t="s">
        <v>7</v>
      </c>
      <c r="H104" s="23">
        <v>2832.42</v>
      </c>
      <c r="I104" s="23"/>
    </row>
    <row r="105" spans="1:9">
      <c r="A105" s="23" t="s">
        <v>4036</v>
      </c>
      <c r="B105" s="23" t="s">
        <v>4037</v>
      </c>
      <c r="C105" s="23" t="s">
        <v>4038</v>
      </c>
      <c r="D105" s="23" t="s">
        <v>473</v>
      </c>
      <c r="E105" s="23" t="s">
        <v>13</v>
      </c>
      <c r="F105" s="23">
        <v>41</v>
      </c>
      <c r="G105" s="23" t="s">
        <v>7</v>
      </c>
      <c r="H105" s="23">
        <v>2832.42</v>
      </c>
      <c r="I105" s="23"/>
    </row>
    <row r="106" spans="1:9">
      <c r="A106" s="23" t="s">
        <v>3625</v>
      </c>
      <c r="B106" s="23" t="s">
        <v>3626</v>
      </c>
      <c r="C106" s="23" t="s">
        <v>3627</v>
      </c>
      <c r="D106" s="23" t="s">
        <v>473</v>
      </c>
      <c r="E106" s="23" t="s">
        <v>13</v>
      </c>
      <c r="F106" s="23">
        <v>41</v>
      </c>
      <c r="G106" s="23" t="s">
        <v>7</v>
      </c>
      <c r="H106" s="23">
        <v>2832.42</v>
      </c>
      <c r="I106" s="23"/>
    </row>
    <row r="107" spans="1:9">
      <c r="A107" s="23" t="s">
        <v>3521</v>
      </c>
      <c r="B107" s="23" t="s">
        <v>3522</v>
      </c>
      <c r="C107" s="23" t="s">
        <v>3523</v>
      </c>
      <c r="D107" s="23" t="s">
        <v>1240</v>
      </c>
      <c r="E107" s="23" t="s">
        <v>13</v>
      </c>
      <c r="F107" s="23">
        <v>41</v>
      </c>
      <c r="G107" s="23" t="s">
        <v>7</v>
      </c>
      <c r="H107" s="23">
        <v>2832.42</v>
      </c>
      <c r="I107" s="23"/>
    </row>
    <row r="108" spans="1:9">
      <c r="A108" s="23" t="s">
        <v>3649</v>
      </c>
      <c r="B108" s="23" t="s">
        <v>3650</v>
      </c>
      <c r="C108" s="23" t="s">
        <v>3652</v>
      </c>
      <c r="D108" s="23" t="s">
        <v>473</v>
      </c>
      <c r="E108" s="23" t="s">
        <v>13</v>
      </c>
      <c r="F108" s="23">
        <v>32</v>
      </c>
      <c r="G108" s="23" t="s">
        <v>7</v>
      </c>
      <c r="H108" s="23">
        <v>960</v>
      </c>
      <c r="I108" s="23"/>
    </row>
    <row r="109" spans="1:9">
      <c r="A109" s="23" t="s">
        <v>3546</v>
      </c>
      <c r="B109" s="23" t="s">
        <v>3547</v>
      </c>
      <c r="C109" s="23" t="s">
        <v>3549</v>
      </c>
      <c r="D109" s="23" t="s">
        <v>485</v>
      </c>
      <c r="E109" s="23" t="s">
        <v>13</v>
      </c>
      <c r="F109" s="23">
        <v>32</v>
      </c>
      <c r="G109" s="23" t="s">
        <v>7</v>
      </c>
      <c r="H109" s="23">
        <v>960</v>
      </c>
      <c r="I109" s="23"/>
    </row>
    <row r="110" spans="1:9">
      <c r="A110" s="23" t="s">
        <v>4015</v>
      </c>
      <c r="B110" s="23" t="s">
        <v>4016</v>
      </c>
      <c r="C110" s="23" t="s">
        <v>4017</v>
      </c>
      <c r="D110" s="23" t="s">
        <v>480</v>
      </c>
      <c r="E110" s="23" t="s">
        <v>13</v>
      </c>
      <c r="F110" s="23">
        <v>32</v>
      </c>
      <c r="G110" s="23" t="s">
        <v>7</v>
      </c>
      <c r="H110" s="23">
        <v>760</v>
      </c>
      <c r="I110" s="23"/>
    </row>
    <row r="111" spans="1:9">
      <c r="A111" s="23" t="s">
        <v>3868</v>
      </c>
      <c r="B111" s="23" t="s">
        <v>3869</v>
      </c>
      <c r="C111" s="23" t="s">
        <v>3870</v>
      </c>
      <c r="D111" s="23" t="s">
        <v>480</v>
      </c>
      <c r="E111" s="23" t="s">
        <v>13</v>
      </c>
      <c r="F111" s="23">
        <v>32</v>
      </c>
      <c r="G111" s="23" t="s">
        <v>7</v>
      </c>
      <c r="H111" s="23">
        <v>760</v>
      </c>
      <c r="I111" s="23"/>
    </row>
    <row r="112" spans="1:9">
      <c r="A112" s="23" t="s">
        <v>3530</v>
      </c>
      <c r="B112" s="23" t="s">
        <v>3531</v>
      </c>
      <c r="C112" s="23" t="s">
        <v>3532</v>
      </c>
      <c r="D112" s="23" t="s">
        <v>485</v>
      </c>
      <c r="E112" s="23" t="s">
        <v>13</v>
      </c>
      <c r="F112" s="23">
        <v>32</v>
      </c>
      <c r="G112" s="23" t="s">
        <v>7</v>
      </c>
      <c r="H112" s="23">
        <v>960</v>
      </c>
      <c r="I112" s="23"/>
    </row>
    <row r="113" spans="1:9">
      <c r="A113" s="23" t="s">
        <v>3994</v>
      </c>
      <c r="B113" s="23" t="s">
        <v>3995</v>
      </c>
      <c r="C113" s="23" t="s">
        <v>3997</v>
      </c>
      <c r="D113" s="23" t="s">
        <v>485</v>
      </c>
      <c r="E113" s="23" t="s">
        <v>13</v>
      </c>
      <c r="F113" s="23">
        <v>32</v>
      </c>
      <c r="G113" s="23" t="s">
        <v>7</v>
      </c>
      <c r="H113" s="23">
        <v>960</v>
      </c>
      <c r="I113" s="23"/>
    </row>
    <row r="114" spans="1:9">
      <c r="A114" s="23" t="s">
        <v>3793</v>
      </c>
      <c r="B114" s="23" t="s">
        <v>3794</v>
      </c>
      <c r="C114" s="23" t="s">
        <v>3795</v>
      </c>
      <c r="D114" s="23" t="s">
        <v>485</v>
      </c>
      <c r="E114" s="23" t="s">
        <v>13</v>
      </c>
      <c r="F114" s="23">
        <v>32</v>
      </c>
      <c r="G114" s="23" t="s">
        <v>7</v>
      </c>
      <c r="H114" s="23">
        <v>960</v>
      </c>
      <c r="I114" s="23"/>
    </row>
    <row r="115" spans="1:9">
      <c r="A115" s="23" t="s">
        <v>4020</v>
      </c>
      <c r="B115" s="23" t="s">
        <v>4021</v>
      </c>
      <c r="C115" s="23" t="s">
        <v>4005</v>
      </c>
      <c r="D115" s="23" t="s">
        <v>485</v>
      </c>
      <c r="E115" s="23" t="s">
        <v>13</v>
      </c>
      <c r="F115" s="23">
        <v>32</v>
      </c>
      <c r="G115" s="23" t="s">
        <v>7</v>
      </c>
      <c r="H115" s="23">
        <v>1200</v>
      </c>
      <c r="I115" s="23"/>
    </row>
    <row r="116" spans="1:9">
      <c r="A116" s="23" t="s">
        <v>3935</v>
      </c>
      <c r="B116" s="23" t="s">
        <v>3936</v>
      </c>
      <c r="C116" s="23" t="s">
        <v>3937</v>
      </c>
      <c r="D116" s="23" t="s">
        <v>485</v>
      </c>
      <c r="E116" s="23" t="s">
        <v>13</v>
      </c>
      <c r="F116" s="23">
        <v>32</v>
      </c>
      <c r="G116" s="23" t="s">
        <v>7</v>
      </c>
      <c r="H116" s="23">
        <v>960</v>
      </c>
      <c r="I116" s="23"/>
    </row>
    <row r="117" spans="1:9">
      <c r="A117" s="23" t="s">
        <v>3748</v>
      </c>
      <c r="B117" s="23" t="s">
        <v>3749</v>
      </c>
      <c r="C117" s="23" t="s">
        <v>3751</v>
      </c>
      <c r="D117" s="23" t="s">
        <v>485</v>
      </c>
      <c r="E117" s="23" t="s">
        <v>13</v>
      </c>
      <c r="F117" s="23">
        <v>32</v>
      </c>
      <c r="G117" s="23" t="s">
        <v>7</v>
      </c>
      <c r="H117" s="23">
        <v>960</v>
      </c>
      <c r="I117" s="23"/>
    </row>
    <row r="118" spans="1:9">
      <c r="A118" s="23" t="s">
        <v>3518</v>
      </c>
      <c r="B118" s="23" t="s">
        <v>3519</v>
      </c>
      <c r="C118" s="23" t="s">
        <v>3520</v>
      </c>
      <c r="D118" s="23" t="s">
        <v>480</v>
      </c>
      <c r="E118" s="23" t="s">
        <v>13</v>
      </c>
      <c r="F118" s="23">
        <v>32</v>
      </c>
      <c r="G118" s="23" t="s">
        <v>7</v>
      </c>
      <c r="H118" s="23">
        <v>760</v>
      </c>
      <c r="I118" s="23"/>
    </row>
    <row r="119" spans="1:9">
      <c r="A119" s="23" t="s">
        <v>3977</v>
      </c>
      <c r="B119" s="23" t="s">
        <v>3978</v>
      </c>
      <c r="C119" s="23" t="s">
        <v>3980</v>
      </c>
      <c r="D119" s="23" t="s">
        <v>485</v>
      </c>
      <c r="E119" s="23" t="s">
        <v>13</v>
      </c>
      <c r="F119" s="23">
        <v>32</v>
      </c>
      <c r="G119" s="23" t="s">
        <v>7</v>
      </c>
      <c r="H119" s="23">
        <v>960</v>
      </c>
      <c r="I119" s="23"/>
    </row>
    <row r="120" spans="1:9">
      <c r="A120" s="23" t="s">
        <v>3534</v>
      </c>
      <c r="B120" s="23" t="s">
        <v>3535</v>
      </c>
      <c r="C120" s="23" t="s">
        <v>3537</v>
      </c>
      <c r="D120" s="23" t="s">
        <v>485</v>
      </c>
      <c r="E120" s="23" t="s">
        <v>13</v>
      </c>
      <c r="F120" s="23">
        <v>32</v>
      </c>
      <c r="G120" s="23" t="s">
        <v>7</v>
      </c>
      <c r="H120" s="23">
        <v>960</v>
      </c>
      <c r="I120" s="23"/>
    </row>
    <row r="121" spans="1:9">
      <c r="A121" s="23" t="s">
        <v>3481</v>
      </c>
      <c r="B121" s="23" t="s">
        <v>3482</v>
      </c>
      <c r="C121" s="23" t="s">
        <v>3483</v>
      </c>
      <c r="D121" s="23" t="s">
        <v>485</v>
      </c>
      <c r="E121" s="23" t="s">
        <v>13</v>
      </c>
      <c r="F121" s="23">
        <v>32</v>
      </c>
      <c r="G121" s="23" t="s">
        <v>7</v>
      </c>
      <c r="H121" s="23">
        <v>960</v>
      </c>
      <c r="I121" s="23"/>
    </row>
    <row r="122" spans="1:9">
      <c r="A122" s="23" t="s">
        <v>3759</v>
      </c>
      <c r="B122" s="23" t="s">
        <v>3760</v>
      </c>
      <c r="C122" s="23" t="s">
        <v>3762</v>
      </c>
      <c r="D122" s="23" t="s">
        <v>485</v>
      </c>
      <c r="E122" s="23" t="s">
        <v>13</v>
      </c>
      <c r="F122" s="23">
        <v>32</v>
      </c>
      <c r="G122" s="23" t="s">
        <v>7</v>
      </c>
      <c r="H122" s="23">
        <v>960</v>
      </c>
      <c r="I122" s="23"/>
    </row>
    <row r="123" spans="1:9">
      <c r="A123" s="23" t="s">
        <v>3645</v>
      </c>
      <c r="B123" s="23" t="s">
        <v>3646</v>
      </c>
      <c r="C123" s="23" t="s">
        <v>3648</v>
      </c>
      <c r="D123" s="23" t="s">
        <v>485</v>
      </c>
      <c r="E123" s="23" t="s">
        <v>13</v>
      </c>
      <c r="F123" s="23">
        <v>32</v>
      </c>
      <c r="G123" s="23" t="s">
        <v>7</v>
      </c>
      <c r="H123" s="23">
        <v>960</v>
      </c>
      <c r="I123" s="23"/>
    </row>
    <row r="124" spans="1:9">
      <c r="A124" s="23" t="s">
        <v>3859</v>
      </c>
      <c r="B124" s="23" t="s">
        <v>3860</v>
      </c>
      <c r="C124" s="23" t="s">
        <v>3861</v>
      </c>
      <c r="D124" s="23" t="s">
        <v>485</v>
      </c>
      <c r="E124" s="23" t="s">
        <v>13</v>
      </c>
      <c r="F124" s="23">
        <v>32</v>
      </c>
      <c r="G124" s="23" t="s">
        <v>7</v>
      </c>
      <c r="H124" s="23">
        <v>960</v>
      </c>
      <c r="I124" s="23"/>
    </row>
    <row r="125" spans="1:9">
      <c r="A125" s="23" t="s">
        <v>3565</v>
      </c>
      <c r="B125" s="23" t="s">
        <v>3566</v>
      </c>
      <c r="C125" s="23" t="s">
        <v>3564</v>
      </c>
      <c r="D125" s="23" t="s">
        <v>485</v>
      </c>
      <c r="E125" s="23" t="s">
        <v>13</v>
      </c>
      <c r="F125" s="23">
        <v>32</v>
      </c>
      <c r="G125" s="23" t="s">
        <v>7</v>
      </c>
      <c r="H125" s="23">
        <v>960</v>
      </c>
      <c r="I125" s="23"/>
    </row>
    <row r="126" spans="1:9">
      <c r="A126" s="23" t="s">
        <v>3606</v>
      </c>
      <c r="B126" s="23" t="s">
        <v>3607</v>
      </c>
      <c r="C126" s="23" t="s">
        <v>3608</v>
      </c>
      <c r="D126" s="23" t="s">
        <v>485</v>
      </c>
      <c r="E126" s="23" t="s">
        <v>13</v>
      </c>
      <c r="F126" s="23">
        <v>32</v>
      </c>
      <c r="G126" s="23" t="s">
        <v>7</v>
      </c>
      <c r="H126" s="23">
        <v>960</v>
      </c>
      <c r="I126" s="23"/>
    </row>
    <row r="127" spans="1:9">
      <c r="A127" s="23" t="s">
        <v>3446</v>
      </c>
      <c r="B127" s="23" t="s">
        <v>3447</v>
      </c>
      <c r="C127" s="23" t="s">
        <v>3449</v>
      </c>
      <c r="D127" s="23" t="s">
        <v>485</v>
      </c>
      <c r="E127" s="23" t="s">
        <v>13</v>
      </c>
      <c r="F127" s="23">
        <v>32</v>
      </c>
      <c r="G127" s="23" t="s">
        <v>7</v>
      </c>
      <c r="H127" s="23">
        <v>960</v>
      </c>
      <c r="I127" s="23"/>
    </row>
    <row r="128" spans="1:9">
      <c r="A128" s="23" t="s">
        <v>3796</v>
      </c>
      <c r="B128" s="23" t="s">
        <v>3797</v>
      </c>
      <c r="C128" s="23" t="s">
        <v>3799</v>
      </c>
      <c r="D128" s="23" t="s">
        <v>485</v>
      </c>
      <c r="E128" s="23" t="s">
        <v>13</v>
      </c>
      <c r="F128" s="23">
        <v>32</v>
      </c>
      <c r="G128" s="23" t="s">
        <v>7</v>
      </c>
      <c r="H128" s="23">
        <v>960</v>
      </c>
      <c r="I128" s="23"/>
    </row>
    <row r="129" spans="1:9">
      <c r="A129" s="23" t="s">
        <v>3909</v>
      </c>
      <c r="B129" s="23" t="s">
        <v>3910</v>
      </c>
      <c r="C129" s="23" t="s">
        <v>3911</v>
      </c>
      <c r="D129" s="23" t="s">
        <v>485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4085</v>
      </c>
      <c r="B130" s="23" t="s">
        <v>4086</v>
      </c>
      <c r="C130" s="23" t="s">
        <v>4088</v>
      </c>
      <c r="D130" s="23" t="s">
        <v>485</v>
      </c>
      <c r="E130" s="23" t="s">
        <v>13</v>
      </c>
      <c r="F130" s="23">
        <v>32</v>
      </c>
      <c r="G130" s="23" t="s">
        <v>7</v>
      </c>
      <c r="H130" s="23">
        <v>960</v>
      </c>
      <c r="I130" s="23"/>
    </row>
    <row r="131" spans="1:9">
      <c r="A131" s="23" t="s">
        <v>4089</v>
      </c>
      <c r="B131" s="23" t="s">
        <v>4090</v>
      </c>
      <c r="C131" s="23" t="s">
        <v>4092</v>
      </c>
      <c r="D131" s="23" t="s">
        <v>485</v>
      </c>
      <c r="E131" s="23" t="s">
        <v>13</v>
      </c>
      <c r="F131" s="23">
        <v>32</v>
      </c>
      <c r="G131" s="23" t="s">
        <v>7</v>
      </c>
      <c r="H131" s="23">
        <v>960</v>
      </c>
      <c r="I131" s="23"/>
    </row>
    <row r="132" spans="1:9">
      <c r="A132" s="23" t="s">
        <v>4007</v>
      </c>
      <c r="B132" s="23" t="s">
        <v>4008</v>
      </c>
      <c r="C132" s="23" t="s">
        <v>4009</v>
      </c>
      <c r="D132" s="23" t="s">
        <v>480</v>
      </c>
      <c r="E132" s="23" t="s">
        <v>13</v>
      </c>
      <c r="F132" s="23">
        <v>32</v>
      </c>
      <c r="G132" s="23" t="s">
        <v>7</v>
      </c>
      <c r="H132" s="23">
        <v>760</v>
      </c>
      <c r="I132" s="23"/>
    </row>
    <row r="133" spans="1:9">
      <c r="A133" s="23" t="s">
        <v>4132</v>
      </c>
      <c r="B133" s="23" t="s">
        <v>4133</v>
      </c>
      <c r="C133" s="23" t="s">
        <v>4134</v>
      </c>
      <c r="D133" s="23" t="s">
        <v>480</v>
      </c>
      <c r="E133" s="23" t="s">
        <v>13</v>
      </c>
      <c r="F133" s="23">
        <v>32</v>
      </c>
      <c r="G133" s="23" t="s">
        <v>7</v>
      </c>
      <c r="H133" s="23">
        <v>760</v>
      </c>
      <c r="I133" s="23"/>
    </row>
    <row r="134" spans="1:9">
      <c r="A134" s="23" t="s">
        <v>3511</v>
      </c>
      <c r="B134" s="23" t="s">
        <v>3512</v>
      </c>
      <c r="C134" s="23" t="s">
        <v>3513</v>
      </c>
      <c r="D134" s="23" t="s">
        <v>480</v>
      </c>
      <c r="E134" s="23" t="s">
        <v>13</v>
      </c>
      <c r="F134" s="23">
        <v>32</v>
      </c>
      <c r="G134" s="23" t="s">
        <v>7</v>
      </c>
      <c r="H134" s="23">
        <v>760</v>
      </c>
      <c r="I134" s="23"/>
    </row>
    <row r="135" spans="1:9">
      <c r="A135" s="23" t="s">
        <v>3554</v>
      </c>
      <c r="B135" s="23" t="s">
        <v>3555</v>
      </c>
      <c r="C135" s="23" t="s">
        <v>3556</v>
      </c>
      <c r="D135" s="23" t="s">
        <v>480</v>
      </c>
      <c r="E135" s="23" t="s">
        <v>13</v>
      </c>
      <c r="F135" s="23">
        <v>32</v>
      </c>
      <c r="G135" s="23" t="s">
        <v>7</v>
      </c>
      <c r="H135" s="23">
        <v>760</v>
      </c>
      <c r="I135" s="23"/>
    </row>
    <row r="136" spans="1:9">
      <c r="A136" s="23" t="s">
        <v>3966</v>
      </c>
      <c r="B136" s="23" t="s">
        <v>3967</v>
      </c>
      <c r="C136" s="23" t="s">
        <v>3968</v>
      </c>
      <c r="D136" s="23" t="s">
        <v>480</v>
      </c>
      <c r="E136" s="23" t="s">
        <v>13</v>
      </c>
      <c r="F136" s="23">
        <v>32</v>
      </c>
      <c r="G136" s="23" t="s">
        <v>7</v>
      </c>
      <c r="H136" s="23">
        <v>760</v>
      </c>
      <c r="I136" s="23"/>
    </row>
    <row r="137" spans="1:9">
      <c r="A137" s="23" t="s">
        <v>3681</v>
      </c>
      <c r="B137" s="23" t="s">
        <v>3682</v>
      </c>
      <c r="C137" s="23" t="s">
        <v>3683</v>
      </c>
      <c r="D137" s="23" t="s">
        <v>480</v>
      </c>
      <c r="E137" s="23" t="s">
        <v>13</v>
      </c>
      <c r="F137" s="23">
        <v>32</v>
      </c>
      <c r="G137" s="23" t="s">
        <v>7</v>
      </c>
      <c r="H137" s="23">
        <v>760</v>
      </c>
      <c r="I137" s="23"/>
    </row>
    <row r="138" spans="1:9">
      <c r="A138" s="23" t="s">
        <v>2794</v>
      </c>
      <c r="B138" s="23" t="s">
        <v>2795</v>
      </c>
      <c r="C138" s="23" t="s">
        <v>2796</v>
      </c>
      <c r="D138" s="23" t="s">
        <v>1240</v>
      </c>
      <c r="E138" s="23" t="s">
        <v>13</v>
      </c>
      <c r="F138" s="23">
        <v>30</v>
      </c>
      <c r="G138" s="23" t="s">
        <v>7</v>
      </c>
      <c r="H138" s="23">
        <v>0</v>
      </c>
      <c r="I138" s="23"/>
    </row>
    <row r="139" spans="1:9">
      <c r="A139" s="23" t="s">
        <v>3158</v>
      </c>
      <c r="B139" s="23" t="s">
        <v>3159</v>
      </c>
      <c r="C139" s="23" t="s">
        <v>3161</v>
      </c>
      <c r="D139" s="23" t="s">
        <v>1240</v>
      </c>
      <c r="E139" s="23" t="s">
        <v>459</v>
      </c>
      <c r="F139" s="23">
        <v>22</v>
      </c>
      <c r="G139" s="23" t="s">
        <v>7</v>
      </c>
      <c r="H139" s="23">
        <v>3788.17</v>
      </c>
      <c r="I139" s="23"/>
    </row>
    <row r="140" spans="1:9">
      <c r="A140" s="23" t="s">
        <v>3147</v>
      </c>
      <c r="B140" s="23" t="s">
        <v>3148</v>
      </c>
      <c r="C140" s="23" t="s">
        <v>3150</v>
      </c>
      <c r="D140" s="23" t="s">
        <v>1240</v>
      </c>
      <c r="E140" s="23" t="s">
        <v>459</v>
      </c>
      <c r="F140" s="23">
        <v>21</v>
      </c>
      <c r="G140" s="23" t="s">
        <v>7</v>
      </c>
      <c r="H140" s="23">
        <v>3614.18</v>
      </c>
      <c r="I140" s="23"/>
    </row>
    <row r="141" spans="1:9">
      <c r="A141" s="23" t="s">
        <v>4055</v>
      </c>
      <c r="B141" s="23" t="s">
        <v>4056</v>
      </c>
      <c r="C141" s="23" t="s">
        <v>4057</v>
      </c>
      <c r="D141" s="23" t="s">
        <v>485</v>
      </c>
      <c r="E141" s="23" t="s">
        <v>13</v>
      </c>
      <c r="F141" s="23">
        <v>21</v>
      </c>
      <c r="G141" s="23" t="s">
        <v>7</v>
      </c>
      <c r="H141" s="23">
        <v>960</v>
      </c>
      <c r="I141" s="23"/>
    </row>
    <row r="142" spans="1:9">
      <c r="A142" s="23" t="s">
        <v>4130</v>
      </c>
      <c r="B142" s="23" t="s">
        <v>4131</v>
      </c>
      <c r="C142" s="23" t="s">
        <v>3388</v>
      </c>
      <c r="D142" s="23" t="s">
        <v>1240</v>
      </c>
      <c r="E142" s="23" t="s">
        <v>13</v>
      </c>
      <c r="F142" s="23">
        <v>19</v>
      </c>
      <c r="G142" s="23" t="s">
        <v>7</v>
      </c>
      <c r="H142" s="23">
        <v>0</v>
      </c>
      <c r="I142" s="23"/>
    </row>
    <row r="143" spans="1:9">
      <c r="A143" s="23" t="s">
        <v>3876</v>
      </c>
      <c r="B143" s="23" t="s">
        <v>3877</v>
      </c>
      <c r="C143" s="23" t="s">
        <v>3878</v>
      </c>
      <c r="D143" s="23" t="s">
        <v>473</v>
      </c>
      <c r="E143" s="23" t="s">
        <v>13</v>
      </c>
      <c r="F143" s="23">
        <v>16</v>
      </c>
      <c r="G143" s="23" t="s">
        <v>7</v>
      </c>
      <c r="H143" s="23">
        <v>1880</v>
      </c>
      <c r="I143" s="23"/>
    </row>
    <row r="144" spans="1:9">
      <c r="A144" s="23" t="s">
        <v>4102</v>
      </c>
      <c r="B144" s="23" t="s">
        <v>4103</v>
      </c>
      <c r="C144" s="23" t="s">
        <v>4104</v>
      </c>
      <c r="D144" s="23" t="s">
        <v>1240</v>
      </c>
      <c r="E144" s="23" t="s">
        <v>13</v>
      </c>
      <c r="F144" s="23">
        <v>16</v>
      </c>
      <c r="G144" s="23" t="s">
        <v>7</v>
      </c>
      <c r="H144" s="23">
        <v>1880</v>
      </c>
      <c r="I144" s="23"/>
    </row>
    <row r="145" spans="1:9">
      <c r="A145" s="23" t="s">
        <v>3471</v>
      </c>
      <c r="B145" s="23" t="s">
        <v>3472</v>
      </c>
      <c r="C145" s="23" t="s">
        <v>3473</v>
      </c>
      <c r="D145" s="23" t="s">
        <v>1240</v>
      </c>
      <c r="E145" s="23" t="s">
        <v>13</v>
      </c>
      <c r="F145" s="23">
        <v>16</v>
      </c>
      <c r="G145" s="23" t="s">
        <v>7</v>
      </c>
      <c r="H145" s="23">
        <v>1880</v>
      </c>
      <c r="I145" s="23"/>
    </row>
    <row r="146" spans="1:9">
      <c r="A146" s="23" t="s">
        <v>4032</v>
      </c>
      <c r="B146" s="23" t="s">
        <v>4033</v>
      </c>
      <c r="C146" s="23" t="s">
        <v>4034</v>
      </c>
      <c r="D146" s="23" t="s">
        <v>1240</v>
      </c>
      <c r="E146" s="23" t="s">
        <v>13</v>
      </c>
      <c r="F146" s="23">
        <v>16</v>
      </c>
      <c r="G146" s="23" t="s">
        <v>7</v>
      </c>
      <c r="H146" s="23">
        <v>1880</v>
      </c>
      <c r="I146" s="23"/>
    </row>
    <row r="147" spans="1:9">
      <c r="A147" s="23" t="s">
        <v>4044</v>
      </c>
      <c r="B147" s="23" t="s">
        <v>4045</v>
      </c>
      <c r="C147" s="23" t="s">
        <v>4046</v>
      </c>
      <c r="D147" s="23" t="s">
        <v>1240</v>
      </c>
      <c r="E147" s="23" t="s">
        <v>13</v>
      </c>
      <c r="F147" s="23">
        <v>16</v>
      </c>
      <c r="G147" s="23" t="s">
        <v>7</v>
      </c>
      <c r="H147" s="23">
        <v>1880</v>
      </c>
      <c r="I147" s="23"/>
    </row>
    <row r="148" spans="1:9">
      <c r="A148" s="23" t="s">
        <v>3495</v>
      </c>
      <c r="B148" s="23" t="s">
        <v>3496</v>
      </c>
      <c r="C148" s="23" t="s">
        <v>3497</v>
      </c>
      <c r="D148" s="23" t="s">
        <v>485</v>
      </c>
      <c r="E148" s="23" t="s">
        <v>13</v>
      </c>
      <c r="F148" s="23">
        <v>16</v>
      </c>
      <c r="G148" s="23" t="s">
        <v>7</v>
      </c>
      <c r="H148" s="23">
        <v>980</v>
      </c>
      <c r="I148" s="23"/>
    </row>
    <row r="149" spans="1:9">
      <c r="A149" s="23" t="s">
        <v>3457</v>
      </c>
      <c r="B149" s="23" t="s">
        <v>3458</v>
      </c>
      <c r="C149" s="23" t="s">
        <v>3459</v>
      </c>
      <c r="D149" s="23" t="s">
        <v>480</v>
      </c>
      <c r="E149" s="23" t="s">
        <v>13</v>
      </c>
      <c r="F149" s="23">
        <v>16</v>
      </c>
      <c r="G149" s="23" t="s">
        <v>7</v>
      </c>
      <c r="H149" s="23">
        <v>980</v>
      </c>
      <c r="I149" s="23"/>
    </row>
    <row r="150" spans="1:9">
      <c r="A150" s="23" t="s">
        <v>3670</v>
      </c>
      <c r="B150" s="23" t="s">
        <v>3671</v>
      </c>
      <c r="C150" s="23" t="s">
        <v>3672</v>
      </c>
      <c r="D150" s="23" t="s">
        <v>480</v>
      </c>
      <c r="E150" s="23" t="s">
        <v>13</v>
      </c>
      <c r="F150" s="23">
        <v>16</v>
      </c>
      <c r="G150" s="23" t="s">
        <v>7</v>
      </c>
      <c r="H150" s="23">
        <v>980</v>
      </c>
      <c r="I150" s="23"/>
    </row>
    <row r="151" spans="1:9">
      <c r="A151" s="23" t="s">
        <v>4105</v>
      </c>
      <c r="B151" s="23" t="s">
        <v>4106</v>
      </c>
      <c r="C151" s="23" t="s">
        <v>4104</v>
      </c>
      <c r="D151" s="23" t="s">
        <v>480</v>
      </c>
      <c r="E151" s="23" t="s">
        <v>13</v>
      </c>
      <c r="F151" s="23">
        <v>16</v>
      </c>
      <c r="G151" s="23" t="s">
        <v>7</v>
      </c>
      <c r="H151" s="23">
        <v>980</v>
      </c>
      <c r="I151" s="23"/>
    </row>
    <row r="152" spans="1:9">
      <c r="A152" s="23" t="s">
        <v>3956</v>
      </c>
      <c r="B152" s="23" t="s">
        <v>3957</v>
      </c>
      <c r="C152" s="23" t="s">
        <v>3958</v>
      </c>
      <c r="D152" s="23" t="s">
        <v>480</v>
      </c>
      <c r="E152" s="23" t="s">
        <v>13</v>
      </c>
      <c r="F152" s="23">
        <v>16</v>
      </c>
      <c r="G152" s="23" t="s">
        <v>7</v>
      </c>
      <c r="H152" s="23">
        <v>980</v>
      </c>
      <c r="I152" s="23"/>
    </row>
    <row r="153" spans="1:9">
      <c r="A153" s="23" t="s">
        <v>3736</v>
      </c>
      <c r="B153" s="23" t="s">
        <v>3737</v>
      </c>
      <c r="C153" s="23" t="s">
        <v>3672</v>
      </c>
      <c r="D153" s="23" t="s">
        <v>480</v>
      </c>
      <c r="E153" s="23" t="s">
        <v>13</v>
      </c>
      <c r="F153" s="23">
        <v>16</v>
      </c>
      <c r="G153" s="23" t="s">
        <v>7</v>
      </c>
      <c r="H153" s="23">
        <v>980</v>
      </c>
      <c r="I153" s="23"/>
    </row>
    <row r="154" spans="1:9">
      <c r="A154" s="23" t="s">
        <v>3879</v>
      </c>
      <c r="B154" s="23" t="s">
        <v>3880</v>
      </c>
      <c r="C154" s="23" t="s">
        <v>3878</v>
      </c>
      <c r="D154" s="23" t="s">
        <v>485</v>
      </c>
      <c r="E154" s="23" t="s">
        <v>13</v>
      </c>
      <c r="F154" s="23">
        <v>16</v>
      </c>
      <c r="G154" s="23" t="s">
        <v>7</v>
      </c>
      <c r="H154" s="23">
        <v>980</v>
      </c>
      <c r="I154" s="23"/>
    </row>
    <row r="155" spans="1:9">
      <c r="A155" s="23" t="s">
        <v>4029</v>
      </c>
      <c r="B155" s="23" t="s">
        <v>4030</v>
      </c>
      <c r="C155" s="23" t="s">
        <v>4031</v>
      </c>
      <c r="D155" s="23" t="s">
        <v>485</v>
      </c>
      <c r="E155" s="23" t="s">
        <v>13</v>
      </c>
      <c r="F155" s="23">
        <v>16</v>
      </c>
      <c r="G155" s="23" t="s">
        <v>7</v>
      </c>
      <c r="H155" s="23">
        <v>980</v>
      </c>
      <c r="I155" s="23"/>
    </row>
    <row r="156" spans="1:9">
      <c r="A156" s="23" t="s">
        <v>3673</v>
      </c>
      <c r="B156" s="23" t="s">
        <v>3674</v>
      </c>
      <c r="C156" s="23" t="s">
        <v>3675</v>
      </c>
      <c r="D156" s="23" t="s">
        <v>485</v>
      </c>
      <c r="E156" s="23" t="s">
        <v>13</v>
      </c>
      <c r="F156" s="23">
        <v>16</v>
      </c>
      <c r="G156" s="23" t="s">
        <v>7</v>
      </c>
      <c r="H156" s="23">
        <v>980</v>
      </c>
      <c r="I156" s="23"/>
    </row>
    <row r="157" spans="1:9">
      <c r="A157" s="23" t="s">
        <v>3991</v>
      </c>
      <c r="B157" s="23" t="s">
        <v>3989</v>
      </c>
      <c r="C157" s="23" t="s">
        <v>3993</v>
      </c>
      <c r="D157" s="23" t="s">
        <v>473</v>
      </c>
      <c r="E157" s="23" t="s">
        <v>13</v>
      </c>
      <c r="F157" s="23">
        <v>16</v>
      </c>
      <c r="G157" s="23" t="s">
        <v>7</v>
      </c>
      <c r="H157" s="23">
        <v>1880</v>
      </c>
      <c r="I157" s="23"/>
    </row>
    <row r="158" spans="1:9">
      <c r="A158" s="23" t="s">
        <v>3745</v>
      </c>
      <c r="B158" s="23" t="s">
        <v>3746</v>
      </c>
      <c r="C158" s="23" t="s">
        <v>3747</v>
      </c>
      <c r="D158" s="23" t="s">
        <v>480</v>
      </c>
      <c r="E158" s="23" t="s">
        <v>13</v>
      </c>
      <c r="F158" s="23">
        <v>16</v>
      </c>
      <c r="G158" s="23" t="s">
        <v>7</v>
      </c>
      <c r="H158" s="23">
        <v>980</v>
      </c>
      <c r="I158" s="23"/>
    </row>
    <row r="159" spans="1:9">
      <c r="A159" s="23" t="s">
        <v>4095</v>
      </c>
      <c r="B159" s="23" t="s">
        <v>4096</v>
      </c>
      <c r="C159" s="23" t="s">
        <v>4097</v>
      </c>
      <c r="D159" s="23" t="s">
        <v>480</v>
      </c>
      <c r="E159" s="23" t="s">
        <v>13</v>
      </c>
      <c r="F159" s="23">
        <v>16</v>
      </c>
      <c r="G159" s="23" t="s">
        <v>7</v>
      </c>
      <c r="H159" s="23">
        <v>980</v>
      </c>
      <c r="I159" s="23"/>
    </row>
    <row r="160" spans="1:9">
      <c r="A160" s="23" t="s">
        <v>3941</v>
      </c>
      <c r="B160" s="23" t="s">
        <v>3942</v>
      </c>
      <c r="C160" s="23" t="s">
        <v>3944</v>
      </c>
      <c r="D160" s="23" t="s">
        <v>473</v>
      </c>
      <c r="E160" s="23" t="s">
        <v>13</v>
      </c>
      <c r="F160" s="23">
        <v>5</v>
      </c>
      <c r="G160" s="23" t="s">
        <v>7</v>
      </c>
      <c r="H160" s="23">
        <v>1993.75</v>
      </c>
      <c r="I160" s="23"/>
    </row>
    <row r="161" spans="1:9">
      <c r="A161" s="23" t="s">
        <v>3571</v>
      </c>
      <c r="B161" s="23" t="s">
        <v>3572</v>
      </c>
      <c r="C161" s="23" t="s">
        <v>3574</v>
      </c>
      <c r="D161" s="23" t="s">
        <v>1240</v>
      </c>
      <c r="E161" s="23" t="s">
        <v>13</v>
      </c>
      <c r="F161" s="23">
        <v>5</v>
      </c>
      <c r="G161" s="23" t="s">
        <v>7</v>
      </c>
      <c r="H161" s="23">
        <v>1993.75</v>
      </c>
      <c r="I161" s="23"/>
    </row>
    <row r="162" spans="1:9">
      <c r="A162" s="23" t="s">
        <v>3703</v>
      </c>
      <c r="B162" s="23" t="s">
        <v>3704</v>
      </c>
      <c r="C162" s="23" t="s">
        <v>3706</v>
      </c>
      <c r="D162" s="23" t="s">
        <v>2784</v>
      </c>
      <c r="E162" s="23" t="s">
        <v>13</v>
      </c>
      <c r="F162" s="23">
        <v>1</v>
      </c>
      <c r="G162" s="23" t="s">
        <v>7</v>
      </c>
      <c r="H162" s="23">
        <v>47536.56</v>
      </c>
      <c r="I162" s="23"/>
    </row>
    <row r="163" spans="1:9">
      <c r="A163" s="23" t="s">
        <v>4032</v>
      </c>
      <c r="B163" s="23" t="s">
        <v>4033</v>
      </c>
      <c r="C163" s="23" t="s">
        <v>4034</v>
      </c>
      <c r="D163" s="23" t="s">
        <v>2784</v>
      </c>
      <c r="E163" s="23" t="s">
        <v>13</v>
      </c>
      <c r="F163" s="23">
        <v>1</v>
      </c>
      <c r="G163" s="23" t="s">
        <v>7</v>
      </c>
      <c r="H163" s="23">
        <v>48800</v>
      </c>
      <c r="I163" s="23"/>
    </row>
    <row r="164" spans="1:9">
      <c r="A164" s="23" t="s">
        <v>4130</v>
      </c>
      <c r="B164" s="23" t="s">
        <v>4131</v>
      </c>
      <c r="C164" s="23" t="s">
        <v>3388</v>
      </c>
      <c r="D164" s="23" t="s">
        <v>2784</v>
      </c>
      <c r="E164" s="23" t="s">
        <v>13</v>
      </c>
      <c r="F164" s="23">
        <v>1</v>
      </c>
      <c r="G164" s="23" t="s">
        <v>7</v>
      </c>
      <c r="H164" s="23">
        <v>48800</v>
      </c>
      <c r="I164" s="23"/>
    </row>
    <row r="165" spans="1:9">
      <c r="A165" s="23" t="s">
        <v>4154</v>
      </c>
      <c r="B165" s="23" t="s">
        <v>4155</v>
      </c>
      <c r="C165" s="23" t="s">
        <v>4157</v>
      </c>
      <c r="D165" s="23" t="s">
        <v>2784</v>
      </c>
      <c r="E165" s="23" t="s">
        <v>13</v>
      </c>
      <c r="F165" s="23">
        <v>1</v>
      </c>
      <c r="G165" s="23" t="s">
        <v>7</v>
      </c>
      <c r="H165" s="23">
        <v>48800</v>
      </c>
      <c r="I165" s="23"/>
    </row>
    <row r="166" spans="1:9">
      <c r="A166" s="23" t="s">
        <v>4055</v>
      </c>
      <c r="B166" s="23" t="s">
        <v>4056</v>
      </c>
      <c r="C166" s="23" t="s">
        <v>4057</v>
      </c>
      <c r="D166" s="23" t="s">
        <v>2784</v>
      </c>
      <c r="E166" s="23" t="s">
        <v>13</v>
      </c>
      <c r="F166" s="23">
        <v>1</v>
      </c>
      <c r="G166" s="23" t="s">
        <v>7</v>
      </c>
      <c r="H166" s="23">
        <v>48800</v>
      </c>
      <c r="I166" s="23"/>
    </row>
    <row r="167" spans="1:9">
      <c r="A167" s="23" t="s">
        <v>4060</v>
      </c>
      <c r="B167" s="23" t="s">
        <v>4061</v>
      </c>
      <c r="C167" s="23" t="s">
        <v>4062</v>
      </c>
      <c r="D167" s="23" t="s">
        <v>2784</v>
      </c>
      <c r="E167" s="23" t="s">
        <v>13</v>
      </c>
      <c r="F167" s="23">
        <v>1</v>
      </c>
      <c r="G167" s="23" t="s">
        <v>7</v>
      </c>
      <c r="H167" s="23">
        <v>48800</v>
      </c>
      <c r="I167" s="23"/>
    </row>
    <row r="168" spans="1:9">
      <c r="A168" s="23" t="s">
        <v>3896</v>
      </c>
      <c r="B168" s="23" t="s">
        <v>3897</v>
      </c>
      <c r="C168" s="23" t="s">
        <v>3898</v>
      </c>
      <c r="D168" s="23" t="s">
        <v>2784</v>
      </c>
      <c r="E168" s="23" t="s">
        <v>13</v>
      </c>
      <c r="F168" s="23">
        <v>1</v>
      </c>
      <c r="G168" s="23" t="s">
        <v>7</v>
      </c>
      <c r="H168" s="23">
        <v>48800</v>
      </c>
      <c r="I168" s="23"/>
    </row>
    <row r="169" spans="1:9">
      <c r="A169" s="23" t="s">
        <v>2794</v>
      </c>
      <c r="B169" s="23" t="s">
        <v>2795</v>
      </c>
      <c r="C169" s="23" t="s">
        <v>2796</v>
      </c>
      <c r="D169" s="23" t="s">
        <v>2784</v>
      </c>
      <c r="E169" s="23" t="s">
        <v>13</v>
      </c>
      <c r="F169" s="23">
        <v>1</v>
      </c>
      <c r="G169" s="23" t="s">
        <v>7</v>
      </c>
      <c r="H169" s="23">
        <v>48800</v>
      </c>
      <c r="I169" s="23"/>
    </row>
    <row r="170" spans="1:9">
      <c r="A170" s="23" t="s">
        <v>3695</v>
      </c>
      <c r="B170" s="23" t="s">
        <v>3696</v>
      </c>
      <c r="C170" s="23" t="s">
        <v>3698</v>
      </c>
      <c r="D170" s="23" t="s">
        <v>2784</v>
      </c>
      <c r="E170" s="23" t="s">
        <v>13</v>
      </c>
      <c r="F170" s="23">
        <v>1</v>
      </c>
      <c r="G170" s="23" t="s">
        <v>7</v>
      </c>
      <c r="H170" s="23">
        <v>48800</v>
      </c>
      <c r="I170" s="23"/>
    </row>
    <row r="171" spans="1:9">
      <c r="A171" s="23" t="s">
        <v>3785</v>
      </c>
      <c r="B171" s="23" t="s">
        <v>3786</v>
      </c>
      <c r="C171" s="23" t="s">
        <v>3788</v>
      </c>
      <c r="D171" s="23" t="s">
        <v>2784</v>
      </c>
      <c r="E171" s="23" t="s">
        <v>13</v>
      </c>
      <c r="F171" s="23">
        <v>1</v>
      </c>
      <c r="G171" s="23" t="s">
        <v>7</v>
      </c>
      <c r="H171" s="23">
        <v>48800</v>
      </c>
      <c r="I171" s="23"/>
    </row>
    <row r="172" spans="1:9">
      <c r="A172" s="23" t="s">
        <v>3460</v>
      </c>
      <c r="B172" s="23" t="s">
        <v>3461</v>
      </c>
      <c r="C172" s="23" t="s">
        <v>3463</v>
      </c>
      <c r="D172" s="23" t="s">
        <v>2784</v>
      </c>
      <c r="E172" s="23" t="s">
        <v>13</v>
      </c>
      <c r="F172" s="23">
        <v>1</v>
      </c>
      <c r="G172" s="23" t="s">
        <v>7</v>
      </c>
      <c r="H172" s="23">
        <v>48800</v>
      </c>
      <c r="I172" s="23"/>
    </row>
    <row r="173" spans="1:9">
      <c r="A173" s="23" t="s">
        <v>3729</v>
      </c>
      <c r="B173" s="23" t="s">
        <v>3730</v>
      </c>
      <c r="C173" s="23" t="s">
        <v>3732</v>
      </c>
      <c r="D173" s="23" t="s">
        <v>2784</v>
      </c>
      <c r="E173" s="23" t="s">
        <v>13</v>
      </c>
      <c r="F173" s="23">
        <v>1</v>
      </c>
      <c r="G173" s="23" t="s">
        <v>7</v>
      </c>
      <c r="H173" s="23">
        <v>48800</v>
      </c>
      <c r="I173" s="23"/>
    </row>
    <row r="174" spans="1:9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Y37"/>
  <sheetViews>
    <sheetView zoomScale="145" zoomScaleNormal="145" zoomScalePageLayoutView="145" workbookViewId="0">
      <pane xSplit="16" ySplit="6" topLeftCell="Q8" activePane="bottomRight" state="frozen"/>
      <selection pane="topRight" activeCell="Q1" sqref="Q1"/>
      <selection pane="bottomLeft" activeCell="A6" sqref="A6"/>
      <selection pane="bottomRight" activeCell="T5" sqref="T5"/>
    </sheetView>
  </sheetViews>
  <sheetFormatPr baseColWidth="10" defaultColWidth="8.83203125" defaultRowHeight="14" outlineLevelCol="1" x14ac:dyDescent="0"/>
  <cols>
    <col min="1" max="1" width="4.1640625" style="19" customWidth="1"/>
    <col min="2" max="2" width="4.6640625" style="19" hidden="1" customWidth="1"/>
    <col min="3" max="3" width="6.5" style="19" hidden="1" customWidth="1"/>
    <col min="4" max="4" width="5.1640625" style="19" hidden="1" customWidth="1"/>
    <col min="5" max="5" width="10" style="19" hidden="1" customWidth="1"/>
    <col min="6" max="6" width="4.83203125" style="19" customWidth="1"/>
    <col min="7" max="7" width="6.5" style="19" customWidth="1"/>
    <col min="8" max="8" width="8.6640625" style="19" customWidth="1"/>
    <col min="9" max="9" width="7.3320312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1640625" style="19" hidden="1" customWidth="1" outlineLevel="1"/>
    <col min="29" max="29" width="7.83203125" style="19" hidden="1" customWidth="1" outlineLevel="1"/>
    <col min="30" max="30" width="7" style="19" hidden="1" customWidth="1" outlineLevel="1"/>
    <col min="31" max="31" width="7.6640625" style="19" customWidth="1" collapsed="1"/>
    <col min="32" max="32" width="8" style="19" customWidth="1"/>
    <col min="33" max="33" width="7.6640625" style="19" customWidth="1"/>
    <col min="34" max="34" width="6.6640625" style="19" customWidth="1"/>
    <col min="35" max="35" width="6.83203125" style="19" customWidth="1"/>
    <col min="36" max="36" width="9" style="19" customWidth="1"/>
    <col min="37" max="37" width="7" style="19" customWidth="1"/>
    <col min="38" max="38" width="6.6640625" style="19" customWidth="1"/>
    <col min="39" max="39" width="8.83203125" style="19"/>
    <col min="40" max="40" width="13.83203125" style="19" hidden="1" customWidth="1"/>
    <col min="41" max="51" width="0" style="19" hidden="1" customWidth="1"/>
    <col min="52" max="16384" width="8.83203125" style="19"/>
  </cols>
  <sheetData>
    <row r="1" spans="1:51" ht="31.5" customHeight="1">
      <c r="A1" s="257" t="str">
        <f>LEFT('5-课消明细表'!M2,4)&amp;"年"&amp;MID('5-课消明细表'!M2,6,2)&amp;"月"&amp;'5-课消明细表'!G2&amp;"市场部顾问个人明细表"</f>
        <v>2017年07月天河天府路中心市场部顾问个人明细表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7"/>
      <c r="AH1" s="257"/>
      <c r="AI1" s="257"/>
      <c r="AJ1" s="257"/>
      <c r="AK1" s="257"/>
      <c r="AL1" s="257"/>
    </row>
    <row r="2" spans="1:51" ht="21.75" customHeight="1">
      <c r="A2" s="253" t="s">
        <v>1530</v>
      </c>
      <c r="B2" s="253" t="s">
        <v>1531</v>
      </c>
      <c r="C2" s="256" t="s">
        <v>1</v>
      </c>
      <c r="D2" s="256" t="s">
        <v>1532</v>
      </c>
      <c r="E2" s="258"/>
      <c r="F2" s="256" t="s">
        <v>6</v>
      </c>
      <c r="G2" s="256" t="s">
        <v>1533</v>
      </c>
      <c r="H2" s="259" t="s">
        <v>1534</v>
      </c>
      <c r="I2" s="261" t="s">
        <v>1535</v>
      </c>
      <c r="J2" s="256" t="s">
        <v>1536</v>
      </c>
      <c r="K2" s="256" t="s">
        <v>1537</v>
      </c>
      <c r="L2" s="256" t="s">
        <v>1538</v>
      </c>
      <c r="M2" s="248" t="s">
        <v>1539</v>
      </c>
      <c r="N2" s="248" t="s">
        <v>1540</v>
      </c>
      <c r="O2" s="256" t="s">
        <v>1541</v>
      </c>
      <c r="P2" s="262" t="s">
        <v>1542</v>
      </c>
      <c r="Q2" s="262"/>
      <c r="R2" s="262"/>
      <c r="S2" s="262" t="s">
        <v>1543</v>
      </c>
      <c r="T2" s="262"/>
      <c r="U2" s="262"/>
      <c r="V2" s="256" t="s">
        <v>4341</v>
      </c>
      <c r="W2" s="256" t="s">
        <v>1041</v>
      </c>
      <c r="X2" s="246" t="s">
        <v>1544</v>
      </c>
      <c r="Y2" s="246" t="s">
        <v>1545</v>
      </c>
      <c r="Z2" s="248" t="s">
        <v>1546</v>
      </c>
      <c r="AA2" s="252" t="s">
        <v>1547</v>
      </c>
      <c r="AB2" s="246" t="s">
        <v>1548</v>
      </c>
      <c r="AC2" s="246" t="s">
        <v>1549</v>
      </c>
      <c r="AD2" s="246" t="s">
        <v>1550</v>
      </c>
      <c r="AE2" s="250" t="s">
        <v>1551</v>
      </c>
      <c r="AF2" s="250" t="s">
        <v>1538</v>
      </c>
      <c r="AG2" s="250" t="s">
        <v>1552</v>
      </c>
      <c r="AH2" s="250" t="s">
        <v>1553</v>
      </c>
      <c r="AI2" s="250" t="s">
        <v>1554</v>
      </c>
      <c r="AJ2" s="253" t="s">
        <v>774</v>
      </c>
      <c r="AK2" s="255" t="s">
        <v>1555</v>
      </c>
      <c r="AL2" s="253" t="s">
        <v>1556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54"/>
      <c r="B3" s="254"/>
      <c r="C3" s="256"/>
      <c r="D3" s="256"/>
      <c r="E3" s="258"/>
      <c r="F3" s="256"/>
      <c r="G3" s="256"/>
      <c r="H3" s="260"/>
      <c r="I3" s="256"/>
      <c r="J3" s="256"/>
      <c r="K3" s="256"/>
      <c r="L3" s="256"/>
      <c r="M3" s="249"/>
      <c r="N3" s="249"/>
      <c r="O3" s="256"/>
      <c r="P3" s="40" t="s">
        <v>1557</v>
      </c>
      <c r="Q3" s="41" t="s">
        <v>1558</v>
      </c>
      <c r="R3" s="41" t="s">
        <v>1559</v>
      </c>
      <c r="S3" s="40" t="s">
        <v>1557</v>
      </c>
      <c r="T3" s="41" t="s">
        <v>1560</v>
      </c>
      <c r="U3" s="41" t="s">
        <v>1559</v>
      </c>
      <c r="V3" s="256"/>
      <c r="W3" s="256"/>
      <c r="X3" s="247"/>
      <c r="Y3" s="247"/>
      <c r="Z3" s="249"/>
      <c r="AA3" s="247"/>
      <c r="AB3" s="247"/>
      <c r="AC3" s="247"/>
      <c r="AD3" s="247"/>
      <c r="AE3" s="251"/>
      <c r="AF3" s="251"/>
      <c r="AG3" s="251"/>
      <c r="AH3" s="251"/>
      <c r="AI3" s="251"/>
      <c r="AJ3" s="254"/>
      <c r="AK3" s="254"/>
      <c r="AL3" s="254"/>
      <c r="AN3" s="19">
        <f>'5-课消明细表'!$M$2-180-DAY('5-课消明细表'!$M$2-180)+1</f>
        <v>42736.666666666664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39" customHeight="1">
      <c r="A4" s="42"/>
      <c r="B4" s="42"/>
      <c r="C4" s="41"/>
      <c r="D4" s="41"/>
      <c r="E4" s="43"/>
      <c r="F4" s="41"/>
      <c r="G4" s="41"/>
      <c r="H4" s="44"/>
      <c r="I4" s="41"/>
      <c r="J4" s="41"/>
      <c r="K4" s="41"/>
      <c r="L4" s="41"/>
      <c r="M4" s="45"/>
      <c r="N4" s="45"/>
      <c r="O4" s="46" t="s">
        <v>1561</v>
      </c>
      <c r="P4" s="41" t="s">
        <v>4683</v>
      </c>
      <c r="Q4" s="46" t="s">
        <v>1562</v>
      </c>
      <c r="R4" s="46" t="s">
        <v>1563</v>
      </c>
      <c r="S4" s="41" t="s">
        <v>858</v>
      </c>
      <c r="T4" s="46" t="s">
        <v>1564</v>
      </c>
      <c r="U4" s="46" t="s">
        <v>859</v>
      </c>
      <c r="V4" s="46" t="s">
        <v>1565</v>
      </c>
      <c r="W4" s="46" t="s">
        <v>1042</v>
      </c>
      <c r="X4" s="47" t="s">
        <v>1387</v>
      </c>
      <c r="Y4" s="47" t="s">
        <v>1566</v>
      </c>
      <c r="Z4" s="48" t="s">
        <v>1043</v>
      </c>
      <c r="AA4" s="47" t="s">
        <v>1389</v>
      </c>
      <c r="AB4" s="47" t="s">
        <v>1567</v>
      </c>
      <c r="AC4" s="47" t="s">
        <v>1568</v>
      </c>
      <c r="AD4" s="47" t="s">
        <v>1569</v>
      </c>
      <c r="AE4" s="49"/>
      <c r="AF4" s="50" t="s">
        <v>1570</v>
      </c>
      <c r="AG4" s="42" t="s">
        <v>1571</v>
      </c>
      <c r="AH4" s="50" t="s">
        <v>1572</v>
      </c>
      <c r="AI4" s="42" t="s">
        <v>1573</v>
      </c>
      <c r="AJ4" s="42"/>
      <c r="AK4" s="42"/>
      <c r="AL4" s="42"/>
      <c r="AQ4" s="19" t="s">
        <v>860</v>
      </c>
    </row>
    <row r="5" spans="1:51" ht="20.25" customHeight="1">
      <c r="A5" s="51">
        <v>1</v>
      </c>
      <c r="B5" s="52" t="str">
        <f>MID('5-课消明细表'!M2,6,2)</f>
        <v>07</v>
      </c>
      <c r="C5" s="53" t="str">
        <f>'5-课消明细表'!G2</f>
        <v>天河天府路中心</v>
      </c>
      <c r="D5" s="54"/>
      <c r="E5" s="54"/>
      <c r="F5" s="68" t="s">
        <v>4276</v>
      </c>
      <c r="G5" s="67" t="s">
        <v>1799</v>
      </c>
      <c r="H5" s="68">
        <v>42451</v>
      </c>
      <c r="I5" s="65">
        <v>0</v>
      </c>
      <c r="J5" s="58"/>
      <c r="K5" s="58"/>
      <c r="L5" s="58"/>
      <c r="M5" s="58"/>
      <c r="N5" s="59">
        <f>SUMIF('4-收据记录表'!AC:AC,'7-市场业绩'!F5,'4-收据记录表'!AF:AF)</f>
        <v>0</v>
      </c>
      <c r="O5" s="60">
        <f>SUMIF('4-收据记录表'!AC:AC,'7-市场业绩'!F5,'4-收据记录表'!AG:AG)</f>
        <v>0</v>
      </c>
      <c r="P5" s="59">
        <f>SUMIFS('4-收据记录表'!$AI:$AI,'4-收据记录表'!$AC:$AC,'7-市场业绩'!$F5,'4-收据记录表'!$AZ:$AZ,P$4)</f>
        <v>0</v>
      </c>
      <c r="Q5" s="59">
        <f>SUMIFS('4-收据记录表'!$AI:$AI,'4-收据记录表'!$AC:$AC,'7-市场业绩'!$F5,'4-收据记录表'!$AZ:$AZ,Q$4)</f>
        <v>0</v>
      </c>
      <c r="R5" s="59">
        <f>SUMIFS('4-收据记录表'!$AI:$AI,'4-收据记录表'!$AC:$AC,'7-市场业绩'!$F5,'4-收据记录表'!$AZ:$AZ,R$4)</f>
        <v>0</v>
      </c>
      <c r="S5" s="59">
        <f>SUMIFS('4-收据记录表'!$AI:$AI,'4-收据记录表'!$AC:$AC,'7-市场业绩'!$F5,'4-收据记录表'!$AZ:$AZ,S$4)</f>
        <v>0</v>
      </c>
      <c r="T5" s="59">
        <f>SUMIFS('4-收据记录表'!$AI:$AI,'4-收据记录表'!$AC:$AC,'7-市场业绩'!$F5,'4-收据记录表'!$AZ:$AZ,T$4)</f>
        <v>0</v>
      </c>
      <c r="U5" s="59">
        <f>SUMIFS('4-收据记录表'!$AI:$AI,'4-收据记录表'!$AC:$AC,'7-市场业绩'!$F5,'4-收据记录表'!$AZ:$AZ,U$4)</f>
        <v>0</v>
      </c>
      <c r="V5" s="59">
        <f>SUMIFS('4-收据记录表'!$AI:$AI,'4-收据记录表'!$AC:$AC,'7-市场业绩'!$F5,'4-收据记录表'!$AZ:$AZ,V$4)</f>
        <v>0</v>
      </c>
      <c r="W5" s="59">
        <f>SUMIFS('4-收据记录表'!$AI:$AI,'4-收据记录表'!$AC:$AC,'7-市场业绩'!$F5,'4-收据记录表'!$AZ:$AZ,W$4)</f>
        <v>0</v>
      </c>
      <c r="X5" s="59">
        <f>SUMIFS('4-收据记录表'!$AI:$AI,'4-收据记录表'!$AC:$AC,'7-市场业绩'!$F5,'4-收据记录表'!$AZ:$AZ,X$4)</f>
        <v>0</v>
      </c>
      <c r="Y5" s="59">
        <f>SUMIFS('4-收据记录表'!$AI:$AI,'4-收据记录表'!$AC:$AC,'7-市场业绩'!$F5,'4-收据记录表'!$AZ:$AZ,Y$4)</f>
        <v>0</v>
      </c>
      <c r="Z5" s="59">
        <f>SUMIFS('4-收据记录表'!$AI:$AI,'4-收据记录表'!$AC:$AC,'7-市场业绩'!$F5,'4-收据记录表'!$AZ:$AZ,Z$4)</f>
        <v>0</v>
      </c>
      <c r="AA5" s="59">
        <f>SUMIFS('4-收据记录表'!$AI:$AI,'4-收据记录表'!$AC:$AC,'7-市场业绩'!$F5,'4-收据记录表'!$AZ:$AZ,AA$4)</f>
        <v>0</v>
      </c>
      <c r="AB5" s="59">
        <f>SUMIFS('4-收据记录表'!$AI:$AI,'4-收据记录表'!$AC:$AC,'7-市场业绩'!$F5,'4-收据记录表'!$AZ:$AZ,AB$4)</f>
        <v>0</v>
      </c>
      <c r="AC5" s="59">
        <f>SUMIFS('4-收据记录表'!$AI:$AI,'4-收据记录表'!$AC:$AC,'7-市场业绩'!$F5,'4-收据记录表'!$AZ:$AZ,AC$4)</f>
        <v>0</v>
      </c>
      <c r="AD5" s="59">
        <f>SUMIFS('4-收据记录表'!$AI:$AI,'4-收据记录表'!$AC:$AC,'7-市场业绩'!$F5,'4-收据记录表'!$AZ:$AZ,AD$4)</f>
        <v>0</v>
      </c>
      <c r="AE5" s="61">
        <f>SUM(AB5:AD5)</f>
        <v>0</v>
      </c>
      <c r="AF5" s="59">
        <f>SUMIFS('4-收据记录表'!$AI:$AI,'4-收据记录表'!$AC:$AC,'7-市场业绩'!$F5,'4-收据记录表'!$AZ:$AZ,AF$4)</f>
        <v>0</v>
      </c>
      <c r="AG5" s="59">
        <f>SUMIFS('4-收据记录表'!$AI:$AI,'4-收据记录表'!$AC:$AC,'7-市场业绩'!$F5,'4-收据记录表'!$AZ:$AZ,AG$4)</f>
        <v>0</v>
      </c>
      <c r="AH5" s="59">
        <f>SUMIFS('4-收据记录表'!$AI:$AI,'4-收据记录表'!$AC:$AC,'7-市场业绩'!$F5,'4-收据记录表'!$AZ:$AZ,AH$4)</f>
        <v>0</v>
      </c>
      <c r="AI5" s="59">
        <f>SUMIFS('4-收据记录表'!$AI:$AI,'4-收据记录表'!$AC:$AC,'7-市场业绩'!$F5,'4-收据记录表'!$AZ:$AZ,AI$4)</f>
        <v>0</v>
      </c>
      <c r="AJ5" s="59">
        <f>SUM(AE5:AI5)+SUM(P5:Z5)</f>
        <v>0</v>
      </c>
      <c r="AK5" s="59">
        <f>SUMIFS('4-收据记录表'!AI:AI,'4-收据记录表'!AQ:AQ,"5年",'4-收据记录表'!AE:AE,"&lt;&gt;无",'4-收据记录表'!AC:AC,'7-市场业绩'!F5)</f>
        <v>0</v>
      </c>
      <c r="AL5" s="62"/>
      <c r="AN5" s="19" t="str">
        <f>+'5-课消明细表'!$G$2</f>
        <v>天河天府路中心</v>
      </c>
      <c r="AO5" s="19" t="s">
        <v>855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0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51">
        <v>2</v>
      </c>
      <c r="B6" s="52" t="str">
        <f>MID('5-课消明细表'!M3,6,2)</f>
        <v/>
      </c>
      <c r="C6" s="53">
        <f>'5-课消明细表'!G3</f>
        <v>0</v>
      </c>
      <c r="D6" s="54"/>
      <c r="E6" s="54"/>
      <c r="F6" s="66" t="s">
        <v>4277</v>
      </c>
      <c r="G6" s="64" t="s">
        <v>64</v>
      </c>
      <c r="H6" s="68">
        <v>42791</v>
      </c>
      <c r="I6" s="65">
        <v>75000</v>
      </c>
      <c r="J6" s="58"/>
      <c r="K6" s="58"/>
      <c r="L6" s="58"/>
      <c r="M6" s="58"/>
      <c r="N6" s="59">
        <f>SUMIF('4-收据记录表'!AC:AC,'7-市场业绩'!F6,'4-收据记录表'!AF:AF)</f>
        <v>19</v>
      </c>
      <c r="O6" s="60">
        <f>SUMIF('4-收据记录表'!AC:AC,'7-市场业绩'!F6,'4-收据记录表'!AG:AG)</f>
        <v>3.4000000000000012</v>
      </c>
      <c r="P6" s="59">
        <f>SUMIFS('4-收据记录表'!$AI:$AI,'4-收据记录表'!$AC:$AC,'7-市场业绩'!$F6,'4-收据记录表'!$AZ:$AZ,P$4)</f>
        <v>0</v>
      </c>
      <c r="Q6" s="59">
        <f>SUMIFS('4-收据记录表'!$AI:$AI,'4-收据记录表'!$AC:$AC,'7-市场业绩'!$F6,'4-收据记录表'!$AZ:$AZ,Q$4)</f>
        <v>0</v>
      </c>
      <c r="R6" s="59">
        <f>SUMIFS('4-收据记录表'!$AI:$AI,'4-收据记录表'!$AC:$AC,'7-市场业绩'!$F6,'4-收据记录表'!$AZ:$AZ,R$4)</f>
        <v>0</v>
      </c>
      <c r="S6" s="59">
        <f>SUMIFS('4-收据记录表'!$AI:$AI,'4-收据记录表'!$AC:$AC,'7-市场业绩'!$F6,'4-收据记录表'!$AZ:$AZ,S$4)</f>
        <v>0</v>
      </c>
      <c r="T6" s="59">
        <f>SUMIFS('4-收据记录表'!$AI:$AI,'4-收据记录表'!$AC:$AC,'7-市场业绩'!$F6,'4-收据记录表'!$AZ:$AZ,T$4)</f>
        <v>0</v>
      </c>
      <c r="U6" s="59">
        <f>SUMIFS('4-收据记录表'!$AI:$AI,'4-收据记录表'!$AC:$AC,'7-市场业绩'!$F6,'4-收据记录表'!$AZ:$AZ,U$4)</f>
        <v>0</v>
      </c>
      <c r="V6" s="59">
        <f>SUMIFS('4-收据记录表'!$AI:$AI,'4-收据记录表'!$AC:$AC,'7-市场业绩'!$F6,'4-收据记录表'!$AZ:$AZ,V$4)</f>
        <v>24170</v>
      </c>
      <c r="W6" s="59">
        <f>SUMIFS('4-收据记录表'!$AI:$AI,'4-收据记录表'!$AC:$AC,'7-市场业绩'!$F6,'4-收据记录表'!$AZ:$AZ,W$4)</f>
        <v>0</v>
      </c>
      <c r="X6" s="59">
        <f>SUMIFS('4-收据记录表'!$AI:$AI,'4-收据记录表'!$AC:$AC,'7-市场业绩'!$F6,'4-收据记录表'!$AZ:$AZ,X$4)</f>
        <v>35880</v>
      </c>
      <c r="Y6" s="59">
        <f>SUMIFS('4-收据记录表'!$AI:$AI,'4-收据记录表'!$AC:$AC,'7-市场业绩'!$F6,'4-收据记录表'!$AZ:$AZ,Y$4)</f>
        <v>16580</v>
      </c>
      <c r="Z6" s="59">
        <f>SUMIFS('4-收据记录表'!$AI:$AI,'4-收据记录表'!$AC:$AC,'7-市场业绩'!$F6,'4-收据记录表'!$AZ:$AZ,Z$4)</f>
        <v>0</v>
      </c>
      <c r="AA6" s="59">
        <f>SUMIFS('4-收据记录表'!$AI:$AI,'4-收据记录表'!$AC:$AC,'7-市场业绩'!$F6,'4-收据记录表'!$AZ:$AZ,AA$4)</f>
        <v>0</v>
      </c>
      <c r="AB6" s="59">
        <f>SUMIFS('4-收据记录表'!$AI:$AI,'4-收据记录表'!$AC:$AC,'7-市场业绩'!$F6,'4-收据记录表'!$AZ:$AZ,AB$4)</f>
        <v>0</v>
      </c>
      <c r="AC6" s="59">
        <f>SUMIFS('4-收据记录表'!$AI:$AI,'4-收据记录表'!$AC:$AC,'7-市场业绩'!$F6,'4-收据记录表'!$AZ:$AZ,AC$4)</f>
        <v>0</v>
      </c>
      <c r="AD6" s="59">
        <f>SUMIFS('4-收据记录表'!$AI:$AI,'4-收据记录表'!$AC:$AC,'7-市场业绩'!$F6,'4-收据记录表'!$AZ:$AZ,AD$4)</f>
        <v>0</v>
      </c>
      <c r="AE6" s="61">
        <f t="shared" ref="AE6:AE35" si="2">SUM(AB6:AD6)</f>
        <v>0</v>
      </c>
      <c r="AF6" s="59">
        <f>SUMIFS('4-收据记录表'!$AI:$AI,'4-收据记录表'!$AC:$AC,'7-市场业绩'!$F6,'4-收据记录表'!$AZ:$AZ,AF$4)</f>
        <v>0</v>
      </c>
      <c r="AG6" s="59">
        <f>SUMIFS('4-收据记录表'!$AI:$AI,'4-收据记录表'!$AC:$AC,'7-市场业绩'!$F6,'4-收据记录表'!$AZ:$AZ,AG$4)</f>
        <v>0</v>
      </c>
      <c r="AH6" s="59">
        <f>SUMIFS('4-收据记录表'!$AI:$AI,'4-收据记录表'!$AC:$AC,'7-市场业绩'!$F6,'4-收据记录表'!$AZ:$AZ,AH$4)</f>
        <v>0</v>
      </c>
      <c r="AI6" s="59">
        <f>SUMIFS('4-收据记录表'!$AI:$AI,'4-收据记录表'!$AC:$AC,'7-市场业绩'!$F6,'4-收据记录表'!$AZ:$AZ,AI$4)</f>
        <v>0</v>
      </c>
      <c r="AJ6" s="59">
        <f t="shared" ref="AJ6:AJ35" si="3">SUM(AE6:AI6)+SUM(P6:Z6)</f>
        <v>76630</v>
      </c>
      <c r="AK6" s="59">
        <f>SUMIFS('4-收据记录表'!AI:AI,'4-收据记录表'!AQ:AQ,"5年",'4-收据记录表'!AE:AE,"&lt;&gt;无",'4-收据记录表'!AC:AC,'7-市场业绩'!F6)</f>
        <v>0</v>
      </c>
      <c r="AL6" s="62"/>
      <c r="AO6" s="19" t="s">
        <v>849</v>
      </c>
      <c r="AP6" s="19">
        <v>35000</v>
      </c>
      <c r="AQ6" s="19">
        <f t="shared" si="0"/>
        <v>5287.4</v>
      </c>
      <c r="AR6" s="19">
        <f t="shared" ref="AR6:AR34" si="4">R6+U6</f>
        <v>0</v>
      </c>
      <c r="AS6" s="19">
        <f t="shared" ref="AS6:AS34" si="5">Q6+T6+V6</f>
        <v>24170</v>
      </c>
      <c r="AT6" s="19">
        <f t="shared" ref="AT6:AT34" si="6">P6</f>
        <v>0</v>
      </c>
      <c r="AU6" s="19">
        <f t="shared" si="1"/>
        <v>35880</v>
      </c>
      <c r="AV6" s="19">
        <f t="shared" ref="AV6:AV34" si="7">AR6</f>
        <v>0</v>
      </c>
      <c r="AW6" s="19">
        <f>SUM($AR6:AS6)</f>
        <v>24170</v>
      </c>
      <c r="AX6" s="19">
        <f>SUM($AR6:AT6)</f>
        <v>24170</v>
      </c>
      <c r="AY6" s="19">
        <f>SUM($AR6:AU6)</f>
        <v>60050</v>
      </c>
    </row>
    <row r="7" spans="1:51" ht="20.25" customHeight="1">
      <c r="A7" s="51">
        <v>3</v>
      </c>
      <c r="B7" s="52" t="str">
        <f>MID('5-课消明细表'!M4,6,2)</f>
        <v/>
      </c>
      <c r="C7" s="53">
        <f>'5-课消明细表'!G4</f>
        <v>0</v>
      </c>
      <c r="D7" s="54"/>
      <c r="E7" s="54"/>
      <c r="F7" s="66" t="s">
        <v>4278</v>
      </c>
      <c r="G7" s="64" t="s">
        <v>4331</v>
      </c>
      <c r="H7" s="68">
        <v>42825</v>
      </c>
      <c r="I7" s="65">
        <v>275000</v>
      </c>
      <c r="J7" s="58"/>
      <c r="K7" s="58"/>
      <c r="L7" s="58"/>
      <c r="M7" s="58"/>
      <c r="N7" s="59">
        <f>SUMIF('4-收据记录表'!AC:AC,'7-市场业绩'!F7,'4-收据记录表'!AF:AF)</f>
        <v>12</v>
      </c>
      <c r="O7" s="60">
        <f>SUMIF('4-收据记录表'!AC:AC,'7-市场业绩'!F7,'4-收据记录表'!AG:AG)</f>
        <v>2.8999999999999995</v>
      </c>
      <c r="P7" s="59">
        <f>SUMIFS('4-收据记录表'!$AI:$AI,'4-收据记录表'!$AC:$AC,'7-市场业绩'!$F7,'4-收据记录表'!$AZ:$AZ,P$4)</f>
        <v>0</v>
      </c>
      <c r="Q7" s="59">
        <f>SUMIFS('4-收据记录表'!$AI:$AI,'4-收据记录表'!$AC:$AC,'7-市场业绩'!$F7,'4-收据记录表'!$AZ:$AZ,Q$4)</f>
        <v>0</v>
      </c>
      <c r="R7" s="59">
        <f>SUMIFS('4-收据记录表'!$AI:$AI,'4-收据记录表'!$AC:$AC,'7-市场业绩'!$F7,'4-收据记录表'!$AZ:$AZ,R$4)</f>
        <v>0</v>
      </c>
      <c r="S7" s="59">
        <f>SUMIFS('4-收据记录表'!$AI:$AI,'4-收据记录表'!$AC:$AC,'7-市场业绩'!$F7,'4-收据记录表'!$AZ:$AZ,S$4)</f>
        <v>0</v>
      </c>
      <c r="T7" s="59">
        <f>SUMIFS('4-收据记录表'!$AI:$AI,'4-收据记录表'!$AC:$AC,'7-市场业绩'!$F7,'4-收据记录表'!$AZ:$AZ,T$4)</f>
        <v>0</v>
      </c>
      <c r="U7" s="59">
        <f>SUMIFS('4-收据记录表'!$AI:$AI,'4-收据记录表'!$AC:$AC,'7-市场业绩'!$F7,'4-收据记录表'!$AZ:$AZ,U$4)</f>
        <v>0</v>
      </c>
      <c r="V7" s="59">
        <f>SUMIFS('4-收据记录表'!$AI:$AI,'4-收据记录表'!$AC:$AC,'7-市场业绩'!$F7,'4-收据记录表'!$AZ:$AZ,V$4)</f>
        <v>25400</v>
      </c>
      <c r="W7" s="59">
        <f>SUMIFS('4-收据记录表'!$AI:$AI,'4-收据记录表'!$AC:$AC,'7-市场业绩'!$F7,'4-收据记录表'!$AZ:$AZ,W$4)</f>
        <v>0</v>
      </c>
      <c r="X7" s="59">
        <f>SUMIFS('4-收据记录表'!$AI:$AI,'4-收据记录表'!$AC:$AC,'7-市场业绩'!$F7,'4-收据记录表'!$AZ:$AZ,X$4)</f>
        <v>23660</v>
      </c>
      <c r="Y7" s="59">
        <f>SUMIFS('4-收据记录表'!$AI:$AI,'4-收据记录表'!$AC:$AC,'7-市场业绩'!$F7,'4-收据记录表'!$AZ:$AZ,Y$4)</f>
        <v>16580</v>
      </c>
      <c r="Z7" s="59">
        <f>SUMIFS('4-收据记录表'!$AI:$AI,'4-收据记录表'!$AC:$AC,'7-市场业绩'!$F7,'4-收据记录表'!$AZ:$AZ,Z$4)</f>
        <v>0</v>
      </c>
      <c r="AA7" s="59">
        <f>SUMIFS('4-收据记录表'!$AI:$AI,'4-收据记录表'!$AC:$AC,'7-市场业绩'!$F7,'4-收据记录表'!$AZ:$AZ,AA$4)</f>
        <v>0</v>
      </c>
      <c r="AB7" s="59">
        <f>SUMIFS('4-收据记录表'!$AI:$AI,'4-收据记录表'!$AC:$AC,'7-市场业绩'!$F7,'4-收据记录表'!$AZ:$AZ,AB$4)</f>
        <v>0</v>
      </c>
      <c r="AC7" s="59">
        <f>SUMIFS('4-收据记录表'!$AI:$AI,'4-收据记录表'!$AC:$AC,'7-市场业绩'!$F7,'4-收据记录表'!$AZ:$AZ,AC$4)</f>
        <v>0</v>
      </c>
      <c r="AD7" s="59">
        <f>SUMIFS('4-收据记录表'!$AI:$AI,'4-收据记录表'!$AC:$AC,'7-市场业绩'!$F7,'4-收据记录表'!$AZ:$AZ,AD$4)</f>
        <v>0</v>
      </c>
      <c r="AE7" s="61">
        <f t="shared" si="2"/>
        <v>0</v>
      </c>
      <c r="AF7" s="59">
        <f>SUMIFS('4-收据记录表'!$AI:$AI,'4-收据记录表'!$AC:$AC,'7-市场业绩'!$F7,'4-收据记录表'!$AZ:$AZ,AF$4)</f>
        <v>0</v>
      </c>
      <c r="AG7" s="59">
        <f>SUMIFS('4-收据记录表'!$AI:$AI,'4-收据记录表'!$AC:$AC,'7-市场业绩'!$F7,'4-收据记录表'!$AZ:$AZ,AG$4)</f>
        <v>0</v>
      </c>
      <c r="AH7" s="59">
        <f>SUMIFS('4-收据记录表'!$AI:$AI,'4-收据记录表'!$AC:$AC,'7-市场业绩'!$F7,'4-收据记录表'!$AZ:$AZ,AH$4)</f>
        <v>0</v>
      </c>
      <c r="AI7" s="59">
        <f>SUMIFS('4-收据记录表'!$AI:$AI,'4-收据记录表'!$AC:$AC,'7-市场业绩'!$F7,'4-收据记录表'!$AZ:$AZ,AI$4)</f>
        <v>0</v>
      </c>
      <c r="AJ7" s="59">
        <f t="shared" si="3"/>
        <v>65640</v>
      </c>
      <c r="AK7" s="59">
        <f>SUMIFS('4-收据记录表'!AI:AI,'4-收据记录表'!AQ:AQ,"5年",'4-收据记录表'!AE:AE,"&lt;&gt;无",'4-收据记录表'!AC:AC,'7-市场业绩'!F7)</f>
        <v>0</v>
      </c>
      <c r="AL7" s="62"/>
      <c r="AO7" s="19" t="s">
        <v>847</v>
      </c>
      <c r="AP7" s="19">
        <v>35000</v>
      </c>
      <c r="AQ7" s="19">
        <f t="shared" si="0"/>
        <v>4432.8</v>
      </c>
      <c r="AR7" s="19">
        <f t="shared" si="4"/>
        <v>0</v>
      </c>
      <c r="AS7" s="19">
        <f t="shared" si="5"/>
        <v>25400</v>
      </c>
      <c r="AT7" s="19">
        <f t="shared" si="6"/>
        <v>0</v>
      </c>
      <c r="AU7" s="19">
        <f t="shared" si="1"/>
        <v>23660</v>
      </c>
      <c r="AV7" s="19">
        <f t="shared" si="7"/>
        <v>0</v>
      </c>
      <c r="AW7" s="19">
        <f>SUM($AR7:AS7)</f>
        <v>25400</v>
      </c>
      <c r="AX7" s="19">
        <f>SUM($AR7:AT7)</f>
        <v>25400</v>
      </c>
      <c r="AY7" s="19">
        <f>SUM($AR7:AU7)</f>
        <v>49060</v>
      </c>
    </row>
    <row r="8" spans="1:51" ht="20.25" customHeight="1">
      <c r="A8" s="51">
        <v>4</v>
      </c>
      <c r="B8" s="52" t="str">
        <f>MID('5-课消明细表'!M5,6,2)</f>
        <v/>
      </c>
      <c r="C8" s="53">
        <f>'5-课消明细表'!G5</f>
        <v>0</v>
      </c>
      <c r="D8" s="54"/>
      <c r="E8" s="54"/>
      <c r="F8" s="66" t="s">
        <v>4169</v>
      </c>
      <c r="G8" s="64" t="s">
        <v>4326</v>
      </c>
      <c r="H8" s="68">
        <v>42748</v>
      </c>
      <c r="I8" s="65">
        <v>240000</v>
      </c>
      <c r="J8" s="58"/>
      <c r="K8" s="58"/>
      <c r="L8" s="58"/>
      <c r="M8" s="58"/>
      <c r="N8" s="59">
        <f>SUMIF('4-收据记录表'!AC:AC,'7-市场业绩'!F8,'4-收据记录表'!AF:AF)</f>
        <v>1</v>
      </c>
      <c r="O8" s="296">
        <f>SUMIF('4-收据记录表'!AC:AC,'7-市场业绩'!F8,'4-收据记录表'!AG:AG)</f>
        <v>0.15000000000000002</v>
      </c>
      <c r="P8" s="59">
        <f>SUMIFS('4-收据记录表'!$AI:$AI,'4-收据记录表'!$AC:$AC,'7-市场业绩'!$F8,'4-收据记录表'!$AZ:$AZ,P$4)</f>
        <v>0</v>
      </c>
      <c r="Q8" s="59">
        <f>SUMIFS('4-收据记录表'!$AI:$AI,'4-收据记录表'!$AC:$AC,'7-市场业绩'!$F8,'4-收据记录表'!$AZ:$AZ,Q$4)</f>
        <v>0</v>
      </c>
      <c r="R8" s="59">
        <f>SUMIFS('4-收据记录表'!$AI:$AI,'4-收据记录表'!$AC:$AC,'7-市场业绩'!$F8,'4-收据记录表'!$AZ:$AZ,R$4)</f>
        <v>0</v>
      </c>
      <c r="S8" s="59">
        <f>SUMIFS('4-收据记录表'!$AI:$AI,'4-收据记录表'!$AC:$AC,'7-市场业绩'!$F8,'4-收据记录表'!$AZ:$AZ,S$4)</f>
        <v>0</v>
      </c>
      <c r="T8" s="59">
        <f>SUMIFS('4-收据记录表'!$AI:$AI,'4-收据记录表'!$AC:$AC,'7-市场业绩'!$F8,'4-收据记录表'!$AZ:$AZ,T$4)</f>
        <v>0</v>
      </c>
      <c r="U8" s="59">
        <f>SUMIFS('4-收据记录表'!$AI:$AI,'4-收据记录表'!$AC:$AC,'7-市场业绩'!$F8,'4-收据记录表'!$AZ:$AZ,U$4)</f>
        <v>0</v>
      </c>
      <c r="V8" s="59">
        <f>SUMIFS('4-收据记录表'!$AI:$AI,'4-收据记录表'!$AC:$AC,'7-市场业绩'!$F8,'4-收据记录表'!$AZ:$AZ,V$4)</f>
        <v>0</v>
      </c>
      <c r="W8" s="59">
        <f>SUMIFS('4-收据记录表'!$AI:$AI,'4-收据记录表'!$AC:$AC,'7-市场业绩'!$F8,'4-收据记录表'!$AZ:$AZ,W$4)</f>
        <v>0</v>
      </c>
      <c r="X8" s="59">
        <f>SUMIFS('4-收据记录表'!$AI:$AI,'4-收据记录表'!$AC:$AC,'7-市场业绩'!$F8,'4-收据记录表'!$AZ:$AZ,X$4)</f>
        <v>2820</v>
      </c>
      <c r="Y8" s="59">
        <f>SUMIFS('4-收据记录表'!$AI:$AI,'4-收据记录表'!$AC:$AC,'7-市场业绩'!$F8,'4-收据记录表'!$AZ:$AZ,Y$4)</f>
        <v>0</v>
      </c>
      <c r="Z8" s="59">
        <f>SUMIFS('4-收据记录表'!$AI:$AI,'4-收据记录表'!$AC:$AC,'7-市场业绩'!$F8,'4-收据记录表'!$AZ:$AZ,Z$4)</f>
        <v>0</v>
      </c>
      <c r="AA8" s="59">
        <f>SUMIFS('4-收据记录表'!$AI:$AI,'4-收据记录表'!$AC:$AC,'7-市场业绩'!$F8,'4-收据记录表'!$AZ:$AZ,AA$4)</f>
        <v>0</v>
      </c>
      <c r="AB8" s="59">
        <f>SUMIFS('4-收据记录表'!$AI:$AI,'4-收据记录表'!$AC:$AC,'7-市场业绩'!$F8,'4-收据记录表'!$AZ:$AZ,AB$4)</f>
        <v>0</v>
      </c>
      <c r="AC8" s="59">
        <f>SUMIFS('4-收据记录表'!$AI:$AI,'4-收据记录表'!$AC:$AC,'7-市场业绩'!$F8,'4-收据记录表'!$AZ:$AZ,AC$4)</f>
        <v>0</v>
      </c>
      <c r="AD8" s="59">
        <f>SUMIFS('4-收据记录表'!$AI:$AI,'4-收据记录表'!$AC:$AC,'7-市场业绩'!$F8,'4-收据记录表'!$AZ:$AZ,AD$4)</f>
        <v>0</v>
      </c>
      <c r="AE8" s="61">
        <f t="shared" si="2"/>
        <v>0</v>
      </c>
      <c r="AF8" s="59">
        <f>SUMIFS('4-收据记录表'!$AI:$AI,'4-收据记录表'!$AC:$AC,'7-市场业绩'!$F8,'4-收据记录表'!$AZ:$AZ,AF$4)</f>
        <v>0</v>
      </c>
      <c r="AG8" s="59">
        <f>SUMIFS('4-收据记录表'!$AI:$AI,'4-收据记录表'!$AC:$AC,'7-市场业绩'!$F8,'4-收据记录表'!$AZ:$AZ,AG$4)</f>
        <v>0</v>
      </c>
      <c r="AH8" s="59">
        <f>SUMIFS('4-收据记录表'!$AI:$AI,'4-收据记录表'!$AC:$AC,'7-市场业绩'!$F8,'4-收据记录表'!$AZ:$AZ,AH$4)</f>
        <v>0</v>
      </c>
      <c r="AI8" s="59">
        <f>SUMIFS('4-收据记录表'!$AI:$AI,'4-收据记录表'!$AC:$AC,'7-市场业绩'!$F8,'4-收据记录表'!$AZ:$AZ,AI$4)</f>
        <v>0</v>
      </c>
      <c r="AJ8" s="59">
        <f t="shared" si="3"/>
        <v>2820</v>
      </c>
      <c r="AK8" s="59">
        <f>SUMIFS('4-收据记录表'!AI:AI,'4-收据记录表'!AQ:AQ,"5年",'4-收据记录表'!AE:AE,"&lt;&gt;无",'4-收据记录表'!AC:AC,'7-市场业绩'!F8)</f>
        <v>0</v>
      </c>
      <c r="AL8" s="62"/>
      <c r="AO8" s="19" t="s">
        <v>856</v>
      </c>
      <c r="AP8" s="19">
        <v>35000</v>
      </c>
      <c r="AQ8" s="19">
        <f t="shared" si="0"/>
        <v>225.6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2820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2820</v>
      </c>
    </row>
    <row r="9" spans="1:51" ht="20.25" customHeight="1">
      <c r="A9" s="51">
        <v>5</v>
      </c>
      <c r="B9" s="52" t="str">
        <f>MID('5-课消明细表'!M6,6,2)</f>
        <v/>
      </c>
      <c r="C9" s="53">
        <f>'5-课消明细表'!G6</f>
        <v>0</v>
      </c>
      <c r="D9" s="54"/>
      <c r="E9" s="54"/>
      <c r="F9" s="66" t="s">
        <v>4323</v>
      </c>
      <c r="G9" s="64" t="s">
        <v>1490</v>
      </c>
      <c r="H9" s="68">
        <v>42833</v>
      </c>
      <c r="I9" s="65">
        <v>75000</v>
      </c>
      <c r="J9" s="58"/>
      <c r="K9" s="58"/>
      <c r="L9" s="58"/>
      <c r="M9" s="58"/>
      <c r="N9" s="59">
        <f>SUMIF('4-收据记录表'!AC:AC,'7-市场业绩'!F9,'4-收据记录表'!AF:AF)</f>
        <v>0</v>
      </c>
      <c r="O9" s="60">
        <f>SUMIF('4-收据记录表'!AC:AC,'7-市场业绩'!F9,'4-收据记录表'!AG:AG)</f>
        <v>0.2</v>
      </c>
      <c r="P9" s="59">
        <f>SUMIFS('4-收据记录表'!$AI:$AI,'4-收据记录表'!$AC:$AC,'7-市场业绩'!$F9,'4-收据记录表'!$AZ:$AZ,P$4)</f>
        <v>0</v>
      </c>
      <c r="Q9" s="59">
        <f>SUMIFS('4-收据记录表'!$AI:$AI,'4-收据记录表'!$AC:$AC,'7-市场业绩'!$F9,'4-收据记录表'!$AZ:$AZ,Q$4)</f>
        <v>0</v>
      </c>
      <c r="R9" s="59">
        <f>SUMIFS('4-收据记录表'!$AI:$AI,'4-收据记录表'!$AC:$AC,'7-市场业绩'!$F9,'4-收据记录表'!$AZ:$AZ,R$4)</f>
        <v>0</v>
      </c>
      <c r="S9" s="59">
        <f>SUMIFS('4-收据记录表'!$AI:$AI,'4-收据记录表'!$AC:$AC,'7-市场业绩'!$F9,'4-收据记录表'!$AZ:$AZ,S$4)</f>
        <v>0</v>
      </c>
      <c r="T9" s="59">
        <f>SUMIFS('4-收据记录表'!$AI:$AI,'4-收据记录表'!$AC:$AC,'7-市场业绩'!$F9,'4-收据记录表'!$AZ:$AZ,T$4)</f>
        <v>0</v>
      </c>
      <c r="U9" s="59">
        <f>SUMIFS('4-收据记录表'!$AI:$AI,'4-收据记录表'!$AC:$AC,'7-市场业绩'!$F9,'4-收据记录表'!$AZ:$AZ,U$4)</f>
        <v>0</v>
      </c>
      <c r="V9" s="59">
        <f>SUMIFS('4-收据记录表'!$AI:$AI,'4-收据记录表'!$AC:$AC,'7-市场业绩'!$F9,'4-收据记录表'!$AZ:$AZ,V$4)</f>
        <v>0</v>
      </c>
      <c r="W9" s="59">
        <f>SUMIFS('4-收据记录表'!$AI:$AI,'4-收据记录表'!$AC:$AC,'7-市场业绩'!$F9,'4-收据记录表'!$AZ:$AZ,W$4)</f>
        <v>0</v>
      </c>
      <c r="X9" s="59">
        <f>SUMIFS('4-收据记录表'!$AI:$AI,'4-收据记录表'!$AC:$AC,'7-市场业绩'!$F9,'4-收据记录表'!$AZ:$AZ,X$4)</f>
        <v>3760</v>
      </c>
      <c r="Y9" s="59">
        <f>SUMIFS('4-收据记录表'!$AI:$AI,'4-收据记录表'!$AC:$AC,'7-市场业绩'!$F9,'4-收据记录表'!$AZ:$AZ,Y$4)</f>
        <v>0</v>
      </c>
      <c r="Z9" s="59">
        <f>SUMIFS('4-收据记录表'!$AI:$AI,'4-收据记录表'!$AC:$AC,'7-市场业绩'!$F9,'4-收据记录表'!$AZ:$AZ,Z$4)</f>
        <v>0</v>
      </c>
      <c r="AA9" s="59">
        <f>SUMIFS('4-收据记录表'!$AI:$AI,'4-收据记录表'!$AC:$AC,'7-市场业绩'!$F9,'4-收据记录表'!$AZ:$AZ,AA$4)</f>
        <v>0</v>
      </c>
      <c r="AB9" s="59">
        <f>SUMIFS('4-收据记录表'!$AI:$AI,'4-收据记录表'!$AC:$AC,'7-市场业绩'!$F9,'4-收据记录表'!$AZ:$AZ,AB$4)</f>
        <v>0</v>
      </c>
      <c r="AC9" s="59">
        <f>SUMIFS('4-收据记录表'!$AI:$AI,'4-收据记录表'!$AC:$AC,'7-市场业绩'!$F9,'4-收据记录表'!$AZ:$AZ,AC$4)</f>
        <v>0</v>
      </c>
      <c r="AD9" s="59">
        <f>SUMIFS('4-收据记录表'!$AI:$AI,'4-收据记录表'!$AC:$AC,'7-市场业绩'!$F9,'4-收据记录表'!$AZ:$AZ,AD$4)</f>
        <v>0</v>
      </c>
      <c r="AE9" s="61">
        <f t="shared" si="2"/>
        <v>0</v>
      </c>
      <c r="AF9" s="59">
        <f>SUMIFS('4-收据记录表'!$AI:$AI,'4-收据记录表'!$AC:$AC,'7-市场业绩'!$F9,'4-收据记录表'!$AZ:$AZ,AF$4)</f>
        <v>0</v>
      </c>
      <c r="AG9" s="59">
        <f>SUMIFS('4-收据记录表'!$AI:$AI,'4-收据记录表'!$AC:$AC,'7-市场业绩'!$F9,'4-收据记录表'!$AZ:$AZ,AG$4)</f>
        <v>0</v>
      </c>
      <c r="AH9" s="59">
        <f>SUMIFS('4-收据记录表'!$AI:$AI,'4-收据记录表'!$AC:$AC,'7-市场业绩'!$F9,'4-收据记录表'!$AZ:$AZ,AH$4)</f>
        <v>0</v>
      </c>
      <c r="AI9" s="59">
        <f>SUMIFS('4-收据记录表'!$AI:$AI,'4-收据记录表'!$AC:$AC,'7-市场业绩'!$F9,'4-收据记录表'!$AZ:$AZ,AI$4)</f>
        <v>0</v>
      </c>
      <c r="AJ9" s="59">
        <f t="shared" si="3"/>
        <v>3760</v>
      </c>
      <c r="AK9" s="59">
        <f>SUMIFS('4-收据记录表'!AI:AI,'4-收据记录表'!AQ:AQ,"5年",'4-收据记录表'!AE:AE,"&lt;&gt;无",'4-收据记录表'!AC:AC,'7-市场业绩'!F9)</f>
        <v>0</v>
      </c>
      <c r="AL9" s="62"/>
      <c r="AO9" s="19" t="s">
        <v>852</v>
      </c>
      <c r="AP9" s="19">
        <v>35000</v>
      </c>
      <c r="AQ9" s="19">
        <f t="shared" si="0"/>
        <v>300.8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3760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3760</v>
      </c>
    </row>
    <row r="10" spans="1:51" ht="20.25" customHeight="1">
      <c r="A10" s="51">
        <v>6</v>
      </c>
      <c r="B10" s="52" t="str">
        <f>MID('5-课消明细表'!M7,6,2)</f>
        <v/>
      </c>
      <c r="C10" s="53">
        <f>'5-课消明细表'!G7</f>
        <v>0</v>
      </c>
      <c r="D10" s="54"/>
      <c r="E10" s="54"/>
      <c r="F10" s="66" t="s">
        <v>4324</v>
      </c>
      <c r="G10" s="64" t="s">
        <v>4325</v>
      </c>
      <c r="H10" s="68">
        <v>42217</v>
      </c>
      <c r="I10" s="65">
        <v>120000</v>
      </c>
      <c r="J10" s="58"/>
      <c r="K10" s="58"/>
      <c r="L10" s="58"/>
      <c r="M10" s="58"/>
      <c r="N10" s="59">
        <f>SUMIF('4-收据记录表'!AC:AC,'7-市场业绩'!F10,'4-收据记录表'!AF:AF)</f>
        <v>1</v>
      </c>
      <c r="O10" s="60">
        <f>SUMIF('4-收据记录表'!AC:AC,'7-市场业绩'!F10,'4-收据记录表'!AG:AG)</f>
        <v>2</v>
      </c>
      <c r="P10" s="59">
        <f>SUMIFS('4-收据记录表'!$AI:$AI,'4-收据记录表'!$AC:$AC,'7-市场业绩'!$F10,'4-收据记录表'!$AZ:$AZ,P$4)</f>
        <v>0</v>
      </c>
      <c r="Q10" s="59">
        <f>SUMIFS('4-收据记录表'!$AI:$AI,'4-收据记录表'!$AC:$AC,'7-市场业绩'!$F10,'4-收据记录表'!$AZ:$AZ,Q$4)</f>
        <v>0</v>
      </c>
      <c r="R10" s="59">
        <f>SUMIFS('4-收据记录表'!$AI:$AI,'4-收据记录表'!$AC:$AC,'7-市场业绩'!$F10,'4-收据记录表'!$AZ:$AZ,R$4)</f>
        <v>0</v>
      </c>
      <c r="S10" s="59">
        <f>SUMIFS('4-收据记录表'!$AI:$AI,'4-收据记录表'!$AC:$AC,'7-市场业绩'!$F10,'4-收据记录表'!$AZ:$AZ,S$4)</f>
        <v>0</v>
      </c>
      <c r="T10" s="59">
        <f>SUMIFS('4-收据记录表'!$AI:$AI,'4-收据记录表'!$AC:$AC,'7-市场业绩'!$F10,'4-收据记录表'!$AZ:$AZ,T$4)</f>
        <v>0</v>
      </c>
      <c r="U10" s="59">
        <f>SUMIFS('4-收据记录表'!$AI:$AI,'4-收据记录表'!$AC:$AC,'7-市场业绩'!$F10,'4-收据记录表'!$AZ:$AZ,U$4)</f>
        <v>0</v>
      </c>
      <c r="V10" s="59">
        <f>SUMIFS('4-收据记录表'!$AI:$AI,'4-收据记录表'!$AC:$AC,'7-市场业绩'!$F10,'4-收据记录表'!$AZ:$AZ,V$4)</f>
        <v>97600</v>
      </c>
      <c r="W10" s="59">
        <f>SUMIFS('4-收据记录表'!$AI:$AI,'4-收据记录表'!$AC:$AC,'7-市场业绩'!$F10,'4-收据记录表'!$AZ:$AZ,W$4)</f>
        <v>0</v>
      </c>
      <c r="X10" s="59">
        <f>SUMIFS('4-收据记录表'!$AI:$AI,'4-收据记录表'!$AC:$AC,'7-市场业绩'!$F10,'4-收据记录表'!$AZ:$AZ,X$4)</f>
        <v>0</v>
      </c>
      <c r="Y10" s="59">
        <f>SUMIFS('4-收据记录表'!$AI:$AI,'4-收据记录表'!$AC:$AC,'7-市场业绩'!$F10,'4-收据记录表'!$AZ:$AZ,Y$4)</f>
        <v>16580</v>
      </c>
      <c r="Z10" s="59">
        <f>SUMIFS('4-收据记录表'!$AI:$AI,'4-收据记录表'!$AC:$AC,'7-市场业绩'!$F10,'4-收据记录表'!$AZ:$AZ,Z$4)</f>
        <v>0</v>
      </c>
      <c r="AA10" s="59">
        <f>SUMIFS('4-收据记录表'!$AI:$AI,'4-收据记录表'!$AC:$AC,'7-市场业绩'!$F10,'4-收据记录表'!$AZ:$AZ,AA$4)</f>
        <v>0</v>
      </c>
      <c r="AB10" s="59">
        <f>SUMIFS('4-收据记录表'!$AI:$AI,'4-收据记录表'!$AC:$AC,'7-市场业绩'!$F10,'4-收据记录表'!$AZ:$AZ,AB$4)</f>
        <v>0</v>
      </c>
      <c r="AC10" s="59">
        <f>SUMIFS('4-收据记录表'!$AI:$AI,'4-收据记录表'!$AC:$AC,'7-市场业绩'!$F10,'4-收据记录表'!$AZ:$AZ,AC$4)</f>
        <v>0</v>
      </c>
      <c r="AD10" s="59">
        <f>SUMIFS('4-收据记录表'!$AI:$AI,'4-收据记录表'!$AC:$AC,'7-市场业绩'!$F10,'4-收据记录表'!$AZ:$AZ,AD$4)</f>
        <v>0</v>
      </c>
      <c r="AE10" s="61">
        <f t="shared" si="2"/>
        <v>0</v>
      </c>
      <c r="AF10" s="59">
        <f>SUMIFS('4-收据记录表'!$AI:$AI,'4-收据记录表'!$AC:$AC,'7-市场业绩'!$F10,'4-收据记录表'!$AZ:$AZ,AF$4)</f>
        <v>0</v>
      </c>
      <c r="AG10" s="59">
        <f>SUMIFS('4-收据记录表'!$AI:$AI,'4-收据记录表'!$AC:$AC,'7-市场业绩'!$F10,'4-收据记录表'!$AZ:$AZ,AG$4)</f>
        <v>0</v>
      </c>
      <c r="AH10" s="59">
        <f>SUMIFS('4-收据记录表'!$AI:$AI,'4-收据记录表'!$AC:$AC,'7-市场业绩'!$F10,'4-收据记录表'!$AZ:$AZ,AH$4)</f>
        <v>0</v>
      </c>
      <c r="AI10" s="59">
        <f>SUMIFS('4-收据记录表'!$AI:$AI,'4-收据记录表'!$AC:$AC,'7-市场业绩'!$F10,'4-收据记录表'!$AZ:$AZ,AI$4)</f>
        <v>0</v>
      </c>
      <c r="AJ10" s="59">
        <f t="shared" si="3"/>
        <v>114180</v>
      </c>
      <c r="AK10" s="59">
        <f>SUMIFS('4-收据记录表'!AI:AI,'4-收据记录表'!AQ:AQ,"5年",'4-收据记录表'!AE:AE,"&lt;&gt;无",'4-收据记录表'!AC:AC,'7-市场业绩'!F10)</f>
        <v>0</v>
      </c>
      <c r="AL10" s="62"/>
      <c r="AO10" s="19" t="s">
        <v>845</v>
      </c>
      <c r="AP10" s="19">
        <v>35000</v>
      </c>
      <c r="AQ10" s="19">
        <f t="shared" si="0"/>
        <v>9760</v>
      </c>
      <c r="AR10" s="19">
        <f t="shared" si="4"/>
        <v>0</v>
      </c>
      <c r="AS10" s="19">
        <f t="shared" si="5"/>
        <v>97600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97600</v>
      </c>
      <c r="AX10" s="19">
        <f>SUM($AR10:AT10)</f>
        <v>97600</v>
      </c>
      <c r="AY10" s="19">
        <f>SUM($AR10:AU10)</f>
        <v>97600</v>
      </c>
    </row>
    <row r="11" spans="1:51" ht="20.25" customHeight="1">
      <c r="A11" s="51">
        <v>7</v>
      </c>
      <c r="B11" s="52" t="str">
        <f>MID('5-课消明细表'!M8,6,2)</f>
        <v/>
      </c>
      <c r="C11" s="53">
        <f>'5-课消明细表'!G8</f>
        <v>0</v>
      </c>
      <c r="D11" s="54"/>
      <c r="E11" s="54"/>
      <c r="F11" s="66" t="s">
        <v>4330</v>
      </c>
      <c r="G11" s="64" t="s">
        <v>1490</v>
      </c>
      <c r="H11" s="68">
        <v>42853</v>
      </c>
      <c r="I11" s="65">
        <v>35000</v>
      </c>
      <c r="J11" s="58"/>
      <c r="K11" s="58"/>
      <c r="L11" s="58"/>
      <c r="M11" s="58"/>
      <c r="N11" s="59">
        <f>SUMIF('4-收据记录表'!AC:AC,'7-市场业绩'!F11,'4-收据记录表'!AF:AF)</f>
        <v>0</v>
      </c>
      <c r="O11" s="60">
        <f>SUMIF('4-收据记录表'!AC:AC,'7-市场业绩'!F11,'4-收据记录表'!AG:AG)</f>
        <v>0</v>
      </c>
      <c r="P11" s="59">
        <f>SUMIFS('4-收据记录表'!$AI:$AI,'4-收据记录表'!$AC:$AC,'7-市场业绩'!$F11,'4-收据记录表'!$AZ:$AZ,P$4)</f>
        <v>0</v>
      </c>
      <c r="Q11" s="59">
        <f>SUMIFS('4-收据记录表'!$AI:$AI,'4-收据记录表'!$AC:$AC,'7-市场业绩'!$F11,'4-收据记录表'!$AZ:$AZ,Q$4)</f>
        <v>0</v>
      </c>
      <c r="R11" s="59">
        <f>SUMIFS('4-收据记录表'!$AI:$AI,'4-收据记录表'!$AC:$AC,'7-市场业绩'!$F11,'4-收据记录表'!$AZ:$AZ,R$4)</f>
        <v>0</v>
      </c>
      <c r="S11" s="59">
        <f>SUMIFS('4-收据记录表'!$AI:$AI,'4-收据记录表'!$AC:$AC,'7-市场业绩'!$F11,'4-收据记录表'!$AZ:$AZ,S$4)</f>
        <v>0</v>
      </c>
      <c r="T11" s="59">
        <f>SUMIFS('4-收据记录表'!$AI:$AI,'4-收据记录表'!$AC:$AC,'7-市场业绩'!$F11,'4-收据记录表'!$AZ:$AZ,T$4)</f>
        <v>0</v>
      </c>
      <c r="U11" s="59">
        <f>SUMIFS('4-收据记录表'!$AI:$AI,'4-收据记录表'!$AC:$AC,'7-市场业绩'!$F11,'4-收据记录表'!$AZ:$AZ,U$4)</f>
        <v>0</v>
      </c>
      <c r="V11" s="59">
        <f>SUMIFS('4-收据记录表'!$AI:$AI,'4-收据记录表'!$AC:$AC,'7-市场业绩'!$F11,'4-收据记录表'!$AZ:$AZ,V$4)</f>
        <v>0</v>
      </c>
      <c r="W11" s="59">
        <f>SUMIFS('4-收据记录表'!$AI:$AI,'4-收据记录表'!$AC:$AC,'7-市场业绩'!$F11,'4-收据记录表'!$AZ:$AZ,W$4)</f>
        <v>0</v>
      </c>
      <c r="X11" s="59">
        <f>SUMIFS('4-收据记录表'!$AI:$AI,'4-收据记录表'!$AC:$AC,'7-市场业绩'!$F11,'4-收据记录表'!$AZ:$AZ,X$4)</f>
        <v>0</v>
      </c>
      <c r="Y11" s="59">
        <f>SUMIFS('4-收据记录表'!$AI:$AI,'4-收据记录表'!$AC:$AC,'7-市场业绩'!$F11,'4-收据记录表'!$AZ:$AZ,Y$4)</f>
        <v>0</v>
      </c>
      <c r="Z11" s="59">
        <f>SUMIFS('4-收据记录表'!$AI:$AI,'4-收据记录表'!$AC:$AC,'7-市场业绩'!$F11,'4-收据记录表'!$AZ:$AZ,Z$4)</f>
        <v>0</v>
      </c>
      <c r="AA11" s="59">
        <f>SUMIFS('4-收据记录表'!$AI:$AI,'4-收据记录表'!$AC:$AC,'7-市场业绩'!$F11,'4-收据记录表'!$AZ:$AZ,AA$4)</f>
        <v>0</v>
      </c>
      <c r="AB11" s="59">
        <f>SUMIFS('4-收据记录表'!$AI:$AI,'4-收据记录表'!$AC:$AC,'7-市场业绩'!$F11,'4-收据记录表'!$AZ:$AZ,AB$4)</f>
        <v>0</v>
      </c>
      <c r="AC11" s="59">
        <f>SUMIFS('4-收据记录表'!$AI:$AI,'4-收据记录表'!$AC:$AC,'7-市场业绩'!$F11,'4-收据记录表'!$AZ:$AZ,AC$4)</f>
        <v>0</v>
      </c>
      <c r="AD11" s="59">
        <f>SUMIFS('4-收据记录表'!$AI:$AI,'4-收据记录表'!$AC:$AC,'7-市场业绩'!$F11,'4-收据记录表'!$AZ:$AZ,AD$4)</f>
        <v>0</v>
      </c>
      <c r="AE11" s="61">
        <f t="shared" si="2"/>
        <v>0</v>
      </c>
      <c r="AF11" s="59">
        <f>SUMIFS('4-收据记录表'!$AI:$AI,'4-收据记录表'!$AC:$AC,'7-市场业绩'!$F11,'4-收据记录表'!$AZ:$AZ,AF$4)</f>
        <v>0</v>
      </c>
      <c r="AG11" s="59">
        <f>SUMIFS('4-收据记录表'!$AI:$AI,'4-收据记录表'!$AC:$AC,'7-市场业绩'!$F11,'4-收据记录表'!$AZ:$AZ,AG$4)</f>
        <v>0</v>
      </c>
      <c r="AH11" s="59">
        <f>SUMIFS('4-收据记录表'!$AI:$AI,'4-收据记录表'!$AC:$AC,'7-市场业绩'!$F11,'4-收据记录表'!$AZ:$AZ,AH$4)</f>
        <v>0</v>
      </c>
      <c r="AI11" s="59">
        <f>SUMIFS('4-收据记录表'!$AI:$AI,'4-收据记录表'!$AC:$AC,'7-市场业绩'!$F11,'4-收据记录表'!$AZ:$AZ,AI$4)</f>
        <v>0</v>
      </c>
      <c r="AJ11" s="59">
        <f t="shared" si="3"/>
        <v>0</v>
      </c>
      <c r="AK11" s="59">
        <f>SUMIFS('4-收据记录表'!AI:AI,'4-收据记录表'!AQ:AQ,"5年",'4-收据记录表'!AE:AE,"&lt;&gt;无",'4-收据记录表'!AC:AC,'7-市场业绩'!F11)</f>
        <v>0</v>
      </c>
      <c r="AL11" s="62"/>
      <c r="AO11" s="19" t="s">
        <v>853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1">
        <v>8</v>
      </c>
      <c r="B12" s="52" t="str">
        <f>MID('5-课消明细表'!M9,6,2)</f>
        <v/>
      </c>
      <c r="C12" s="53">
        <f>'5-课消明细表'!G9</f>
        <v>0</v>
      </c>
      <c r="D12" s="54"/>
      <c r="E12" s="54"/>
      <c r="F12" s="66"/>
      <c r="G12" s="67"/>
      <c r="H12" s="68"/>
      <c r="I12" s="65"/>
      <c r="J12" s="58"/>
      <c r="K12" s="58"/>
      <c r="L12" s="58"/>
      <c r="M12" s="58"/>
      <c r="N12" s="59">
        <f>SUMIF('4-收据记录表'!AC:AC,'7-市场业绩'!F12,'4-收据记录表'!AF:AF)</f>
        <v>0</v>
      </c>
      <c r="O12" s="60">
        <f>SUMIF('4-收据记录表'!AC:AC,'7-市场业绩'!F12,'4-收据记录表'!AG:AG)</f>
        <v>0</v>
      </c>
      <c r="P12" s="59">
        <f>SUMIFS('4-收据记录表'!$AI:$AI,'4-收据记录表'!$AC:$AC,'7-市场业绩'!$F12,'4-收据记录表'!$AZ:$AZ,P$4)</f>
        <v>0</v>
      </c>
      <c r="Q12" s="59">
        <f>SUMIFS('4-收据记录表'!$AI:$AI,'4-收据记录表'!$AC:$AC,'7-市场业绩'!$F12,'4-收据记录表'!$AZ:$AZ,Q$4)</f>
        <v>0</v>
      </c>
      <c r="R12" s="59">
        <f>SUMIFS('4-收据记录表'!$AI:$AI,'4-收据记录表'!$AC:$AC,'7-市场业绩'!$F12,'4-收据记录表'!$AZ:$AZ,R$4)</f>
        <v>0</v>
      </c>
      <c r="S12" s="59">
        <f>SUMIFS('4-收据记录表'!$AI:$AI,'4-收据记录表'!$AC:$AC,'7-市场业绩'!$F12,'4-收据记录表'!$AZ:$AZ,S$4)</f>
        <v>0</v>
      </c>
      <c r="T12" s="59">
        <f>SUMIFS('4-收据记录表'!$AI:$AI,'4-收据记录表'!$AC:$AC,'7-市场业绩'!$F12,'4-收据记录表'!$AZ:$AZ,T$4)</f>
        <v>0</v>
      </c>
      <c r="U12" s="59">
        <f>SUMIFS('4-收据记录表'!$AI:$AI,'4-收据记录表'!$AC:$AC,'7-市场业绩'!$F12,'4-收据记录表'!$AZ:$AZ,U$4)</f>
        <v>0</v>
      </c>
      <c r="V12" s="59">
        <f>SUMIFS('4-收据记录表'!$AI:$AI,'4-收据记录表'!$AC:$AC,'7-市场业绩'!$F12,'4-收据记录表'!$AZ:$AZ,V$4)</f>
        <v>0</v>
      </c>
      <c r="W12" s="59">
        <f>SUMIFS('4-收据记录表'!$AI:$AI,'4-收据记录表'!$AC:$AC,'7-市场业绩'!$F12,'4-收据记录表'!$AZ:$AZ,W$4)</f>
        <v>0</v>
      </c>
      <c r="X12" s="59">
        <f>SUMIFS('4-收据记录表'!$AI:$AI,'4-收据记录表'!$AC:$AC,'7-市场业绩'!$F12,'4-收据记录表'!$AZ:$AZ,X$4)</f>
        <v>0</v>
      </c>
      <c r="Y12" s="59">
        <f>SUMIFS('4-收据记录表'!$AI:$AI,'4-收据记录表'!$AC:$AC,'7-市场业绩'!$F12,'4-收据记录表'!$AZ:$AZ,Y$4)</f>
        <v>0</v>
      </c>
      <c r="Z12" s="59">
        <f>SUMIFS('4-收据记录表'!$AI:$AI,'4-收据记录表'!$AC:$AC,'7-市场业绩'!$F12,'4-收据记录表'!$AZ:$AZ,Z$4)</f>
        <v>0</v>
      </c>
      <c r="AA12" s="59">
        <f>SUMIFS('4-收据记录表'!$AI:$AI,'4-收据记录表'!$AC:$AC,'7-市场业绩'!$F12,'4-收据记录表'!$AZ:$AZ,AA$4)</f>
        <v>0</v>
      </c>
      <c r="AB12" s="59">
        <f>SUMIFS('4-收据记录表'!$AI:$AI,'4-收据记录表'!$AC:$AC,'7-市场业绩'!$F12,'4-收据记录表'!$AZ:$AZ,AB$4)</f>
        <v>0</v>
      </c>
      <c r="AC12" s="59">
        <f>SUMIFS('4-收据记录表'!$AI:$AI,'4-收据记录表'!$AC:$AC,'7-市场业绩'!$F12,'4-收据记录表'!$AZ:$AZ,AC$4)</f>
        <v>0</v>
      </c>
      <c r="AD12" s="59">
        <f>SUMIFS('4-收据记录表'!$AI:$AI,'4-收据记录表'!$AC:$AC,'7-市场业绩'!$F12,'4-收据记录表'!$AZ:$AZ,AD$4)</f>
        <v>0</v>
      </c>
      <c r="AE12" s="61">
        <f t="shared" si="2"/>
        <v>0</v>
      </c>
      <c r="AF12" s="59">
        <f>SUMIFS('4-收据记录表'!$AI:$AI,'4-收据记录表'!$AC:$AC,'7-市场业绩'!$F12,'4-收据记录表'!$AZ:$AZ,AF$4)</f>
        <v>0</v>
      </c>
      <c r="AG12" s="59">
        <f>SUMIFS('4-收据记录表'!$AI:$AI,'4-收据记录表'!$AC:$AC,'7-市场业绩'!$F12,'4-收据记录表'!$AZ:$AZ,AG$4)</f>
        <v>0</v>
      </c>
      <c r="AH12" s="59">
        <f>SUMIFS('4-收据记录表'!$AI:$AI,'4-收据记录表'!$AC:$AC,'7-市场业绩'!$F12,'4-收据记录表'!$AZ:$AZ,AH$4)</f>
        <v>0</v>
      </c>
      <c r="AI12" s="59">
        <f>SUMIFS('4-收据记录表'!$AI:$AI,'4-收据记录表'!$AC:$AC,'7-市场业绩'!$F12,'4-收据记录表'!$AZ:$AZ,AI$4)</f>
        <v>0</v>
      </c>
      <c r="AJ12" s="59">
        <f t="shared" si="3"/>
        <v>0</v>
      </c>
      <c r="AK12" s="59">
        <f>SUMIFS('4-收据记录表'!AI:AI,'4-收据记录表'!AQ:AQ,"5年",'4-收据记录表'!AE:AE,"&lt;&gt;无",'4-收据记录表'!AC:AC,'7-市场业绩'!F12)</f>
        <v>0</v>
      </c>
      <c r="AL12" s="62"/>
      <c r="AO12" s="19" t="s">
        <v>854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1">
        <v>9</v>
      </c>
      <c r="B13" s="52" t="str">
        <f>MID('5-课消明细表'!M10,6,2)</f>
        <v/>
      </c>
      <c r="C13" s="53">
        <f>'5-课消明细表'!G10</f>
        <v>0</v>
      </c>
      <c r="D13" s="54"/>
      <c r="E13" s="54"/>
      <c r="F13" s="66"/>
      <c r="G13" s="64"/>
      <c r="H13" s="68"/>
      <c r="I13" s="65"/>
      <c r="J13" s="58"/>
      <c r="K13" s="58"/>
      <c r="L13" s="58"/>
      <c r="M13" s="58"/>
      <c r="N13" s="59">
        <f>SUMIF('4-收据记录表'!AC:AC,'7-市场业绩'!F13,'4-收据记录表'!AF:AF)</f>
        <v>0</v>
      </c>
      <c r="O13" s="60">
        <f>SUMIF('4-收据记录表'!AC:AC,'7-市场业绩'!F13,'4-收据记录表'!AG:AG)</f>
        <v>0</v>
      </c>
      <c r="P13" s="59">
        <f>SUMIFS('4-收据记录表'!$AI:$AI,'4-收据记录表'!$AC:$AC,'7-市场业绩'!$F13,'4-收据记录表'!$AZ:$AZ,P$4)</f>
        <v>0</v>
      </c>
      <c r="Q13" s="59">
        <f>SUMIFS('4-收据记录表'!$AI:$AI,'4-收据记录表'!$AC:$AC,'7-市场业绩'!$F13,'4-收据记录表'!$AZ:$AZ,Q$4)</f>
        <v>0</v>
      </c>
      <c r="R13" s="59">
        <f>SUMIFS('4-收据记录表'!$AI:$AI,'4-收据记录表'!$AC:$AC,'7-市场业绩'!$F13,'4-收据记录表'!$AZ:$AZ,R$4)</f>
        <v>0</v>
      </c>
      <c r="S13" s="59">
        <f>SUMIFS('4-收据记录表'!$AI:$AI,'4-收据记录表'!$AC:$AC,'7-市场业绩'!$F13,'4-收据记录表'!$AZ:$AZ,S$4)</f>
        <v>0</v>
      </c>
      <c r="T13" s="59">
        <f>SUMIFS('4-收据记录表'!$AI:$AI,'4-收据记录表'!$AC:$AC,'7-市场业绩'!$F13,'4-收据记录表'!$AZ:$AZ,T$4)</f>
        <v>0</v>
      </c>
      <c r="U13" s="59">
        <f>SUMIFS('4-收据记录表'!$AI:$AI,'4-收据记录表'!$AC:$AC,'7-市场业绩'!$F13,'4-收据记录表'!$AZ:$AZ,U$4)</f>
        <v>0</v>
      </c>
      <c r="V13" s="59">
        <f>SUMIFS('4-收据记录表'!$AI:$AI,'4-收据记录表'!$AC:$AC,'7-市场业绩'!$F13,'4-收据记录表'!$AZ:$AZ,V$4)</f>
        <v>0</v>
      </c>
      <c r="W13" s="59">
        <f>SUMIFS('4-收据记录表'!$AI:$AI,'4-收据记录表'!$AC:$AC,'7-市场业绩'!$F13,'4-收据记录表'!$AZ:$AZ,W$4)</f>
        <v>0</v>
      </c>
      <c r="X13" s="59">
        <f>SUMIFS('4-收据记录表'!$AI:$AI,'4-收据记录表'!$AC:$AC,'7-市场业绩'!$F13,'4-收据记录表'!$AZ:$AZ,X$4)</f>
        <v>0</v>
      </c>
      <c r="Y13" s="59">
        <f>SUMIFS('4-收据记录表'!$AI:$AI,'4-收据记录表'!$AC:$AC,'7-市场业绩'!$F13,'4-收据记录表'!$AZ:$AZ,Y$4)</f>
        <v>0</v>
      </c>
      <c r="Z13" s="59">
        <f>SUMIFS('4-收据记录表'!$AI:$AI,'4-收据记录表'!$AC:$AC,'7-市场业绩'!$F13,'4-收据记录表'!$AZ:$AZ,Z$4)</f>
        <v>0</v>
      </c>
      <c r="AA13" s="59">
        <f>SUMIFS('4-收据记录表'!$AI:$AI,'4-收据记录表'!$AC:$AC,'7-市场业绩'!$F13,'4-收据记录表'!$AZ:$AZ,AA$4)</f>
        <v>0</v>
      </c>
      <c r="AB13" s="59">
        <f>SUMIFS('4-收据记录表'!$AI:$AI,'4-收据记录表'!$AC:$AC,'7-市场业绩'!$F13,'4-收据记录表'!$AZ:$AZ,AB$4)</f>
        <v>0</v>
      </c>
      <c r="AC13" s="59">
        <f>SUMIFS('4-收据记录表'!$AI:$AI,'4-收据记录表'!$AC:$AC,'7-市场业绩'!$F13,'4-收据记录表'!$AZ:$AZ,AC$4)</f>
        <v>0</v>
      </c>
      <c r="AD13" s="59">
        <f>SUMIFS('4-收据记录表'!$AI:$AI,'4-收据记录表'!$AC:$AC,'7-市场业绩'!$F13,'4-收据记录表'!$AZ:$AZ,AD$4)</f>
        <v>0</v>
      </c>
      <c r="AE13" s="61">
        <f t="shared" si="2"/>
        <v>0</v>
      </c>
      <c r="AF13" s="59">
        <f>SUMIFS('4-收据记录表'!$AI:$AI,'4-收据记录表'!$AC:$AC,'7-市场业绩'!$F13,'4-收据记录表'!$AZ:$AZ,AF$4)</f>
        <v>0</v>
      </c>
      <c r="AG13" s="59">
        <f>SUMIFS('4-收据记录表'!$AI:$AI,'4-收据记录表'!$AC:$AC,'7-市场业绩'!$F13,'4-收据记录表'!$AZ:$AZ,AG$4)</f>
        <v>0</v>
      </c>
      <c r="AH13" s="59">
        <f>SUMIFS('4-收据记录表'!$AI:$AI,'4-收据记录表'!$AC:$AC,'7-市场业绩'!$F13,'4-收据记录表'!$AZ:$AZ,AH$4)</f>
        <v>0</v>
      </c>
      <c r="AI13" s="59">
        <f>SUMIFS('4-收据记录表'!$AI:$AI,'4-收据记录表'!$AC:$AC,'7-市场业绩'!$F13,'4-收据记录表'!$AZ:$AZ,AI$4)</f>
        <v>0</v>
      </c>
      <c r="AJ13" s="59">
        <f t="shared" si="3"/>
        <v>0</v>
      </c>
      <c r="AK13" s="59">
        <f>SUMIFS('4-收据记录表'!AI:AI,'4-收据记录表'!AQ:AQ,"5年",'4-收据记录表'!AE:AE,"&lt;&gt;无",'4-收据记录表'!AC:AC,'7-市场业绩'!F13)</f>
        <v>0</v>
      </c>
      <c r="AL13" s="62"/>
      <c r="AO13" s="19" t="s">
        <v>457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1">
        <v>10</v>
      </c>
      <c r="B14" s="52" t="str">
        <f>MID('5-课消明细表'!M11,6,2)</f>
        <v/>
      </c>
      <c r="C14" s="53">
        <f>'5-课消明细表'!G11</f>
        <v>0</v>
      </c>
      <c r="D14" s="54"/>
      <c r="E14" s="54"/>
      <c r="F14" s="66"/>
      <c r="G14" s="64"/>
      <c r="H14" s="68"/>
      <c r="I14" s="65"/>
      <c r="J14" s="58"/>
      <c r="K14" s="58"/>
      <c r="L14" s="58"/>
      <c r="M14" s="58"/>
      <c r="N14" s="59">
        <f>SUMIF('4-收据记录表'!AC:AC,'7-市场业绩'!F14,'4-收据记录表'!AF:AF)</f>
        <v>0</v>
      </c>
      <c r="O14" s="60">
        <f>SUMIF('4-收据记录表'!AC:AC,'7-市场业绩'!F14,'4-收据记录表'!AG:AG)</f>
        <v>0</v>
      </c>
      <c r="P14" s="59">
        <f>SUMIFS('4-收据记录表'!$AI:$AI,'4-收据记录表'!$AC:$AC,'7-市场业绩'!$F14,'4-收据记录表'!$AZ:$AZ,P$4)</f>
        <v>0</v>
      </c>
      <c r="Q14" s="59">
        <f>SUMIFS('4-收据记录表'!$AI:$AI,'4-收据记录表'!$AC:$AC,'7-市场业绩'!$F14,'4-收据记录表'!$AZ:$AZ,Q$4)</f>
        <v>0</v>
      </c>
      <c r="R14" s="59">
        <f>SUMIFS('4-收据记录表'!$AI:$AI,'4-收据记录表'!$AC:$AC,'7-市场业绩'!$F14,'4-收据记录表'!$AZ:$AZ,R$4)</f>
        <v>0</v>
      </c>
      <c r="S14" s="59">
        <f>SUMIFS('4-收据记录表'!$AI:$AI,'4-收据记录表'!$AC:$AC,'7-市场业绩'!$F14,'4-收据记录表'!$AZ:$AZ,S$4)</f>
        <v>0</v>
      </c>
      <c r="T14" s="59">
        <f>SUMIFS('4-收据记录表'!$AI:$AI,'4-收据记录表'!$AC:$AC,'7-市场业绩'!$F14,'4-收据记录表'!$AZ:$AZ,T$4)</f>
        <v>0</v>
      </c>
      <c r="U14" s="59">
        <f>SUMIFS('4-收据记录表'!$AI:$AI,'4-收据记录表'!$AC:$AC,'7-市场业绩'!$F14,'4-收据记录表'!$AZ:$AZ,U$4)</f>
        <v>0</v>
      </c>
      <c r="V14" s="59">
        <f>SUMIFS('4-收据记录表'!$AI:$AI,'4-收据记录表'!$AC:$AC,'7-市场业绩'!$F14,'4-收据记录表'!$AZ:$AZ,V$4)</f>
        <v>0</v>
      </c>
      <c r="W14" s="59">
        <f>SUMIFS('4-收据记录表'!$AI:$AI,'4-收据记录表'!$AC:$AC,'7-市场业绩'!$F14,'4-收据记录表'!$AZ:$AZ,W$4)</f>
        <v>0</v>
      </c>
      <c r="X14" s="59">
        <f>SUMIFS('4-收据记录表'!$AI:$AI,'4-收据记录表'!$AC:$AC,'7-市场业绩'!$F14,'4-收据记录表'!$AZ:$AZ,X$4)</f>
        <v>0</v>
      </c>
      <c r="Y14" s="59">
        <f>SUMIFS('4-收据记录表'!$AI:$AI,'4-收据记录表'!$AC:$AC,'7-市场业绩'!$F14,'4-收据记录表'!$AZ:$AZ,Y$4)</f>
        <v>0</v>
      </c>
      <c r="Z14" s="59">
        <f>SUMIFS('4-收据记录表'!$AI:$AI,'4-收据记录表'!$AC:$AC,'7-市场业绩'!$F14,'4-收据记录表'!$AZ:$AZ,Z$4)</f>
        <v>0</v>
      </c>
      <c r="AA14" s="59">
        <f>SUMIFS('4-收据记录表'!$AI:$AI,'4-收据记录表'!$AC:$AC,'7-市场业绩'!$F14,'4-收据记录表'!$AZ:$AZ,AA$4)</f>
        <v>0</v>
      </c>
      <c r="AB14" s="59">
        <f>SUMIFS('4-收据记录表'!$AI:$AI,'4-收据记录表'!$AC:$AC,'7-市场业绩'!$F14,'4-收据记录表'!$AZ:$AZ,AB$4)</f>
        <v>0</v>
      </c>
      <c r="AC14" s="59">
        <f>SUMIFS('4-收据记录表'!$AI:$AI,'4-收据记录表'!$AC:$AC,'7-市场业绩'!$F14,'4-收据记录表'!$AZ:$AZ,AC$4)</f>
        <v>0</v>
      </c>
      <c r="AD14" s="59">
        <f>SUMIFS('4-收据记录表'!$AI:$AI,'4-收据记录表'!$AC:$AC,'7-市场业绩'!$F14,'4-收据记录表'!$AZ:$AZ,AD$4)</f>
        <v>0</v>
      </c>
      <c r="AE14" s="61">
        <f t="shared" si="2"/>
        <v>0</v>
      </c>
      <c r="AF14" s="59">
        <f>SUMIFS('4-收据记录表'!$AI:$AI,'4-收据记录表'!$AC:$AC,'7-市场业绩'!$F14,'4-收据记录表'!$AZ:$AZ,AF$4)</f>
        <v>0</v>
      </c>
      <c r="AG14" s="59">
        <f>SUMIFS('4-收据记录表'!$AI:$AI,'4-收据记录表'!$AC:$AC,'7-市场业绩'!$F14,'4-收据记录表'!$AZ:$AZ,AG$4)</f>
        <v>0</v>
      </c>
      <c r="AH14" s="59">
        <f>SUMIFS('4-收据记录表'!$AI:$AI,'4-收据记录表'!$AC:$AC,'7-市场业绩'!$F14,'4-收据记录表'!$AZ:$AZ,AH$4)</f>
        <v>0</v>
      </c>
      <c r="AI14" s="59">
        <f>SUMIFS('4-收据记录表'!$AI:$AI,'4-收据记录表'!$AC:$AC,'7-市场业绩'!$F14,'4-收据记录表'!$AZ:$AZ,AI$4)</f>
        <v>0</v>
      </c>
      <c r="AJ14" s="59">
        <f t="shared" si="3"/>
        <v>0</v>
      </c>
      <c r="AK14" s="59">
        <f>SUMIFS('4-收据记录表'!AI:AI,'4-收据记录表'!AQ:AQ,"5年",'4-收据记录表'!AE:AE,"&lt;&gt;无",'4-收据记录表'!AC:AC,'7-市场业绩'!F14)</f>
        <v>0</v>
      </c>
      <c r="AL14" s="62"/>
      <c r="AO14" s="19" t="s">
        <v>846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1">
        <v>11</v>
      </c>
      <c r="B15" s="52" t="str">
        <f>MID('5-课消明细表'!M12,6,2)</f>
        <v/>
      </c>
      <c r="C15" s="53">
        <f>'5-课消明细表'!G12</f>
        <v>0</v>
      </c>
      <c r="D15" s="69"/>
      <c r="E15" s="54"/>
      <c r="F15" s="66"/>
      <c r="G15" s="64"/>
      <c r="H15" s="68"/>
      <c r="I15" s="65"/>
      <c r="J15" s="58"/>
      <c r="K15" s="58"/>
      <c r="L15" s="58"/>
      <c r="M15" s="58"/>
      <c r="N15" s="59">
        <f>SUMIF('4-收据记录表'!AC:AC,'7-市场业绩'!F15,'4-收据记录表'!AF:AF)</f>
        <v>0</v>
      </c>
      <c r="O15" s="60">
        <f>SUMIF('4-收据记录表'!AC:AC,'7-市场业绩'!F15,'4-收据记录表'!AG:AG)</f>
        <v>0</v>
      </c>
      <c r="P15" s="59">
        <f>SUMIFS('4-收据记录表'!$AI:$AI,'4-收据记录表'!$AC:$AC,'7-市场业绩'!$F15,'4-收据记录表'!$AZ:$AZ,P$4)</f>
        <v>0</v>
      </c>
      <c r="Q15" s="59">
        <f>SUMIFS('4-收据记录表'!$AI:$AI,'4-收据记录表'!$AC:$AC,'7-市场业绩'!$F15,'4-收据记录表'!$AZ:$AZ,Q$4)</f>
        <v>0</v>
      </c>
      <c r="R15" s="59">
        <f>SUMIFS('4-收据记录表'!$AI:$AI,'4-收据记录表'!$AC:$AC,'7-市场业绩'!$F15,'4-收据记录表'!$AZ:$AZ,R$4)</f>
        <v>0</v>
      </c>
      <c r="S15" s="59">
        <f>SUMIFS('4-收据记录表'!$AI:$AI,'4-收据记录表'!$AC:$AC,'7-市场业绩'!$F15,'4-收据记录表'!$AZ:$AZ,S$4)</f>
        <v>0</v>
      </c>
      <c r="T15" s="59">
        <f>SUMIFS('4-收据记录表'!$AI:$AI,'4-收据记录表'!$AC:$AC,'7-市场业绩'!$F15,'4-收据记录表'!$AZ:$AZ,T$4)</f>
        <v>0</v>
      </c>
      <c r="U15" s="59">
        <f>SUMIFS('4-收据记录表'!$AI:$AI,'4-收据记录表'!$AC:$AC,'7-市场业绩'!$F15,'4-收据记录表'!$AZ:$AZ,U$4)</f>
        <v>0</v>
      </c>
      <c r="V15" s="59">
        <f>SUMIFS('4-收据记录表'!$AI:$AI,'4-收据记录表'!$AC:$AC,'7-市场业绩'!$F15,'4-收据记录表'!$AZ:$AZ,V$4)</f>
        <v>0</v>
      </c>
      <c r="W15" s="59">
        <f>SUMIFS('4-收据记录表'!$AI:$AI,'4-收据记录表'!$AC:$AC,'7-市场业绩'!$F15,'4-收据记录表'!$AZ:$AZ,W$4)</f>
        <v>0</v>
      </c>
      <c r="X15" s="59">
        <f>SUMIFS('4-收据记录表'!$AI:$AI,'4-收据记录表'!$AC:$AC,'7-市场业绩'!$F15,'4-收据记录表'!$AZ:$AZ,X$4)</f>
        <v>0</v>
      </c>
      <c r="Y15" s="59">
        <f>SUMIFS('4-收据记录表'!$AI:$AI,'4-收据记录表'!$AC:$AC,'7-市场业绩'!$F15,'4-收据记录表'!$AZ:$AZ,Y$4)</f>
        <v>0</v>
      </c>
      <c r="Z15" s="59">
        <f>SUMIFS('4-收据记录表'!$AI:$AI,'4-收据记录表'!$AC:$AC,'7-市场业绩'!$F15,'4-收据记录表'!$AZ:$AZ,Z$4)</f>
        <v>0</v>
      </c>
      <c r="AA15" s="59">
        <f>SUMIFS('4-收据记录表'!$AI:$AI,'4-收据记录表'!$AC:$AC,'7-市场业绩'!$F15,'4-收据记录表'!$AZ:$AZ,AA$4)</f>
        <v>0</v>
      </c>
      <c r="AB15" s="59">
        <f>SUMIFS('4-收据记录表'!$AI:$AI,'4-收据记录表'!$AC:$AC,'7-市场业绩'!$F15,'4-收据记录表'!$AZ:$AZ,AB$4)</f>
        <v>0</v>
      </c>
      <c r="AC15" s="59">
        <f>SUMIFS('4-收据记录表'!$AI:$AI,'4-收据记录表'!$AC:$AC,'7-市场业绩'!$F15,'4-收据记录表'!$AZ:$AZ,AC$4)</f>
        <v>0</v>
      </c>
      <c r="AD15" s="59">
        <f>SUMIFS('4-收据记录表'!$AI:$AI,'4-收据记录表'!$AC:$AC,'7-市场业绩'!$F15,'4-收据记录表'!$AZ:$AZ,AD$4)</f>
        <v>0</v>
      </c>
      <c r="AE15" s="61">
        <f t="shared" si="2"/>
        <v>0</v>
      </c>
      <c r="AF15" s="59">
        <f>SUMIFS('4-收据记录表'!$AI:$AI,'4-收据记录表'!$AC:$AC,'7-市场业绩'!$F15,'4-收据记录表'!$AZ:$AZ,AF$4)</f>
        <v>0</v>
      </c>
      <c r="AG15" s="59">
        <f>SUMIFS('4-收据记录表'!$AI:$AI,'4-收据记录表'!$AC:$AC,'7-市场业绩'!$F15,'4-收据记录表'!$AZ:$AZ,AG$4)</f>
        <v>0</v>
      </c>
      <c r="AH15" s="59">
        <f>SUMIFS('4-收据记录表'!$AI:$AI,'4-收据记录表'!$AC:$AC,'7-市场业绩'!$F15,'4-收据记录表'!$AZ:$AZ,AH$4)</f>
        <v>0</v>
      </c>
      <c r="AI15" s="59">
        <f>SUMIFS('4-收据记录表'!$AI:$AI,'4-收据记录表'!$AC:$AC,'7-市场业绩'!$F15,'4-收据记录表'!$AZ:$AZ,AI$4)</f>
        <v>0</v>
      </c>
      <c r="AJ15" s="59">
        <f t="shared" si="3"/>
        <v>0</v>
      </c>
      <c r="AK15" s="59">
        <f>SUMIFS('4-收据记录表'!AI:AI,'4-收据记录表'!AQ:AQ,"5年",'4-收据记录表'!AE:AE,"&lt;&gt;无",'4-收据记录表'!AC:AC,'7-市场业绩'!F15)</f>
        <v>0</v>
      </c>
      <c r="AL15" s="62"/>
      <c r="AO15" s="19" t="s">
        <v>850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1">
        <v>12</v>
      </c>
      <c r="B16" s="52" t="str">
        <f>MID('5-课消明细表'!M13,6,2)</f>
        <v/>
      </c>
      <c r="C16" s="53">
        <f>'5-课消明细表'!G13</f>
        <v>0</v>
      </c>
      <c r="D16" s="69"/>
      <c r="E16" s="54"/>
      <c r="F16" s="63"/>
      <c r="G16" s="64"/>
      <c r="H16" s="55"/>
      <c r="I16" s="57"/>
      <c r="J16" s="58"/>
      <c r="K16" s="58"/>
      <c r="L16" s="58"/>
      <c r="M16" s="58"/>
      <c r="N16" s="59">
        <f>SUMIF('4-收据记录表'!AC:AC,'7-市场业绩'!F16,'4-收据记录表'!AF:AF)</f>
        <v>0</v>
      </c>
      <c r="O16" s="60">
        <f>SUMIF('4-收据记录表'!AC:AC,'7-市场业绩'!F16,'4-收据记录表'!AG:AG)</f>
        <v>0</v>
      </c>
      <c r="P16" s="59">
        <f>SUMIFS('4-收据记录表'!$AI:$AI,'4-收据记录表'!$AC:$AC,'7-市场业绩'!$F16,'4-收据记录表'!$AZ:$AZ,P$4)</f>
        <v>0</v>
      </c>
      <c r="Q16" s="59">
        <f>SUMIFS('4-收据记录表'!$AI:$AI,'4-收据记录表'!$AC:$AC,'7-市场业绩'!$F16,'4-收据记录表'!$AZ:$AZ,Q$4)</f>
        <v>0</v>
      </c>
      <c r="R16" s="59">
        <f>SUMIFS('4-收据记录表'!$AI:$AI,'4-收据记录表'!$AC:$AC,'7-市场业绩'!$F16,'4-收据记录表'!$AZ:$AZ,R$4)</f>
        <v>0</v>
      </c>
      <c r="S16" s="59">
        <f>SUMIFS('4-收据记录表'!$AI:$AI,'4-收据记录表'!$AC:$AC,'7-市场业绩'!$F16,'4-收据记录表'!$AZ:$AZ,S$4)</f>
        <v>0</v>
      </c>
      <c r="T16" s="59">
        <f>SUMIFS('4-收据记录表'!$AI:$AI,'4-收据记录表'!$AC:$AC,'7-市场业绩'!$F16,'4-收据记录表'!$AZ:$AZ,T$4)</f>
        <v>0</v>
      </c>
      <c r="U16" s="59">
        <f>SUMIFS('4-收据记录表'!$AI:$AI,'4-收据记录表'!$AC:$AC,'7-市场业绩'!$F16,'4-收据记录表'!$AZ:$AZ,U$4)</f>
        <v>0</v>
      </c>
      <c r="V16" s="59">
        <f>SUMIFS('4-收据记录表'!$AI:$AI,'4-收据记录表'!$AC:$AC,'7-市场业绩'!$F16,'4-收据记录表'!$AZ:$AZ,V$4)</f>
        <v>0</v>
      </c>
      <c r="W16" s="59">
        <f>SUMIFS('4-收据记录表'!$AI:$AI,'4-收据记录表'!$AC:$AC,'7-市场业绩'!$F16,'4-收据记录表'!$AZ:$AZ,W$4)</f>
        <v>0</v>
      </c>
      <c r="X16" s="59">
        <f>SUMIFS('4-收据记录表'!$AI:$AI,'4-收据记录表'!$AC:$AC,'7-市场业绩'!$F16,'4-收据记录表'!$AZ:$AZ,X$4)</f>
        <v>0</v>
      </c>
      <c r="Y16" s="59">
        <f>SUMIFS('4-收据记录表'!$AI:$AI,'4-收据记录表'!$AC:$AC,'7-市场业绩'!$F16,'4-收据记录表'!$AZ:$AZ,Y$4)</f>
        <v>0</v>
      </c>
      <c r="Z16" s="59">
        <f>SUMIFS('4-收据记录表'!$AI:$AI,'4-收据记录表'!$AC:$AC,'7-市场业绩'!$F16,'4-收据记录表'!$AZ:$AZ,Z$4)</f>
        <v>0</v>
      </c>
      <c r="AA16" s="59">
        <f>SUMIFS('4-收据记录表'!$AI:$AI,'4-收据记录表'!$AC:$AC,'7-市场业绩'!$F16,'4-收据记录表'!$AZ:$AZ,AA$4)</f>
        <v>0</v>
      </c>
      <c r="AB16" s="59">
        <f>SUMIFS('4-收据记录表'!$AI:$AI,'4-收据记录表'!$AC:$AC,'7-市场业绩'!$F16,'4-收据记录表'!$AZ:$AZ,AB$4)</f>
        <v>0</v>
      </c>
      <c r="AC16" s="59">
        <f>SUMIFS('4-收据记录表'!$AI:$AI,'4-收据记录表'!$AC:$AC,'7-市场业绩'!$F16,'4-收据记录表'!$AZ:$AZ,AC$4)</f>
        <v>0</v>
      </c>
      <c r="AD16" s="59">
        <f>SUMIFS('4-收据记录表'!$AI:$AI,'4-收据记录表'!$AC:$AC,'7-市场业绩'!$F16,'4-收据记录表'!$AZ:$AZ,AD$4)</f>
        <v>0</v>
      </c>
      <c r="AE16" s="61">
        <f t="shared" si="2"/>
        <v>0</v>
      </c>
      <c r="AF16" s="59">
        <f>SUMIFS('4-收据记录表'!$AI:$AI,'4-收据记录表'!$AC:$AC,'7-市场业绩'!$F16,'4-收据记录表'!$AZ:$AZ,AF$4)</f>
        <v>0</v>
      </c>
      <c r="AG16" s="59">
        <f>SUMIFS('4-收据记录表'!$AI:$AI,'4-收据记录表'!$AC:$AC,'7-市场业绩'!$F16,'4-收据记录表'!$AZ:$AZ,AG$4)</f>
        <v>0</v>
      </c>
      <c r="AH16" s="59">
        <f>SUMIFS('4-收据记录表'!$AI:$AI,'4-收据记录表'!$AC:$AC,'7-市场业绩'!$F16,'4-收据记录表'!$AZ:$AZ,AH$4)</f>
        <v>0</v>
      </c>
      <c r="AI16" s="59">
        <f>SUMIFS('4-收据记录表'!$AI:$AI,'4-收据记录表'!$AC:$AC,'7-市场业绩'!$F16,'4-收据记录表'!$AZ:$AZ,AI$4)</f>
        <v>0</v>
      </c>
      <c r="AJ16" s="59">
        <f t="shared" si="3"/>
        <v>0</v>
      </c>
      <c r="AK16" s="59">
        <f>SUMIFS('4-收据记录表'!AI:AI,'4-收据记录表'!AQ:AQ,"5年",'4-收据记录表'!AE:AE,"&lt;&gt;无",'4-收据记录表'!AC:AC,'7-市场业绩'!F16)</f>
        <v>0</v>
      </c>
      <c r="AL16" s="62"/>
      <c r="AO16" s="19" t="s">
        <v>848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1">
        <v>13</v>
      </c>
      <c r="B17" s="52" t="str">
        <f>MID('5-课消明细表'!M14,6,2)</f>
        <v/>
      </c>
      <c r="C17" s="53">
        <f>'5-课消明细表'!G14</f>
        <v>0</v>
      </c>
      <c r="D17" s="54"/>
      <c r="E17" s="54"/>
      <c r="F17" s="55"/>
      <c r="G17" s="56"/>
      <c r="H17" s="55"/>
      <c r="I17" s="57"/>
      <c r="J17" s="58"/>
      <c r="K17" s="58"/>
      <c r="L17" s="58"/>
      <c r="M17" s="58"/>
      <c r="N17" s="59">
        <f>SUMIF('4-收据记录表'!AC:AC,'7-市场业绩'!F17,'4-收据记录表'!AF:AF)</f>
        <v>0</v>
      </c>
      <c r="O17" s="60">
        <f>SUMIF('4-收据记录表'!AC:AC,'7-市场业绩'!F17,'4-收据记录表'!AG:AG)</f>
        <v>0</v>
      </c>
      <c r="P17" s="59">
        <f>SUMIFS('4-收据记录表'!$AI:$AI,'4-收据记录表'!$AC:$AC,'7-市场业绩'!$F17,'4-收据记录表'!$AZ:$AZ,P$4)</f>
        <v>0</v>
      </c>
      <c r="Q17" s="59">
        <f>SUMIFS('4-收据记录表'!$AI:$AI,'4-收据记录表'!$AC:$AC,'7-市场业绩'!$F17,'4-收据记录表'!$AZ:$AZ,Q$4)</f>
        <v>0</v>
      </c>
      <c r="R17" s="59">
        <f>SUMIFS('4-收据记录表'!$AI:$AI,'4-收据记录表'!$AC:$AC,'7-市场业绩'!$F17,'4-收据记录表'!$AZ:$AZ,R$4)</f>
        <v>0</v>
      </c>
      <c r="S17" s="59">
        <f>SUMIFS('4-收据记录表'!$AI:$AI,'4-收据记录表'!$AC:$AC,'7-市场业绩'!$F17,'4-收据记录表'!$AZ:$AZ,S$4)</f>
        <v>0</v>
      </c>
      <c r="T17" s="59">
        <f>SUMIFS('4-收据记录表'!$AI:$AI,'4-收据记录表'!$AC:$AC,'7-市场业绩'!$F17,'4-收据记录表'!$AZ:$AZ,T$4)</f>
        <v>0</v>
      </c>
      <c r="U17" s="59">
        <f>SUMIFS('4-收据记录表'!$AI:$AI,'4-收据记录表'!$AC:$AC,'7-市场业绩'!$F17,'4-收据记录表'!$AZ:$AZ,U$4)</f>
        <v>0</v>
      </c>
      <c r="V17" s="59">
        <f>SUMIFS('4-收据记录表'!$AI:$AI,'4-收据记录表'!$AC:$AC,'7-市场业绩'!$F17,'4-收据记录表'!$AZ:$AZ,V$4)</f>
        <v>0</v>
      </c>
      <c r="W17" s="59">
        <f>SUMIFS('4-收据记录表'!$AI:$AI,'4-收据记录表'!$AC:$AC,'7-市场业绩'!$F17,'4-收据记录表'!$AZ:$AZ,W$4)</f>
        <v>0</v>
      </c>
      <c r="X17" s="59">
        <f>SUMIFS('4-收据记录表'!$AI:$AI,'4-收据记录表'!$AC:$AC,'7-市场业绩'!$F17,'4-收据记录表'!$AZ:$AZ,X$4)</f>
        <v>0</v>
      </c>
      <c r="Y17" s="59">
        <f>SUMIFS('4-收据记录表'!$AI:$AI,'4-收据记录表'!$AC:$AC,'7-市场业绩'!$F17,'4-收据记录表'!$AZ:$AZ,Y$4)</f>
        <v>0</v>
      </c>
      <c r="Z17" s="59">
        <f>SUMIFS('4-收据记录表'!$AI:$AI,'4-收据记录表'!$AC:$AC,'7-市场业绩'!$F17,'4-收据记录表'!$AZ:$AZ,Z$4)</f>
        <v>0</v>
      </c>
      <c r="AA17" s="59">
        <f>SUMIFS('4-收据记录表'!$AI:$AI,'4-收据记录表'!$AC:$AC,'7-市场业绩'!$F17,'4-收据记录表'!$AZ:$AZ,AA$4)</f>
        <v>0</v>
      </c>
      <c r="AB17" s="59">
        <f>SUMIFS('4-收据记录表'!$AI:$AI,'4-收据记录表'!$AC:$AC,'7-市场业绩'!$F17,'4-收据记录表'!$AZ:$AZ,AB$4)</f>
        <v>0</v>
      </c>
      <c r="AC17" s="59">
        <f>SUMIFS('4-收据记录表'!$AI:$AI,'4-收据记录表'!$AC:$AC,'7-市场业绩'!$F17,'4-收据记录表'!$AZ:$AZ,AC$4)</f>
        <v>0</v>
      </c>
      <c r="AD17" s="59">
        <f>SUMIFS('4-收据记录表'!$AI:$AI,'4-收据记录表'!$AC:$AC,'7-市场业绩'!$F17,'4-收据记录表'!$AZ:$AZ,AD$4)</f>
        <v>0</v>
      </c>
      <c r="AE17" s="61">
        <f t="shared" si="2"/>
        <v>0</v>
      </c>
      <c r="AF17" s="59">
        <f>SUMIFS('4-收据记录表'!$AI:$AI,'4-收据记录表'!$AC:$AC,'7-市场业绩'!$F17,'4-收据记录表'!$AZ:$AZ,AF$4)</f>
        <v>0</v>
      </c>
      <c r="AG17" s="59">
        <f>SUMIFS('4-收据记录表'!$AI:$AI,'4-收据记录表'!$AC:$AC,'7-市场业绩'!$F17,'4-收据记录表'!$AZ:$AZ,AG$4)</f>
        <v>0</v>
      </c>
      <c r="AH17" s="59">
        <f>SUMIFS('4-收据记录表'!$AI:$AI,'4-收据记录表'!$AC:$AC,'7-市场业绩'!$F17,'4-收据记录表'!$AZ:$AZ,AH$4)</f>
        <v>0</v>
      </c>
      <c r="AI17" s="59">
        <f>SUMIFS('4-收据记录表'!$AI:$AI,'4-收据记录表'!$AC:$AC,'7-市场业绩'!$F17,'4-收据记录表'!$AZ:$AZ,AI$4)</f>
        <v>0</v>
      </c>
      <c r="AJ17" s="59">
        <f t="shared" si="3"/>
        <v>0</v>
      </c>
      <c r="AK17" s="59">
        <f>SUMIFS('4-收据记录表'!AI:AI,'4-收据记录表'!AQ:AQ,"5年",'4-收据记录表'!AE:AE,"&lt;&gt;无",'4-收据记录表'!AC:AC,'7-市场业绩'!F17)</f>
        <v>0</v>
      </c>
      <c r="AL17" s="62"/>
      <c r="AO17" s="19" t="s">
        <v>851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1">
        <v>14</v>
      </c>
      <c r="B18" s="52" t="str">
        <f>MID('5-课消明细表'!M15,6,2)</f>
        <v/>
      </c>
      <c r="C18" s="53">
        <f>'5-课消明细表'!G15</f>
        <v>0</v>
      </c>
      <c r="D18" s="54"/>
      <c r="E18" s="54"/>
      <c r="F18" s="55"/>
      <c r="G18" s="56"/>
      <c r="H18" s="55"/>
      <c r="I18" s="57"/>
      <c r="J18" s="58"/>
      <c r="K18" s="58"/>
      <c r="L18" s="58"/>
      <c r="M18" s="58"/>
      <c r="N18" s="59">
        <f>SUMIF('4-收据记录表'!AC:AC,'7-市场业绩'!F18,'4-收据记录表'!AF:AF)</f>
        <v>0</v>
      </c>
      <c r="O18" s="60">
        <f>SUMIF('4-收据记录表'!AC:AC,'7-市场业绩'!F18,'4-收据记录表'!AG:AG)</f>
        <v>0</v>
      </c>
      <c r="P18" s="59">
        <f>SUMIFS('4-收据记录表'!$AI:$AI,'4-收据记录表'!$AC:$AC,'7-市场业绩'!$F18,'4-收据记录表'!$AZ:$AZ,P$4)</f>
        <v>0</v>
      </c>
      <c r="Q18" s="59">
        <f>SUMIFS('4-收据记录表'!$AI:$AI,'4-收据记录表'!$AC:$AC,'7-市场业绩'!$F18,'4-收据记录表'!$AZ:$AZ,Q$4)</f>
        <v>0</v>
      </c>
      <c r="R18" s="59">
        <f>SUMIFS('4-收据记录表'!$AI:$AI,'4-收据记录表'!$AC:$AC,'7-市场业绩'!$F18,'4-收据记录表'!$AZ:$AZ,R$4)</f>
        <v>0</v>
      </c>
      <c r="S18" s="59">
        <f>SUMIFS('4-收据记录表'!$AI:$AI,'4-收据记录表'!$AC:$AC,'7-市场业绩'!$F18,'4-收据记录表'!$AZ:$AZ,S$4)</f>
        <v>0</v>
      </c>
      <c r="T18" s="59">
        <f>SUMIFS('4-收据记录表'!$AI:$AI,'4-收据记录表'!$AC:$AC,'7-市场业绩'!$F18,'4-收据记录表'!$AZ:$AZ,T$4)</f>
        <v>0</v>
      </c>
      <c r="U18" s="59">
        <f>SUMIFS('4-收据记录表'!$AI:$AI,'4-收据记录表'!$AC:$AC,'7-市场业绩'!$F18,'4-收据记录表'!$AZ:$AZ,U$4)</f>
        <v>0</v>
      </c>
      <c r="V18" s="59">
        <f>SUMIFS('4-收据记录表'!$AI:$AI,'4-收据记录表'!$AC:$AC,'7-市场业绩'!$F18,'4-收据记录表'!$AZ:$AZ,V$4)</f>
        <v>0</v>
      </c>
      <c r="W18" s="59">
        <f>SUMIFS('4-收据记录表'!$AI:$AI,'4-收据记录表'!$AC:$AC,'7-市场业绩'!$F18,'4-收据记录表'!$AZ:$AZ,W$4)</f>
        <v>0</v>
      </c>
      <c r="X18" s="59">
        <f>SUMIFS('4-收据记录表'!$AI:$AI,'4-收据记录表'!$AC:$AC,'7-市场业绩'!$F18,'4-收据记录表'!$AZ:$AZ,X$4)</f>
        <v>0</v>
      </c>
      <c r="Y18" s="59">
        <f>SUMIFS('4-收据记录表'!$AI:$AI,'4-收据记录表'!$AC:$AC,'7-市场业绩'!$F18,'4-收据记录表'!$AZ:$AZ,Y$4)</f>
        <v>0</v>
      </c>
      <c r="Z18" s="59">
        <f>SUMIFS('4-收据记录表'!$AI:$AI,'4-收据记录表'!$AC:$AC,'7-市场业绩'!$F18,'4-收据记录表'!$AZ:$AZ,Z$4)</f>
        <v>0</v>
      </c>
      <c r="AA18" s="59">
        <f>SUMIFS('4-收据记录表'!$AI:$AI,'4-收据记录表'!$AC:$AC,'7-市场业绩'!$F18,'4-收据记录表'!$AZ:$AZ,AA$4)</f>
        <v>0</v>
      </c>
      <c r="AB18" s="59">
        <f>SUMIFS('4-收据记录表'!$AI:$AI,'4-收据记录表'!$AC:$AC,'7-市场业绩'!$F18,'4-收据记录表'!$AZ:$AZ,AB$4)</f>
        <v>0</v>
      </c>
      <c r="AC18" s="59">
        <f>SUMIFS('4-收据记录表'!$AI:$AI,'4-收据记录表'!$AC:$AC,'7-市场业绩'!$F18,'4-收据记录表'!$AZ:$AZ,AC$4)</f>
        <v>0</v>
      </c>
      <c r="AD18" s="59">
        <f>SUMIFS('4-收据记录表'!$AI:$AI,'4-收据记录表'!$AC:$AC,'7-市场业绩'!$F18,'4-收据记录表'!$AZ:$AZ,AD$4)</f>
        <v>0</v>
      </c>
      <c r="AE18" s="61">
        <f t="shared" si="2"/>
        <v>0</v>
      </c>
      <c r="AF18" s="59">
        <f>SUMIFS('4-收据记录表'!$AI:$AI,'4-收据记录表'!$AC:$AC,'7-市场业绩'!$F18,'4-收据记录表'!$AZ:$AZ,AF$4)</f>
        <v>0</v>
      </c>
      <c r="AG18" s="59">
        <f>SUMIFS('4-收据记录表'!$AI:$AI,'4-收据记录表'!$AC:$AC,'7-市场业绩'!$F18,'4-收据记录表'!$AZ:$AZ,AG$4)</f>
        <v>0</v>
      </c>
      <c r="AH18" s="59">
        <f>SUMIFS('4-收据记录表'!$AI:$AI,'4-收据记录表'!$AC:$AC,'7-市场业绩'!$F18,'4-收据记录表'!$AZ:$AZ,AH$4)</f>
        <v>0</v>
      </c>
      <c r="AI18" s="59">
        <f>SUMIFS('4-收据记录表'!$AI:$AI,'4-收据记录表'!$AC:$AC,'7-市场业绩'!$F18,'4-收据记录表'!$AZ:$AZ,AI$4)</f>
        <v>0</v>
      </c>
      <c r="AJ18" s="59">
        <f t="shared" si="3"/>
        <v>0</v>
      </c>
      <c r="AK18" s="59">
        <f>SUMIFS('4-收据记录表'!AI:AI,'4-收据记录表'!AQ:AQ,"5年",'4-收据记录表'!AE:AE,"&lt;&gt;无",'4-收据记录表'!AC:AC,'7-市场业绩'!F18)</f>
        <v>0</v>
      </c>
      <c r="AL18" s="62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1">
        <v>15</v>
      </c>
      <c r="B19" s="52" t="str">
        <f>MID('5-课消明细表'!M16,6,2)</f>
        <v/>
      </c>
      <c r="C19" s="53">
        <f>'5-课消明细表'!G16</f>
        <v>0</v>
      </c>
      <c r="D19" s="69"/>
      <c r="E19" s="54"/>
      <c r="F19" s="55"/>
      <c r="G19" s="56"/>
      <c r="H19" s="55"/>
      <c r="I19" s="57"/>
      <c r="J19" s="58"/>
      <c r="K19" s="58"/>
      <c r="L19" s="58"/>
      <c r="M19" s="58"/>
      <c r="N19" s="59">
        <f>SUMIF('4-收据记录表'!AC:AC,'7-市场业绩'!F19,'4-收据记录表'!AF:AF)</f>
        <v>0</v>
      </c>
      <c r="O19" s="60">
        <f>SUMIF('4-收据记录表'!AC:AC,'7-市场业绩'!F19,'4-收据记录表'!AG:AG)</f>
        <v>0</v>
      </c>
      <c r="P19" s="59">
        <f>SUMIFS('4-收据记录表'!$AI:$AI,'4-收据记录表'!$AC:$AC,'7-市场业绩'!$F19,'4-收据记录表'!$AZ:$AZ,P$4)</f>
        <v>0</v>
      </c>
      <c r="Q19" s="59">
        <f>SUMIFS('4-收据记录表'!$AI:$AI,'4-收据记录表'!$AC:$AC,'7-市场业绩'!$F19,'4-收据记录表'!$AZ:$AZ,Q$4)</f>
        <v>0</v>
      </c>
      <c r="R19" s="59">
        <f>SUMIFS('4-收据记录表'!$AI:$AI,'4-收据记录表'!$AC:$AC,'7-市场业绩'!$F19,'4-收据记录表'!$AZ:$AZ,R$4)</f>
        <v>0</v>
      </c>
      <c r="S19" s="59">
        <f>SUMIFS('4-收据记录表'!$AI:$AI,'4-收据记录表'!$AC:$AC,'7-市场业绩'!$F19,'4-收据记录表'!$AZ:$AZ,S$4)</f>
        <v>0</v>
      </c>
      <c r="T19" s="59">
        <f>SUMIFS('4-收据记录表'!$AI:$AI,'4-收据记录表'!$AC:$AC,'7-市场业绩'!$F19,'4-收据记录表'!$AZ:$AZ,T$4)</f>
        <v>0</v>
      </c>
      <c r="U19" s="59">
        <f>SUMIFS('4-收据记录表'!$AI:$AI,'4-收据记录表'!$AC:$AC,'7-市场业绩'!$F19,'4-收据记录表'!$AZ:$AZ,U$4)</f>
        <v>0</v>
      </c>
      <c r="V19" s="59">
        <f>SUMIFS('4-收据记录表'!$AI:$AI,'4-收据记录表'!$AC:$AC,'7-市场业绩'!$F19,'4-收据记录表'!$AZ:$AZ,V$4)</f>
        <v>0</v>
      </c>
      <c r="W19" s="59">
        <f>SUMIFS('4-收据记录表'!$AI:$AI,'4-收据记录表'!$AC:$AC,'7-市场业绩'!$F19,'4-收据记录表'!$AZ:$AZ,W$4)</f>
        <v>0</v>
      </c>
      <c r="X19" s="59">
        <f>SUMIFS('4-收据记录表'!$AI:$AI,'4-收据记录表'!$AC:$AC,'7-市场业绩'!$F19,'4-收据记录表'!$AZ:$AZ,X$4)</f>
        <v>0</v>
      </c>
      <c r="Y19" s="59">
        <f>SUMIFS('4-收据记录表'!$AI:$AI,'4-收据记录表'!$AC:$AC,'7-市场业绩'!$F19,'4-收据记录表'!$AZ:$AZ,Y$4)</f>
        <v>0</v>
      </c>
      <c r="Z19" s="59">
        <f>SUMIFS('4-收据记录表'!$AI:$AI,'4-收据记录表'!$AC:$AC,'7-市场业绩'!$F19,'4-收据记录表'!$AZ:$AZ,Z$4)</f>
        <v>0</v>
      </c>
      <c r="AA19" s="59">
        <f>SUMIFS('4-收据记录表'!$AI:$AI,'4-收据记录表'!$AC:$AC,'7-市场业绩'!$F19,'4-收据记录表'!$AZ:$AZ,AA$4)</f>
        <v>0</v>
      </c>
      <c r="AB19" s="59">
        <f>SUMIFS('4-收据记录表'!$AI:$AI,'4-收据记录表'!$AC:$AC,'7-市场业绩'!$F19,'4-收据记录表'!$AZ:$AZ,AB$4)</f>
        <v>0</v>
      </c>
      <c r="AC19" s="59">
        <f>SUMIFS('4-收据记录表'!$AI:$AI,'4-收据记录表'!$AC:$AC,'7-市场业绩'!$F19,'4-收据记录表'!$AZ:$AZ,AC$4)</f>
        <v>0</v>
      </c>
      <c r="AD19" s="59">
        <f>SUMIFS('4-收据记录表'!$AI:$AI,'4-收据记录表'!$AC:$AC,'7-市场业绩'!$F19,'4-收据记录表'!$AZ:$AZ,AD$4)</f>
        <v>0</v>
      </c>
      <c r="AE19" s="61">
        <f t="shared" si="2"/>
        <v>0</v>
      </c>
      <c r="AF19" s="59">
        <f>SUMIFS('4-收据记录表'!$AI:$AI,'4-收据记录表'!$AC:$AC,'7-市场业绩'!$F19,'4-收据记录表'!$AZ:$AZ,AF$4)</f>
        <v>0</v>
      </c>
      <c r="AG19" s="59">
        <f>SUMIFS('4-收据记录表'!$AI:$AI,'4-收据记录表'!$AC:$AC,'7-市场业绩'!$F19,'4-收据记录表'!$AZ:$AZ,AG$4)</f>
        <v>0</v>
      </c>
      <c r="AH19" s="59">
        <f>SUMIFS('4-收据记录表'!$AI:$AI,'4-收据记录表'!$AC:$AC,'7-市场业绩'!$F19,'4-收据记录表'!$AZ:$AZ,AH$4)</f>
        <v>0</v>
      </c>
      <c r="AI19" s="59">
        <f>SUMIFS('4-收据记录表'!$AI:$AI,'4-收据记录表'!$AC:$AC,'7-市场业绩'!$F19,'4-收据记录表'!$AZ:$AZ,AI$4)</f>
        <v>0</v>
      </c>
      <c r="AJ19" s="59">
        <f t="shared" si="3"/>
        <v>0</v>
      </c>
      <c r="AK19" s="59">
        <f>SUMIFS('4-收据记录表'!AI:AI,'4-收据记录表'!AQ:AQ,"5年",'4-收据记录表'!AE:AE,"&lt;&gt;无",'4-收据记录表'!AC:AC,'7-市场业绩'!F19)</f>
        <v>0</v>
      </c>
      <c r="AL19" s="62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1">
        <v>16</v>
      </c>
      <c r="B20" s="52" t="str">
        <f>MID('5-课消明细表'!M17,6,2)</f>
        <v/>
      </c>
      <c r="C20" s="53">
        <f>'5-课消明细表'!G17</f>
        <v>0</v>
      </c>
      <c r="D20" s="69"/>
      <c r="E20" s="54"/>
      <c r="F20" s="55"/>
      <c r="G20" s="56"/>
      <c r="H20" s="55"/>
      <c r="I20" s="57"/>
      <c r="J20" s="58"/>
      <c r="K20" s="58"/>
      <c r="L20" s="58"/>
      <c r="M20" s="58"/>
      <c r="N20" s="59">
        <f>SUMIF('4-收据记录表'!AC:AC,'7-市场业绩'!F20,'4-收据记录表'!AF:AF)</f>
        <v>0</v>
      </c>
      <c r="O20" s="60">
        <f>SUMIF('4-收据记录表'!AC:AC,'7-市场业绩'!F20,'4-收据记录表'!AG:AG)</f>
        <v>0</v>
      </c>
      <c r="P20" s="59">
        <f>SUMIFS('4-收据记录表'!$AI:$AI,'4-收据记录表'!$AC:$AC,'7-市场业绩'!$F20,'4-收据记录表'!$AZ:$AZ,P$4)</f>
        <v>0</v>
      </c>
      <c r="Q20" s="59">
        <f>SUMIFS('4-收据记录表'!$AI:$AI,'4-收据记录表'!$AC:$AC,'7-市场业绩'!$F20,'4-收据记录表'!$AZ:$AZ,Q$4)</f>
        <v>0</v>
      </c>
      <c r="R20" s="59">
        <f>SUMIFS('4-收据记录表'!$AI:$AI,'4-收据记录表'!$AC:$AC,'7-市场业绩'!$F20,'4-收据记录表'!$AZ:$AZ,R$4)</f>
        <v>0</v>
      </c>
      <c r="S20" s="59">
        <f>SUMIFS('4-收据记录表'!$AI:$AI,'4-收据记录表'!$AC:$AC,'7-市场业绩'!$F20,'4-收据记录表'!$AZ:$AZ,S$4)</f>
        <v>0</v>
      </c>
      <c r="T20" s="59">
        <f>SUMIFS('4-收据记录表'!$AI:$AI,'4-收据记录表'!$AC:$AC,'7-市场业绩'!$F20,'4-收据记录表'!$AZ:$AZ,T$4)</f>
        <v>0</v>
      </c>
      <c r="U20" s="59">
        <f>SUMIFS('4-收据记录表'!$AI:$AI,'4-收据记录表'!$AC:$AC,'7-市场业绩'!$F20,'4-收据记录表'!$AZ:$AZ,U$4)</f>
        <v>0</v>
      </c>
      <c r="V20" s="59">
        <f>SUMIFS('4-收据记录表'!$AI:$AI,'4-收据记录表'!$AC:$AC,'7-市场业绩'!$F20,'4-收据记录表'!$AZ:$AZ,V$4)</f>
        <v>0</v>
      </c>
      <c r="W20" s="59">
        <f>SUMIFS('4-收据记录表'!$AI:$AI,'4-收据记录表'!$AC:$AC,'7-市场业绩'!$F20,'4-收据记录表'!$AZ:$AZ,W$4)</f>
        <v>0</v>
      </c>
      <c r="X20" s="59">
        <f>SUMIFS('4-收据记录表'!$AI:$AI,'4-收据记录表'!$AC:$AC,'7-市场业绩'!$F20,'4-收据记录表'!$AZ:$AZ,X$4)</f>
        <v>0</v>
      </c>
      <c r="Y20" s="59">
        <f>SUMIFS('4-收据记录表'!$AI:$AI,'4-收据记录表'!$AC:$AC,'7-市场业绩'!$F20,'4-收据记录表'!$AZ:$AZ,Y$4)</f>
        <v>0</v>
      </c>
      <c r="Z20" s="59">
        <f>SUMIFS('4-收据记录表'!$AI:$AI,'4-收据记录表'!$AC:$AC,'7-市场业绩'!$F20,'4-收据记录表'!$AZ:$AZ,Z$4)</f>
        <v>0</v>
      </c>
      <c r="AA20" s="59">
        <f>SUMIFS('4-收据记录表'!$AI:$AI,'4-收据记录表'!$AC:$AC,'7-市场业绩'!$F20,'4-收据记录表'!$AZ:$AZ,AA$4)</f>
        <v>0</v>
      </c>
      <c r="AB20" s="59">
        <f>SUMIFS('4-收据记录表'!$AI:$AI,'4-收据记录表'!$AC:$AC,'7-市场业绩'!$F20,'4-收据记录表'!$AZ:$AZ,AB$4)</f>
        <v>0</v>
      </c>
      <c r="AC20" s="59">
        <f>SUMIFS('4-收据记录表'!$AI:$AI,'4-收据记录表'!$AC:$AC,'7-市场业绩'!$F20,'4-收据记录表'!$AZ:$AZ,AC$4)</f>
        <v>0</v>
      </c>
      <c r="AD20" s="59">
        <f>SUMIFS('4-收据记录表'!$AI:$AI,'4-收据记录表'!$AC:$AC,'7-市场业绩'!$F20,'4-收据记录表'!$AZ:$AZ,AD$4)</f>
        <v>0</v>
      </c>
      <c r="AE20" s="61">
        <f t="shared" si="2"/>
        <v>0</v>
      </c>
      <c r="AF20" s="59">
        <f>SUMIFS('4-收据记录表'!$AI:$AI,'4-收据记录表'!$AC:$AC,'7-市场业绩'!$F20,'4-收据记录表'!$AZ:$AZ,AF$4)</f>
        <v>0</v>
      </c>
      <c r="AG20" s="59">
        <f>SUMIFS('4-收据记录表'!$AI:$AI,'4-收据记录表'!$AC:$AC,'7-市场业绩'!$F20,'4-收据记录表'!$AZ:$AZ,AG$4)</f>
        <v>0</v>
      </c>
      <c r="AH20" s="59">
        <f>SUMIFS('4-收据记录表'!$AI:$AI,'4-收据记录表'!$AC:$AC,'7-市场业绩'!$F20,'4-收据记录表'!$AZ:$AZ,AH$4)</f>
        <v>0</v>
      </c>
      <c r="AI20" s="59">
        <f>SUMIFS('4-收据记录表'!$AI:$AI,'4-收据记录表'!$AC:$AC,'7-市场业绩'!$F20,'4-收据记录表'!$AZ:$AZ,AI$4)</f>
        <v>0</v>
      </c>
      <c r="AJ20" s="59">
        <f t="shared" si="3"/>
        <v>0</v>
      </c>
      <c r="AK20" s="59">
        <f>SUMIFS('4-收据记录表'!AI:AI,'4-收据记录表'!AQ:AQ,"5年",'4-收据记录表'!AE:AE,"&lt;&gt;无",'4-收据记录表'!AC:AC,'7-市场业绩'!F20)</f>
        <v>0</v>
      </c>
      <c r="AL20" s="62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1">
        <v>17</v>
      </c>
      <c r="B21" s="52" t="str">
        <f>MID('5-课消明细表'!M18,6,2)</f>
        <v/>
      </c>
      <c r="C21" s="53">
        <f>'5-课消明细表'!G18</f>
        <v>0</v>
      </c>
      <c r="D21" s="69"/>
      <c r="E21" s="54"/>
      <c r="F21" s="55"/>
      <c r="G21" s="56"/>
      <c r="H21" s="55"/>
      <c r="I21" s="57"/>
      <c r="J21" s="58"/>
      <c r="K21" s="58"/>
      <c r="L21" s="58"/>
      <c r="M21" s="58"/>
      <c r="N21" s="59">
        <f>SUMIF('4-收据记录表'!AC:AC,'7-市场业绩'!F21,'4-收据记录表'!AF:AF)</f>
        <v>0</v>
      </c>
      <c r="O21" s="60">
        <f>SUMIF('4-收据记录表'!AC:AC,'7-市场业绩'!F21,'4-收据记录表'!AG:AG)</f>
        <v>0</v>
      </c>
      <c r="P21" s="59">
        <f>SUMIFS('4-收据记录表'!$AI:$AI,'4-收据记录表'!$AC:$AC,'7-市场业绩'!$F21,'4-收据记录表'!$AZ:$AZ,P$4)</f>
        <v>0</v>
      </c>
      <c r="Q21" s="59">
        <f>SUMIFS('4-收据记录表'!$AI:$AI,'4-收据记录表'!$AC:$AC,'7-市场业绩'!$F21,'4-收据记录表'!$AZ:$AZ,Q$4)</f>
        <v>0</v>
      </c>
      <c r="R21" s="59">
        <f>SUMIFS('4-收据记录表'!$AI:$AI,'4-收据记录表'!$AC:$AC,'7-市场业绩'!$F21,'4-收据记录表'!$AZ:$AZ,R$4)</f>
        <v>0</v>
      </c>
      <c r="S21" s="59">
        <f>SUMIFS('4-收据记录表'!$AI:$AI,'4-收据记录表'!$AC:$AC,'7-市场业绩'!$F21,'4-收据记录表'!$AZ:$AZ,S$4)</f>
        <v>0</v>
      </c>
      <c r="T21" s="59">
        <f>SUMIFS('4-收据记录表'!$AI:$AI,'4-收据记录表'!$AC:$AC,'7-市场业绩'!$F21,'4-收据记录表'!$AZ:$AZ,T$4)</f>
        <v>0</v>
      </c>
      <c r="U21" s="59">
        <f>SUMIFS('4-收据记录表'!$AI:$AI,'4-收据记录表'!$AC:$AC,'7-市场业绩'!$F21,'4-收据记录表'!$AZ:$AZ,U$4)</f>
        <v>0</v>
      </c>
      <c r="V21" s="59">
        <f>SUMIFS('4-收据记录表'!$AI:$AI,'4-收据记录表'!$AC:$AC,'7-市场业绩'!$F21,'4-收据记录表'!$AZ:$AZ,V$4)</f>
        <v>0</v>
      </c>
      <c r="W21" s="59">
        <f>SUMIFS('4-收据记录表'!$AI:$AI,'4-收据记录表'!$AC:$AC,'7-市场业绩'!$F21,'4-收据记录表'!$AZ:$AZ,W$4)</f>
        <v>0</v>
      </c>
      <c r="X21" s="59">
        <f>SUMIFS('4-收据记录表'!$AI:$AI,'4-收据记录表'!$AC:$AC,'7-市场业绩'!$F21,'4-收据记录表'!$AZ:$AZ,X$4)</f>
        <v>0</v>
      </c>
      <c r="Y21" s="59">
        <f>SUMIFS('4-收据记录表'!$AI:$AI,'4-收据记录表'!$AC:$AC,'7-市场业绩'!$F21,'4-收据记录表'!$AZ:$AZ,Y$4)</f>
        <v>0</v>
      </c>
      <c r="Z21" s="59">
        <f>SUMIFS('4-收据记录表'!$AI:$AI,'4-收据记录表'!$AC:$AC,'7-市场业绩'!$F21,'4-收据记录表'!$AZ:$AZ,Z$4)</f>
        <v>0</v>
      </c>
      <c r="AA21" s="59">
        <f>SUMIFS('4-收据记录表'!$AI:$AI,'4-收据记录表'!$AC:$AC,'7-市场业绩'!$F21,'4-收据记录表'!$AZ:$AZ,AA$4)</f>
        <v>0</v>
      </c>
      <c r="AB21" s="59">
        <f>SUMIFS('4-收据记录表'!$AI:$AI,'4-收据记录表'!$AC:$AC,'7-市场业绩'!$F21,'4-收据记录表'!$AZ:$AZ,AB$4)</f>
        <v>0</v>
      </c>
      <c r="AC21" s="59">
        <f>SUMIFS('4-收据记录表'!$AI:$AI,'4-收据记录表'!$AC:$AC,'7-市场业绩'!$F21,'4-收据记录表'!$AZ:$AZ,AC$4)</f>
        <v>0</v>
      </c>
      <c r="AD21" s="59">
        <f>SUMIFS('4-收据记录表'!$AI:$AI,'4-收据记录表'!$AC:$AC,'7-市场业绩'!$F21,'4-收据记录表'!$AZ:$AZ,AD$4)</f>
        <v>0</v>
      </c>
      <c r="AE21" s="61">
        <f t="shared" si="2"/>
        <v>0</v>
      </c>
      <c r="AF21" s="59">
        <f>SUMIFS('4-收据记录表'!$AI:$AI,'4-收据记录表'!$AC:$AC,'7-市场业绩'!$F21,'4-收据记录表'!$AZ:$AZ,AF$4)</f>
        <v>0</v>
      </c>
      <c r="AG21" s="59">
        <f>SUMIFS('4-收据记录表'!$AI:$AI,'4-收据记录表'!$AC:$AC,'7-市场业绩'!$F21,'4-收据记录表'!$AZ:$AZ,AG$4)</f>
        <v>0</v>
      </c>
      <c r="AH21" s="59">
        <f>SUMIFS('4-收据记录表'!$AI:$AI,'4-收据记录表'!$AC:$AC,'7-市场业绩'!$F21,'4-收据记录表'!$AZ:$AZ,AH$4)</f>
        <v>0</v>
      </c>
      <c r="AI21" s="59">
        <f>SUMIFS('4-收据记录表'!$AI:$AI,'4-收据记录表'!$AC:$AC,'7-市场业绩'!$F21,'4-收据记录表'!$AZ:$AZ,AI$4)</f>
        <v>0</v>
      </c>
      <c r="AJ21" s="59">
        <f t="shared" si="3"/>
        <v>0</v>
      </c>
      <c r="AK21" s="59">
        <f>SUMIFS('4-收据记录表'!AI:AI,'4-收据记录表'!AQ:AQ,"5年",'4-收据记录表'!AE:AE,"&lt;&gt;无",'4-收据记录表'!AC:AC,'7-市场业绩'!F21)</f>
        <v>0</v>
      </c>
      <c r="AL21" s="62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1">
        <v>18</v>
      </c>
      <c r="B22" s="52" t="str">
        <f>MID('5-课消明细表'!M19,6,2)</f>
        <v/>
      </c>
      <c r="C22" s="53">
        <f>'5-课消明细表'!G19</f>
        <v>0</v>
      </c>
      <c r="D22" s="54"/>
      <c r="E22" s="54"/>
      <c r="F22" s="55"/>
      <c r="G22" s="56"/>
      <c r="H22" s="55"/>
      <c r="I22" s="57"/>
      <c r="J22" s="58"/>
      <c r="K22" s="58"/>
      <c r="L22" s="58"/>
      <c r="M22" s="58"/>
      <c r="N22" s="59">
        <f>SUMIF('4-收据记录表'!AC:AC,'7-市场业绩'!F22,'4-收据记录表'!AF:AF)</f>
        <v>0</v>
      </c>
      <c r="O22" s="60">
        <f>SUMIF('4-收据记录表'!AC:AC,'7-市场业绩'!F22,'4-收据记录表'!AG:AG)</f>
        <v>0</v>
      </c>
      <c r="P22" s="59">
        <f>SUMIFS('4-收据记录表'!$AI:$AI,'4-收据记录表'!$AC:$AC,'7-市场业绩'!$F22,'4-收据记录表'!$AZ:$AZ,P$4)</f>
        <v>0</v>
      </c>
      <c r="Q22" s="59">
        <f>SUMIFS('4-收据记录表'!$AI:$AI,'4-收据记录表'!$AC:$AC,'7-市场业绩'!$F22,'4-收据记录表'!$AZ:$AZ,Q$4)</f>
        <v>0</v>
      </c>
      <c r="R22" s="59">
        <f>SUMIFS('4-收据记录表'!$AI:$AI,'4-收据记录表'!$AC:$AC,'7-市场业绩'!$F22,'4-收据记录表'!$AZ:$AZ,R$4)</f>
        <v>0</v>
      </c>
      <c r="S22" s="59">
        <f>SUMIFS('4-收据记录表'!$AI:$AI,'4-收据记录表'!$AC:$AC,'7-市场业绩'!$F22,'4-收据记录表'!$AZ:$AZ,S$4)</f>
        <v>0</v>
      </c>
      <c r="T22" s="59">
        <f>SUMIFS('4-收据记录表'!$AI:$AI,'4-收据记录表'!$AC:$AC,'7-市场业绩'!$F22,'4-收据记录表'!$AZ:$AZ,T$4)</f>
        <v>0</v>
      </c>
      <c r="U22" s="59">
        <f>SUMIFS('4-收据记录表'!$AI:$AI,'4-收据记录表'!$AC:$AC,'7-市场业绩'!$F22,'4-收据记录表'!$AZ:$AZ,U$4)</f>
        <v>0</v>
      </c>
      <c r="V22" s="59">
        <f>SUMIFS('4-收据记录表'!$AI:$AI,'4-收据记录表'!$AC:$AC,'7-市场业绩'!$F22,'4-收据记录表'!$AZ:$AZ,V$4)</f>
        <v>0</v>
      </c>
      <c r="W22" s="59">
        <f>SUMIFS('4-收据记录表'!$AI:$AI,'4-收据记录表'!$AC:$AC,'7-市场业绩'!$F22,'4-收据记录表'!$AZ:$AZ,W$4)</f>
        <v>0</v>
      </c>
      <c r="X22" s="59">
        <f>SUMIFS('4-收据记录表'!$AI:$AI,'4-收据记录表'!$AC:$AC,'7-市场业绩'!$F22,'4-收据记录表'!$AZ:$AZ,X$4)</f>
        <v>0</v>
      </c>
      <c r="Y22" s="59">
        <f>SUMIFS('4-收据记录表'!$AI:$AI,'4-收据记录表'!$AC:$AC,'7-市场业绩'!$F22,'4-收据记录表'!$AZ:$AZ,Y$4)</f>
        <v>0</v>
      </c>
      <c r="Z22" s="59">
        <f>SUMIFS('4-收据记录表'!$AI:$AI,'4-收据记录表'!$AC:$AC,'7-市场业绩'!$F22,'4-收据记录表'!$AZ:$AZ,Z$4)</f>
        <v>0</v>
      </c>
      <c r="AA22" s="59">
        <f>SUMIFS('4-收据记录表'!$AI:$AI,'4-收据记录表'!$AC:$AC,'7-市场业绩'!$F22,'4-收据记录表'!$AZ:$AZ,AA$4)</f>
        <v>0</v>
      </c>
      <c r="AB22" s="59">
        <f>SUMIFS('4-收据记录表'!$AI:$AI,'4-收据记录表'!$AC:$AC,'7-市场业绩'!$F22,'4-收据记录表'!$AZ:$AZ,AB$4)</f>
        <v>0</v>
      </c>
      <c r="AC22" s="59">
        <f>SUMIFS('4-收据记录表'!$AI:$AI,'4-收据记录表'!$AC:$AC,'7-市场业绩'!$F22,'4-收据记录表'!$AZ:$AZ,AC$4)</f>
        <v>0</v>
      </c>
      <c r="AD22" s="59">
        <f>SUMIFS('4-收据记录表'!$AI:$AI,'4-收据记录表'!$AC:$AC,'7-市场业绩'!$F22,'4-收据记录表'!$AZ:$AZ,AD$4)</f>
        <v>0</v>
      </c>
      <c r="AE22" s="61">
        <f t="shared" si="2"/>
        <v>0</v>
      </c>
      <c r="AF22" s="59">
        <f>SUMIFS('4-收据记录表'!$AI:$AI,'4-收据记录表'!$AC:$AC,'7-市场业绩'!$F22,'4-收据记录表'!$AZ:$AZ,AF$4)</f>
        <v>0</v>
      </c>
      <c r="AG22" s="59">
        <f>SUMIFS('4-收据记录表'!$AI:$AI,'4-收据记录表'!$AC:$AC,'7-市场业绩'!$F22,'4-收据记录表'!$AZ:$AZ,AG$4)</f>
        <v>0</v>
      </c>
      <c r="AH22" s="59">
        <f>SUMIFS('4-收据记录表'!$AI:$AI,'4-收据记录表'!$AC:$AC,'7-市场业绩'!$F22,'4-收据记录表'!$AZ:$AZ,AH$4)</f>
        <v>0</v>
      </c>
      <c r="AI22" s="59">
        <f>SUMIFS('4-收据记录表'!$AI:$AI,'4-收据记录表'!$AC:$AC,'7-市场业绩'!$F22,'4-收据记录表'!$AZ:$AZ,AI$4)</f>
        <v>0</v>
      </c>
      <c r="AJ22" s="59">
        <f t="shared" si="3"/>
        <v>0</v>
      </c>
      <c r="AK22" s="59">
        <f>SUMIFS('4-收据记录表'!AI:AI,'4-收据记录表'!AQ:AQ,"5年",'4-收据记录表'!AE:AE,"&lt;&gt;无",'4-收据记录表'!AC:AC,'7-市场业绩'!F22)</f>
        <v>0</v>
      </c>
      <c r="AL22" s="62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1">
        <v>19</v>
      </c>
      <c r="B23" s="52" t="str">
        <f>MID('5-课消明细表'!M20,6,2)</f>
        <v/>
      </c>
      <c r="C23" s="53">
        <f>'5-课消明细表'!G20</f>
        <v>0</v>
      </c>
      <c r="D23" s="54"/>
      <c r="E23" s="54"/>
      <c r="F23" s="55"/>
      <c r="G23" s="56"/>
      <c r="H23" s="55"/>
      <c r="I23" s="57"/>
      <c r="J23" s="58"/>
      <c r="K23" s="58"/>
      <c r="L23" s="58"/>
      <c r="M23" s="58"/>
      <c r="N23" s="59">
        <f>SUMIF('4-收据记录表'!AC:AC,'7-市场业绩'!F23,'4-收据记录表'!AF:AF)</f>
        <v>0</v>
      </c>
      <c r="O23" s="60">
        <f>SUMIF('4-收据记录表'!AC:AC,'7-市场业绩'!F23,'4-收据记录表'!AG:AG)</f>
        <v>0</v>
      </c>
      <c r="P23" s="59">
        <f>SUMIFS('4-收据记录表'!$AI:$AI,'4-收据记录表'!$AC:$AC,'7-市场业绩'!$F23,'4-收据记录表'!$AZ:$AZ,P$4)</f>
        <v>0</v>
      </c>
      <c r="Q23" s="59">
        <f>SUMIFS('4-收据记录表'!$AI:$AI,'4-收据记录表'!$AC:$AC,'7-市场业绩'!$F23,'4-收据记录表'!$AZ:$AZ,Q$4)</f>
        <v>0</v>
      </c>
      <c r="R23" s="59">
        <f>SUMIFS('4-收据记录表'!$AI:$AI,'4-收据记录表'!$AC:$AC,'7-市场业绩'!$F23,'4-收据记录表'!$AZ:$AZ,R$4)</f>
        <v>0</v>
      </c>
      <c r="S23" s="59">
        <f>SUMIFS('4-收据记录表'!$AI:$AI,'4-收据记录表'!$AC:$AC,'7-市场业绩'!$F23,'4-收据记录表'!$AZ:$AZ,S$4)</f>
        <v>0</v>
      </c>
      <c r="T23" s="59">
        <f>SUMIFS('4-收据记录表'!$AI:$AI,'4-收据记录表'!$AC:$AC,'7-市场业绩'!$F23,'4-收据记录表'!$AZ:$AZ,T$4)</f>
        <v>0</v>
      </c>
      <c r="U23" s="59">
        <f>SUMIFS('4-收据记录表'!$AI:$AI,'4-收据记录表'!$AC:$AC,'7-市场业绩'!$F23,'4-收据记录表'!$AZ:$AZ,U$4)</f>
        <v>0</v>
      </c>
      <c r="V23" s="59">
        <f>SUMIFS('4-收据记录表'!$AI:$AI,'4-收据记录表'!$AC:$AC,'7-市场业绩'!$F23,'4-收据记录表'!$AZ:$AZ,V$4)</f>
        <v>0</v>
      </c>
      <c r="W23" s="59">
        <f>SUMIFS('4-收据记录表'!$AI:$AI,'4-收据记录表'!$AC:$AC,'7-市场业绩'!$F23,'4-收据记录表'!$AZ:$AZ,W$4)</f>
        <v>0</v>
      </c>
      <c r="X23" s="59">
        <f>SUMIFS('4-收据记录表'!$AI:$AI,'4-收据记录表'!$AC:$AC,'7-市场业绩'!$F23,'4-收据记录表'!$AZ:$AZ,X$4)</f>
        <v>0</v>
      </c>
      <c r="Y23" s="59">
        <f>SUMIFS('4-收据记录表'!$AI:$AI,'4-收据记录表'!$AC:$AC,'7-市场业绩'!$F23,'4-收据记录表'!$AZ:$AZ,Y$4)</f>
        <v>0</v>
      </c>
      <c r="Z23" s="59">
        <f>SUMIFS('4-收据记录表'!$AI:$AI,'4-收据记录表'!$AC:$AC,'7-市场业绩'!$F23,'4-收据记录表'!$AZ:$AZ,Z$4)</f>
        <v>0</v>
      </c>
      <c r="AA23" s="59">
        <f>SUMIFS('4-收据记录表'!$AI:$AI,'4-收据记录表'!$AC:$AC,'7-市场业绩'!$F23,'4-收据记录表'!$AZ:$AZ,AA$4)</f>
        <v>0</v>
      </c>
      <c r="AB23" s="59">
        <f>SUMIFS('4-收据记录表'!$AI:$AI,'4-收据记录表'!$AC:$AC,'7-市场业绩'!$F23,'4-收据记录表'!$AZ:$AZ,AB$4)</f>
        <v>0</v>
      </c>
      <c r="AC23" s="59">
        <f>SUMIFS('4-收据记录表'!$AI:$AI,'4-收据记录表'!$AC:$AC,'7-市场业绩'!$F23,'4-收据记录表'!$AZ:$AZ,AC$4)</f>
        <v>0</v>
      </c>
      <c r="AD23" s="59">
        <f>SUMIFS('4-收据记录表'!$AI:$AI,'4-收据记录表'!$AC:$AC,'7-市场业绩'!$F23,'4-收据记录表'!$AZ:$AZ,AD$4)</f>
        <v>0</v>
      </c>
      <c r="AE23" s="61">
        <f t="shared" si="2"/>
        <v>0</v>
      </c>
      <c r="AF23" s="59">
        <f>SUMIFS('4-收据记录表'!$AI:$AI,'4-收据记录表'!$AC:$AC,'7-市场业绩'!$F23,'4-收据记录表'!$AZ:$AZ,AF$4)</f>
        <v>0</v>
      </c>
      <c r="AG23" s="59">
        <f>SUMIFS('4-收据记录表'!$AI:$AI,'4-收据记录表'!$AC:$AC,'7-市场业绩'!$F23,'4-收据记录表'!$AZ:$AZ,AG$4)</f>
        <v>0</v>
      </c>
      <c r="AH23" s="59">
        <f>SUMIFS('4-收据记录表'!$AI:$AI,'4-收据记录表'!$AC:$AC,'7-市场业绩'!$F23,'4-收据记录表'!$AZ:$AZ,AH$4)</f>
        <v>0</v>
      </c>
      <c r="AI23" s="59">
        <f>SUMIFS('4-收据记录表'!$AI:$AI,'4-收据记录表'!$AC:$AC,'7-市场业绩'!$F23,'4-收据记录表'!$AZ:$AZ,AI$4)</f>
        <v>0</v>
      </c>
      <c r="AJ23" s="59">
        <f t="shared" si="3"/>
        <v>0</v>
      </c>
      <c r="AK23" s="59">
        <f>SUMIFS('4-收据记录表'!AI:AI,'4-收据记录表'!AQ:AQ,"5年",'4-收据记录表'!AE:AE,"&lt;&gt;无",'4-收据记录表'!AC:AC,'7-市场业绩'!F23)</f>
        <v>0</v>
      </c>
      <c r="AL23" s="62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1">
        <v>20</v>
      </c>
      <c r="B24" s="52" t="str">
        <f>MID('5-课消明细表'!M21,6,2)</f>
        <v/>
      </c>
      <c r="C24" s="53">
        <f>'5-课消明细表'!G21</f>
        <v>0</v>
      </c>
      <c r="D24" s="69"/>
      <c r="E24" s="54"/>
      <c r="F24" s="55"/>
      <c r="G24" s="56"/>
      <c r="H24" s="55"/>
      <c r="I24" s="57"/>
      <c r="J24" s="58"/>
      <c r="K24" s="58"/>
      <c r="L24" s="58"/>
      <c r="M24" s="58"/>
      <c r="N24" s="59">
        <f>SUMIF('4-收据记录表'!AC:AC,'7-市场业绩'!F24,'4-收据记录表'!AF:AF)</f>
        <v>0</v>
      </c>
      <c r="O24" s="60">
        <f>SUMIF('4-收据记录表'!AC:AC,'7-市场业绩'!F24,'4-收据记录表'!AG:AG)</f>
        <v>0</v>
      </c>
      <c r="P24" s="59">
        <f>SUMIFS('4-收据记录表'!$AI:$AI,'4-收据记录表'!$AC:$AC,'7-市场业绩'!$F24,'4-收据记录表'!$AZ:$AZ,P$4)</f>
        <v>0</v>
      </c>
      <c r="Q24" s="59">
        <f>SUMIFS('4-收据记录表'!$AI:$AI,'4-收据记录表'!$AC:$AC,'7-市场业绩'!$F24,'4-收据记录表'!$AZ:$AZ,Q$4)</f>
        <v>0</v>
      </c>
      <c r="R24" s="59">
        <f>SUMIFS('4-收据记录表'!$AI:$AI,'4-收据记录表'!$AC:$AC,'7-市场业绩'!$F24,'4-收据记录表'!$AZ:$AZ,R$4)</f>
        <v>0</v>
      </c>
      <c r="S24" s="59">
        <f>SUMIFS('4-收据记录表'!$AI:$AI,'4-收据记录表'!$AC:$AC,'7-市场业绩'!$F24,'4-收据记录表'!$AZ:$AZ,S$4)</f>
        <v>0</v>
      </c>
      <c r="T24" s="59">
        <f>SUMIFS('4-收据记录表'!$AI:$AI,'4-收据记录表'!$AC:$AC,'7-市场业绩'!$F24,'4-收据记录表'!$AZ:$AZ,T$4)</f>
        <v>0</v>
      </c>
      <c r="U24" s="59">
        <f>SUMIFS('4-收据记录表'!$AI:$AI,'4-收据记录表'!$AC:$AC,'7-市场业绩'!$F24,'4-收据记录表'!$AZ:$AZ,U$4)</f>
        <v>0</v>
      </c>
      <c r="V24" s="59">
        <f>SUMIFS('4-收据记录表'!$AI:$AI,'4-收据记录表'!$AC:$AC,'7-市场业绩'!$F24,'4-收据记录表'!$AZ:$AZ,V$4)</f>
        <v>0</v>
      </c>
      <c r="W24" s="59">
        <f>SUMIFS('4-收据记录表'!$AI:$AI,'4-收据记录表'!$AC:$AC,'7-市场业绩'!$F24,'4-收据记录表'!$AZ:$AZ,W$4)</f>
        <v>0</v>
      </c>
      <c r="X24" s="59">
        <f>SUMIFS('4-收据记录表'!$AI:$AI,'4-收据记录表'!$AC:$AC,'7-市场业绩'!$F24,'4-收据记录表'!$AZ:$AZ,X$4)</f>
        <v>0</v>
      </c>
      <c r="Y24" s="59">
        <f>SUMIFS('4-收据记录表'!$AI:$AI,'4-收据记录表'!$AC:$AC,'7-市场业绩'!$F24,'4-收据记录表'!$AZ:$AZ,Y$4)</f>
        <v>0</v>
      </c>
      <c r="Z24" s="59">
        <f>SUMIFS('4-收据记录表'!$AI:$AI,'4-收据记录表'!$AC:$AC,'7-市场业绩'!$F24,'4-收据记录表'!$AZ:$AZ,Z$4)</f>
        <v>0</v>
      </c>
      <c r="AA24" s="59">
        <f>SUMIFS('4-收据记录表'!$AI:$AI,'4-收据记录表'!$AC:$AC,'7-市场业绩'!$F24,'4-收据记录表'!$AZ:$AZ,AA$4)</f>
        <v>0</v>
      </c>
      <c r="AB24" s="59">
        <f>SUMIFS('4-收据记录表'!$AI:$AI,'4-收据记录表'!$AC:$AC,'7-市场业绩'!$F24,'4-收据记录表'!$AZ:$AZ,AB$4)</f>
        <v>0</v>
      </c>
      <c r="AC24" s="59">
        <f>SUMIFS('4-收据记录表'!$AI:$AI,'4-收据记录表'!$AC:$AC,'7-市场业绩'!$F24,'4-收据记录表'!$AZ:$AZ,AC$4)</f>
        <v>0</v>
      </c>
      <c r="AD24" s="59">
        <f>SUMIFS('4-收据记录表'!$AI:$AI,'4-收据记录表'!$AC:$AC,'7-市场业绩'!$F24,'4-收据记录表'!$AZ:$AZ,AD$4)</f>
        <v>0</v>
      </c>
      <c r="AE24" s="61">
        <f t="shared" si="2"/>
        <v>0</v>
      </c>
      <c r="AF24" s="59">
        <f>SUMIFS('4-收据记录表'!$AI:$AI,'4-收据记录表'!$AC:$AC,'7-市场业绩'!$F24,'4-收据记录表'!$AZ:$AZ,AF$4)</f>
        <v>0</v>
      </c>
      <c r="AG24" s="59">
        <f>SUMIFS('4-收据记录表'!$AI:$AI,'4-收据记录表'!$AC:$AC,'7-市场业绩'!$F24,'4-收据记录表'!$AZ:$AZ,AG$4)</f>
        <v>0</v>
      </c>
      <c r="AH24" s="59">
        <f>SUMIFS('4-收据记录表'!$AI:$AI,'4-收据记录表'!$AC:$AC,'7-市场业绩'!$F24,'4-收据记录表'!$AZ:$AZ,AH$4)</f>
        <v>0</v>
      </c>
      <c r="AI24" s="59">
        <f>SUMIFS('4-收据记录表'!$AI:$AI,'4-收据记录表'!$AC:$AC,'7-市场业绩'!$F24,'4-收据记录表'!$AZ:$AZ,AI$4)</f>
        <v>0</v>
      </c>
      <c r="AJ24" s="59">
        <f t="shared" si="3"/>
        <v>0</v>
      </c>
      <c r="AK24" s="59">
        <f>SUMIFS('4-收据记录表'!AI:AI,'4-收据记录表'!AQ:AQ,"5年",'4-收据记录表'!AE:AE,"&lt;&gt;无",'4-收据记录表'!AC:AC,'7-市场业绩'!F24)</f>
        <v>0</v>
      </c>
      <c r="AL24" s="62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1">
        <v>21</v>
      </c>
      <c r="B25" s="52" t="str">
        <f>MID('5-课消明细表'!M22,6,2)</f>
        <v/>
      </c>
      <c r="C25" s="53">
        <f>'5-课消明细表'!G22</f>
        <v>0</v>
      </c>
      <c r="D25" s="69"/>
      <c r="E25" s="54"/>
      <c r="F25" s="55"/>
      <c r="G25" s="56"/>
      <c r="H25" s="55"/>
      <c r="I25" s="57"/>
      <c r="J25" s="58"/>
      <c r="K25" s="58"/>
      <c r="L25" s="58"/>
      <c r="M25" s="58"/>
      <c r="N25" s="59">
        <f>SUMIF('4-收据记录表'!AC:AC,'7-市场业绩'!F25,'4-收据记录表'!AF:AF)</f>
        <v>0</v>
      </c>
      <c r="O25" s="60">
        <f>SUMIF('4-收据记录表'!AC:AC,'7-市场业绩'!F25,'4-收据记录表'!AG:AG)</f>
        <v>0</v>
      </c>
      <c r="P25" s="59">
        <f>SUMIFS('4-收据记录表'!$AI:$AI,'4-收据记录表'!$AC:$AC,'7-市场业绩'!$F25,'4-收据记录表'!$AZ:$AZ,P$4)</f>
        <v>0</v>
      </c>
      <c r="Q25" s="59">
        <f>SUMIFS('4-收据记录表'!$AI:$AI,'4-收据记录表'!$AC:$AC,'7-市场业绩'!$F25,'4-收据记录表'!$AZ:$AZ,Q$4)</f>
        <v>0</v>
      </c>
      <c r="R25" s="59">
        <f>SUMIFS('4-收据记录表'!$AI:$AI,'4-收据记录表'!$AC:$AC,'7-市场业绩'!$F25,'4-收据记录表'!$AZ:$AZ,R$4)</f>
        <v>0</v>
      </c>
      <c r="S25" s="59">
        <f>SUMIFS('4-收据记录表'!$AI:$AI,'4-收据记录表'!$AC:$AC,'7-市场业绩'!$F25,'4-收据记录表'!$AZ:$AZ,S$4)</f>
        <v>0</v>
      </c>
      <c r="T25" s="59">
        <f>SUMIFS('4-收据记录表'!$AI:$AI,'4-收据记录表'!$AC:$AC,'7-市场业绩'!$F25,'4-收据记录表'!$AZ:$AZ,T$4)</f>
        <v>0</v>
      </c>
      <c r="U25" s="59">
        <f>SUMIFS('4-收据记录表'!$AI:$AI,'4-收据记录表'!$AC:$AC,'7-市场业绩'!$F25,'4-收据记录表'!$AZ:$AZ,U$4)</f>
        <v>0</v>
      </c>
      <c r="V25" s="59">
        <f>SUMIFS('4-收据记录表'!$AI:$AI,'4-收据记录表'!$AC:$AC,'7-市场业绩'!$F25,'4-收据记录表'!$AZ:$AZ,V$4)</f>
        <v>0</v>
      </c>
      <c r="W25" s="59">
        <f>SUMIFS('4-收据记录表'!$AI:$AI,'4-收据记录表'!$AC:$AC,'7-市场业绩'!$F25,'4-收据记录表'!$AZ:$AZ,W$4)</f>
        <v>0</v>
      </c>
      <c r="X25" s="59">
        <f>SUMIFS('4-收据记录表'!$AI:$AI,'4-收据记录表'!$AC:$AC,'7-市场业绩'!$F25,'4-收据记录表'!$AZ:$AZ,X$4)</f>
        <v>0</v>
      </c>
      <c r="Y25" s="59">
        <f>SUMIFS('4-收据记录表'!$AI:$AI,'4-收据记录表'!$AC:$AC,'7-市场业绩'!$F25,'4-收据记录表'!$AZ:$AZ,Y$4)</f>
        <v>0</v>
      </c>
      <c r="Z25" s="59">
        <f>SUMIFS('4-收据记录表'!$AI:$AI,'4-收据记录表'!$AC:$AC,'7-市场业绩'!$F25,'4-收据记录表'!$AZ:$AZ,Z$4)</f>
        <v>0</v>
      </c>
      <c r="AA25" s="59">
        <f>SUMIFS('4-收据记录表'!$AI:$AI,'4-收据记录表'!$AC:$AC,'7-市场业绩'!$F25,'4-收据记录表'!$AZ:$AZ,AA$4)</f>
        <v>0</v>
      </c>
      <c r="AB25" s="59">
        <f>SUMIFS('4-收据记录表'!$AI:$AI,'4-收据记录表'!$AC:$AC,'7-市场业绩'!$F25,'4-收据记录表'!$AZ:$AZ,AB$4)</f>
        <v>0</v>
      </c>
      <c r="AC25" s="59">
        <f>SUMIFS('4-收据记录表'!$AI:$AI,'4-收据记录表'!$AC:$AC,'7-市场业绩'!$F25,'4-收据记录表'!$AZ:$AZ,AC$4)</f>
        <v>0</v>
      </c>
      <c r="AD25" s="59">
        <f>SUMIFS('4-收据记录表'!$AI:$AI,'4-收据记录表'!$AC:$AC,'7-市场业绩'!$F25,'4-收据记录表'!$AZ:$AZ,AD$4)</f>
        <v>0</v>
      </c>
      <c r="AE25" s="61">
        <f t="shared" si="2"/>
        <v>0</v>
      </c>
      <c r="AF25" s="59">
        <f>SUMIFS('4-收据记录表'!$AI:$AI,'4-收据记录表'!$AC:$AC,'7-市场业绩'!$F25,'4-收据记录表'!$AZ:$AZ,AF$4)</f>
        <v>0</v>
      </c>
      <c r="AG25" s="59">
        <f>SUMIFS('4-收据记录表'!$AI:$AI,'4-收据记录表'!$AC:$AC,'7-市场业绩'!$F25,'4-收据记录表'!$AZ:$AZ,AG$4)</f>
        <v>0</v>
      </c>
      <c r="AH25" s="59">
        <f>SUMIFS('4-收据记录表'!$AI:$AI,'4-收据记录表'!$AC:$AC,'7-市场业绩'!$F25,'4-收据记录表'!$AZ:$AZ,AH$4)</f>
        <v>0</v>
      </c>
      <c r="AI25" s="59">
        <f>SUMIFS('4-收据记录表'!$AI:$AI,'4-收据记录表'!$AC:$AC,'7-市场业绩'!$F25,'4-收据记录表'!$AZ:$AZ,AI$4)</f>
        <v>0</v>
      </c>
      <c r="AJ25" s="59">
        <f t="shared" si="3"/>
        <v>0</v>
      </c>
      <c r="AK25" s="59">
        <f>SUMIFS('4-收据记录表'!AI:AI,'4-收据记录表'!AQ:AQ,"5年",'4-收据记录表'!AE:AE,"&lt;&gt;无",'4-收据记录表'!AC:AC,'7-市场业绩'!F25)</f>
        <v>0</v>
      </c>
      <c r="AL25" s="62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1">
        <v>22</v>
      </c>
      <c r="B26" s="52" t="str">
        <f>MID('5-课消明细表'!M23,6,2)</f>
        <v/>
      </c>
      <c r="C26" s="53">
        <f>'5-课消明细表'!G23</f>
        <v>0</v>
      </c>
      <c r="D26" s="69"/>
      <c r="E26" s="54"/>
      <c r="F26" s="55"/>
      <c r="G26" s="56"/>
      <c r="H26" s="55"/>
      <c r="I26" s="57"/>
      <c r="J26" s="58"/>
      <c r="K26" s="58"/>
      <c r="L26" s="58"/>
      <c r="M26" s="58"/>
      <c r="N26" s="59">
        <f>SUMIF('4-收据记录表'!AC:AC,'7-市场业绩'!F26,'4-收据记录表'!AF:AF)</f>
        <v>0</v>
      </c>
      <c r="O26" s="60">
        <f>SUMIF('4-收据记录表'!AC:AC,'7-市场业绩'!F26,'4-收据记录表'!AG:AG)</f>
        <v>0</v>
      </c>
      <c r="P26" s="59">
        <f>SUMIFS('4-收据记录表'!$AI:$AI,'4-收据记录表'!$AC:$AC,'7-市场业绩'!$F26,'4-收据记录表'!$AZ:$AZ,P$4)</f>
        <v>0</v>
      </c>
      <c r="Q26" s="59">
        <f>SUMIFS('4-收据记录表'!$AI:$AI,'4-收据记录表'!$AC:$AC,'7-市场业绩'!$F26,'4-收据记录表'!$AZ:$AZ,Q$4)</f>
        <v>0</v>
      </c>
      <c r="R26" s="59">
        <f>SUMIFS('4-收据记录表'!$AI:$AI,'4-收据记录表'!$AC:$AC,'7-市场业绩'!$F26,'4-收据记录表'!$AZ:$AZ,R$4)</f>
        <v>0</v>
      </c>
      <c r="S26" s="59">
        <f>SUMIFS('4-收据记录表'!$AI:$AI,'4-收据记录表'!$AC:$AC,'7-市场业绩'!$F26,'4-收据记录表'!$AZ:$AZ,S$4)</f>
        <v>0</v>
      </c>
      <c r="T26" s="59">
        <f>SUMIFS('4-收据记录表'!$AI:$AI,'4-收据记录表'!$AC:$AC,'7-市场业绩'!$F26,'4-收据记录表'!$AZ:$AZ,T$4)</f>
        <v>0</v>
      </c>
      <c r="U26" s="59">
        <f>SUMIFS('4-收据记录表'!$AI:$AI,'4-收据记录表'!$AC:$AC,'7-市场业绩'!$F26,'4-收据记录表'!$AZ:$AZ,U$4)</f>
        <v>0</v>
      </c>
      <c r="V26" s="59">
        <f>SUMIFS('4-收据记录表'!$AI:$AI,'4-收据记录表'!$AC:$AC,'7-市场业绩'!$F26,'4-收据记录表'!$AZ:$AZ,V$4)</f>
        <v>0</v>
      </c>
      <c r="W26" s="59">
        <f>SUMIFS('4-收据记录表'!$AI:$AI,'4-收据记录表'!$AC:$AC,'7-市场业绩'!$F26,'4-收据记录表'!$AZ:$AZ,W$4)</f>
        <v>0</v>
      </c>
      <c r="X26" s="59">
        <f>SUMIFS('4-收据记录表'!$AI:$AI,'4-收据记录表'!$AC:$AC,'7-市场业绩'!$F26,'4-收据记录表'!$AZ:$AZ,X$4)</f>
        <v>0</v>
      </c>
      <c r="Y26" s="59">
        <f>SUMIFS('4-收据记录表'!$AI:$AI,'4-收据记录表'!$AC:$AC,'7-市场业绩'!$F26,'4-收据记录表'!$AZ:$AZ,Y$4)</f>
        <v>0</v>
      </c>
      <c r="Z26" s="59">
        <f>SUMIFS('4-收据记录表'!$AI:$AI,'4-收据记录表'!$AC:$AC,'7-市场业绩'!$F26,'4-收据记录表'!$AZ:$AZ,Z$4)</f>
        <v>0</v>
      </c>
      <c r="AA26" s="59">
        <f>SUMIFS('4-收据记录表'!$AI:$AI,'4-收据记录表'!$AC:$AC,'7-市场业绩'!$F26,'4-收据记录表'!$AZ:$AZ,AA$4)</f>
        <v>0</v>
      </c>
      <c r="AB26" s="59">
        <f>SUMIFS('4-收据记录表'!$AI:$AI,'4-收据记录表'!$AC:$AC,'7-市场业绩'!$F26,'4-收据记录表'!$AZ:$AZ,AB$4)</f>
        <v>0</v>
      </c>
      <c r="AC26" s="59">
        <f>SUMIFS('4-收据记录表'!$AI:$AI,'4-收据记录表'!$AC:$AC,'7-市场业绩'!$F26,'4-收据记录表'!$AZ:$AZ,AC$4)</f>
        <v>0</v>
      </c>
      <c r="AD26" s="59">
        <f>SUMIFS('4-收据记录表'!$AI:$AI,'4-收据记录表'!$AC:$AC,'7-市场业绩'!$F26,'4-收据记录表'!$AZ:$AZ,AD$4)</f>
        <v>0</v>
      </c>
      <c r="AE26" s="61">
        <f t="shared" si="2"/>
        <v>0</v>
      </c>
      <c r="AF26" s="59">
        <f>SUMIFS('4-收据记录表'!$AI:$AI,'4-收据记录表'!$AC:$AC,'7-市场业绩'!$F26,'4-收据记录表'!$AZ:$AZ,AF$4)</f>
        <v>0</v>
      </c>
      <c r="AG26" s="59">
        <f>SUMIFS('4-收据记录表'!$AI:$AI,'4-收据记录表'!$AC:$AC,'7-市场业绩'!$F26,'4-收据记录表'!$AZ:$AZ,AG$4)</f>
        <v>0</v>
      </c>
      <c r="AH26" s="59">
        <f>SUMIFS('4-收据记录表'!$AI:$AI,'4-收据记录表'!$AC:$AC,'7-市场业绩'!$F26,'4-收据记录表'!$AZ:$AZ,AH$4)</f>
        <v>0</v>
      </c>
      <c r="AI26" s="59">
        <f>SUMIFS('4-收据记录表'!$AI:$AI,'4-收据记录表'!$AC:$AC,'7-市场业绩'!$F26,'4-收据记录表'!$AZ:$AZ,AI$4)</f>
        <v>0</v>
      </c>
      <c r="AJ26" s="59">
        <f t="shared" si="3"/>
        <v>0</v>
      </c>
      <c r="AK26" s="59">
        <f>SUMIFS('4-收据记录表'!AI:AI,'4-收据记录表'!AQ:AQ,"5年",'4-收据记录表'!AE:AE,"&lt;&gt;无",'4-收据记录表'!AC:AC,'7-市场业绩'!F26)</f>
        <v>0</v>
      </c>
      <c r="AL26" s="62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1">
        <v>23</v>
      </c>
      <c r="B27" s="52" t="str">
        <f>MID('5-课消明细表'!M24,6,2)</f>
        <v/>
      </c>
      <c r="C27" s="53">
        <f>'5-课消明细表'!G24</f>
        <v>0</v>
      </c>
      <c r="D27" s="69"/>
      <c r="E27" s="69"/>
      <c r="F27" s="55"/>
      <c r="G27" s="56"/>
      <c r="H27" s="55"/>
      <c r="I27" s="57"/>
      <c r="J27" s="58"/>
      <c r="K27" s="58"/>
      <c r="L27" s="58"/>
      <c r="M27" s="58"/>
      <c r="N27" s="59">
        <f>SUMIF('4-收据记录表'!AC:AC,'7-市场业绩'!F27,'4-收据记录表'!AF:AF)</f>
        <v>0</v>
      </c>
      <c r="O27" s="60">
        <f>SUMIF('4-收据记录表'!AC:AC,'7-市场业绩'!F27,'4-收据记录表'!AG:AG)</f>
        <v>0</v>
      </c>
      <c r="P27" s="59">
        <f>SUMIFS('4-收据记录表'!$AI:$AI,'4-收据记录表'!$AC:$AC,'7-市场业绩'!$F27,'4-收据记录表'!$AZ:$AZ,P$4)</f>
        <v>0</v>
      </c>
      <c r="Q27" s="59">
        <f>SUMIFS('4-收据记录表'!$AI:$AI,'4-收据记录表'!$AC:$AC,'7-市场业绩'!$F27,'4-收据记录表'!$AZ:$AZ,Q$4)</f>
        <v>0</v>
      </c>
      <c r="R27" s="59">
        <f>SUMIFS('4-收据记录表'!$AI:$AI,'4-收据记录表'!$AC:$AC,'7-市场业绩'!$F27,'4-收据记录表'!$AZ:$AZ,R$4)</f>
        <v>0</v>
      </c>
      <c r="S27" s="59">
        <f>SUMIFS('4-收据记录表'!$AI:$AI,'4-收据记录表'!$AC:$AC,'7-市场业绩'!$F27,'4-收据记录表'!$AZ:$AZ,S$4)</f>
        <v>0</v>
      </c>
      <c r="T27" s="59">
        <f>SUMIFS('4-收据记录表'!$AI:$AI,'4-收据记录表'!$AC:$AC,'7-市场业绩'!$F27,'4-收据记录表'!$AZ:$AZ,T$4)</f>
        <v>0</v>
      </c>
      <c r="U27" s="59">
        <f>SUMIFS('4-收据记录表'!$AI:$AI,'4-收据记录表'!$AC:$AC,'7-市场业绩'!$F27,'4-收据记录表'!$AZ:$AZ,U$4)</f>
        <v>0</v>
      </c>
      <c r="V27" s="59">
        <f>SUMIFS('4-收据记录表'!$AI:$AI,'4-收据记录表'!$AC:$AC,'7-市场业绩'!$F27,'4-收据记录表'!$AZ:$AZ,V$4)</f>
        <v>0</v>
      </c>
      <c r="W27" s="59">
        <f>SUMIFS('4-收据记录表'!$AI:$AI,'4-收据记录表'!$AC:$AC,'7-市场业绩'!$F27,'4-收据记录表'!$AZ:$AZ,W$4)</f>
        <v>0</v>
      </c>
      <c r="X27" s="59">
        <f>SUMIFS('4-收据记录表'!$AI:$AI,'4-收据记录表'!$AC:$AC,'7-市场业绩'!$F27,'4-收据记录表'!$AZ:$AZ,X$4)</f>
        <v>0</v>
      </c>
      <c r="Y27" s="59">
        <f>SUMIFS('4-收据记录表'!$AI:$AI,'4-收据记录表'!$AC:$AC,'7-市场业绩'!$F27,'4-收据记录表'!$AZ:$AZ,Y$4)</f>
        <v>0</v>
      </c>
      <c r="Z27" s="59">
        <f>SUMIFS('4-收据记录表'!$AI:$AI,'4-收据记录表'!$AC:$AC,'7-市场业绩'!$F27,'4-收据记录表'!$AZ:$AZ,Z$4)</f>
        <v>0</v>
      </c>
      <c r="AA27" s="59">
        <f>SUMIFS('4-收据记录表'!$AI:$AI,'4-收据记录表'!$AC:$AC,'7-市场业绩'!$F27,'4-收据记录表'!$AZ:$AZ,AA$4)</f>
        <v>0</v>
      </c>
      <c r="AB27" s="59">
        <f>SUMIFS('4-收据记录表'!$AI:$AI,'4-收据记录表'!$AC:$AC,'7-市场业绩'!$F27,'4-收据记录表'!$AZ:$AZ,AB$4)</f>
        <v>0</v>
      </c>
      <c r="AC27" s="59">
        <f>SUMIFS('4-收据记录表'!$AI:$AI,'4-收据记录表'!$AC:$AC,'7-市场业绩'!$F27,'4-收据记录表'!$AZ:$AZ,AC$4)</f>
        <v>0</v>
      </c>
      <c r="AD27" s="59">
        <f>SUMIFS('4-收据记录表'!$AI:$AI,'4-收据记录表'!$AC:$AC,'7-市场业绩'!$F27,'4-收据记录表'!$AZ:$AZ,AD$4)</f>
        <v>0</v>
      </c>
      <c r="AE27" s="61">
        <f t="shared" si="2"/>
        <v>0</v>
      </c>
      <c r="AF27" s="59">
        <f>SUMIFS('4-收据记录表'!$AI:$AI,'4-收据记录表'!$AC:$AC,'7-市场业绩'!$F27,'4-收据记录表'!$AZ:$AZ,AF$4)</f>
        <v>0</v>
      </c>
      <c r="AG27" s="59">
        <f>SUMIFS('4-收据记录表'!$AI:$AI,'4-收据记录表'!$AC:$AC,'7-市场业绩'!$F27,'4-收据记录表'!$AZ:$AZ,AG$4)</f>
        <v>0</v>
      </c>
      <c r="AH27" s="59">
        <f>SUMIFS('4-收据记录表'!$AI:$AI,'4-收据记录表'!$AC:$AC,'7-市场业绩'!$F27,'4-收据记录表'!$AZ:$AZ,AH$4)</f>
        <v>0</v>
      </c>
      <c r="AI27" s="59">
        <f>SUMIFS('4-收据记录表'!$AI:$AI,'4-收据记录表'!$AC:$AC,'7-市场业绩'!$F27,'4-收据记录表'!$AZ:$AZ,AI$4)</f>
        <v>0</v>
      </c>
      <c r="AJ27" s="59">
        <f t="shared" si="3"/>
        <v>0</v>
      </c>
      <c r="AK27" s="59">
        <f>SUMIFS('4-收据记录表'!AI:AI,'4-收据记录表'!AQ:AQ,"5年",'4-收据记录表'!AE:AE,"&lt;&gt;无",'4-收据记录表'!AC:AC,'7-市场业绩'!F27)</f>
        <v>0</v>
      </c>
      <c r="AL27" s="62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1">
        <v>24</v>
      </c>
      <c r="B28" s="52" t="str">
        <f>MID('5-课消明细表'!M25,6,2)</f>
        <v/>
      </c>
      <c r="C28" s="53">
        <f>'5-课消明细表'!G25</f>
        <v>0</v>
      </c>
      <c r="D28" s="69"/>
      <c r="E28" s="69"/>
      <c r="F28" s="55"/>
      <c r="G28" s="56"/>
      <c r="H28" s="55"/>
      <c r="I28" s="57"/>
      <c r="J28" s="58"/>
      <c r="K28" s="58"/>
      <c r="L28" s="58"/>
      <c r="M28" s="58"/>
      <c r="N28" s="59">
        <f>SUMIF('4-收据记录表'!AC:AC,'7-市场业绩'!F28,'4-收据记录表'!AF:AF)</f>
        <v>0</v>
      </c>
      <c r="O28" s="60">
        <f>SUMIF('4-收据记录表'!AC:AC,'7-市场业绩'!F28,'4-收据记录表'!AG:AG)</f>
        <v>0</v>
      </c>
      <c r="P28" s="59">
        <f>SUMIFS('4-收据记录表'!$AI:$AI,'4-收据记录表'!$AC:$AC,'7-市场业绩'!$F28,'4-收据记录表'!$AZ:$AZ,P$4)</f>
        <v>0</v>
      </c>
      <c r="Q28" s="59">
        <f>SUMIFS('4-收据记录表'!$AI:$AI,'4-收据记录表'!$AC:$AC,'7-市场业绩'!$F28,'4-收据记录表'!$AZ:$AZ,Q$4)</f>
        <v>0</v>
      </c>
      <c r="R28" s="59">
        <f>SUMIFS('4-收据记录表'!$AI:$AI,'4-收据记录表'!$AC:$AC,'7-市场业绩'!$F28,'4-收据记录表'!$AZ:$AZ,R$4)</f>
        <v>0</v>
      </c>
      <c r="S28" s="59">
        <f>SUMIFS('4-收据记录表'!$AI:$AI,'4-收据记录表'!$AC:$AC,'7-市场业绩'!$F28,'4-收据记录表'!$AZ:$AZ,S$4)</f>
        <v>0</v>
      </c>
      <c r="T28" s="59">
        <f>SUMIFS('4-收据记录表'!$AI:$AI,'4-收据记录表'!$AC:$AC,'7-市场业绩'!$F28,'4-收据记录表'!$AZ:$AZ,T$4)</f>
        <v>0</v>
      </c>
      <c r="U28" s="59">
        <f>SUMIFS('4-收据记录表'!$AI:$AI,'4-收据记录表'!$AC:$AC,'7-市场业绩'!$F28,'4-收据记录表'!$AZ:$AZ,U$4)</f>
        <v>0</v>
      </c>
      <c r="V28" s="59">
        <f>SUMIFS('4-收据记录表'!$AI:$AI,'4-收据记录表'!$AC:$AC,'7-市场业绩'!$F28,'4-收据记录表'!$AZ:$AZ,V$4)</f>
        <v>0</v>
      </c>
      <c r="W28" s="59">
        <f>SUMIFS('4-收据记录表'!$AI:$AI,'4-收据记录表'!$AC:$AC,'7-市场业绩'!$F28,'4-收据记录表'!$AZ:$AZ,W$4)</f>
        <v>0</v>
      </c>
      <c r="X28" s="59">
        <f>SUMIFS('4-收据记录表'!$AI:$AI,'4-收据记录表'!$AC:$AC,'7-市场业绩'!$F28,'4-收据记录表'!$AZ:$AZ,X$4)</f>
        <v>0</v>
      </c>
      <c r="Y28" s="59">
        <f>SUMIFS('4-收据记录表'!$AI:$AI,'4-收据记录表'!$AC:$AC,'7-市场业绩'!$F28,'4-收据记录表'!$AZ:$AZ,Y$4)</f>
        <v>0</v>
      </c>
      <c r="Z28" s="59">
        <f>SUMIFS('4-收据记录表'!$AI:$AI,'4-收据记录表'!$AC:$AC,'7-市场业绩'!$F28,'4-收据记录表'!$AZ:$AZ,Z$4)</f>
        <v>0</v>
      </c>
      <c r="AA28" s="59">
        <f>SUMIFS('4-收据记录表'!$AI:$AI,'4-收据记录表'!$AC:$AC,'7-市场业绩'!$F28,'4-收据记录表'!$AZ:$AZ,AA$4)</f>
        <v>0</v>
      </c>
      <c r="AB28" s="59">
        <f>SUMIFS('4-收据记录表'!$AI:$AI,'4-收据记录表'!$AC:$AC,'7-市场业绩'!$F28,'4-收据记录表'!$AZ:$AZ,AB$4)</f>
        <v>0</v>
      </c>
      <c r="AC28" s="59">
        <f>SUMIFS('4-收据记录表'!$AI:$AI,'4-收据记录表'!$AC:$AC,'7-市场业绩'!$F28,'4-收据记录表'!$AZ:$AZ,AC$4)</f>
        <v>0</v>
      </c>
      <c r="AD28" s="59">
        <f>SUMIFS('4-收据记录表'!$AI:$AI,'4-收据记录表'!$AC:$AC,'7-市场业绩'!$F28,'4-收据记录表'!$AZ:$AZ,AD$4)</f>
        <v>0</v>
      </c>
      <c r="AE28" s="61">
        <f t="shared" si="2"/>
        <v>0</v>
      </c>
      <c r="AF28" s="59">
        <f>SUMIFS('4-收据记录表'!$AI:$AI,'4-收据记录表'!$AC:$AC,'7-市场业绩'!$F28,'4-收据记录表'!$AZ:$AZ,AF$4)</f>
        <v>0</v>
      </c>
      <c r="AG28" s="59">
        <f>SUMIFS('4-收据记录表'!$AI:$AI,'4-收据记录表'!$AC:$AC,'7-市场业绩'!$F28,'4-收据记录表'!$AZ:$AZ,AG$4)</f>
        <v>0</v>
      </c>
      <c r="AH28" s="59">
        <f>SUMIFS('4-收据记录表'!$AI:$AI,'4-收据记录表'!$AC:$AC,'7-市场业绩'!$F28,'4-收据记录表'!$AZ:$AZ,AH$4)</f>
        <v>0</v>
      </c>
      <c r="AI28" s="59">
        <f>SUMIFS('4-收据记录表'!$AI:$AI,'4-收据记录表'!$AC:$AC,'7-市场业绩'!$F28,'4-收据记录表'!$AZ:$AZ,AI$4)</f>
        <v>0</v>
      </c>
      <c r="AJ28" s="59">
        <f t="shared" si="3"/>
        <v>0</v>
      </c>
      <c r="AK28" s="59">
        <f>SUMIFS('4-收据记录表'!AI:AI,'4-收据记录表'!AQ:AQ,"5年",'4-收据记录表'!AE:AE,"&lt;&gt;无",'4-收据记录表'!AC:AC,'7-市场业绩'!F28)</f>
        <v>0</v>
      </c>
      <c r="AL28" s="62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1">
        <v>25</v>
      </c>
      <c r="B29" s="52" t="str">
        <f>MID('5-课消明细表'!M26,6,2)</f>
        <v/>
      </c>
      <c r="C29" s="53">
        <f>'5-课消明细表'!G26</f>
        <v>0</v>
      </c>
      <c r="D29" s="54"/>
      <c r="E29" s="69"/>
      <c r="F29" s="55"/>
      <c r="G29" s="56"/>
      <c r="H29" s="55"/>
      <c r="I29" s="57"/>
      <c r="J29" s="58"/>
      <c r="K29" s="58"/>
      <c r="L29" s="58"/>
      <c r="M29" s="58"/>
      <c r="N29" s="59">
        <f>SUMIF('4-收据记录表'!AC:AC,'7-市场业绩'!F29,'4-收据记录表'!AF:AF)</f>
        <v>0</v>
      </c>
      <c r="O29" s="60">
        <f>SUMIF('4-收据记录表'!AC:AC,'7-市场业绩'!F29,'4-收据记录表'!AG:AG)</f>
        <v>0</v>
      </c>
      <c r="P29" s="59">
        <f>SUMIFS('4-收据记录表'!$AI:$AI,'4-收据记录表'!$AC:$AC,'7-市场业绩'!$F29,'4-收据记录表'!$AZ:$AZ,P$4)</f>
        <v>0</v>
      </c>
      <c r="Q29" s="59">
        <f>SUMIFS('4-收据记录表'!$AI:$AI,'4-收据记录表'!$AC:$AC,'7-市场业绩'!$F29,'4-收据记录表'!$AZ:$AZ,Q$4)</f>
        <v>0</v>
      </c>
      <c r="R29" s="59">
        <f>SUMIFS('4-收据记录表'!$AI:$AI,'4-收据记录表'!$AC:$AC,'7-市场业绩'!$F29,'4-收据记录表'!$AZ:$AZ,R$4)</f>
        <v>0</v>
      </c>
      <c r="S29" s="59">
        <f>SUMIFS('4-收据记录表'!$AI:$AI,'4-收据记录表'!$AC:$AC,'7-市场业绩'!$F29,'4-收据记录表'!$AZ:$AZ,S$4)</f>
        <v>0</v>
      </c>
      <c r="T29" s="59">
        <f>SUMIFS('4-收据记录表'!$AI:$AI,'4-收据记录表'!$AC:$AC,'7-市场业绩'!$F29,'4-收据记录表'!$AZ:$AZ,T$4)</f>
        <v>0</v>
      </c>
      <c r="U29" s="59">
        <f>SUMIFS('4-收据记录表'!$AI:$AI,'4-收据记录表'!$AC:$AC,'7-市场业绩'!$F29,'4-收据记录表'!$AZ:$AZ,U$4)</f>
        <v>0</v>
      </c>
      <c r="V29" s="59">
        <f>SUMIFS('4-收据记录表'!$AI:$AI,'4-收据记录表'!$AC:$AC,'7-市场业绩'!$F29,'4-收据记录表'!$AZ:$AZ,V$4)</f>
        <v>0</v>
      </c>
      <c r="W29" s="59">
        <f>SUMIFS('4-收据记录表'!$AI:$AI,'4-收据记录表'!$AC:$AC,'7-市场业绩'!$F29,'4-收据记录表'!$AZ:$AZ,W$4)</f>
        <v>0</v>
      </c>
      <c r="X29" s="59">
        <f>SUMIFS('4-收据记录表'!$AI:$AI,'4-收据记录表'!$AC:$AC,'7-市场业绩'!$F29,'4-收据记录表'!$AZ:$AZ,X$4)</f>
        <v>0</v>
      </c>
      <c r="Y29" s="59">
        <f>SUMIFS('4-收据记录表'!$AI:$AI,'4-收据记录表'!$AC:$AC,'7-市场业绩'!$F29,'4-收据记录表'!$AZ:$AZ,Y$4)</f>
        <v>0</v>
      </c>
      <c r="Z29" s="59">
        <f>SUMIFS('4-收据记录表'!$AI:$AI,'4-收据记录表'!$AC:$AC,'7-市场业绩'!$F29,'4-收据记录表'!$AZ:$AZ,Z$4)</f>
        <v>0</v>
      </c>
      <c r="AA29" s="59">
        <f>SUMIFS('4-收据记录表'!$AI:$AI,'4-收据记录表'!$AC:$AC,'7-市场业绩'!$F29,'4-收据记录表'!$AZ:$AZ,AA$4)</f>
        <v>0</v>
      </c>
      <c r="AB29" s="59">
        <f>SUMIFS('4-收据记录表'!$AI:$AI,'4-收据记录表'!$AC:$AC,'7-市场业绩'!$F29,'4-收据记录表'!$AZ:$AZ,AB$4)</f>
        <v>0</v>
      </c>
      <c r="AC29" s="59">
        <f>SUMIFS('4-收据记录表'!$AI:$AI,'4-收据记录表'!$AC:$AC,'7-市场业绩'!$F29,'4-收据记录表'!$AZ:$AZ,AC$4)</f>
        <v>0</v>
      </c>
      <c r="AD29" s="59">
        <f>SUMIFS('4-收据记录表'!$AI:$AI,'4-收据记录表'!$AC:$AC,'7-市场业绩'!$F29,'4-收据记录表'!$AZ:$AZ,AD$4)</f>
        <v>0</v>
      </c>
      <c r="AE29" s="61">
        <f t="shared" si="2"/>
        <v>0</v>
      </c>
      <c r="AF29" s="59">
        <f>SUMIFS('4-收据记录表'!$AI:$AI,'4-收据记录表'!$AC:$AC,'7-市场业绩'!$F29,'4-收据记录表'!$AZ:$AZ,AF$4)</f>
        <v>0</v>
      </c>
      <c r="AG29" s="59">
        <f>SUMIFS('4-收据记录表'!$AI:$AI,'4-收据记录表'!$AC:$AC,'7-市场业绩'!$F29,'4-收据记录表'!$AZ:$AZ,AG$4)</f>
        <v>0</v>
      </c>
      <c r="AH29" s="59">
        <f>SUMIFS('4-收据记录表'!$AI:$AI,'4-收据记录表'!$AC:$AC,'7-市场业绩'!$F29,'4-收据记录表'!$AZ:$AZ,AH$4)</f>
        <v>0</v>
      </c>
      <c r="AI29" s="59">
        <f>SUMIFS('4-收据记录表'!$AI:$AI,'4-收据记录表'!$AC:$AC,'7-市场业绩'!$F29,'4-收据记录表'!$AZ:$AZ,AI$4)</f>
        <v>0</v>
      </c>
      <c r="AJ29" s="59">
        <f t="shared" si="3"/>
        <v>0</v>
      </c>
      <c r="AK29" s="59">
        <f>SUMIFS('4-收据记录表'!AI:AI,'4-收据记录表'!AQ:AQ,"5年",'4-收据记录表'!AE:AE,"&lt;&gt;无",'4-收据记录表'!AC:AC,'7-市场业绩'!F29)</f>
        <v>0</v>
      </c>
      <c r="AL29" s="62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1">
        <v>26</v>
      </c>
      <c r="B30" s="52" t="str">
        <f>MID('5-课消明细表'!M27,6,2)</f>
        <v/>
      </c>
      <c r="C30" s="53">
        <f>'5-课消明细表'!G27</f>
        <v>0</v>
      </c>
      <c r="D30" s="54"/>
      <c r="E30" s="69"/>
      <c r="F30" s="55"/>
      <c r="G30" s="56"/>
      <c r="H30" s="55"/>
      <c r="I30" s="57"/>
      <c r="J30" s="58"/>
      <c r="K30" s="58"/>
      <c r="L30" s="58"/>
      <c r="M30" s="58"/>
      <c r="N30" s="59">
        <f>SUMIF('4-收据记录表'!AC:AC,'7-市场业绩'!F30,'4-收据记录表'!AF:AF)</f>
        <v>0</v>
      </c>
      <c r="O30" s="60">
        <f>SUMIF('4-收据记录表'!AC:AC,'7-市场业绩'!F30,'4-收据记录表'!AG:AG)</f>
        <v>0</v>
      </c>
      <c r="P30" s="59">
        <f>SUMIFS('4-收据记录表'!$AI:$AI,'4-收据记录表'!$AC:$AC,'7-市场业绩'!$F30,'4-收据记录表'!$AZ:$AZ,P$4)</f>
        <v>0</v>
      </c>
      <c r="Q30" s="59">
        <f>SUMIFS('4-收据记录表'!$AI:$AI,'4-收据记录表'!$AC:$AC,'7-市场业绩'!$F30,'4-收据记录表'!$AZ:$AZ,Q$4)</f>
        <v>0</v>
      </c>
      <c r="R30" s="59">
        <f>SUMIFS('4-收据记录表'!$AI:$AI,'4-收据记录表'!$AC:$AC,'7-市场业绩'!$F30,'4-收据记录表'!$AZ:$AZ,R$4)</f>
        <v>0</v>
      </c>
      <c r="S30" s="59">
        <f>SUMIFS('4-收据记录表'!$AI:$AI,'4-收据记录表'!$AC:$AC,'7-市场业绩'!$F30,'4-收据记录表'!$AZ:$AZ,S$4)</f>
        <v>0</v>
      </c>
      <c r="T30" s="59">
        <f>SUMIFS('4-收据记录表'!$AI:$AI,'4-收据记录表'!$AC:$AC,'7-市场业绩'!$F30,'4-收据记录表'!$AZ:$AZ,T$4)</f>
        <v>0</v>
      </c>
      <c r="U30" s="59">
        <f>SUMIFS('4-收据记录表'!$AI:$AI,'4-收据记录表'!$AC:$AC,'7-市场业绩'!$F30,'4-收据记录表'!$AZ:$AZ,U$4)</f>
        <v>0</v>
      </c>
      <c r="V30" s="59">
        <f>SUMIFS('4-收据记录表'!$AI:$AI,'4-收据记录表'!$AC:$AC,'7-市场业绩'!$F30,'4-收据记录表'!$AZ:$AZ,V$4)</f>
        <v>0</v>
      </c>
      <c r="W30" s="59">
        <f>SUMIFS('4-收据记录表'!$AI:$AI,'4-收据记录表'!$AC:$AC,'7-市场业绩'!$F30,'4-收据记录表'!$AZ:$AZ,W$4)</f>
        <v>0</v>
      </c>
      <c r="X30" s="59">
        <f>SUMIFS('4-收据记录表'!$AI:$AI,'4-收据记录表'!$AC:$AC,'7-市场业绩'!$F30,'4-收据记录表'!$AZ:$AZ,X$4)</f>
        <v>0</v>
      </c>
      <c r="Y30" s="59">
        <f>SUMIFS('4-收据记录表'!$AI:$AI,'4-收据记录表'!$AC:$AC,'7-市场业绩'!$F30,'4-收据记录表'!$AZ:$AZ,Y$4)</f>
        <v>0</v>
      </c>
      <c r="Z30" s="59">
        <f>SUMIFS('4-收据记录表'!$AI:$AI,'4-收据记录表'!$AC:$AC,'7-市场业绩'!$F30,'4-收据记录表'!$AZ:$AZ,Z$4)</f>
        <v>0</v>
      </c>
      <c r="AA30" s="59">
        <f>SUMIFS('4-收据记录表'!$AI:$AI,'4-收据记录表'!$AC:$AC,'7-市场业绩'!$F30,'4-收据记录表'!$AZ:$AZ,AA$4)</f>
        <v>0</v>
      </c>
      <c r="AB30" s="59">
        <f>SUMIFS('4-收据记录表'!$AI:$AI,'4-收据记录表'!$AC:$AC,'7-市场业绩'!$F30,'4-收据记录表'!$AZ:$AZ,AB$4)</f>
        <v>0</v>
      </c>
      <c r="AC30" s="59">
        <f>SUMIFS('4-收据记录表'!$AI:$AI,'4-收据记录表'!$AC:$AC,'7-市场业绩'!$F30,'4-收据记录表'!$AZ:$AZ,AC$4)</f>
        <v>0</v>
      </c>
      <c r="AD30" s="59">
        <f>SUMIFS('4-收据记录表'!$AI:$AI,'4-收据记录表'!$AC:$AC,'7-市场业绩'!$F30,'4-收据记录表'!$AZ:$AZ,AD$4)</f>
        <v>0</v>
      </c>
      <c r="AE30" s="61">
        <f t="shared" si="2"/>
        <v>0</v>
      </c>
      <c r="AF30" s="59">
        <f>SUMIFS('4-收据记录表'!$AI:$AI,'4-收据记录表'!$AC:$AC,'7-市场业绩'!$F30,'4-收据记录表'!$AZ:$AZ,AF$4)</f>
        <v>0</v>
      </c>
      <c r="AG30" s="59">
        <f>SUMIFS('4-收据记录表'!$AI:$AI,'4-收据记录表'!$AC:$AC,'7-市场业绩'!$F30,'4-收据记录表'!$AZ:$AZ,AG$4)</f>
        <v>0</v>
      </c>
      <c r="AH30" s="59">
        <f>SUMIFS('4-收据记录表'!$AI:$AI,'4-收据记录表'!$AC:$AC,'7-市场业绩'!$F30,'4-收据记录表'!$AZ:$AZ,AH$4)</f>
        <v>0</v>
      </c>
      <c r="AI30" s="59">
        <f>SUMIFS('4-收据记录表'!$AI:$AI,'4-收据记录表'!$AC:$AC,'7-市场业绩'!$F30,'4-收据记录表'!$AZ:$AZ,AI$4)</f>
        <v>0</v>
      </c>
      <c r="AJ30" s="59">
        <f t="shared" si="3"/>
        <v>0</v>
      </c>
      <c r="AK30" s="59">
        <f>SUMIFS('4-收据记录表'!AI:AI,'4-收据记录表'!AQ:AQ,"5年",'4-收据记录表'!AE:AE,"&lt;&gt;无",'4-收据记录表'!AC:AC,'7-市场业绩'!F30)</f>
        <v>0</v>
      </c>
      <c r="AL30" s="62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1">
        <v>27</v>
      </c>
      <c r="B31" s="52" t="str">
        <f>MID('5-课消明细表'!M28,6,2)</f>
        <v/>
      </c>
      <c r="C31" s="53">
        <f>'5-课消明细表'!G28</f>
        <v>0</v>
      </c>
      <c r="D31" s="54"/>
      <c r="E31" s="69"/>
      <c r="F31" s="55"/>
      <c r="G31" s="56"/>
      <c r="H31" s="55"/>
      <c r="I31" s="57"/>
      <c r="J31" s="58"/>
      <c r="K31" s="58"/>
      <c r="L31" s="58"/>
      <c r="M31" s="58"/>
      <c r="N31" s="59">
        <f>SUMIF('4-收据记录表'!AC:AC,'7-市场业绩'!F31,'4-收据记录表'!AF:AF)</f>
        <v>0</v>
      </c>
      <c r="O31" s="60">
        <f>SUMIF('4-收据记录表'!AC:AC,'7-市场业绩'!F31,'4-收据记录表'!AG:AG)</f>
        <v>0</v>
      </c>
      <c r="P31" s="59">
        <f>SUMIFS('4-收据记录表'!$AI:$AI,'4-收据记录表'!$AC:$AC,'7-市场业绩'!$F31,'4-收据记录表'!$AZ:$AZ,P$4)</f>
        <v>0</v>
      </c>
      <c r="Q31" s="59">
        <f>SUMIFS('4-收据记录表'!$AI:$AI,'4-收据记录表'!$AC:$AC,'7-市场业绩'!$F31,'4-收据记录表'!$AZ:$AZ,Q$4)</f>
        <v>0</v>
      </c>
      <c r="R31" s="59">
        <f>SUMIFS('4-收据记录表'!$AI:$AI,'4-收据记录表'!$AC:$AC,'7-市场业绩'!$F31,'4-收据记录表'!$AZ:$AZ,R$4)</f>
        <v>0</v>
      </c>
      <c r="S31" s="59">
        <f>SUMIFS('4-收据记录表'!$AI:$AI,'4-收据记录表'!$AC:$AC,'7-市场业绩'!$F31,'4-收据记录表'!$AZ:$AZ,S$4)</f>
        <v>0</v>
      </c>
      <c r="T31" s="59">
        <f>SUMIFS('4-收据记录表'!$AI:$AI,'4-收据记录表'!$AC:$AC,'7-市场业绩'!$F31,'4-收据记录表'!$AZ:$AZ,T$4)</f>
        <v>0</v>
      </c>
      <c r="U31" s="59">
        <f>SUMIFS('4-收据记录表'!$AI:$AI,'4-收据记录表'!$AC:$AC,'7-市场业绩'!$F31,'4-收据记录表'!$AZ:$AZ,U$4)</f>
        <v>0</v>
      </c>
      <c r="V31" s="59">
        <f>SUMIFS('4-收据记录表'!$AI:$AI,'4-收据记录表'!$AC:$AC,'7-市场业绩'!$F31,'4-收据记录表'!$AZ:$AZ,V$4)</f>
        <v>0</v>
      </c>
      <c r="W31" s="59">
        <f>SUMIFS('4-收据记录表'!$AI:$AI,'4-收据记录表'!$AC:$AC,'7-市场业绩'!$F31,'4-收据记录表'!$AZ:$AZ,W$4)</f>
        <v>0</v>
      </c>
      <c r="X31" s="59">
        <f>SUMIFS('4-收据记录表'!$AI:$AI,'4-收据记录表'!$AC:$AC,'7-市场业绩'!$F31,'4-收据记录表'!$AZ:$AZ,X$4)</f>
        <v>0</v>
      </c>
      <c r="Y31" s="59">
        <f>SUMIFS('4-收据记录表'!$AI:$AI,'4-收据记录表'!$AC:$AC,'7-市场业绩'!$F31,'4-收据记录表'!$AZ:$AZ,Y$4)</f>
        <v>0</v>
      </c>
      <c r="Z31" s="59">
        <f>SUMIFS('4-收据记录表'!$AI:$AI,'4-收据记录表'!$AC:$AC,'7-市场业绩'!$F31,'4-收据记录表'!$AZ:$AZ,Z$4)</f>
        <v>0</v>
      </c>
      <c r="AA31" s="59">
        <f>SUMIFS('4-收据记录表'!$AI:$AI,'4-收据记录表'!$AC:$AC,'7-市场业绩'!$F31,'4-收据记录表'!$AZ:$AZ,AA$4)</f>
        <v>0</v>
      </c>
      <c r="AB31" s="59">
        <f>SUMIFS('4-收据记录表'!$AI:$AI,'4-收据记录表'!$AC:$AC,'7-市场业绩'!$F31,'4-收据记录表'!$AZ:$AZ,AB$4)</f>
        <v>0</v>
      </c>
      <c r="AC31" s="59">
        <f>SUMIFS('4-收据记录表'!$AI:$AI,'4-收据记录表'!$AC:$AC,'7-市场业绩'!$F31,'4-收据记录表'!$AZ:$AZ,AC$4)</f>
        <v>0</v>
      </c>
      <c r="AD31" s="59">
        <f>SUMIFS('4-收据记录表'!$AI:$AI,'4-收据记录表'!$AC:$AC,'7-市场业绩'!$F31,'4-收据记录表'!$AZ:$AZ,AD$4)</f>
        <v>0</v>
      </c>
      <c r="AE31" s="61">
        <f t="shared" si="2"/>
        <v>0</v>
      </c>
      <c r="AF31" s="59">
        <f>SUMIFS('4-收据记录表'!$AI:$AI,'4-收据记录表'!$AC:$AC,'7-市场业绩'!$F31,'4-收据记录表'!$AZ:$AZ,AF$4)</f>
        <v>0</v>
      </c>
      <c r="AG31" s="59">
        <f>SUMIFS('4-收据记录表'!$AI:$AI,'4-收据记录表'!$AC:$AC,'7-市场业绩'!$F31,'4-收据记录表'!$AZ:$AZ,AG$4)</f>
        <v>0</v>
      </c>
      <c r="AH31" s="59">
        <f>SUMIFS('4-收据记录表'!$AI:$AI,'4-收据记录表'!$AC:$AC,'7-市场业绩'!$F31,'4-收据记录表'!$AZ:$AZ,AH$4)</f>
        <v>0</v>
      </c>
      <c r="AI31" s="59">
        <f>SUMIFS('4-收据记录表'!$AI:$AI,'4-收据记录表'!$AC:$AC,'7-市场业绩'!$F31,'4-收据记录表'!$AZ:$AZ,AI$4)</f>
        <v>0</v>
      </c>
      <c r="AJ31" s="59">
        <f t="shared" si="3"/>
        <v>0</v>
      </c>
      <c r="AK31" s="59">
        <f>SUMIFS('4-收据记录表'!AI:AI,'4-收据记录表'!AQ:AQ,"5年",'4-收据记录表'!AE:AE,"&lt;&gt;无",'4-收据记录表'!AC:AC,'7-市场业绩'!F31)</f>
        <v>0</v>
      </c>
      <c r="AL31" s="70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1">
        <v>28</v>
      </c>
      <c r="B32" s="52" t="str">
        <f>MID('5-课消明细表'!M29,6,2)</f>
        <v/>
      </c>
      <c r="C32" s="53">
        <f>'5-课消明细表'!G29</f>
        <v>0</v>
      </c>
      <c r="D32" s="54"/>
      <c r="E32" s="69"/>
      <c r="F32" s="55"/>
      <c r="G32" s="56"/>
      <c r="H32" s="55"/>
      <c r="I32" s="57"/>
      <c r="J32" s="58"/>
      <c r="K32" s="58"/>
      <c r="L32" s="58"/>
      <c r="M32" s="58"/>
      <c r="N32" s="59">
        <f>SUMIF('4-收据记录表'!AC:AC,'7-市场业绩'!F32,'4-收据记录表'!AF:AF)</f>
        <v>0</v>
      </c>
      <c r="O32" s="60">
        <f>SUMIF('4-收据记录表'!AC:AC,'7-市场业绩'!F32,'4-收据记录表'!AG:AG)</f>
        <v>0</v>
      </c>
      <c r="P32" s="59">
        <f>SUMIFS('4-收据记录表'!$AI:$AI,'4-收据记录表'!$AC:$AC,'7-市场业绩'!$F32,'4-收据记录表'!$AZ:$AZ,P$4)</f>
        <v>0</v>
      </c>
      <c r="Q32" s="59">
        <f>SUMIFS('4-收据记录表'!$AI:$AI,'4-收据记录表'!$AC:$AC,'7-市场业绩'!$F32,'4-收据记录表'!$AZ:$AZ,Q$4)</f>
        <v>0</v>
      </c>
      <c r="R32" s="59">
        <f>SUMIFS('4-收据记录表'!$AI:$AI,'4-收据记录表'!$AC:$AC,'7-市场业绩'!$F32,'4-收据记录表'!$AZ:$AZ,R$4)</f>
        <v>0</v>
      </c>
      <c r="S32" s="59">
        <f>SUMIFS('4-收据记录表'!$AI:$AI,'4-收据记录表'!$AC:$AC,'7-市场业绩'!$F32,'4-收据记录表'!$AZ:$AZ,S$4)</f>
        <v>0</v>
      </c>
      <c r="T32" s="59">
        <f>SUMIFS('4-收据记录表'!$AI:$AI,'4-收据记录表'!$AC:$AC,'7-市场业绩'!$F32,'4-收据记录表'!$AZ:$AZ,T$4)</f>
        <v>0</v>
      </c>
      <c r="U32" s="59">
        <f>SUMIFS('4-收据记录表'!$AI:$AI,'4-收据记录表'!$AC:$AC,'7-市场业绩'!$F32,'4-收据记录表'!$AZ:$AZ,U$4)</f>
        <v>0</v>
      </c>
      <c r="V32" s="59">
        <f>SUMIFS('4-收据记录表'!$AI:$AI,'4-收据记录表'!$AC:$AC,'7-市场业绩'!$F32,'4-收据记录表'!$AZ:$AZ,V$4)</f>
        <v>0</v>
      </c>
      <c r="W32" s="59">
        <f>SUMIFS('4-收据记录表'!$AI:$AI,'4-收据记录表'!$AC:$AC,'7-市场业绩'!$F32,'4-收据记录表'!$AZ:$AZ,W$4)</f>
        <v>0</v>
      </c>
      <c r="X32" s="59">
        <f>SUMIFS('4-收据记录表'!$AI:$AI,'4-收据记录表'!$AC:$AC,'7-市场业绩'!$F32,'4-收据记录表'!$AZ:$AZ,X$4)</f>
        <v>0</v>
      </c>
      <c r="Y32" s="59">
        <f>SUMIFS('4-收据记录表'!$AI:$AI,'4-收据记录表'!$AC:$AC,'7-市场业绩'!$F32,'4-收据记录表'!$AZ:$AZ,Y$4)</f>
        <v>0</v>
      </c>
      <c r="Z32" s="59">
        <f>SUMIFS('4-收据记录表'!$AI:$AI,'4-收据记录表'!$AC:$AC,'7-市场业绩'!$F32,'4-收据记录表'!$AZ:$AZ,Z$4)</f>
        <v>0</v>
      </c>
      <c r="AA32" s="59">
        <f>SUMIFS('4-收据记录表'!$AI:$AI,'4-收据记录表'!$AC:$AC,'7-市场业绩'!$F32,'4-收据记录表'!$AZ:$AZ,AA$4)</f>
        <v>0</v>
      </c>
      <c r="AB32" s="59">
        <f>SUMIFS('4-收据记录表'!$AI:$AI,'4-收据记录表'!$AC:$AC,'7-市场业绩'!$F32,'4-收据记录表'!$AZ:$AZ,AB$4)</f>
        <v>0</v>
      </c>
      <c r="AC32" s="59">
        <f>SUMIFS('4-收据记录表'!$AI:$AI,'4-收据记录表'!$AC:$AC,'7-市场业绩'!$F32,'4-收据记录表'!$AZ:$AZ,AC$4)</f>
        <v>0</v>
      </c>
      <c r="AD32" s="59">
        <f>SUMIFS('4-收据记录表'!$AI:$AI,'4-收据记录表'!$AC:$AC,'7-市场业绩'!$F32,'4-收据记录表'!$AZ:$AZ,AD$4)</f>
        <v>0</v>
      </c>
      <c r="AE32" s="61">
        <f t="shared" si="2"/>
        <v>0</v>
      </c>
      <c r="AF32" s="59">
        <f>SUMIFS('4-收据记录表'!$AI:$AI,'4-收据记录表'!$AC:$AC,'7-市场业绩'!$F32,'4-收据记录表'!$AZ:$AZ,AF$4)</f>
        <v>0</v>
      </c>
      <c r="AG32" s="59">
        <f>SUMIFS('4-收据记录表'!$AI:$AI,'4-收据记录表'!$AC:$AC,'7-市场业绩'!$F32,'4-收据记录表'!$AZ:$AZ,AG$4)</f>
        <v>0</v>
      </c>
      <c r="AH32" s="59">
        <f>SUMIFS('4-收据记录表'!$AI:$AI,'4-收据记录表'!$AC:$AC,'7-市场业绩'!$F32,'4-收据记录表'!$AZ:$AZ,AH$4)</f>
        <v>0</v>
      </c>
      <c r="AI32" s="59">
        <f>SUMIFS('4-收据记录表'!$AI:$AI,'4-收据记录表'!$AC:$AC,'7-市场业绩'!$F32,'4-收据记录表'!$AZ:$AZ,AI$4)</f>
        <v>0</v>
      </c>
      <c r="AJ32" s="59">
        <f t="shared" si="3"/>
        <v>0</v>
      </c>
      <c r="AK32" s="59">
        <f>SUMIFS('4-收据记录表'!AI:AI,'4-收据记录表'!AQ:AQ,"5年",'4-收据记录表'!AE:AE,"&lt;&gt;无",'4-收据记录表'!AC:AC,'7-市场业绩'!F32)</f>
        <v>0</v>
      </c>
      <c r="AL32" s="70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1">
        <v>29</v>
      </c>
      <c r="B33" s="52" t="str">
        <f>MID('5-课消明细表'!M30,6,2)</f>
        <v/>
      </c>
      <c r="C33" s="53">
        <f>'5-课消明细表'!G30</f>
        <v>0</v>
      </c>
      <c r="D33" s="54"/>
      <c r="E33" s="54"/>
      <c r="F33" s="55"/>
      <c r="G33" s="56"/>
      <c r="H33" s="55"/>
      <c r="I33" s="57"/>
      <c r="J33" s="58"/>
      <c r="K33" s="58"/>
      <c r="L33" s="58"/>
      <c r="M33" s="58"/>
      <c r="N33" s="59">
        <f>SUMIF('4-收据记录表'!AC:AC,'7-市场业绩'!F33,'4-收据记录表'!AF:AF)</f>
        <v>0</v>
      </c>
      <c r="O33" s="60">
        <f>SUMIF('4-收据记录表'!AC:AC,'7-市场业绩'!F33,'4-收据记录表'!AG:AG)</f>
        <v>0</v>
      </c>
      <c r="P33" s="59">
        <f>SUMIFS('4-收据记录表'!$AI:$AI,'4-收据记录表'!$AC:$AC,'7-市场业绩'!$F33,'4-收据记录表'!$AZ:$AZ,P$4)</f>
        <v>0</v>
      </c>
      <c r="Q33" s="59">
        <f>SUMIFS('4-收据记录表'!$AI:$AI,'4-收据记录表'!$AC:$AC,'7-市场业绩'!$F33,'4-收据记录表'!$AZ:$AZ,Q$4)</f>
        <v>0</v>
      </c>
      <c r="R33" s="59">
        <f>SUMIFS('4-收据记录表'!$AI:$AI,'4-收据记录表'!$AC:$AC,'7-市场业绩'!$F33,'4-收据记录表'!$AZ:$AZ,R$4)</f>
        <v>0</v>
      </c>
      <c r="S33" s="59">
        <f>SUMIFS('4-收据记录表'!$AI:$AI,'4-收据记录表'!$AC:$AC,'7-市场业绩'!$F33,'4-收据记录表'!$AZ:$AZ,S$4)</f>
        <v>0</v>
      </c>
      <c r="T33" s="59">
        <f>SUMIFS('4-收据记录表'!$AI:$AI,'4-收据记录表'!$AC:$AC,'7-市场业绩'!$F33,'4-收据记录表'!$AZ:$AZ,T$4)</f>
        <v>0</v>
      </c>
      <c r="U33" s="59">
        <f>SUMIFS('4-收据记录表'!$AI:$AI,'4-收据记录表'!$AC:$AC,'7-市场业绩'!$F33,'4-收据记录表'!$AZ:$AZ,U$4)</f>
        <v>0</v>
      </c>
      <c r="V33" s="59">
        <f>SUMIFS('4-收据记录表'!$AI:$AI,'4-收据记录表'!$AC:$AC,'7-市场业绩'!$F33,'4-收据记录表'!$AZ:$AZ,V$4)</f>
        <v>0</v>
      </c>
      <c r="W33" s="59">
        <f>SUMIFS('4-收据记录表'!$AI:$AI,'4-收据记录表'!$AC:$AC,'7-市场业绩'!$F33,'4-收据记录表'!$AZ:$AZ,W$4)</f>
        <v>0</v>
      </c>
      <c r="X33" s="59">
        <f>SUMIFS('4-收据记录表'!$AI:$AI,'4-收据记录表'!$AC:$AC,'7-市场业绩'!$F33,'4-收据记录表'!$AZ:$AZ,X$4)</f>
        <v>0</v>
      </c>
      <c r="Y33" s="59">
        <f>SUMIFS('4-收据记录表'!$AI:$AI,'4-收据记录表'!$AC:$AC,'7-市场业绩'!$F33,'4-收据记录表'!$AZ:$AZ,Y$4)</f>
        <v>0</v>
      </c>
      <c r="Z33" s="59">
        <f>SUMIFS('4-收据记录表'!$AI:$AI,'4-收据记录表'!$AC:$AC,'7-市场业绩'!$F33,'4-收据记录表'!$AZ:$AZ,Z$4)</f>
        <v>0</v>
      </c>
      <c r="AA33" s="59">
        <f>SUMIFS('4-收据记录表'!$AI:$AI,'4-收据记录表'!$AC:$AC,'7-市场业绩'!$F33,'4-收据记录表'!$AZ:$AZ,AA$4)</f>
        <v>0</v>
      </c>
      <c r="AB33" s="59">
        <f>SUMIFS('4-收据记录表'!$AI:$AI,'4-收据记录表'!$AC:$AC,'7-市场业绩'!$F33,'4-收据记录表'!$AZ:$AZ,AB$4)</f>
        <v>0</v>
      </c>
      <c r="AC33" s="59">
        <f>SUMIFS('4-收据记录表'!$AI:$AI,'4-收据记录表'!$AC:$AC,'7-市场业绩'!$F33,'4-收据记录表'!$AZ:$AZ,AC$4)</f>
        <v>0</v>
      </c>
      <c r="AD33" s="59">
        <f>SUMIFS('4-收据记录表'!$AI:$AI,'4-收据记录表'!$AC:$AC,'7-市场业绩'!$F33,'4-收据记录表'!$AZ:$AZ,AD$4)</f>
        <v>0</v>
      </c>
      <c r="AE33" s="61">
        <f t="shared" si="2"/>
        <v>0</v>
      </c>
      <c r="AF33" s="59">
        <f>SUMIFS('4-收据记录表'!$AI:$AI,'4-收据记录表'!$AC:$AC,'7-市场业绩'!$F33,'4-收据记录表'!$AZ:$AZ,AF$4)</f>
        <v>0</v>
      </c>
      <c r="AG33" s="59">
        <f>SUMIFS('4-收据记录表'!$AI:$AI,'4-收据记录表'!$AC:$AC,'7-市场业绩'!$F33,'4-收据记录表'!$AZ:$AZ,AG$4)</f>
        <v>0</v>
      </c>
      <c r="AH33" s="59">
        <f>SUMIFS('4-收据记录表'!$AI:$AI,'4-收据记录表'!$AC:$AC,'7-市场业绩'!$F33,'4-收据记录表'!$AZ:$AZ,AH$4)</f>
        <v>0</v>
      </c>
      <c r="AI33" s="59">
        <f>SUMIFS('4-收据记录表'!$AI:$AI,'4-收据记录表'!$AC:$AC,'7-市场业绩'!$F33,'4-收据记录表'!$AZ:$AZ,AI$4)</f>
        <v>0</v>
      </c>
      <c r="AJ33" s="59">
        <f t="shared" si="3"/>
        <v>0</v>
      </c>
      <c r="AK33" s="59">
        <f>SUMIFS('4-收据记录表'!AI:AI,'4-收据记录表'!AQ:AQ,"5年",'4-收据记录表'!AE:AE,"&lt;&gt;无",'4-收据记录表'!AC:AC,'7-市场业绩'!F33)</f>
        <v>0</v>
      </c>
      <c r="AL33" s="62"/>
      <c r="AO33" s="19" t="s">
        <v>847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1">
        <v>30</v>
      </c>
      <c r="B34" s="52" t="str">
        <f>MID('5-课消明细表'!M31,6,2)</f>
        <v/>
      </c>
      <c r="C34" s="53">
        <f>'5-课消明细表'!G31</f>
        <v>0</v>
      </c>
      <c r="D34" s="54"/>
      <c r="E34" s="54"/>
      <c r="F34" s="55"/>
      <c r="G34" s="56"/>
      <c r="H34" s="55"/>
      <c r="I34" s="57"/>
      <c r="J34" s="58"/>
      <c r="K34" s="58"/>
      <c r="L34" s="58"/>
      <c r="M34" s="58"/>
      <c r="N34" s="59">
        <f>SUMIF('4-收据记录表'!AC:AC,'7-市场业绩'!F34,'4-收据记录表'!AF:AF)</f>
        <v>0</v>
      </c>
      <c r="O34" s="60">
        <f>SUMIF('4-收据记录表'!AC:AC,'7-市场业绩'!F34,'4-收据记录表'!AG:AG)</f>
        <v>0</v>
      </c>
      <c r="P34" s="59">
        <f>SUMIFS('4-收据记录表'!$AI:$AI,'4-收据记录表'!$AC:$AC,'7-市场业绩'!$F34,'4-收据记录表'!$AZ:$AZ,P$4)</f>
        <v>0</v>
      </c>
      <c r="Q34" s="59">
        <f>SUMIFS('4-收据记录表'!$AI:$AI,'4-收据记录表'!$AC:$AC,'7-市场业绩'!$F34,'4-收据记录表'!$AZ:$AZ,Q$4)</f>
        <v>0</v>
      </c>
      <c r="R34" s="59">
        <f>SUMIFS('4-收据记录表'!$AI:$AI,'4-收据记录表'!$AC:$AC,'7-市场业绩'!$F34,'4-收据记录表'!$AZ:$AZ,R$4)</f>
        <v>0</v>
      </c>
      <c r="S34" s="59">
        <f>SUMIFS('4-收据记录表'!$AI:$AI,'4-收据记录表'!$AC:$AC,'7-市场业绩'!$F34,'4-收据记录表'!$AZ:$AZ,S$4)</f>
        <v>0</v>
      </c>
      <c r="T34" s="59">
        <f>SUMIFS('4-收据记录表'!$AI:$AI,'4-收据记录表'!$AC:$AC,'7-市场业绩'!$F34,'4-收据记录表'!$AZ:$AZ,T$4)</f>
        <v>0</v>
      </c>
      <c r="U34" s="59">
        <f>SUMIFS('4-收据记录表'!$AI:$AI,'4-收据记录表'!$AC:$AC,'7-市场业绩'!$F34,'4-收据记录表'!$AZ:$AZ,U$4)</f>
        <v>0</v>
      </c>
      <c r="V34" s="59">
        <f>SUMIFS('4-收据记录表'!$AI:$AI,'4-收据记录表'!$AC:$AC,'7-市场业绩'!$F34,'4-收据记录表'!$AZ:$AZ,V$4)</f>
        <v>0</v>
      </c>
      <c r="W34" s="59">
        <f>SUMIFS('4-收据记录表'!$AI:$AI,'4-收据记录表'!$AC:$AC,'7-市场业绩'!$F34,'4-收据记录表'!$AZ:$AZ,W$4)</f>
        <v>0</v>
      </c>
      <c r="X34" s="59">
        <f>SUMIFS('4-收据记录表'!$AI:$AI,'4-收据记录表'!$AC:$AC,'7-市场业绩'!$F34,'4-收据记录表'!$AZ:$AZ,X$4)</f>
        <v>0</v>
      </c>
      <c r="Y34" s="59">
        <f>SUMIFS('4-收据记录表'!$AI:$AI,'4-收据记录表'!$AC:$AC,'7-市场业绩'!$F34,'4-收据记录表'!$AZ:$AZ,Y$4)</f>
        <v>0</v>
      </c>
      <c r="Z34" s="59">
        <f>SUMIFS('4-收据记录表'!$AI:$AI,'4-收据记录表'!$AC:$AC,'7-市场业绩'!$F34,'4-收据记录表'!$AZ:$AZ,Z$4)</f>
        <v>0</v>
      </c>
      <c r="AA34" s="59">
        <f>SUMIFS('4-收据记录表'!$AI:$AI,'4-收据记录表'!$AC:$AC,'7-市场业绩'!$F34,'4-收据记录表'!$AZ:$AZ,AA$4)</f>
        <v>0</v>
      </c>
      <c r="AB34" s="59">
        <f>SUMIFS('4-收据记录表'!$AI:$AI,'4-收据记录表'!$AC:$AC,'7-市场业绩'!$F34,'4-收据记录表'!$AZ:$AZ,AB$4)</f>
        <v>0</v>
      </c>
      <c r="AC34" s="59">
        <f>SUMIFS('4-收据记录表'!$AI:$AI,'4-收据记录表'!$AC:$AC,'7-市场业绩'!$F34,'4-收据记录表'!$AZ:$AZ,AC$4)</f>
        <v>0</v>
      </c>
      <c r="AD34" s="59">
        <f>SUMIFS('4-收据记录表'!$AI:$AI,'4-收据记录表'!$AC:$AC,'7-市场业绩'!$F34,'4-收据记录表'!$AZ:$AZ,AD$4)</f>
        <v>0</v>
      </c>
      <c r="AE34" s="61">
        <f t="shared" si="2"/>
        <v>0</v>
      </c>
      <c r="AF34" s="59">
        <f>SUMIFS('4-收据记录表'!$AI:$AI,'4-收据记录表'!$AC:$AC,'7-市场业绩'!$F34,'4-收据记录表'!$AZ:$AZ,AF$4)</f>
        <v>0</v>
      </c>
      <c r="AG34" s="59">
        <f>SUMIFS('4-收据记录表'!$AI:$AI,'4-收据记录表'!$AC:$AC,'7-市场业绩'!$F34,'4-收据记录表'!$AZ:$AZ,AG$4)</f>
        <v>0</v>
      </c>
      <c r="AH34" s="59">
        <f>SUMIFS('4-收据记录表'!$AI:$AI,'4-收据记录表'!$AC:$AC,'7-市场业绩'!$F34,'4-收据记录表'!$AZ:$AZ,AH$4)</f>
        <v>0</v>
      </c>
      <c r="AI34" s="59">
        <f>SUMIFS('4-收据记录表'!$AI:$AI,'4-收据记录表'!$AC:$AC,'7-市场业绩'!$F34,'4-收据记录表'!$AZ:$AZ,AI$4)</f>
        <v>0</v>
      </c>
      <c r="AJ34" s="59">
        <f t="shared" si="3"/>
        <v>0</v>
      </c>
      <c r="AK34" s="59">
        <f>SUMIFS('4-收据记录表'!AI:AI,'4-收据记录表'!AQ:AQ,"5年",'4-收据记录表'!AE:AE,"&lt;&gt;无",'4-收据记录表'!AC:AC,'7-市场业绩'!F34)</f>
        <v>0</v>
      </c>
      <c r="AL34" s="62"/>
      <c r="AO34" s="19" t="s">
        <v>856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1">
        <v>31</v>
      </c>
      <c r="B35" s="52" t="str">
        <f>MID('5-课消明细表'!M32,6,2)</f>
        <v/>
      </c>
      <c r="C35" s="53">
        <f>'5-课消明细表'!G32</f>
        <v>0</v>
      </c>
      <c r="D35" s="54"/>
      <c r="E35" s="69"/>
      <c r="F35" s="55"/>
      <c r="G35" s="55"/>
      <c r="H35" s="55"/>
      <c r="I35" s="65"/>
      <c r="J35" s="58"/>
      <c r="K35" s="58"/>
      <c r="L35" s="58"/>
      <c r="M35" s="58"/>
      <c r="N35" s="59">
        <f>SUMIF('4-收据记录表'!AC:AC,'7-市场业绩'!F35,'4-收据记录表'!AF:AF)</f>
        <v>0</v>
      </c>
      <c r="O35" s="60">
        <f>SUMIF('4-收据记录表'!AC:AC,'7-市场业绩'!F35,'4-收据记录表'!AG:AG)</f>
        <v>0</v>
      </c>
      <c r="P35" s="59">
        <f>SUMIFS('4-收据记录表'!$AI:$AI,'4-收据记录表'!$AC:$AC,'7-市场业绩'!$F35,'4-收据记录表'!$AZ:$AZ,P$4)</f>
        <v>0</v>
      </c>
      <c r="Q35" s="59">
        <f>SUMIFS('4-收据记录表'!$AI:$AI,'4-收据记录表'!$AC:$AC,'7-市场业绩'!$F35,'4-收据记录表'!$AZ:$AZ,Q$4)</f>
        <v>0</v>
      </c>
      <c r="R35" s="59">
        <f>SUMIFS('4-收据记录表'!$AI:$AI,'4-收据记录表'!$AC:$AC,'7-市场业绩'!$F35,'4-收据记录表'!$AZ:$AZ,R$4)</f>
        <v>0</v>
      </c>
      <c r="S35" s="59">
        <f>SUMIFS('4-收据记录表'!$AI:$AI,'4-收据记录表'!$AC:$AC,'7-市场业绩'!$F35,'4-收据记录表'!$AZ:$AZ,S$4)</f>
        <v>0</v>
      </c>
      <c r="T35" s="59">
        <f>SUMIFS('4-收据记录表'!$AI:$AI,'4-收据记录表'!$AC:$AC,'7-市场业绩'!$F35,'4-收据记录表'!$AZ:$AZ,T$4)</f>
        <v>0</v>
      </c>
      <c r="U35" s="59">
        <f>SUMIFS('4-收据记录表'!$AI:$AI,'4-收据记录表'!$AC:$AC,'7-市场业绩'!$F35,'4-收据记录表'!$AZ:$AZ,U$4)</f>
        <v>0</v>
      </c>
      <c r="V35" s="59">
        <f>SUMIFS('4-收据记录表'!$AI:$AI,'4-收据记录表'!$AC:$AC,'7-市场业绩'!$F35,'4-收据记录表'!$AZ:$AZ,V$4)</f>
        <v>0</v>
      </c>
      <c r="W35" s="59">
        <f>SUMIFS('4-收据记录表'!$AI:$AI,'4-收据记录表'!$AC:$AC,'7-市场业绩'!$F35,'4-收据记录表'!$AZ:$AZ,W$4)</f>
        <v>0</v>
      </c>
      <c r="X35" s="59">
        <f>SUMIFS('4-收据记录表'!$AI:$AI,'4-收据记录表'!$AC:$AC,'7-市场业绩'!$F35,'4-收据记录表'!$AZ:$AZ,X$4)</f>
        <v>0</v>
      </c>
      <c r="Y35" s="59">
        <f>SUMIFS('4-收据记录表'!$AI:$AI,'4-收据记录表'!$AC:$AC,'7-市场业绩'!$F35,'4-收据记录表'!$AZ:$AZ,Y$4)</f>
        <v>0</v>
      </c>
      <c r="Z35" s="59">
        <f>SUMIFS('4-收据记录表'!$AI:$AI,'4-收据记录表'!$AC:$AC,'7-市场业绩'!$F35,'4-收据记录表'!$AZ:$AZ,Z$4)</f>
        <v>0</v>
      </c>
      <c r="AA35" s="59">
        <f>SUMIFS('4-收据记录表'!$AI:$AI,'4-收据记录表'!$AC:$AC,'7-市场业绩'!$F35,'4-收据记录表'!$AZ:$AZ,AA$4)</f>
        <v>0</v>
      </c>
      <c r="AB35" s="59">
        <f>SUMIFS('4-收据记录表'!$AI:$AI,'4-收据记录表'!$AC:$AC,'7-市场业绩'!$F35,'4-收据记录表'!$AZ:$AZ,AB$4)</f>
        <v>0</v>
      </c>
      <c r="AC35" s="59">
        <f>SUMIFS('4-收据记录表'!$AI:$AI,'4-收据记录表'!$AC:$AC,'7-市场业绩'!$F35,'4-收据记录表'!$AZ:$AZ,AC$4)</f>
        <v>0</v>
      </c>
      <c r="AD35" s="59">
        <f>SUMIFS('4-收据记录表'!$AI:$AI,'4-收据记录表'!$AC:$AC,'7-市场业绩'!$F35,'4-收据记录表'!$AZ:$AZ,AD$4)</f>
        <v>0</v>
      </c>
      <c r="AE35" s="61">
        <f t="shared" si="2"/>
        <v>0</v>
      </c>
      <c r="AF35" s="59">
        <f>SUMIFS('4-收据记录表'!$AI:$AI,'4-收据记录表'!$AC:$AC,'7-市场业绩'!$F35,'4-收据记录表'!$AZ:$AZ,AF$4)</f>
        <v>0</v>
      </c>
      <c r="AG35" s="59">
        <f>SUMIFS('4-收据记录表'!$AI:$AI,'4-收据记录表'!$AC:$AC,'7-市场业绩'!$F35,'4-收据记录表'!$AZ:$AZ,AG$4)</f>
        <v>0</v>
      </c>
      <c r="AH35" s="59">
        <f>SUMIFS('4-收据记录表'!$AI:$AI,'4-收据记录表'!$AC:$AC,'7-市场业绩'!$F35,'4-收据记录表'!$AZ:$AZ,AH$4)</f>
        <v>0</v>
      </c>
      <c r="AI35" s="59">
        <f>SUMIFS('4-收据记录表'!$AI:$AI,'4-收据记录表'!$AC:$AC,'7-市场业绩'!$F35,'4-收据记录表'!$AZ:$AZ,AI$4)</f>
        <v>0</v>
      </c>
      <c r="AJ35" s="59">
        <f t="shared" si="3"/>
        <v>0</v>
      </c>
      <c r="AK35" s="59">
        <f>SUMIFS('4-收据记录表'!AI:AI,'4-收据记录表'!AQ:AQ,"5年",'4-收据记录表'!AE:AE,"&lt;&gt;无",'4-收据记录表'!AC:AC,'7-市场业绩'!F35)</f>
        <v>0</v>
      </c>
      <c r="AL35" s="70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1"/>
      <c r="B36" s="72"/>
      <c r="C36" s="73"/>
      <c r="D36" s="74" t="s">
        <v>1574</v>
      </c>
      <c r="E36" s="60"/>
      <c r="F36" s="75"/>
      <c r="G36" s="75"/>
      <c r="H36" s="75"/>
      <c r="I36" s="59"/>
      <c r="J36" s="75"/>
      <c r="K36" s="75"/>
      <c r="L36" s="75"/>
      <c r="M36" s="75"/>
      <c r="N36" s="59">
        <f t="shared" ref="N36:O36" si="8">SUM(N5:N35)</f>
        <v>33</v>
      </c>
      <c r="O36" s="60">
        <f t="shared" si="8"/>
        <v>8.6500000000000021</v>
      </c>
      <c r="P36" s="59">
        <f>SUM(P5:P35)</f>
        <v>0</v>
      </c>
      <c r="Q36" s="59">
        <f t="shared" ref="Q36:AK36" si="9">SUM(Q5:Q35)</f>
        <v>0</v>
      </c>
      <c r="R36" s="59">
        <f t="shared" si="9"/>
        <v>0</v>
      </c>
      <c r="S36" s="59">
        <f t="shared" si="9"/>
        <v>0</v>
      </c>
      <c r="T36" s="59">
        <f t="shared" si="9"/>
        <v>0</v>
      </c>
      <c r="U36" s="59">
        <f t="shared" si="9"/>
        <v>0</v>
      </c>
      <c r="V36" s="59">
        <f t="shared" si="9"/>
        <v>147170</v>
      </c>
      <c r="W36" s="59">
        <f t="shared" si="9"/>
        <v>0</v>
      </c>
      <c r="X36" s="59">
        <f t="shared" si="9"/>
        <v>66120</v>
      </c>
      <c r="Y36" s="59">
        <f t="shared" si="9"/>
        <v>49740</v>
      </c>
      <c r="Z36" s="59">
        <f t="shared" si="9"/>
        <v>0</v>
      </c>
      <c r="AA36" s="59">
        <f t="shared" si="9"/>
        <v>0</v>
      </c>
      <c r="AB36" s="59">
        <f t="shared" si="9"/>
        <v>0</v>
      </c>
      <c r="AC36" s="59">
        <f t="shared" si="9"/>
        <v>0</v>
      </c>
      <c r="AD36" s="59">
        <f t="shared" si="9"/>
        <v>0</v>
      </c>
      <c r="AE36" s="59">
        <f t="shared" si="9"/>
        <v>0</v>
      </c>
      <c r="AF36" s="59">
        <f t="shared" si="9"/>
        <v>0</v>
      </c>
      <c r="AG36" s="59">
        <f t="shared" si="9"/>
        <v>0</v>
      </c>
      <c r="AH36" s="59">
        <f t="shared" si="9"/>
        <v>0</v>
      </c>
      <c r="AI36" s="59">
        <f t="shared" si="9"/>
        <v>0</v>
      </c>
      <c r="AJ36" s="59">
        <f t="shared" si="9"/>
        <v>263030</v>
      </c>
      <c r="AK36" s="59">
        <f t="shared" si="9"/>
        <v>0</v>
      </c>
      <c r="AL36" s="76" t="s">
        <v>1575</v>
      </c>
      <c r="AQ36" s="19">
        <f t="shared" ref="AQ36:AY36" si="10">SUM(AQ5:AQ35)</f>
        <v>20006.599999999999</v>
      </c>
      <c r="AR36" s="19">
        <f t="shared" si="10"/>
        <v>0</v>
      </c>
      <c r="AS36" s="19">
        <f t="shared" si="10"/>
        <v>147170</v>
      </c>
      <c r="AT36" s="19">
        <f t="shared" si="10"/>
        <v>0</v>
      </c>
      <c r="AU36" s="19">
        <f t="shared" si="10"/>
        <v>66120</v>
      </c>
      <c r="AV36" s="19">
        <f t="shared" si="10"/>
        <v>0</v>
      </c>
      <c r="AW36" s="19">
        <f t="shared" si="10"/>
        <v>147170</v>
      </c>
      <c r="AX36" s="19">
        <f t="shared" si="10"/>
        <v>147170</v>
      </c>
      <c r="AY36" s="19">
        <f t="shared" si="10"/>
        <v>213290</v>
      </c>
    </row>
    <row r="37" spans="1:51" ht="20.25" customHeight="1">
      <c r="A37" s="77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8"/>
      <c r="AF37" s="79"/>
      <c r="AG37" s="79"/>
      <c r="AH37" s="79"/>
      <c r="AI37" s="79"/>
      <c r="AJ37" s="80">
        <f>SUM(AE37:AI37)+SUM(P37:X37)</f>
        <v>0</v>
      </c>
      <c r="AK37" s="80"/>
      <c r="AL37" s="77" t="s">
        <v>1576</v>
      </c>
    </row>
  </sheetData>
  <sheetProtection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/>
  <ignoredErrors>
    <ignoredError sqref="AE5 AE6:AE3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workbookViewId="0">
      <selection activeCell="K4" sqref="K4:K8"/>
    </sheetView>
  </sheetViews>
  <sheetFormatPr baseColWidth="10" defaultColWidth="8.83203125" defaultRowHeight="30" customHeight="1" x14ac:dyDescent="0"/>
  <cols>
    <col min="1" max="1" width="6.83203125" style="219" customWidth="1"/>
    <col min="2" max="2" width="6.5" style="219" bestFit="1" customWidth="1"/>
    <col min="3" max="3" width="11.6640625" style="219" customWidth="1"/>
    <col min="4" max="4" width="13.6640625" style="219" customWidth="1"/>
    <col min="5" max="5" width="12.6640625" style="219" customWidth="1"/>
    <col min="6" max="6" width="14.6640625" style="219" bestFit="1" customWidth="1"/>
    <col min="7" max="7" width="8.1640625" style="219" customWidth="1"/>
    <col min="8" max="8" width="13.83203125" style="219" customWidth="1"/>
    <col min="9" max="9" width="14" style="219" customWidth="1"/>
    <col min="10" max="10" width="13.83203125" style="219" customWidth="1"/>
    <col min="11" max="11" width="16.33203125" style="219" customWidth="1"/>
    <col min="12" max="12" width="11.83203125" style="219" hidden="1" customWidth="1"/>
    <col min="13" max="13" width="15.6640625" style="219" customWidth="1"/>
    <col min="14" max="15" width="17" style="219" hidden="1" customWidth="1"/>
    <col min="16" max="16" width="5.6640625" style="219" hidden="1" customWidth="1"/>
    <col min="17" max="17" width="11.5" style="219" hidden="1" customWidth="1"/>
    <col min="18" max="19" width="11.83203125" style="219" hidden="1" customWidth="1"/>
    <col min="20" max="21" width="13.1640625" style="219" hidden="1" customWidth="1"/>
    <col min="22" max="22" width="9" style="219" hidden="1" customWidth="1"/>
    <col min="23" max="23" width="14.33203125" style="219" hidden="1" customWidth="1"/>
    <col min="24" max="24" width="13.1640625" style="219" hidden="1" customWidth="1"/>
    <col min="25" max="27" width="9" style="219" hidden="1" customWidth="1"/>
    <col min="28" max="29" width="11.83203125" style="219" hidden="1" customWidth="1"/>
    <col min="30" max="35" width="9" style="219" hidden="1" customWidth="1"/>
    <col min="36" max="16384" width="8.83203125" style="219"/>
  </cols>
  <sheetData>
    <row r="1" spans="1:35" ht="33" customHeight="1">
      <c r="B1" s="263" t="s">
        <v>4279</v>
      </c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</row>
    <row r="2" spans="1:35" s="222" customFormat="1" ht="36.75" customHeight="1">
      <c r="A2" s="220" t="s">
        <v>1640</v>
      </c>
      <c r="B2" s="221" t="s">
        <v>4296</v>
      </c>
      <c r="C2" s="221" t="s">
        <v>1493</v>
      </c>
      <c r="D2" s="220" t="s">
        <v>1492</v>
      </c>
      <c r="E2" s="220" t="s">
        <v>4297</v>
      </c>
      <c r="F2" s="220" t="s">
        <v>4298</v>
      </c>
      <c r="G2" s="220" t="s">
        <v>4299</v>
      </c>
      <c r="H2" s="220" t="s">
        <v>4300</v>
      </c>
      <c r="I2" s="220" t="s">
        <v>4301</v>
      </c>
      <c r="J2" s="220" t="s">
        <v>4302</v>
      </c>
      <c r="K2" s="220" t="s">
        <v>1535</v>
      </c>
      <c r="L2" s="220" t="s">
        <v>4303</v>
      </c>
      <c r="M2" s="220" t="s">
        <v>4304</v>
      </c>
      <c r="R2" s="222">
        <v>1</v>
      </c>
      <c r="S2" s="222">
        <v>1.2</v>
      </c>
      <c r="T2" s="222">
        <v>1.5</v>
      </c>
      <c r="U2" s="222">
        <v>2</v>
      </c>
      <c r="AD2" s="222" t="s">
        <v>4305</v>
      </c>
      <c r="AE2" s="223" t="s">
        <v>4281</v>
      </c>
      <c r="AF2" s="223" t="s">
        <v>4282</v>
      </c>
      <c r="AG2" s="223" t="s">
        <v>4283</v>
      </c>
    </row>
    <row r="3" spans="1:35" ht="30" customHeight="1">
      <c r="A3" s="224">
        <v>1</v>
      </c>
      <c r="B3" s="225" t="s">
        <v>4280</v>
      </c>
      <c r="C3" s="226" t="s">
        <v>4284</v>
      </c>
      <c r="D3" s="227">
        <v>42887</v>
      </c>
      <c r="E3" s="228" t="s">
        <v>4306</v>
      </c>
      <c r="F3" s="229">
        <v>42451</v>
      </c>
      <c r="G3" s="230" t="s">
        <v>4285</v>
      </c>
      <c r="H3" s="231">
        <v>0</v>
      </c>
      <c r="I3" s="231">
        <v>0</v>
      </c>
      <c r="J3" s="232">
        <v>0</v>
      </c>
      <c r="K3" s="233">
        <v>0</v>
      </c>
      <c r="L3" s="233">
        <v>0</v>
      </c>
      <c r="M3" s="234" t="s">
        <v>4286</v>
      </c>
      <c r="N3" s="223">
        <v>42736</v>
      </c>
      <c r="O3" s="223">
        <v>42736</v>
      </c>
      <c r="P3" s="223" t="s">
        <v>4280</v>
      </c>
      <c r="Q3" s="223"/>
      <c r="R3" s="235">
        <v>30000</v>
      </c>
      <c r="S3" s="235">
        <v>50000</v>
      </c>
      <c r="T3" s="236">
        <v>100000</v>
      </c>
      <c r="U3" s="236">
        <v>150000</v>
      </c>
      <c r="W3" s="237">
        <v>42767</v>
      </c>
      <c r="X3" s="238">
        <v>42614</v>
      </c>
      <c r="AA3" s="223" t="s">
        <v>4280</v>
      </c>
      <c r="AB3" s="239">
        <v>30000</v>
      </c>
      <c r="AC3" s="239">
        <v>50000</v>
      </c>
      <c r="AD3" s="219" t="s">
        <v>4307</v>
      </c>
      <c r="AE3" s="219" t="s">
        <v>4308</v>
      </c>
      <c r="AF3" s="219" t="s">
        <v>4309</v>
      </c>
      <c r="AG3" s="219" t="s">
        <v>4310</v>
      </c>
      <c r="AH3" s="219" t="s">
        <v>4280</v>
      </c>
      <c r="AI3" s="219">
        <v>35000</v>
      </c>
    </row>
    <row r="4" spans="1:35" ht="30" customHeight="1">
      <c r="A4" s="224">
        <v>2</v>
      </c>
      <c r="B4" s="225" t="s">
        <v>4280</v>
      </c>
      <c r="C4" s="225" t="s">
        <v>4284</v>
      </c>
      <c r="D4" s="227">
        <v>42887</v>
      </c>
      <c r="E4" s="228" t="s">
        <v>4311</v>
      </c>
      <c r="F4" s="240">
        <v>42791</v>
      </c>
      <c r="G4" s="230" t="s">
        <v>4287</v>
      </c>
      <c r="H4" s="231">
        <v>0</v>
      </c>
      <c r="I4" s="231">
        <v>0</v>
      </c>
      <c r="J4" s="232">
        <v>0</v>
      </c>
      <c r="K4" s="233">
        <v>35000</v>
      </c>
      <c r="L4" s="233">
        <v>35000</v>
      </c>
      <c r="M4" s="234" t="s">
        <v>13</v>
      </c>
      <c r="N4" s="223">
        <v>42736</v>
      </c>
      <c r="O4" s="223">
        <v>42736</v>
      </c>
      <c r="P4" s="223" t="s">
        <v>4280</v>
      </c>
      <c r="Q4" s="223"/>
      <c r="R4" s="235">
        <v>30000</v>
      </c>
      <c r="S4" s="235">
        <v>50000</v>
      </c>
      <c r="T4" s="236">
        <v>100000</v>
      </c>
      <c r="U4" s="236">
        <v>150000</v>
      </c>
      <c r="W4" s="237">
        <v>42795</v>
      </c>
      <c r="X4" s="238">
        <v>42644</v>
      </c>
      <c r="AA4" s="223" t="s">
        <v>4281</v>
      </c>
      <c r="AB4" s="239">
        <v>20000</v>
      </c>
      <c r="AC4" s="239">
        <v>40000</v>
      </c>
      <c r="AD4" s="219" t="s">
        <v>4312</v>
      </c>
      <c r="AE4" s="219" t="s">
        <v>4313</v>
      </c>
      <c r="AF4" s="219" t="s">
        <v>4314</v>
      </c>
      <c r="AG4" s="219" t="s">
        <v>4288</v>
      </c>
      <c r="AH4" s="219" t="s">
        <v>4281</v>
      </c>
      <c r="AI4" s="219">
        <v>30000</v>
      </c>
    </row>
    <row r="5" spans="1:35" ht="30" customHeight="1">
      <c r="A5" s="224">
        <v>3</v>
      </c>
      <c r="B5" s="225" t="s">
        <v>4280</v>
      </c>
      <c r="C5" s="225" t="s">
        <v>4284</v>
      </c>
      <c r="D5" s="227">
        <v>42887</v>
      </c>
      <c r="E5" s="228" t="s">
        <v>4169</v>
      </c>
      <c r="F5" s="240">
        <v>42748</v>
      </c>
      <c r="G5" s="230" t="s">
        <v>4287</v>
      </c>
      <c r="H5" s="241">
        <v>50000</v>
      </c>
      <c r="I5" s="231">
        <v>0</v>
      </c>
      <c r="J5" s="232">
        <v>50000</v>
      </c>
      <c r="K5" s="233">
        <v>275000</v>
      </c>
      <c r="L5" s="233">
        <v>35000</v>
      </c>
      <c r="M5" s="234" t="s">
        <v>13</v>
      </c>
      <c r="N5" s="223">
        <v>42736</v>
      </c>
      <c r="O5" s="223">
        <v>42736</v>
      </c>
      <c r="P5" s="223" t="s">
        <v>4280</v>
      </c>
      <c r="Q5" s="223"/>
      <c r="R5" s="235">
        <v>30000</v>
      </c>
      <c r="S5" s="235">
        <v>50000</v>
      </c>
      <c r="T5" s="236">
        <v>100000</v>
      </c>
      <c r="U5" s="236">
        <v>150000</v>
      </c>
      <c r="W5" s="237">
        <v>42826</v>
      </c>
      <c r="X5" s="238">
        <v>42675</v>
      </c>
      <c r="AA5" s="223" t="s">
        <v>4282</v>
      </c>
      <c r="AB5" s="239">
        <v>10000</v>
      </c>
      <c r="AC5" s="239">
        <v>30000</v>
      </c>
      <c r="AD5" s="219" t="s">
        <v>4315</v>
      </c>
      <c r="AE5" s="219" t="s">
        <v>4289</v>
      </c>
      <c r="AF5" s="219" t="s">
        <v>4316</v>
      </c>
      <c r="AH5" s="219" t="s">
        <v>4282</v>
      </c>
      <c r="AI5" s="219">
        <v>25000</v>
      </c>
    </row>
    <row r="6" spans="1:35" ht="30" customHeight="1">
      <c r="A6" s="224">
        <v>4</v>
      </c>
      <c r="B6" s="225" t="s">
        <v>4280</v>
      </c>
      <c r="C6" s="225" t="s">
        <v>4284</v>
      </c>
      <c r="D6" s="227">
        <v>42887</v>
      </c>
      <c r="E6" s="228" t="s">
        <v>4278</v>
      </c>
      <c r="F6" s="240">
        <v>42825</v>
      </c>
      <c r="G6" s="230" t="s">
        <v>4287</v>
      </c>
      <c r="H6" s="241">
        <v>30000</v>
      </c>
      <c r="I6" s="231">
        <v>10000</v>
      </c>
      <c r="J6" s="232">
        <v>40000</v>
      </c>
      <c r="K6" s="233">
        <v>195000</v>
      </c>
      <c r="L6" s="233">
        <v>35000</v>
      </c>
      <c r="M6" s="234" t="s">
        <v>13</v>
      </c>
      <c r="N6" s="223">
        <v>42736</v>
      </c>
      <c r="O6" s="223">
        <v>42736</v>
      </c>
      <c r="P6" s="223" t="s">
        <v>4280</v>
      </c>
      <c r="Q6" s="223"/>
      <c r="R6" s="235">
        <v>30000</v>
      </c>
      <c r="S6" s="235">
        <v>50000</v>
      </c>
      <c r="T6" s="236">
        <v>100000</v>
      </c>
      <c r="U6" s="236">
        <v>150000</v>
      </c>
      <c r="W6" s="237">
        <v>42856</v>
      </c>
      <c r="X6" s="238">
        <v>42705</v>
      </c>
      <c r="AA6" s="223" t="s">
        <v>4283</v>
      </c>
      <c r="AB6" s="239">
        <v>10000</v>
      </c>
      <c r="AC6" s="239">
        <v>20000</v>
      </c>
      <c r="AD6" s="219" t="s">
        <v>4317</v>
      </c>
      <c r="AF6" s="219" t="s">
        <v>4290</v>
      </c>
      <c r="AH6" s="219" t="s">
        <v>4283</v>
      </c>
      <c r="AI6" s="219">
        <v>20000</v>
      </c>
    </row>
    <row r="7" spans="1:35" ht="30" customHeight="1">
      <c r="A7" s="224">
        <v>5</v>
      </c>
      <c r="B7" s="225" t="s">
        <v>4280</v>
      </c>
      <c r="C7" s="225" t="s">
        <v>4284</v>
      </c>
      <c r="D7" s="227">
        <v>42887</v>
      </c>
      <c r="E7" s="228" t="s">
        <v>1852</v>
      </c>
      <c r="F7" s="240">
        <v>42217</v>
      </c>
      <c r="G7" s="230" t="s">
        <v>4285</v>
      </c>
      <c r="H7" s="241">
        <v>30000</v>
      </c>
      <c r="I7" s="231">
        <v>0</v>
      </c>
      <c r="J7" s="232">
        <v>30000</v>
      </c>
      <c r="K7" s="233">
        <v>120000</v>
      </c>
      <c r="L7" s="233">
        <v>0</v>
      </c>
      <c r="M7" s="234" t="s">
        <v>4286</v>
      </c>
      <c r="N7" s="223">
        <v>42736</v>
      </c>
      <c r="O7" s="223">
        <v>42736</v>
      </c>
      <c r="P7" s="223" t="s">
        <v>4280</v>
      </c>
      <c r="Q7" s="223"/>
      <c r="R7" s="235">
        <v>30000</v>
      </c>
      <c r="S7" s="235">
        <v>50000</v>
      </c>
      <c r="T7" s="236">
        <v>100000</v>
      </c>
      <c r="U7" s="236">
        <v>150000</v>
      </c>
      <c r="W7" s="237">
        <v>42887</v>
      </c>
      <c r="X7" s="238">
        <v>42736</v>
      </c>
      <c r="AD7" s="219" t="s">
        <v>4318</v>
      </c>
      <c r="AF7" s="219" t="s">
        <v>4291</v>
      </c>
    </row>
    <row r="8" spans="1:35" ht="30" customHeight="1">
      <c r="A8" s="224">
        <v>6</v>
      </c>
      <c r="B8" s="225" t="s">
        <v>4280</v>
      </c>
      <c r="C8" s="225" t="s">
        <v>4284</v>
      </c>
      <c r="D8" s="227">
        <v>42887</v>
      </c>
      <c r="E8" s="228" t="s">
        <v>4319</v>
      </c>
      <c r="F8" s="240">
        <v>42833</v>
      </c>
      <c r="G8" s="230" t="s">
        <v>4287</v>
      </c>
      <c r="H8" s="231"/>
      <c r="I8" s="231">
        <v>10000</v>
      </c>
      <c r="J8" s="232">
        <v>10000</v>
      </c>
      <c r="K8" s="233">
        <v>75000</v>
      </c>
      <c r="L8" s="233">
        <v>35000</v>
      </c>
      <c r="M8" s="234" t="s">
        <v>13</v>
      </c>
      <c r="N8" s="223">
        <v>42736</v>
      </c>
      <c r="O8" s="223">
        <v>42736</v>
      </c>
      <c r="P8" s="223" t="s">
        <v>4280</v>
      </c>
      <c r="Q8" s="223"/>
      <c r="R8" s="235">
        <v>30000</v>
      </c>
      <c r="S8" s="235">
        <v>50000</v>
      </c>
      <c r="T8" s="236">
        <v>100000</v>
      </c>
      <c r="U8" s="236">
        <v>150000</v>
      </c>
      <c r="W8" s="237">
        <v>42917</v>
      </c>
      <c r="X8" s="238">
        <v>42767</v>
      </c>
      <c r="AD8" s="219" t="s">
        <v>4320</v>
      </c>
    </row>
    <row r="9" spans="1:35" ht="30" customHeight="1">
      <c r="A9" s="224">
        <v>7</v>
      </c>
      <c r="B9" s="225"/>
      <c r="C9" s="225"/>
      <c r="D9" s="242"/>
      <c r="E9" s="243"/>
      <c r="F9" s="240"/>
      <c r="G9" s="230" t="e">
        <v>#N/A</v>
      </c>
      <c r="H9" s="231"/>
      <c r="I9" s="231"/>
      <c r="J9" s="232">
        <v>0</v>
      </c>
      <c r="K9" s="233" t="e">
        <v>#N/A</v>
      </c>
      <c r="L9" s="233" t="e">
        <v>#N/A</v>
      </c>
      <c r="M9" s="234" t="e">
        <v>#N/A</v>
      </c>
      <c r="N9" s="223" t="e">
        <v>#N/A</v>
      </c>
      <c r="O9" s="223" t="e">
        <v>#NUM!</v>
      </c>
      <c r="P9" s="223">
        <v>0</v>
      </c>
      <c r="Q9" s="223"/>
      <c r="R9" s="235" t="e">
        <v>#N/A</v>
      </c>
      <c r="S9" s="235" t="e">
        <v>#N/A</v>
      </c>
      <c r="T9" s="236" t="e">
        <v>#N/A</v>
      </c>
      <c r="U9" s="236" t="e">
        <v>#N/A</v>
      </c>
      <c r="W9" s="237">
        <v>42948</v>
      </c>
      <c r="X9" s="238">
        <v>42795</v>
      </c>
      <c r="AD9" s="219" t="s">
        <v>4321</v>
      </c>
    </row>
    <row r="10" spans="1:35" ht="30" customHeight="1">
      <c r="A10" s="224">
        <v>8</v>
      </c>
      <c r="B10" s="225"/>
      <c r="C10" s="225"/>
      <c r="D10" s="242"/>
      <c r="E10" s="228"/>
      <c r="F10" s="240"/>
      <c r="G10" s="230" t="e">
        <v>#N/A</v>
      </c>
      <c r="H10" s="231"/>
      <c r="I10" s="231"/>
      <c r="J10" s="232">
        <v>0</v>
      </c>
      <c r="K10" s="233" t="e">
        <v>#N/A</v>
      </c>
      <c r="L10" s="233" t="e">
        <v>#N/A</v>
      </c>
      <c r="M10" s="234" t="e">
        <v>#N/A</v>
      </c>
      <c r="N10" s="223" t="e">
        <v>#N/A</v>
      </c>
      <c r="O10" s="223" t="e">
        <v>#NUM!</v>
      </c>
      <c r="P10" s="223">
        <v>0</v>
      </c>
      <c r="Q10" s="223"/>
      <c r="R10" s="235" t="e">
        <v>#N/A</v>
      </c>
      <c r="S10" s="235" t="e">
        <v>#N/A</v>
      </c>
      <c r="T10" s="236" t="e">
        <v>#N/A</v>
      </c>
      <c r="U10" s="236" t="e">
        <v>#N/A</v>
      </c>
      <c r="W10" s="237">
        <v>42979</v>
      </c>
      <c r="X10" s="238">
        <v>42826</v>
      </c>
      <c r="AD10" s="219" t="s">
        <v>4322</v>
      </c>
    </row>
    <row r="11" spans="1:35" ht="30" customHeight="1">
      <c r="A11" s="224">
        <v>9</v>
      </c>
      <c r="B11" s="225"/>
      <c r="C11" s="225"/>
      <c r="D11" s="242"/>
      <c r="E11" s="228"/>
      <c r="F11" s="240"/>
      <c r="G11" s="230" t="e">
        <v>#N/A</v>
      </c>
      <c r="H11" s="231"/>
      <c r="I11" s="231"/>
      <c r="J11" s="232">
        <v>0</v>
      </c>
      <c r="K11" s="233" t="e">
        <v>#N/A</v>
      </c>
      <c r="L11" s="233" t="e">
        <v>#N/A</v>
      </c>
      <c r="M11" s="234" t="e">
        <v>#N/A</v>
      </c>
      <c r="N11" s="223" t="e">
        <v>#N/A</v>
      </c>
      <c r="O11" s="223" t="e">
        <v>#NUM!</v>
      </c>
      <c r="P11" s="223">
        <v>0</v>
      </c>
      <c r="Q11" s="223"/>
      <c r="R11" s="235" t="e">
        <v>#N/A</v>
      </c>
      <c r="S11" s="235" t="e">
        <v>#N/A</v>
      </c>
      <c r="T11" s="236" t="e">
        <v>#N/A</v>
      </c>
      <c r="U11" s="236" t="e">
        <v>#N/A</v>
      </c>
      <c r="W11" s="237">
        <v>43009</v>
      </c>
      <c r="X11" s="238">
        <v>42856</v>
      </c>
      <c r="AD11" s="219" t="s">
        <v>4292</v>
      </c>
    </row>
    <row r="12" spans="1:35" ht="30" customHeight="1">
      <c r="A12" s="224">
        <v>10</v>
      </c>
      <c r="B12" s="225"/>
      <c r="C12" s="225"/>
      <c r="D12" s="242"/>
      <c r="E12" s="228"/>
      <c r="F12" s="240"/>
      <c r="G12" s="230" t="e">
        <v>#N/A</v>
      </c>
      <c r="H12" s="231"/>
      <c r="I12" s="231"/>
      <c r="J12" s="232">
        <v>0</v>
      </c>
      <c r="K12" s="233" t="e">
        <v>#N/A</v>
      </c>
      <c r="L12" s="233" t="e">
        <v>#N/A</v>
      </c>
      <c r="M12" s="234" t="e">
        <v>#N/A</v>
      </c>
      <c r="N12" s="223" t="e">
        <v>#N/A</v>
      </c>
      <c r="O12" s="223" t="e">
        <v>#NUM!</v>
      </c>
      <c r="P12" s="223">
        <v>0</v>
      </c>
      <c r="Q12" s="223"/>
      <c r="R12" s="235" t="e">
        <v>#N/A</v>
      </c>
      <c r="S12" s="235" t="e">
        <v>#N/A</v>
      </c>
      <c r="T12" s="236" t="e">
        <v>#N/A</v>
      </c>
      <c r="U12" s="236" t="e">
        <v>#N/A</v>
      </c>
      <c r="W12" s="237">
        <v>43040</v>
      </c>
      <c r="X12" s="238">
        <v>42887</v>
      </c>
      <c r="AD12" s="219" t="s">
        <v>4293</v>
      </c>
    </row>
    <row r="13" spans="1:35" ht="30" customHeight="1">
      <c r="A13" s="224">
        <v>11</v>
      </c>
      <c r="B13" s="225"/>
      <c r="C13" s="225"/>
      <c r="D13" s="242"/>
      <c r="E13" s="228"/>
      <c r="F13" s="240"/>
      <c r="G13" s="230" t="e">
        <v>#N/A</v>
      </c>
      <c r="H13" s="231"/>
      <c r="I13" s="231"/>
      <c r="J13" s="232">
        <v>0</v>
      </c>
      <c r="K13" s="233" t="e">
        <v>#N/A</v>
      </c>
      <c r="L13" s="233" t="e">
        <v>#N/A</v>
      </c>
      <c r="M13" s="234" t="e">
        <v>#N/A</v>
      </c>
      <c r="N13" s="223" t="e">
        <v>#N/A</v>
      </c>
      <c r="O13" s="223" t="e">
        <v>#NUM!</v>
      </c>
      <c r="P13" s="223">
        <v>0</v>
      </c>
      <c r="Q13" s="223"/>
      <c r="R13" s="235" t="e">
        <v>#N/A</v>
      </c>
      <c r="S13" s="235" t="e">
        <v>#N/A</v>
      </c>
      <c r="T13" s="236" t="e">
        <v>#N/A</v>
      </c>
      <c r="U13" s="236" t="e">
        <v>#N/A</v>
      </c>
      <c r="W13" s="237">
        <v>43070</v>
      </c>
      <c r="X13" s="238">
        <v>42917</v>
      </c>
      <c r="AD13" s="219" t="s">
        <v>4294</v>
      </c>
    </row>
    <row r="14" spans="1:35" ht="30" customHeight="1">
      <c r="A14" s="224">
        <v>12</v>
      </c>
      <c r="B14" s="225"/>
      <c r="C14" s="225"/>
      <c r="D14" s="242"/>
      <c r="E14" s="228"/>
      <c r="F14" s="240"/>
      <c r="G14" s="230" t="e">
        <v>#N/A</v>
      </c>
      <c r="H14" s="231"/>
      <c r="I14" s="231"/>
      <c r="J14" s="232">
        <v>0</v>
      </c>
      <c r="K14" s="233" t="e">
        <v>#N/A</v>
      </c>
      <c r="L14" s="233" t="e">
        <v>#N/A</v>
      </c>
      <c r="M14" s="234" t="e">
        <v>#N/A</v>
      </c>
      <c r="N14" s="223" t="e">
        <v>#N/A</v>
      </c>
      <c r="O14" s="223" t="e">
        <v>#NUM!</v>
      </c>
      <c r="P14" s="223">
        <v>0</v>
      </c>
      <c r="Q14" s="223"/>
      <c r="R14" s="235" t="e">
        <v>#N/A</v>
      </c>
      <c r="S14" s="235" t="e">
        <v>#N/A</v>
      </c>
      <c r="T14" s="236" t="e">
        <v>#N/A</v>
      </c>
      <c r="U14" s="236" t="e">
        <v>#N/A</v>
      </c>
      <c r="AD14" s="219" t="s">
        <v>4295</v>
      </c>
    </row>
    <row r="15" spans="1:35" ht="30" customHeight="1">
      <c r="A15" s="224">
        <v>13</v>
      </c>
      <c r="B15" s="225"/>
      <c r="C15" s="225"/>
      <c r="D15" s="242"/>
      <c r="E15" s="228"/>
      <c r="F15" s="240"/>
      <c r="G15" s="230" t="e">
        <v>#N/A</v>
      </c>
      <c r="H15" s="231"/>
      <c r="I15" s="231"/>
      <c r="J15" s="232">
        <v>0</v>
      </c>
      <c r="K15" s="233" t="e">
        <v>#N/A</v>
      </c>
      <c r="L15" s="233" t="e">
        <v>#N/A</v>
      </c>
      <c r="M15" s="234" t="e">
        <v>#N/A</v>
      </c>
      <c r="N15" s="223" t="e">
        <v>#N/A</v>
      </c>
      <c r="O15" s="223" t="e">
        <v>#NUM!</v>
      </c>
      <c r="P15" s="223">
        <v>0</v>
      </c>
      <c r="Q15" s="223"/>
      <c r="R15" s="235" t="e">
        <v>#N/A</v>
      </c>
      <c r="S15" s="235" t="e">
        <v>#N/A</v>
      </c>
      <c r="T15" s="236" t="e">
        <v>#N/A</v>
      </c>
      <c r="U15" s="236" t="e">
        <v>#N/A</v>
      </c>
    </row>
    <row r="16" spans="1:35" ht="30" customHeight="1">
      <c r="A16" s="224">
        <v>14</v>
      </c>
      <c r="B16" s="225"/>
      <c r="C16" s="225"/>
      <c r="D16" s="242"/>
      <c r="E16" s="228"/>
      <c r="F16" s="240"/>
      <c r="G16" s="230" t="e">
        <v>#N/A</v>
      </c>
      <c r="H16" s="231"/>
      <c r="I16" s="231"/>
      <c r="J16" s="232">
        <v>0</v>
      </c>
      <c r="K16" s="233" t="e">
        <v>#N/A</v>
      </c>
      <c r="L16" s="233" t="e">
        <v>#N/A</v>
      </c>
      <c r="M16" s="234" t="e">
        <v>#N/A</v>
      </c>
      <c r="N16" s="223" t="e">
        <v>#N/A</v>
      </c>
      <c r="O16" s="223" t="e">
        <v>#NUM!</v>
      </c>
      <c r="P16" s="223">
        <v>0</v>
      </c>
      <c r="Q16" s="223"/>
      <c r="R16" s="235" t="e">
        <v>#N/A</v>
      </c>
      <c r="S16" s="235" t="e">
        <v>#N/A</v>
      </c>
      <c r="T16" s="236" t="e">
        <v>#N/A</v>
      </c>
      <c r="U16" s="236" t="e">
        <v>#N/A</v>
      </c>
    </row>
    <row r="17" spans="1:21" ht="30" customHeight="1">
      <c r="A17" s="224">
        <v>15</v>
      </c>
      <c r="B17" s="225"/>
      <c r="C17" s="225"/>
      <c r="D17" s="242"/>
      <c r="E17" s="228"/>
      <c r="F17" s="240"/>
      <c r="G17" s="230" t="e">
        <v>#N/A</v>
      </c>
      <c r="H17" s="231"/>
      <c r="I17" s="231"/>
      <c r="J17" s="232">
        <v>0</v>
      </c>
      <c r="K17" s="233" t="e">
        <v>#N/A</v>
      </c>
      <c r="L17" s="233" t="e">
        <v>#N/A</v>
      </c>
      <c r="M17" s="234" t="e">
        <v>#N/A</v>
      </c>
      <c r="N17" s="223" t="e">
        <v>#N/A</v>
      </c>
      <c r="O17" s="223" t="e">
        <v>#NUM!</v>
      </c>
      <c r="P17" s="223">
        <v>0</v>
      </c>
      <c r="Q17" s="223"/>
      <c r="R17" s="235" t="e">
        <v>#N/A</v>
      </c>
      <c r="S17" s="235" t="e">
        <v>#N/A</v>
      </c>
      <c r="T17" s="236" t="e">
        <v>#N/A</v>
      </c>
      <c r="U17" s="236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N19" sqref="N19"/>
    </sheetView>
  </sheetViews>
  <sheetFormatPr baseColWidth="10" defaultColWidth="8.83203125" defaultRowHeight="14" x14ac:dyDescent="0"/>
  <cols>
    <col min="1" max="1" width="3.6640625" style="19" customWidth="1"/>
    <col min="2" max="2" width="19.6640625" style="19" customWidth="1"/>
    <col min="3" max="12" width="5.6640625" style="19" customWidth="1"/>
    <col min="13" max="13" width="6.33203125" style="19" customWidth="1"/>
    <col min="14" max="14" width="5.6640625" style="19" customWidth="1"/>
    <col min="15" max="15" width="5.1640625" style="19" customWidth="1"/>
    <col min="16" max="18" width="8.83203125" style="19"/>
    <col min="19" max="19" width="10.5" style="19" customWidth="1"/>
    <col min="20" max="16384" width="8.83203125" style="19"/>
  </cols>
  <sheetData>
    <row r="1" spans="1:20" ht="18">
      <c r="A1" s="264" t="str">
        <f>LEFT('5-课消明细表'!M2,4)&amp;"年"&amp;MID('5-课消明细表'!M2,6,2)&amp;"月"&amp;'5-课消明细表'!G2&amp;"市场占有率统计表"</f>
        <v>2017年07月天河天府路中心市场占有率统计表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</row>
    <row r="2" spans="1:20" ht="19">
      <c r="A2" s="81" t="s">
        <v>73</v>
      </c>
      <c r="B2" s="82"/>
      <c r="C2" s="82"/>
      <c r="D2" s="82" t="s">
        <v>74</v>
      </c>
      <c r="E2" s="82"/>
      <c r="F2" s="82"/>
      <c r="G2" s="82"/>
      <c r="H2" s="83"/>
      <c r="I2" s="82" t="s">
        <v>1577</v>
      </c>
      <c r="J2" s="82"/>
      <c r="K2" s="82"/>
      <c r="L2" s="83"/>
      <c r="M2" s="83"/>
      <c r="N2" s="82" t="s">
        <v>1578</v>
      </c>
      <c r="O2" s="84"/>
      <c r="S2" s="19" t="s">
        <v>785</v>
      </c>
      <c r="T2" s="19" t="s">
        <v>784</v>
      </c>
    </row>
    <row r="3" spans="1:20" ht="15">
      <c r="A3" s="85"/>
      <c r="B3" s="86" t="s">
        <v>1579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8"/>
      <c r="S3" s="19">
        <f>'12-经营数据表'!D46</f>
        <v>214</v>
      </c>
      <c r="T3" s="19">
        <f>+M6-S3</f>
        <v>0</v>
      </c>
    </row>
    <row r="4" spans="1:20" ht="15">
      <c r="A4" s="85"/>
      <c r="B4" s="86"/>
      <c r="C4" s="89"/>
      <c r="D4" s="89"/>
      <c r="E4" s="89"/>
      <c r="F4" s="89"/>
      <c r="G4" s="89"/>
      <c r="H4" s="89"/>
      <c r="I4" s="89"/>
      <c r="J4" s="89"/>
      <c r="K4" s="89"/>
      <c r="L4" s="89"/>
      <c r="M4" s="90"/>
      <c r="N4" s="87"/>
      <c r="O4" s="88"/>
    </row>
    <row r="5" spans="1:20" ht="24">
      <c r="A5" s="91" t="s">
        <v>1580</v>
      </c>
      <c r="B5" s="92" t="s">
        <v>1581</v>
      </c>
      <c r="C5" s="93" t="s">
        <v>75</v>
      </c>
      <c r="D5" s="93" t="s">
        <v>19</v>
      </c>
      <c r="E5" s="93" t="s">
        <v>12</v>
      </c>
      <c r="F5" s="93" t="s">
        <v>17</v>
      </c>
      <c r="G5" s="93" t="s">
        <v>15</v>
      </c>
      <c r="H5" s="93" t="s">
        <v>16</v>
      </c>
      <c r="I5" s="93" t="s">
        <v>18</v>
      </c>
      <c r="J5" s="93" t="s">
        <v>21</v>
      </c>
      <c r="K5" s="93" t="s">
        <v>1582</v>
      </c>
      <c r="L5" s="93" t="s">
        <v>76</v>
      </c>
      <c r="M5" s="93" t="s">
        <v>77</v>
      </c>
      <c r="N5" s="93" t="s">
        <v>78</v>
      </c>
      <c r="O5" s="94" t="s">
        <v>79</v>
      </c>
    </row>
    <row r="6" spans="1:20">
      <c r="A6" s="95"/>
      <c r="B6" s="96" t="s">
        <v>77</v>
      </c>
      <c r="C6" s="97">
        <f>SUM(C7:C134)</f>
        <v>59</v>
      </c>
      <c r="D6" s="97">
        <f t="shared" ref="D6:M6" si="0">SUM(D7:D134)</f>
        <v>76</v>
      </c>
      <c r="E6" s="97">
        <f t="shared" si="0"/>
        <v>54</v>
      </c>
      <c r="F6" s="97">
        <f t="shared" si="0"/>
        <v>19</v>
      </c>
      <c r="G6" s="97">
        <f t="shared" si="0"/>
        <v>5</v>
      </c>
      <c r="H6" s="97">
        <f t="shared" si="0"/>
        <v>0</v>
      </c>
      <c r="I6" s="97">
        <f t="shared" si="0"/>
        <v>1</v>
      </c>
      <c r="J6" s="97">
        <f t="shared" si="0"/>
        <v>0</v>
      </c>
      <c r="K6" s="97">
        <f t="shared" si="0"/>
        <v>0</v>
      </c>
      <c r="L6" s="97">
        <f t="shared" si="0"/>
        <v>0</v>
      </c>
      <c r="M6" s="97">
        <f t="shared" si="0"/>
        <v>214</v>
      </c>
      <c r="N6" s="97">
        <f>SUM(N7:N134)</f>
        <v>1350</v>
      </c>
      <c r="O6" s="98">
        <f>IFERROR(M6/N6,0)</f>
        <v>0.15851851851851853</v>
      </c>
    </row>
    <row r="7" spans="1:20">
      <c r="A7" s="95">
        <v>1</v>
      </c>
      <c r="B7" s="99" t="s">
        <v>3415</v>
      </c>
      <c r="C7" s="9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17</v>
      </c>
      <c r="D7" s="97">
        <f>COUNTIFS('3-班级学员信息表'!$I:$I,'8-市场占有率'!D$5,'3-班级学员信息表'!$N:$N,'8-市场占有率'!$B7,'3-班级学员信息表'!$Q:$Q,"&lt;&gt;"&amp;" ")</f>
        <v>69</v>
      </c>
      <c r="E7" s="97">
        <f>COUNTIFS('3-班级学员信息表'!$I:$I,'8-市场占有率'!E$5,'3-班级学员信息表'!$N:$N,'8-市场占有率'!$B7,'3-班级学员信息表'!$Q:$Q,"&lt;&gt;"&amp;" ")</f>
        <v>43</v>
      </c>
      <c r="F7" s="97">
        <f>COUNTIFS('3-班级学员信息表'!$I:$I,'8-市场占有率'!F$5,'3-班级学员信息表'!$N:$N,'8-市场占有率'!$B7,'3-班级学员信息表'!$Q:$Q,"&lt;&gt;"&amp;" ")</f>
        <v>17</v>
      </c>
      <c r="G7" s="97">
        <f>COUNTIFS('3-班级学员信息表'!$I:$I,'8-市场占有率'!G$5,'3-班级学员信息表'!$N:$N,'8-市场占有率'!$B7,'3-班级学员信息表'!$Q:$Q,"&lt;&gt;"&amp;" ")</f>
        <v>4</v>
      </c>
      <c r="H7" s="97">
        <f>COUNTIFS('3-班级学员信息表'!$I:$I,'8-市场占有率'!H$5,'3-班级学员信息表'!$N:$N,'8-市场占有率'!$B7,'3-班级学员信息表'!$Q:$Q,"&lt;&gt;"&amp;" ")</f>
        <v>0</v>
      </c>
      <c r="I7" s="97">
        <f>COUNTIFS('3-班级学员信息表'!$I:$I,'8-市场占有率'!I$5,'3-班级学员信息表'!$N:$N,'8-市场占有率'!$B7,'3-班级学员信息表'!$Q:$Q,"&lt;&gt;"&amp;" ")</f>
        <v>1</v>
      </c>
      <c r="J7" s="97">
        <f>COUNTIFS('3-班级学员信息表'!$I:$I,'8-市场占有率'!J$5,'3-班级学员信息表'!$N:$N,'8-市场占有率'!$B7,'3-班级学员信息表'!$Q:$Q,"&lt;&gt;"&amp;" ")</f>
        <v>0</v>
      </c>
      <c r="K7" s="97">
        <f>COUNTIFS('3-班级学员信息表'!$I:$I,'8-市场占有率'!K$5,'3-班级学员信息表'!$N:$N,'8-市场占有率'!$B7,'3-班级学员信息表'!$Q:$Q,"&lt;&gt;"&amp;" ")</f>
        <v>0</v>
      </c>
      <c r="L7" s="9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7">
        <f>SUM(C7:L7)</f>
        <v>151</v>
      </c>
      <c r="N7" s="100">
        <v>1350</v>
      </c>
      <c r="O7" s="98">
        <f t="shared" ref="O7:O70" si="1">IFERROR(M7/N7,0)</f>
        <v>0.11185185185185186</v>
      </c>
    </row>
    <row r="8" spans="1:20">
      <c r="A8" s="95">
        <v>2</v>
      </c>
      <c r="B8" s="99" t="s">
        <v>3502</v>
      </c>
      <c r="C8" s="9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7">
        <f>COUNTIFS('3-班级学员信息表'!$I:$I,'8-市场占有率'!D$5,'3-班级学员信息表'!$N:$N,'8-市场占有率'!$B8,'3-班级学员信息表'!$Q:$Q,"&lt;&gt;"&amp;" ")</f>
        <v>4</v>
      </c>
      <c r="E8" s="97">
        <f>COUNTIFS('3-班级学员信息表'!$I:$I,'8-市场占有率'!E$5,'3-班级学员信息表'!$N:$N,'8-市场占有率'!$B8,'3-班级学员信息表'!$Q:$Q,"&lt;&gt;"&amp;" ")</f>
        <v>3</v>
      </c>
      <c r="F8" s="97">
        <f>COUNTIFS('3-班级学员信息表'!$I:$I,'8-市场占有率'!F$5,'3-班级学员信息表'!$N:$N,'8-市场占有率'!$B8,'3-班级学员信息表'!$Q:$Q,"&lt;&gt;"&amp;" ")</f>
        <v>0</v>
      </c>
      <c r="G8" s="97">
        <f>COUNTIFS('3-班级学员信息表'!$I:$I,'8-市场占有率'!G$5,'3-班级学员信息表'!$N:$N,'8-市场占有率'!$B8,'3-班级学员信息表'!$Q:$Q,"&lt;&gt;"&amp;" ")</f>
        <v>0</v>
      </c>
      <c r="H8" s="97">
        <f>COUNTIFS('3-班级学员信息表'!$I:$I,'8-市场占有率'!H$5,'3-班级学员信息表'!$N:$N,'8-市场占有率'!$B8,'3-班级学员信息表'!$Q:$Q,"&lt;&gt;"&amp;" ")</f>
        <v>0</v>
      </c>
      <c r="I8" s="97">
        <f>COUNTIFS('3-班级学员信息表'!$I:$I,'8-市场占有率'!I$5,'3-班级学员信息表'!$N:$N,'8-市场占有率'!$B8,'3-班级学员信息表'!$Q:$Q,"&lt;&gt;"&amp;" ")</f>
        <v>0</v>
      </c>
      <c r="J8" s="97">
        <f>COUNTIFS('3-班级学员信息表'!$I:$I,'8-市场占有率'!J$5,'3-班级学员信息表'!$N:$N,'8-市场占有率'!$B8,'3-班级学员信息表'!$Q:$Q,"&lt;&gt;"&amp;" ")</f>
        <v>0</v>
      </c>
      <c r="K8" s="97">
        <f>COUNTIFS('3-班级学员信息表'!$I:$I,'8-市场占有率'!K$5,'3-班级学员信息表'!$N:$N,'8-市场占有率'!$B8,'3-班级学员信息表'!$Q:$Q,"&lt;&gt;"&amp;" ")</f>
        <v>0</v>
      </c>
      <c r="L8" s="9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7">
        <f t="shared" ref="M8:M71" si="2">SUM(C8:L8)</f>
        <v>7</v>
      </c>
      <c r="N8" s="100"/>
      <c r="O8" s="98">
        <f t="shared" si="1"/>
        <v>0</v>
      </c>
    </row>
    <row r="9" spans="1:20">
      <c r="A9" s="95">
        <v>3</v>
      </c>
      <c r="B9" s="99" t="s">
        <v>4094</v>
      </c>
      <c r="C9" s="9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7">
        <f>COUNTIFS('3-班级学员信息表'!$I:$I,'8-市场占有率'!D$5,'3-班级学员信息表'!$N:$N,'8-市场占有率'!$B9,'3-班级学员信息表'!$Q:$Q,"&lt;&gt;"&amp;" ")</f>
        <v>0</v>
      </c>
      <c r="E9" s="97">
        <f>COUNTIFS('3-班级学员信息表'!$I:$I,'8-市场占有率'!E$5,'3-班级学员信息表'!$N:$N,'8-市场占有率'!$B9,'3-班级学员信息表'!$Q:$Q,"&lt;&gt;"&amp;" ")</f>
        <v>0</v>
      </c>
      <c r="F9" s="97">
        <f>COUNTIFS('3-班级学员信息表'!$I:$I,'8-市场占有率'!F$5,'3-班级学员信息表'!$N:$N,'8-市场占有率'!$B9,'3-班级学员信息表'!$Q:$Q,"&lt;&gt;"&amp;" ")</f>
        <v>0</v>
      </c>
      <c r="G9" s="97">
        <f>COUNTIFS('3-班级学员信息表'!$I:$I,'8-市场占有率'!G$5,'3-班级学员信息表'!$N:$N,'8-市场占有率'!$B9,'3-班级学员信息表'!$Q:$Q,"&lt;&gt;"&amp;" ")</f>
        <v>0</v>
      </c>
      <c r="H9" s="97">
        <f>COUNTIFS('3-班级学员信息表'!$I:$I,'8-市场占有率'!H$5,'3-班级学员信息表'!$N:$N,'8-市场占有率'!$B9,'3-班级学员信息表'!$Q:$Q,"&lt;&gt;"&amp;" ")</f>
        <v>0</v>
      </c>
      <c r="I9" s="97">
        <f>COUNTIFS('3-班级学员信息表'!$I:$I,'8-市场占有率'!I$5,'3-班级学员信息表'!$N:$N,'8-市场占有率'!$B9,'3-班级学员信息表'!$Q:$Q,"&lt;&gt;"&amp;" ")</f>
        <v>0</v>
      </c>
      <c r="J9" s="97">
        <f>COUNTIFS('3-班级学员信息表'!$I:$I,'8-市场占有率'!J$5,'3-班级学员信息表'!$N:$N,'8-市场占有率'!$B9,'3-班级学员信息表'!$Q:$Q,"&lt;&gt;"&amp;" ")</f>
        <v>0</v>
      </c>
      <c r="K9" s="97">
        <f>COUNTIFS('3-班级学员信息表'!$I:$I,'8-市场占有率'!K$5,'3-班级学员信息表'!$N:$N,'8-市场占有率'!$B9,'3-班级学员信息表'!$Q:$Q,"&lt;&gt;"&amp;" ")</f>
        <v>0</v>
      </c>
      <c r="L9" s="9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7">
        <f t="shared" si="2"/>
        <v>1</v>
      </c>
      <c r="N9" s="100"/>
      <c r="O9" s="98">
        <f t="shared" si="1"/>
        <v>0</v>
      </c>
    </row>
    <row r="10" spans="1:20">
      <c r="A10" s="95">
        <v>4</v>
      </c>
      <c r="B10" s="99" t="s">
        <v>3775</v>
      </c>
      <c r="C10" s="9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7">
        <f>COUNTIFS('3-班级学员信息表'!$I:$I,'8-市场占有率'!D$5,'3-班级学员信息表'!$N:$N,'8-市场占有率'!$B10,'3-班级学员信息表'!$Q:$Q,"&lt;&gt;"&amp;" ")</f>
        <v>0</v>
      </c>
      <c r="E10" s="97">
        <f>COUNTIFS('3-班级学员信息表'!$I:$I,'8-市场占有率'!E$5,'3-班级学员信息表'!$N:$N,'8-市场占有率'!$B10,'3-班级学员信息表'!$Q:$Q,"&lt;&gt;"&amp;" ")</f>
        <v>1</v>
      </c>
      <c r="F10" s="97">
        <f>COUNTIFS('3-班级学员信息表'!$I:$I,'8-市场占有率'!F$5,'3-班级学员信息表'!$N:$N,'8-市场占有率'!$B10,'3-班级学员信息表'!$Q:$Q,"&lt;&gt;"&amp;" ")</f>
        <v>0</v>
      </c>
      <c r="G10" s="97">
        <f>COUNTIFS('3-班级学员信息表'!$I:$I,'8-市场占有率'!G$5,'3-班级学员信息表'!$N:$N,'8-市场占有率'!$B10,'3-班级学员信息表'!$Q:$Q,"&lt;&gt;"&amp;" ")</f>
        <v>0</v>
      </c>
      <c r="H10" s="97">
        <f>COUNTIFS('3-班级学员信息表'!$I:$I,'8-市场占有率'!H$5,'3-班级学员信息表'!$N:$N,'8-市场占有率'!$B10,'3-班级学员信息表'!$Q:$Q,"&lt;&gt;"&amp;" ")</f>
        <v>0</v>
      </c>
      <c r="I10" s="97">
        <f>COUNTIFS('3-班级学员信息表'!$I:$I,'8-市场占有率'!I$5,'3-班级学员信息表'!$N:$N,'8-市场占有率'!$B10,'3-班级学员信息表'!$Q:$Q,"&lt;&gt;"&amp;" ")</f>
        <v>0</v>
      </c>
      <c r="J10" s="97">
        <f>COUNTIFS('3-班级学员信息表'!$I:$I,'8-市场占有率'!J$5,'3-班级学员信息表'!$N:$N,'8-市场占有率'!$B10,'3-班级学员信息表'!$Q:$Q,"&lt;&gt;"&amp;" ")</f>
        <v>0</v>
      </c>
      <c r="K10" s="97">
        <f>COUNTIFS('3-班级学员信息表'!$I:$I,'8-市场占有率'!K$5,'3-班级学员信息表'!$N:$N,'8-市场占有率'!$B10,'3-班级学员信息表'!$Q:$Q,"&lt;&gt;"&amp;" ")</f>
        <v>0</v>
      </c>
      <c r="L10" s="9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7">
        <f t="shared" si="2"/>
        <v>1</v>
      </c>
      <c r="N10" s="100"/>
      <c r="O10" s="98">
        <f t="shared" si="1"/>
        <v>0</v>
      </c>
    </row>
    <row r="11" spans="1:20">
      <c r="A11" s="95">
        <v>5</v>
      </c>
      <c r="B11" s="99" t="s">
        <v>3060</v>
      </c>
      <c r="C11" s="9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26</v>
      </c>
      <c r="D11" s="97">
        <f>COUNTIFS('3-班级学员信息表'!$I:$I,'8-市场占有率'!D$5,'3-班级学员信息表'!$N:$N,'8-市场占有率'!$B11,'3-班级学员信息表'!$Q:$Q,"&lt;&gt;"&amp;" ")</f>
        <v>0</v>
      </c>
      <c r="E11" s="97">
        <f>COUNTIFS('3-班级学员信息表'!$I:$I,'8-市场占有率'!E$5,'3-班级学员信息表'!$N:$N,'8-市场占有率'!$B11,'3-班级学员信息表'!$Q:$Q,"&lt;&gt;"&amp;" ")</f>
        <v>0</v>
      </c>
      <c r="F11" s="97">
        <f>COUNTIFS('3-班级学员信息表'!$I:$I,'8-市场占有率'!F$5,'3-班级学员信息表'!$N:$N,'8-市场占有率'!$B11,'3-班级学员信息表'!$Q:$Q,"&lt;&gt;"&amp;" ")</f>
        <v>0</v>
      </c>
      <c r="G11" s="97">
        <f>COUNTIFS('3-班级学员信息表'!$I:$I,'8-市场占有率'!G$5,'3-班级学员信息表'!$N:$N,'8-市场占有率'!$B11,'3-班级学员信息表'!$Q:$Q,"&lt;&gt;"&amp;" ")</f>
        <v>0</v>
      </c>
      <c r="H11" s="97">
        <f>COUNTIFS('3-班级学员信息表'!$I:$I,'8-市场占有率'!H$5,'3-班级学员信息表'!$N:$N,'8-市场占有率'!$B11,'3-班级学员信息表'!$Q:$Q,"&lt;&gt;"&amp;" ")</f>
        <v>0</v>
      </c>
      <c r="I11" s="97">
        <f>COUNTIFS('3-班级学员信息表'!$I:$I,'8-市场占有率'!I$5,'3-班级学员信息表'!$N:$N,'8-市场占有率'!$B11,'3-班级学员信息表'!$Q:$Q,"&lt;&gt;"&amp;" ")</f>
        <v>0</v>
      </c>
      <c r="J11" s="97">
        <f>COUNTIFS('3-班级学员信息表'!$I:$I,'8-市场占有率'!J$5,'3-班级学员信息表'!$N:$N,'8-市场占有率'!$B11,'3-班级学员信息表'!$Q:$Q,"&lt;&gt;"&amp;" ")</f>
        <v>0</v>
      </c>
      <c r="K11" s="97">
        <f>COUNTIFS('3-班级学员信息表'!$I:$I,'8-市场占有率'!K$5,'3-班级学员信息表'!$N:$N,'8-市场占有率'!$B11,'3-班级学员信息表'!$Q:$Q,"&lt;&gt;"&amp;" ")</f>
        <v>0</v>
      </c>
      <c r="L11" s="9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7">
        <f t="shared" si="2"/>
        <v>26</v>
      </c>
      <c r="N11" s="100"/>
      <c r="O11" s="98">
        <f t="shared" si="1"/>
        <v>0</v>
      </c>
    </row>
    <row r="12" spans="1:20">
      <c r="A12" s="95">
        <v>6</v>
      </c>
      <c r="B12" s="99" t="s">
        <v>987</v>
      </c>
      <c r="C12" s="9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7">
        <f>COUNTIFS('3-班级学员信息表'!$I:$I,'8-市场占有率'!D$5,'3-班级学员信息表'!$N:$N,'8-市场占有率'!$B12,'3-班级学员信息表'!$Q:$Q,"&lt;&gt;"&amp;" ")</f>
        <v>1</v>
      </c>
      <c r="E12" s="97">
        <f>COUNTIFS('3-班级学员信息表'!$I:$I,'8-市场占有率'!E$5,'3-班级学员信息表'!$N:$N,'8-市场占有率'!$B12,'3-班级学员信息表'!$Q:$Q,"&lt;&gt;"&amp;" ")</f>
        <v>0</v>
      </c>
      <c r="F12" s="97">
        <f>COUNTIFS('3-班级学员信息表'!$I:$I,'8-市场占有率'!F$5,'3-班级学员信息表'!$N:$N,'8-市场占有率'!$B12,'3-班级学员信息表'!$Q:$Q,"&lt;&gt;"&amp;" ")</f>
        <v>0</v>
      </c>
      <c r="G12" s="97">
        <f>COUNTIFS('3-班级学员信息表'!$I:$I,'8-市场占有率'!G$5,'3-班级学员信息表'!$N:$N,'8-市场占有率'!$B12,'3-班级学员信息表'!$Q:$Q,"&lt;&gt;"&amp;" ")</f>
        <v>0</v>
      </c>
      <c r="H12" s="97">
        <f>COUNTIFS('3-班级学员信息表'!$I:$I,'8-市场占有率'!H$5,'3-班级学员信息表'!$N:$N,'8-市场占有率'!$B12,'3-班级学员信息表'!$Q:$Q,"&lt;&gt;"&amp;" ")</f>
        <v>0</v>
      </c>
      <c r="I12" s="97">
        <f>COUNTIFS('3-班级学员信息表'!$I:$I,'8-市场占有率'!I$5,'3-班级学员信息表'!$N:$N,'8-市场占有率'!$B12,'3-班级学员信息表'!$Q:$Q,"&lt;&gt;"&amp;" ")</f>
        <v>0</v>
      </c>
      <c r="J12" s="97">
        <f>COUNTIFS('3-班级学员信息表'!$I:$I,'8-市场占有率'!J$5,'3-班级学员信息表'!$N:$N,'8-市场占有率'!$B12,'3-班级学员信息表'!$Q:$Q,"&lt;&gt;"&amp;" ")</f>
        <v>0</v>
      </c>
      <c r="K12" s="97">
        <f>COUNTIFS('3-班级学员信息表'!$I:$I,'8-市场占有率'!K$5,'3-班级学员信息表'!$N:$N,'8-市场占有率'!$B12,'3-班级学员信息表'!$Q:$Q,"&lt;&gt;"&amp;" ")</f>
        <v>0</v>
      </c>
      <c r="L12" s="9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7">
        <f t="shared" si="2"/>
        <v>1</v>
      </c>
      <c r="N12" s="100"/>
      <c r="O12" s="98">
        <f t="shared" si="1"/>
        <v>0</v>
      </c>
    </row>
    <row r="13" spans="1:20">
      <c r="A13" s="95">
        <v>7</v>
      </c>
      <c r="B13" s="99" t="s">
        <v>3539</v>
      </c>
      <c r="C13" s="9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</v>
      </c>
      <c r="D13" s="97">
        <f>COUNTIFS('3-班级学员信息表'!$I:$I,'8-市场占有率'!D$5,'3-班级学员信息表'!$N:$N,'8-市场占有率'!$B13,'3-班级学员信息表'!$Q:$Q,"&lt;&gt;"&amp;" ")</f>
        <v>0</v>
      </c>
      <c r="E13" s="97">
        <f>COUNTIFS('3-班级学员信息表'!$I:$I,'8-市场占有率'!E$5,'3-班级学员信息表'!$N:$N,'8-市场占有率'!$B13,'3-班级学员信息表'!$Q:$Q,"&lt;&gt;"&amp;" ")</f>
        <v>0</v>
      </c>
      <c r="F13" s="97">
        <f>COUNTIFS('3-班级学员信息表'!$I:$I,'8-市场占有率'!F$5,'3-班级学员信息表'!$N:$N,'8-市场占有率'!$B13,'3-班级学员信息表'!$Q:$Q,"&lt;&gt;"&amp;" ")</f>
        <v>0</v>
      </c>
      <c r="G13" s="97">
        <f>COUNTIFS('3-班级学员信息表'!$I:$I,'8-市场占有率'!G$5,'3-班级学员信息表'!$N:$N,'8-市场占有率'!$B13,'3-班级学员信息表'!$Q:$Q,"&lt;&gt;"&amp;" ")</f>
        <v>0</v>
      </c>
      <c r="H13" s="97">
        <f>COUNTIFS('3-班级学员信息表'!$I:$I,'8-市场占有率'!H$5,'3-班级学员信息表'!$N:$N,'8-市场占有率'!$B13,'3-班级学员信息表'!$Q:$Q,"&lt;&gt;"&amp;" ")</f>
        <v>0</v>
      </c>
      <c r="I13" s="97">
        <f>COUNTIFS('3-班级学员信息表'!$I:$I,'8-市场占有率'!I$5,'3-班级学员信息表'!$N:$N,'8-市场占有率'!$B13,'3-班级学员信息表'!$Q:$Q,"&lt;&gt;"&amp;" ")</f>
        <v>0</v>
      </c>
      <c r="J13" s="97">
        <f>COUNTIFS('3-班级学员信息表'!$I:$I,'8-市场占有率'!J$5,'3-班级学员信息表'!$N:$N,'8-市场占有率'!$B13,'3-班级学员信息表'!$Q:$Q,"&lt;&gt;"&amp;" ")</f>
        <v>0</v>
      </c>
      <c r="K13" s="97">
        <f>COUNTIFS('3-班级学员信息表'!$I:$I,'8-市场占有率'!K$5,'3-班级学员信息表'!$N:$N,'8-市场占有率'!$B13,'3-班级学员信息表'!$Q:$Q,"&lt;&gt;"&amp;" ")</f>
        <v>0</v>
      </c>
      <c r="L13" s="9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7">
        <f t="shared" si="2"/>
        <v>1</v>
      </c>
      <c r="N13" s="100"/>
      <c r="O13" s="98">
        <f t="shared" si="1"/>
        <v>0</v>
      </c>
    </row>
    <row r="14" spans="1:20">
      <c r="A14" s="95">
        <v>8</v>
      </c>
      <c r="B14" s="99" t="s">
        <v>3714</v>
      </c>
      <c r="C14" s="9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7">
        <f>COUNTIFS('3-班级学员信息表'!$I:$I,'8-市场占有率'!D$5,'3-班级学员信息表'!$N:$N,'8-市场占有率'!$B14,'3-班级学员信息表'!$Q:$Q,"&lt;&gt;"&amp;" ")</f>
        <v>0</v>
      </c>
      <c r="E14" s="97">
        <f>COUNTIFS('3-班级学员信息表'!$I:$I,'8-市场占有率'!E$5,'3-班级学员信息表'!$N:$N,'8-市场占有率'!$B14,'3-班级学员信息表'!$Q:$Q,"&lt;&gt;"&amp;" ")</f>
        <v>0</v>
      </c>
      <c r="F14" s="97">
        <f>COUNTIFS('3-班级学员信息表'!$I:$I,'8-市场占有率'!F$5,'3-班级学员信息表'!$N:$N,'8-市场占有率'!$B14,'3-班级学员信息表'!$Q:$Q,"&lt;&gt;"&amp;" ")</f>
        <v>1</v>
      </c>
      <c r="G14" s="97">
        <f>COUNTIFS('3-班级学员信息表'!$I:$I,'8-市场占有率'!G$5,'3-班级学员信息表'!$N:$N,'8-市场占有率'!$B14,'3-班级学员信息表'!$Q:$Q,"&lt;&gt;"&amp;" ")</f>
        <v>0</v>
      </c>
      <c r="H14" s="97">
        <f>COUNTIFS('3-班级学员信息表'!$I:$I,'8-市场占有率'!H$5,'3-班级学员信息表'!$N:$N,'8-市场占有率'!$B14,'3-班级学员信息表'!$Q:$Q,"&lt;&gt;"&amp;" ")</f>
        <v>0</v>
      </c>
      <c r="I14" s="97">
        <f>COUNTIFS('3-班级学员信息表'!$I:$I,'8-市场占有率'!I$5,'3-班级学员信息表'!$N:$N,'8-市场占有率'!$B14,'3-班级学员信息表'!$Q:$Q,"&lt;&gt;"&amp;" ")</f>
        <v>0</v>
      </c>
      <c r="J14" s="97">
        <f>COUNTIFS('3-班级学员信息表'!$I:$I,'8-市场占有率'!J$5,'3-班级学员信息表'!$N:$N,'8-市场占有率'!$B14,'3-班级学员信息表'!$Q:$Q,"&lt;&gt;"&amp;" ")</f>
        <v>0</v>
      </c>
      <c r="K14" s="97">
        <f>COUNTIFS('3-班级学员信息表'!$I:$I,'8-市场占有率'!K$5,'3-班级学员信息表'!$N:$N,'8-市场占有率'!$B14,'3-班级学员信息表'!$Q:$Q,"&lt;&gt;"&amp;" ")</f>
        <v>0</v>
      </c>
      <c r="L14" s="9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7">
        <f t="shared" si="2"/>
        <v>1</v>
      </c>
      <c r="N14" s="100"/>
      <c r="O14" s="98">
        <f t="shared" si="1"/>
        <v>0</v>
      </c>
    </row>
    <row r="15" spans="1:20">
      <c r="A15" s="95">
        <v>9</v>
      </c>
      <c r="B15" s="99" t="s">
        <v>3631</v>
      </c>
      <c r="C15" s="9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7">
        <f>COUNTIFS('3-班级学员信息表'!$I:$I,'8-市场占有率'!D$5,'3-班级学员信息表'!$N:$N,'8-市场占有率'!$B15,'3-班级学员信息表'!$Q:$Q,"&lt;&gt;"&amp;" ")</f>
        <v>0</v>
      </c>
      <c r="E15" s="97">
        <f>COUNTIFS('3-班级学员信息表'!$I:$I,'8-市场占有率'!E$5,'3-班级学员信息表'!$N:$N,'8-市场占有率'!$B15,'3-班级学员信息表'!$Q:$Q,"&lt;&gt;"&amp;" ")</f>
        <v>1</v>
      </c>
      <c r="F15" s="97">
        <f>COUNTIFS('3-班级学员信息表'!$I:$I,'8-市场占有率'!F$5,'3-班级学员信息表'!$N:$N,'8-市场占有率'!$B15,'3-班级学员信息表'!$Q:$Q,"&lt;&gt;"&amp;" ")</f>
        <v>0</v>
      </c>
      <c r="G15" s="97">
        <f>COUNTIFS('3-班级学员信息表'!$I:$I,'8-市场占有率'!G$5,'3-班级学员信息表'!$N:$N,'8-市场占有率'!$B15,'3-班级学员信息表'!$Q:$Q,"&lt;&gt;"&amp;" ")</f>
        <v>0</v>
      </c>
      <c r="H15" s="97">
        <f>COUNTIFS('3-班级学员信息表'!$I:$I,'8-市场占有率'!H$5,'3-班级学员信息表'!$N:$N,'8-市场占有率'!$B15,'3-班级学员信息表'!$Q:$Q,"&lt;&gt;"&amp;" ")</f>
        <v>0</v>
      </c>
      <c r="I15" s="97">
        <f>COUNTIFS('3-班级学员信息表'!$I:$I,'8-市场占有率'!I$5,'3-班级学员信息表'!$N:$N,'8-市场占有率'!$B15,'3-班级学员信息表'!$Q:$Q,"&lt;&gt;"&amp;" ")</f>
        <v>0</v>
      </c>
      <c r="J15" s="97">
        <f>COUNTIFS('3-班级学员信息表'!$I:$I,'8-市场占有率'!J$5,'3-班级学员信息表'!$N:$N,'8-市场占有率'!$B15,'3-班级学员信息表'!$Q:$Q,"&lt;&gt;"&amp;" ")</f>
        <v>0</v>
      </c>
      <c r="K15" s="97">
        <f>COUNTIFS('3-班级学员信息表'!$I:$I,'8-市场占有率'!K$5,'3-班级学员信息表'!$N:$N,'8-市场占有率'!$B15,'3-班级学员信息表'!$Q:$Q,"&lt;&gt;"&amp;" ")</f>
        <v>0</v>
      </c>
      <c r="L15" s="9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7">
        <f t="shared" si="2"/>
        <v>1</v>
      </c>
      <c r="N15" s="100"/>
      <c r="O15" s="98">
        <f t="shared" si="1"/>
        <v>0</v>
      </c>
    </row>
    <row r="16" spans="1:20">
      <c r="A16" s="95">
        <v>10</v>
      </c>
      <c r="B16" s="99" t="s">
        <v>3417</v>
      </c>
      <c r="C16" s="9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7">
        <f>COUNTIFS('3-班级学员信息表'!$I:$I,'8-市场占有率'!D$5,'3-班级学员信息表'!$N:$N,'8-市场占有率'!$B16,'3-班级学员信息表'!$Q:$Q,"&lt;&gt;"&amp;" ")</f>
        <v>1</v>
      </c>
      <c r="E16" s="97">
        <f>COUNTIFS('3-班级学员信息表'!$I:$I,'8-市场占有率'!E$5,'3-班级学员信息表'!$N:$N,'8-市场占有率'!$B16,'3-班级学员信息表'!$Q:$Q,"&lt;&gt;"&amp;" ")</f>
        <v>3</v>
      </c>
      <c r="F16" s="97">
        <f>COUNTIFS('3-班级学员信息表'!$I:$I,'8-市场占有率'!F$5,'3-班级学员信息表'!$N:$N,'8-市场占有率'!$B16,'3-班级学员信息表'!$Q:$Q,"&lt;&gt;"&amp;" ")</f>
        <v>0</v>
      </c>
      <c r="G16" s="97">
        <f>COUNTIFS('3-班级学员信息表'!$I:$I,'8-市场占有率'!G$5,'3-班级学员信息表'!$N:$N,'8-市场占有率'!$B16,'3-班级学员信息表'!$Q:$Q,"&lt;&gt;"&amp;" ")</f>
        <v>0</v>
      </c>
      <c r="H16" s="97">
        <f>COUNTIFS('3-班级学员信息表'!$I:$I,'8-市场占有率'!H$5,'3-班级学员信息表'!$N:$N,'8-市场占有率'!$B16,'3-班级学员信息表'!$Q:$Q,"&lt;&gt;"&amp;" ")</f>
        <v>0</v>
      </c>
      <c r="I16" s="97">
        <f>COUNTIFS('3-班级学员信息表'!$I:$I,'8-市场占有率'!I$5,'3-班级学员信息表'!$N:$N,'8-市场占有率'!$B16,'3-班级学员信息表'!$Q:$Q,"&lt;&gt;"&amp;" ")</f>
        <v>0</v>
      </c>
      <c r="J16" s="97">
        <f>COUNTIFS('3-班级学员信息表'!$I:$I,'8-市场占有率'!J$5,'3-班级学员信息表'!$N:$N,'8-市场占有率'!$B16,'3-班级学员信息表'!$Q:$Q,"&lt;&gt;"&amp;" ")</f>
        <v>0</v>
      </c>
      <c r="K16" s="97">
        <f>COUNTIFS('3-班级学员信息表'!$I:$I,'8-市场占有率'!K$5,'3-班级学员信息表'!$N:$N,'8-市场占有率'!$B16,'3-班级学员信息表'!$Q:$Q,"&lt;&gt;"&amp;" ")</f>
        <v>0</v>
      </c>
      <c r="L16" s="9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7">
        <f t="shared" si="2"/>
        <v>4</v>
      </c>
      <c r="N16" s="100"/>
      <c r="O16" s="98">
        <f t="shared" si="1"/>
        <v>0</v>
      </c>
    </row>
    <row r="17" spans="1:15">
      <c r="A17" s="95">
        <v>11</v>
      </c>
      <c r="B17" s="99" t="s">
        <v>2821</v>
      </c>
      <c r="C17" s="9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1</v>
      </c>
      <c r="D17" s="97">
        <f>COUNTIFS('3-班级学员信息表'!$I:$I,'8-市场占有率'!D$5,'3-班级学员信息表'!$N:$N,'8-市场占有率'!$B17,'3-班级学员信息表'!$Q:$Q,"&lt;&gt;"&amp;" ")</f>
        <v>0</v>
      </c>
      <c r="E17" s="97">
        <f>COUNTIFS('3-班级学员信息表'!$I:$I,'8-市场占有率'!E$5,'3-班级学员信息表'!$N:$N,'8-市场占有率'!$B17,'3-班级学员信息表'!$Q:$Q,"&lt;&gt;"&amp;" ")</f>
        <v>0</v>
      </c>
      <c r="F17" s="97">
        <f>COUNTIFS('3-班级学员信息表'!$I:$I,'8-市场占有率'!F$5,'3-班级学员信息表'!$N:$N,'8-市场占有率'!$B17,'3-班级学员信息表'!$Q:$Q,"&lt;&gt;"&amp;" ")</f>
        <v>0</v>
      </c>
      <c r="G17" s="97">
        <f>COUNTIFS('3-班级学员信息表'!$I:$I,'8-市场占有率'!G$5,'3-班级学员信息表'!$N:$N,'8-市场占有率'!$B17,'3-班级学员信息表'!$Q:$Q,"&lt;&gt;"&amp;" ")</f>
        <v>0</v>
      </c>
      <c r="H17" s="97">
        <f>COUNTIFS('3-班级学员信息表'!$I:$I,'8-市场占有率'!H$5,'3-班级学员信息表'!$N:$N,'8-市场占有率'!$B17,'3-班级学员信息表'!$Q:$Q,"&lt;&gt;"&amp;" ")</f>
        <v>0</v>
      </c>
      <c r="I17" s="97">
        <f>COUNTIFS('3-班级学员信息表'!$I:$I,'8-市场占有率'!I$5,'3-班级学员信息表'!$N:$N,'8-市场占有率'!$B17,'3-班级学员信息表'!$Q:$Q,"&lt;&gt;"&amp;" ")</f>
        <v>0</v>
      </c>
      <c r="J17" s="97">
        <f>COUNTIFS('3-班级学员信息表'!$I:$I,'8-市场占有率'!J$5,'3-班级学员信息表'!$N:$N,'8-市场占有率'!$B17,'3-班级学员信息表'!$Q:$Q,"&lt;&gt;"&amp;" ")</f>
        <v>0</v>
      </c>
      <c r="K17" s="97">
        <f>COUNTIFS('3-班级学员信息表'!$I:$I,'8-市场占有率'!K$5,'3-班级学员信息表'!$N:$N,'8-市场占有率'!$B17,'3-班级学员信息表'!$Q:$Q,"&lt;&gt;"&amp;" ")</f>
        <v>0</v>
      </c>
      <c r="L17" s="9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7">
        <f t="shared" si="2"/>
        <v>1</v>
      </c>
      <c r="N17" s="100"/>
      <c r="O17" s="98">
        <f t="shared" si="1"/>
        <v>0</v>
      </c>
    </row>
    <row r="18" spans="1:15">
      <c r="A18" s="95">
        <v>12</v>
      </c>
      <c r="B18" s="99" t="s">
        <v>3613</v>
      </c>
      <c r="C18" s="9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7">
        <f>COUNTIFS('3-班级学员信息表'!$I:$I,'8-市场占有率'!D$5,'3-班级学员信息表'!$N:$N,'8-市场占有率'!$B18,'3-班级学员信息表'!$Q:$Q,"&lt;&gt;"&amp;" ")</f>
        <v>0</v>
      </c>
      <c r="E18" s="97">
        <f>COUNTIFS('3-班级学员信息表'!$I:$I,'8-市场占有率'!E$5,'3-班级学员信息表'!$N:$N,'8-市场占有率'!$B18,'3-班级学员信息表'!$Q:$Q,"&lt;&gt;"&amp;" ")</f>
        <v>2</v>
      </c>
      <c r="F18" s="97">
        <f>COUNTIFS('3-班级学员信息表'!$I:$I,'8-市场占有率'!F$5,'3-班级学员信息表'!$N:$N,'8-市场占有率'!$B18,'3-班级学员信息表'!$Q:$Q,"&lt;&gt;"&amp;" ")</f>
        <v>0</v>
      </c>
      <c r="G18" s="97">
        <f>COUNTIFS('3-班级学员信息表'!$I:$I,'8-市场占有率'!G$5,'3-班级学员信息表'!$N:$N,'8-市场占有率'!$B18,'3-班级学员信息表'!$Q:$Q,"&lt;&gt;"&amp;" ")</f>
        <v>0</v>
      </c>
      <c r="H18" s="97">
        <f>COUNTIFS('3-班级学员信息表'!$I:$I,'8-市场占有率'!H$5,'3-班级学员信息表'!$N:$N,'8-市场占有率'!$B18,'3-班级学员信息表'!$Q:$Q,"&lt;&gt;"&amp;" ")</f>
        <v>0</v>
      </c>
      <c r="I18" s="97">
        <f>COUNTIFS('3-班级学员信息表'!$I:$I,'8-市场占有率'!I$5,'3-班级学员信息表'!$N:$N,'8-市场占有率'!$B18,'3-班级学员信息表'!$Q:$Q,"&lt;&gt;"&amp;" ")</f>
        <v>0</v>
      </c>
      <c r="J18" s="97">
        <f>COUNTIFS('3-班级学员信息表'!$I:$I,'8-市场占有率'!J$5,'3-班级学员信息表'!$N:$N,'8-市场占有率'!$B18,'3-班级学员信息表'!$Q:$Q,"&lt;&gt;"&amp;" ")</f>
        <v>0</v>
      </c>
      <c r="K18" s="97">
        <f>COUNTIFS('3-班级学员信息表'!$I:$I,'8-市场占有率'!K$5,'3-班级学员信息表'!$N:$N,'8-市场占有率'!$B18,'3-班级学员信息表'!$Q:$Q,"&lt;&gt;"&amp;" ")</f>
        <v>0</v>
      </c>
      <c r="L18" s="9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7">
        <f t="shared" si="2"/>
        <v>2</v>
      </c>
      <c r="N18" s="100"/>
      <c r="O18" s="98">
        <f t="shared" si="1"/>
        <v>0</v>
      </c>
    </row>
    <row r="19" spans="1:15">
      <c r="A19" s="95">
        <v>13</v>
      </c>
      <c r="B19" s="99" t="s">
        <v>2833</v>
      </c>
      <c r="C19" s="9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</v>
      </c>
      <c r="D19" s="97">
        <f>COUNTIFS('3-班级学员信息表'!$I:$I,'8-市场占有率'!D$5,'3-班级学员信息表'!$N:$N,'8-市场占有率'!$B19,'3-班级学员信息表'!$Q:$Q,"&lt;&gt;"&amp;" ")</f>
        <v>0</v>
      </c>
      <c r="E19" s="97">
        <f>COUNTIFS('3-班级学员信息表'!$I:$I,'8-市场占有率'!E$5,'3-班级学员信息表'!$N:$N,'8-市场占有率'!$B19,'3-班级学员信息表'!$Q:$Q,"&lt;&gt;"&amp;" ")</f>
        <v>0</v>
      </c>
      <c r="F19" s="97">
        <f>COUNTIFS('3-班级学员信息表'!$I:$I,'8-市场占有率'!F$5,'3-班级学员信息表'!$N:$N,'8-市场占有率'!$B19,'3-班级学员信息表'!$Q:$Q,"&lt;&gt;"&amp;" ")</f>
        <v>0</v>
      </c>
      <c r="G19" s="97">
        <f>COUNTIFS('3-班级学员信息表'!$I:$I,'8-市场占有率'!G$5,'3-班级学员信息表'!$N:$N,'8-市场占有率'!$B19,'3-班级学员信息表'!$Q:$Q,"&lt;&gt;"&amp;" ")</f>
        <v>0</v>
      </c>
      <c r="H19" s="97">
        <f>COUNTIFS('3-班级学员信息表'!$I:$I,'8-市场占有率'!H$5,'3-班级学员信息表'!$N:$N,'8-市场占有率'!$B19,'3-班级学员信息表'!$Q:$Q,"&lt;&gt;"&amp;" ")</f>
        <v>0</v>
      </c>
      <c r="I19" s="97">
        <f>COUNTIFS('3-班级学员信息表'!$I:$I,'8-市场占有率'!I$5,'3-班级学员信息表'!$N:$N,'8-市场占有率'!$B19,'3-班级学员信息表'!$Q:$Q,"&lt;&gt;"&amp;" ")</f>
        <v>0</v>
      </c>
      <c r="J19" s="97">
        <f>COUNTIFS('3-班级学员信息表'!$I:$I,'8-市场占有率'!J$5,'3-班级学员信息表'!$N:$N,'8-市场占有率'!$B19,'3-班级学员信息表'!$Q:$Q,"&lt;&gt;"&amp;" ")</f>
        <v>0</v>
      </c>
      <c r="K19" s="97">
        <f>COUNTIFS('3-班级学员信息表'!$I:$I,'8-市场占有率'!K$5,'3-班级学员信息表'!$N:$N,'8-市场占有率'!$B19,'3-班级学员信息表'!$Q:$Q,"&lt;&gt;"&amp;" ")</f>
        <v>0</v>
      </c>
      <c r="L19" s="9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7">
        <f t="shared" si="2"/>
        <v>2</v>
      </c>
      <c r="N19" s="100"/>
      <c r="O19" s="98">
        <f t="shared" si="1"/>
        <v>0</v>
      </c>
    </row>
    <row r="20" spans="1:15">
      <c r="A20" s="95">
        <v>14</v>
      </c>
      <c r="B20" s="99" t="s">
        <v>3597</v>
      </c>
      <c r="C20" s="9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7">
        <f>COUNTIFS('3-班级学员信息表'!$I:$I,'8-市场占有率'!D$5,'3-班级学员信息表'!$N:$N,'8-市场占有率'!$B20,'3-班级学员信息表'!$Q:$Q,"&lt;&gt;"&amp;" ")</f>
        <v>0</v>
      </c>
      <c r="E20" s="97">
        <f>COUNTIFS('3-班级学员信息表'!$I:$I,'8-市场占有率'!E$5,'3-班级学员信息表'!$N:$N,'8-市场占有率'!$B20,'3-班级学员信息表'!$Q:$Q,"&lt;&gt;"&amp;" ")</f>
        <v>1</v>
      </c>
      <c r="F20" s="97">
        <f>COUNTIFS('3-班级学员信息表'!$I:$I,'8-市场占有率'!F$5,'3-班级学员信息表'!$N:$N,'8-市场占有率'!$B20,'3-班级学员信息表'!$Q:$Q,"&lt;&gt;"&amp;" ")</f>
        <v>0</v>
      </c>
      <c r="G20" s="97">
        <f>COUNTIFS('3-班级学员信息表'!$I:$I,'8-市场占有率'!G$5,'3-班级学员信息表'!$N:$N,'8-市场占有率'!$B20,'3-班级学员信息表'!$Q:$Q,"&lt;&gt;"&amp;" ")</f>
        <v>0</v>
      </c>
      <c r="H20" s="97">
        <f>COUNTIFS('3-班级学员信息表'!$I:$I,'8-市场占有率'!H$5,'3-班级学员信息表'!$N:$N,'8-市场占有率'!$B20,'3-班级学员信息表'!$Q:$Q,"&lt;&gt;"&amp;" ")</f>
        <v>0</v>
      </c>
      <c r="I20" s="97">
        <f>COUNTIFS('3-班级学员信息表'!$I:$I,'8-市场占有率'!I$5,'3-班级学员信息表'!$N:$N,'8-市场占有率'!$B20,'3-班级学员信息表'!$Q:$Q,"&lt;&gt;"&amp;" ")</f>
        <v>0</v>
      </c>
      <c r="J20" s="97">
        <f>COUNTIFS('3-班级学员信息表'!$I:$I,'8-市场占有率'!J$5,'3-班级学员信息表'!$N:$N,'8-市场占有率'!$B20,'3-班级学员信息表'!$Q:$Q,"&lt;&gt;"&amp;" ")</f>
        <v>0</v>
      </c>
      <c r="K20" s="97">
        <f>COUNTIFS('3-班级学员信息表'!$I:$I,'8-市场占有率'!K$5,'3-班级学员信息表'!$N:$N,'8-市场占有率'!$B20,'3-班级学员信息表'!$Q:$Q,"&lt;&gt;"&amp;" ")</f>
        <v>0</v>
      </c>
      <c r="L20" s="9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7">
        <f t="shared" si="2"/>
        <v>1</v>
      </c>
      <c r="N20" s="100"/>
      <c r="O20" s="98">
        <f t="shared" si="1"/>
        <v>0</v>
      </c>
    </row>
    <row r="21" spans="1:15">
      <c r="A21" s="95">
        <v>15</v>
      </c>
      <c r="B21" s="99" t="s">
        <v>3402</v>
      </c>
      <c r="C21" s="9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7">
        <f>COUNTIFS('3-班级学员信息表'!$I:$I,'8-市场占有率'!D$5,'3-班级学员信息表'!$N:$N,'8-市场占有率'!$B21,'3-班级学员信息表'!$Q:$Q,"&lt;&gt;"&amp;" ")</f>
        <v>1</v>
      </c>
      <c r="E21" s="97">
        <f>COUNTIFS('3-班级学员信息表'!$I:$I,'8-市场占有率'!E$5,'3-班级学员信息表'!$N:$N,'8-市场占有率'!$B21,'3-班级学员信息表'!$Q:$Q,"&lt;&gt;"&amp;" ")</f>
        <v>0</v>
      </c>
      <c r="F21" s="97">
        <f>COUNTIFS('3-班级学员信息表'!$I:$I,'8-市场占有率'!F$5,'3-班级学员信息表'!$N:$N,'8-市场占有率'!$B21,'3-班级学员信息表'!$Q:$Q,"&lt;&gt;"&amp;" ")</f>
        <v>0</v>
      </c>
      <c r="G21" s="97">
        <f>COUNTIFS('3-班级学员信息表'!$I:$I,'8-市场占有率'!G$5,'3-班级学员信息表'!$N:$N,'8-市场占有率'!$B21,'3-班级学员信息表'!$Q:$Q,"&lt;&gt;"&amp;" ")</f>
        <v>0</v>
      </c>
      <c r="H21" s="97">
        <f>COUNTIFS('3-班级学员信息表'!$I:$I,'8-市场占有率'!H$5,'3-班级学员信息表'!$N:$N,'8-市场占有率'!$B21,'3-班级学员信息表'!$Q:$Q,"&lt;&gt;"&amp;" ")</f>
        <v>0</v>
      </c>
      <c r="I21" s="97">
        <f>COUNTIFS('3-班级学员信息表'!$I:$I,'8-市场占有率'!I$5,'3-班级学员信息表'!$N:$N,'8-市场占有率'!$B21,'3-班级学员信息表'!$Q:$Q,"&lt;&gt;"&amp;" ")</f>
        <v>0</v>
      </c>
      <c r="J21" s="97">
        <f>COUNTIFS('3-班级学员信息表'!$I:$I,'8-市场占有率'!J$5,'3-班级学员信息表'!$N:$N,'8-市场占有率'!$B21,'3-班级学员信息表'!$Q:$Q,"&lt;&gt;"&amp;" ")</f>
        <v>0</v>
      </c>
      <c r="K21" s="97">
        <f>COUNTIFS('3-班级学员信息表'!$I:$I,'8-市场占有率'!K$5,'3-班级学员信息表'!$N:$N,'8-市场占有率'!$B21,'3-班级学员信息表'!$Q:$Q,"&lt;&gt;"&amp;" ")</f>
        <v>0</v>
      </c>
      <c r="L21" s="9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7">
        <f t="shared" si="2"/>
        <v>1</v>
      </c>
      <c r="N21" s="100"/>
      <c r="O21" s="98">
        <f t="shared" si="1"/>
        <v>0</v>
      </c>
    </row>
    <row r="22" spans="1:15">
      <c r="A22" s="95">
        <v>16</v>
      </c>
      <c r="B22" s="99" t="s">
        <v>3881</v>
      </c>
      <c r="C22" s="9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</v>
      </c>
      <c r="D22" s="97">
        <f>COUNTIFS('3-班级学员信息表'!$I:$I,'8-市场占有率'!D$5,'3-班级学员信息表'!$N:$N,'8-市场占有率'!$B22,'3-班级学员信息表'!$Q:$Q,"&lt;&gt;"&amp;" ")</f>
        <v>0</v>
      </c>
      <c r="E22" s="97">
        <f>COUNTIFS('3-班级学员信息表'!$I:$I,'8-市场占有率'!E$5,'3-班级学员信息表'!$N:$N,'8-市场占有率'!$B22,'3-班级学员信息表'!$Q:$Q,"&lt;&gt;"&amp;" ")</f>
        <v>0</v>
      </c>
      <c r="F22" s="97">
        <f>COUNTIFS('3-班级学员信息表'!$I:$I,'8-市场占有率'!F$5,'3-班级学员信息表'!$N:$N,'8-市场占有率'!$B22,'3-班级学员信息表'!$Q:$Q,"&lt;&gt;"&amp;" ")</f>
        <v>0</v>
      </c>
      <c r="G22" s="97">
        <f>COUNTIFS('3-班级学员信息表'!$I:$I,'8-市场占有率'!G$5,'3-班级学员信息表'!$N:$N,'8-市场占有率'!$B22,'3-班级学员信息表'!$Q:$Q,"&lt;&gt;"&amp;" ")</f>
        <v>0</v>
      </c>
      <c r="H22" s="97">
        <f>COUNTIFS('3-班级学员信息表'!$I:$I,'8-市场占有率'!H$5,'3-班级学员信息表'!$N:$N,'8-市场占有率'!$B22,'3-班级学员信息表'!$Q:$Q,"&lt;&gt;"&amp;" ")</f>
        <v>0</v>
      </c>
      <c r="I22" s="97">
        <f>COUNTIFS('3-班级学员信息表'!$I:$I,'8-市场占有率'!I$5,'3-班级学员信息表'!$N:$N,'8-市场占有率'!$B22,'3-班级学员信息表'!$Q:$Q,"&lt;&gt;"&amp;" ")</f>
        <v>0</v>
      </c>
      <c r="J22" s="97">
        <f>COUNTIFS('3-班级学员信息表'!$I:$I,'8-市场占有率'!J$5,'3-班级学员信息表'!$N:$N,'8-市场占有率'!$B22,'3-班级学员信息表'!$Q:$Q,"&lt;&gt;"&amp;" ")</f>
        <v>0</v>
      </c>
      <c r="K22" s="97">
        <f>COUNTIFS('3-班级学员信息表'!$I:$I,'8-市场占有率'!K$5,'3-班级学员信息表'!$N:$N,'8-市场占有率'!$B22,'3-班级学员信息表'!$Q:$Q,"&lt;&gt;"&amp;" ")</f>
        <v>0</v>
      </c>
      <c r="L22" s="9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7">
        <f t="shared" si="2"/>
        <v>1</v>
      </c>
      <c r="N22" s="100"/>
      <c r="O22" s="98">
        <f t="shared" si="1"/>
        <v>0</v>
      </c>
    </row>
    <row r="23" spans="1:15">
      <c r="A23" s="95">
        <v>17</v>
      </c>
      <c r="B23" s="99" t="s">
        <v>3484</v>
      </c>
      <c r="C23" s="9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8</v>
      </c>
      <c r="D23" s="97">
        <f>COUNTIFS('3-班级学员信息表'!$I:$I,'8-市场占有率'!D$5,'3-班级学员信息表'!$N:$N,'8-市场占有率'!$B23,'3-班级学员信息表'!$Q:$Q,"&lt;&gt;"&amp;" ")</f>
        <v>0</v>
      </c>
      <c r="E23" s="97">
        <f>COUNTIFS('3-班级学员信息表'!$I:$I,'8-市场占有率'!E$5,'3-班级学员信息表'!$N:$N,'8-市场占有率'!$B23,'3-班级学员信息表'!$Q:$Q,"&lt;&gt;"&amp;" ")</f>
        <v>0</v>
      </c>
      <c r="F23" s="97">
        <f>COUNTIFS('3-班级学员信息表'!$I:$I,'8-市场占有率'!F$5,'3-班级学员信息表'!$N:$N,'8-市场占有率'!$B23,'3-班级学员信息表'!$Q:$Q,"&lt;&gt;"&amp;" ")</f>
        <v>0</v>
      </c>
      <c r="G23" s="97">
        <f>COUNTIFS('3-班级学员信息表'!$I:$I,'8-市场占有率'!G$5,'3-班级学员信息表'!$N:$N,'8-市场占有率'!$B23,'3-班级学员信息表'!$Q:$Q,"&lt;&gt;"&amp;" ")</f>
        <v>0</v>
      </c>
      <c r="H23" s="97">
        <f>COUNTIFS('3-班级学员信息表'!$I:$I,'8-市场占有率'!H$5,'3-班级学员信息表'!$N:$N,'8-市场占有率'!$B23,'3-班级学员信息表'!$Q:$Q,"&lt;&gt;"&amp;" ")</f>
        <v>0</v>
      </c>
      <c r="I23" s="97">
        <f>COUNTIFS('3-班级学员信息表'!$I:$I,'8-市场占有率'!I$5,'3-班级学员信息表'!$N:$N,'8-市场占有率'!$B23,'3-班级学员信息表'!$Q:$Q,"&lt;&gt;"&amp;" ")</f>
        <v>0</v>
      </c>
      <c r="J23" s="97">
        <f>COUNTIFS('3-班级学员信息表'!$I:$I,'8-市场占有率'!J$5,'3-班级学员信息表'!$N:$N,'8-市场占有率'!$B23,'3-班级学员信息表'!$Q:$Q,"&lt;&gt;"&amp;" ")</f>
        <v>0</v>
      </c>
      <c r="K23" s="97">
        <f>COUNTIFS('3-班级学员信息表'!$I:$I,'8-市场占有率'!K$5,'3-班级学员信息表'!$N:$N,'8-市场占有率'!$B23,'3-班级学员信息表'!$Q:$Q,"&lt;&gt;"&amp;" ")</f>
        <v>0</v>
      </c>
      <c r="L23" s="9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7">
        <f t="shared" si="2"/>
        <v>8</v>
      </c>
      <c r="N23" s="100"/>
      <c r="O23" s="98">
        <f t="shared" si="1"/>
        <v>0</v>
      </c>
    </row>
    <row r="24" spans="1:15">
      <c r="A24" s="95">
        <v>18</v>
      </c>
      <c r="B24" s="99" t="s">
        <v>4622</v>
      </c>
      <c r="C24" s="9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7">
        <f>COUNTIFS('3-班级学员信息表'!$I:$I,'8-市场占有率'!D$5,'3-班级学员信息表'!$N:$N,'8-市场占有率'!$B24,'3-班级学员信息表'!$Q:$Q,"&lt;&gt;"&amp;" ")</f>
        <v>0</v>
      </c>
      <c r="E24" s="97">
        <f>COUNTIFS('3-班级学员信息表'!$I:$I,'8-市场占有率'!E$5,'3-班级学员信息表'!$N:$N,'8-市场占有率'!$B24,'3-班级学员信息表'!$Q:$Q,"&lt;&gt;"&amp;" ")</f>
        <v>0</v>
      </c>
      <c r="F24" s="97">
        <f>COUNTIFS('3-班级学员信息表'!$I:$I,'8-市场占有率'!F$5,'3-班级学员信息表'!$N:$N,'8-市场占有率'!$B24,'3-班级学员信息表'!$Q:$Q,"&lt;&gt;"&amp;" ")</f>
        <v>0</v>
      </c>
      <c r="G24" s="97">
        <f>COUNTIFS('3-班级学员信息表'!$I:$I,'8-市场占有率'!G$5,'3-班级学员信息表'!$N:$N,'8-市场占有率'!$B24,'3-班级学员信息表'!$Q:$Q,"&lt;&gt;"&amp;" ")</f>
        <v>0</v>
      </c>
      <c r="H24" s="97">
        <f>COUNTIFS('3-班级学员信息表'!$I:$I,'8-市场占有率'!H$5,'3-班级学员信息表'!$N:$N,'8-市场占有率'!$B24,'3-班级学员信息表'!$Q:$Q,"&lt;&gt;"&amp;" ")</f>
        <v>0</v>
      </c>
      <c r="I24" s="97">
        <f>COUNTIFS('3-班级学员信息表'!$I:$I,'8-市场占有率'!I$5,'3-班级学员信息表'!$N:$N,'8-市场占有率'!$B24,'3-班级学员信息表'!$Q:$Q,"&lt;&gt;"&amp;" ")</f>
        <v>0</v>
      </c>
      <c r="J24" s="97">
        <f>COUNTIFS('3-班级学员信息表'!$I:$I,'8-市场占有率'!J$5,'3-班级学员信息表'!$N:$N,'8-市场占有率'!$B24,'3-班级学员信息表'!$Q:$Q,"&lt;&gt;"&amp;" ")</f>
        <v>0</v>
      </c>
      <c r="K24" s="97">
        <f>COUNTIFS('3-班级学员信息表'!$I:$I,'8-市场占有率'!K$5,'3-班级学员信息表'!$N:$N,'8-市场占有率'!$B24,'3-班级学员信息表'!$Q:$Q,"&lt;&gt;"&amp;" ")</f>
        <v>0</v>
      </c>
      <c r="L24" s="9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7">
        <f t="shared" si="2"/>
        <v>1</v>
      </c>
      <c r="N24" s="100"/>
      <c r="O24" s="98">
        <f t="shared" si="1"/>
        <v>0</v>
      </c>
    </row>
    <row r="25" spans="1:15">
      <c r="A25" s="95">
        <v>19</v>
      </c>
      <c r="B25" s="99" t="s">
        <v>4620</v>
      </c>
      <c r="C25" s="9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1</v>
      </c>
      <c r="D25" s="97">
        <f>COUNTIFS('3-班级学员信息表'!$I:$I,'8-市场占有率'!D$5,'3-班级学员信息表'!$N:$N,'8-市场占有率'!$B25,'3-班级学员信息表'!$Q:$Q,"&lt;&gt;"&amp;" ")</f>
        <v>0</v>
      </c>
      <c r="E25" s="97">
        <f>COUNTIFS('3-班级学员信息表'!$I:$I,'8-市场占有率'!E$5,'3-班级学员信息表'!$N:$N,'8-市场占有率'!$B25,'3-班级学员信息表'!$Q:$Q,"&lt;&gt;"&amp;" ")</f>
        <v>0</v>
      </c>
      <c r="F25" s="97">
        <f>COUNTIFS('3-班级学员信息表'!$I:$I,'8-市场占有率'!F$5,'3-班级学员信息表'!$N:$N,'8-市场占有率'!$B25,'3-班级学员信息表'!$Q:$Q,"&lt;&gt;"&amp;" ")</f>
        <v>0</v>
      </c>
      <c r="G25" s="97">
        <f>COUNTIFS('3-班级学员信息表'!$I:$I,'8-市场占有率'!G$5,'3-班级学员信息表'!$N:$N,'8-市场占有率'!$B25,'3-班级学员信息表'!$Q:$Q,"&lt;&gt;"&amp;" ")</f>
        <v>0</v>
      </c>
      <c r="H25" s="97">
        <f>COUNTIFS('3-班级学员信息表'!$I:$I,'8-市场占有率'!H$5,'3-班级学员信息表'!$N:$N,'8-市场占有率'!$B25,'3-班级学员信息表'!$Q:$Q,"&lt;&gt;"&amp;" ")</f>
        <v>0</v>
      </c>
      <c r="I25" s="97">
        <f>COUNTIFS('3-班级学员信息表'!$I:$I,'8-市场占有率'!I$5,'3-班级学员信息表'!$N:$N,'8-市场占有率'!$B25,'3-班级学员信息表'!$Q:$Q,"&lt;&gt;"&amp;" ")</f>
        <v>0</v>
      </c>
      <c r="J25" s="97">
        <f>COUNTIFS('3-班级学员信息表'!$I:$I,'8-市场占有率'!J$5,'3-班级学员信息表'!$N:$N,'8-市场占有率'!$B25,'3-班级学员信息表'!$Q:$Q,"&lt;&gt;"&amp;" ")</f>
        <v>0</v>
      </c>
      <c r="K25" s="97">
        <f>COUNTIFS('3-班级学员信息表'!$I:$I,'8-市场占有率'!K$5,'3-班级学员信息表'!$N:$N,'8-市场占有率'!$B25,'3-班级学员信息表'!$Q:$Q,"&lt;&gt;"&amp;" ")</f>
        <v>0</v>
      </c>
      <c r="L25" s="9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7">
        <f t="shared" si="2"/>
        <v>1</v>
      </c>
      <c r="N25" s="100"/>
      <c r="O25" s="98">
        <f t="shared" si="1"/>
        <v>0</v>
      </c>
    </row>
    <row r="26" spans="1:15">
      <c r="A26" s="95">
        <v>20</v>
      </c>
      <c r="B26" s="99" t="s">
        <v>4621</v>
      </c>
      <c r="C26" s="9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7">
        <f>COUNTIFS('3-班级学员信息表'!$I:$I,'8-市场占有率'!D$5,'3-班级学员信息表'!$N:$N,'8-市场占有率'!$B26,'3-班级学员信息表'!$Q:$Q,"&lt;&gt;"&amp;" ")</f>
        <v>0</v>
      </c>
      <c r="E26" s="97">
        <f>COUNTIFS('3-班级学员信息表'!$I:$I,'8-市场占有率'!E$5,'3-班级学员信息表'!$N:$N,'8-市场占有率'!$B26,'3-班级学员信息表'!$Q:$Q,"&lt;&gt;"&amp;" ")</f>
        <v>0</v>
      </c>
      <c r="F26" s="97">
        <f>COUNTIFS('3-班级学员信息表'!$I:$I,'8-市场占有率'!F$5,'3-班级学员信息表'!$N:$N,'8-市场占有率'!$B26,'3-班级学员信息表'!$Q:$Q,"&lt;&gt;"&amp;" ")</f>
        <v>0</v>
      </c>
      <c r="G26" s="97">
        <f>COUNTIFS('3-班级学员信息表'!$I:$I,'8-市场占有率'!G$5,'3-班级学员信息表'!$N:$N,'8-市场占有率'!$B26,'3-班级学员信息表'!$Q:$Q,"&lt;&gt;"&amp;" ")</f>
        <v>1</v>
      </c>
      <c r="H26" s="97">
        <f>COUNTIFS('3-班级学员信息表'!$I:$I,'8-市场占有率'!H$5,'3-班级学员信息表'!$N:$N,'8-市场占有率'!$B26,'3-班级学员信息表'!$Q:$Q,"&lt;&gt;"&amp;" ")</f>
        <v>0</v>
      </c>
      <c r="I26" s="97">
        <f>COUNTIFS('3-班级学员信息表'!$I:$I,'8-市场占有率'!I$5,'3-班级学员信息表'!$N:$N,'8-市场占有率'!$B26,'3-班级学员信息表'!$Q:$Q,"&lt;&gt;"&amp;" ")</f>
        <v>0</v>
      </c>
      <c r="J26" s="97">
        <f>COUNTIFS('3-班级学员信息表'!$I:$I,'8-市场占有率'!J$5,'3-班级学员信息表'!$N:$N,'8-市场占有率'!$B26,'3-班级学员信息表'!$Q:$Q,"&lt;&gt;"&amp;" ")</f>
        <v>0</v>
      </c>
      <c r="K26" s="97">
        <f>COUNTIFS('3-班级学员信息表'!$I:$I,'8-市场占有率'!K$5,'3-班级学员信息表'!$N:$N,'8-市场占有率'!$B26,'3-班级学员信息表'!$Q:$Q,"&lt;&gt;"&amp;" ")</f>
        <v>0</v>
      </c>
      <c r="L26" s="9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7">
        <f t="shared" si="2"/>
        <v>1</v>
      </c>
      <c r="N26" s="100"/>
      <c r="O26" s="98">
        <f t="shared" si="1"/>
        <v>0</v>
      </c>
    </row>
    <row r="27" spans="1:15">
      <c r="A27" s="95">
        <v>21</v>
      </c>
      <c r="B27" s="99" t="s">
        <v>4678</v>
      </c>
      <c r="C27" s="9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7">
        <f>COUNTIFS('3-班级学员信息表'!$I:$I,'8-市场占有率'!D$5,'3-班级学员信息表'!$N:$N,'8-市场占有率'!$B27,'3-班级学员信息表'!$Q:$Q,"&lt;&gt;"&amp;" ")</f>
        <v>0</v>
      </c>
      <c r="E27" s="97">
        <f>COUNTIFS('3-班级学员信息表'!$I:$I,'8-市场占有率'!E$5,'3-班级学员信息表'!$N:$N,'8-市场占有率'!$B27,'3-班级学员信息表'!$Q:$Q,"&lt;&gt;"&amp;" ")</f>
        <v>0</v>
      </c>
      <c r="F27" s="97">
        <f>COUNTIFS('3-班级学员信息表'!$I:$I,'8-市场占有率'!F$5,'3-班级学员信息表'!$N:$N,'8-市场占有率'!$B27,'3-班级学员信息表'!$Q:$Q,"&lt;&gt;"&amp;" ")</f>
        <v>1</v>
      </c>
      <c r="G27" s="97">
        <f>COUNTIFS('3-班级学员信息表'!$I:$I,'8-市场占有率'!G$5,'3-班级学员信息表'!$N:$N,'8-市场占有率'!$B27,'3-班级学员信息表'!$Q:$Q,"&lt;&gt;"&amp;" ")</f>
        <v>0</v>
      </c>
      <c r="H27" s="97">
        <f>COUNTIFS('3-班级学员信息表'!$I:$I,'8-市场占有率'!H$5,'3-班级学员信息表'!$N:$N,'8-市场占有率'!$B27,'3-班级学员信息表'!$Q:$Q,"&lt;&gt;"&amp;" ")</f>
        <v>0</v>
      </c>
      <c r="I27" s="97">
        <f>COUNTIFS('3-班级学员信息表'!$I:$I,'8-市场占有率'!I$5,'3-班级学员信息表'!$N:$N,'8-市场占有率'!$B27,'3-班级学员信息表'!$Q:$Q,"&lt;&gt;"&amp;" ")</f>
        <v>0</v>
      </c>
      <c r="J27" s="97">
        <f>COUNTIFS('3-班级学员信息表'!$I:$I,'8-市场占有率'!J$5,'3-班级学员信息表'!$N:$N,'8-市场占有率'!$B27,'3-班级学员信息表'!$Q:$Q,"&lt;&gt;"&amp;" ")</f>
        <v>0</v>
      </c>
      <c r="K27" s="97">
        <f>COUNTIFS('3-班级学员信息表'!$I:$I,'8-市场占有率'!K$5,'3-班级学员信息表'!$N:$N,'8-市场占有率'!$B27,'3-班级学员信息表'!$Q:$Q,"&lt;&gt;"&amp;" ")</f>
        <v>0</v>
      </c>
      <c r="L27" s="9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7">
        <f t="shared" si="2"/>
        <v>1</v>
      </c>
      <c r="N27" s="100"/>
      <c r="O27" s="98">
        <f t="shared" si="1"/>
        <v>0</v>
      </c>
    </row>
    <row r="28" spans="1:15">
      <c r="A28" s="95">
        <v>22</v>
      </c>
      <c r="B28" s="99"/>
      <c r="C28" s="9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7">
        <f>COUNTIFS('3-班级学员信息表'!$I:$I,'8-市场占有率'!D$5,'3-班级学员信息表'!$N:$N,'8-市场占有率'!$B28,'3-班级学员信息表'!$Q:$Q,"&lt;&gt;"&amp;" ")</f>
        <v>0</v>
      </c>
      <c r="E28" s="97">
        <f>COUNTIFS('3-班级学员信息表'!$I:$I,'8-市场占有率'!E$5,'3-班级学员信息表'!$N:$N,'8-市场占有率'!$B28,'3-班级学员信息表'!$Q:$Q,"&lt;&gt;"&amp;" ")</f>
        <v>0</v>
      </c>
      <c r="F28" s="97">
        <f>COUNTIFS('3-班级学员信息表'!$I:$I,'8-市场占有率'!F$5,'3-班级学员信息表'!$N:$N,'8-市场占有率'!$B28,'3-班级学员信息表'!$Q:$Q,"&lt;&gt;"&amp;" ")</f>
        <v>0</v>
      </c>
      <c r="G28" s="97">
        <f>COUNTIFS('3-班级学员信息表'!$I:$I,'8-市场占有率'!G$5,'3-班级学员信息表'!$N:$N,'8-市场占有率'!$B28,'3-班级学员信息表'!$Q:$Q,"&lt;&gt;"&amp;" ")</f>
        <v>0</v>
      </c>
      <c r="H28" s="97">
        <f>COUNTIFS('3-班级学员信息表'!$I:$I,'8-市场占有率'!H$5,'3-班级学员信息表'!$N:$N,'8-市场占有率'!$B28,'3-班级学员信息表'!$Q:$Q,"&lt;&gt;"&amp;" ")</f>
        <v>0</v>
      </c>
      <c r="I28" s="97">
        <f>COUNTIFS('3-班级学员信息表'!$I:$I,'8-市场占有率'!I$5,'3-班级学员信息表'!$N:$N,'8-市场占有率'!$B28,'3-班级学员信息表'!$Q:$Q,"&lt;&gt;"&amp;" ")</f>
        <v>0</v>
      </c>
      <c r="J28" s="97">
        <f>COUNTIFS('3-班级学员信息表'!$I:$I,'8-市场占有率'!J$5,'3-班级学员信息表'!$N:$N,'8-市场占有率'!$B28,'3-班级学员信息表'!$Q:$Q,"&lt;&gt;"&amp;" ")</f>
        <v>0</v>
      </c>
      <c r="K28" s="97">
        <f>COUNTIFS('3-班级学员信息表'!$I:$I,'8-市场占有率'!K$5,'3-班级学员信息表'!$N:$N,'8-市场占有率'!$B28,'3-班级学员信息表'!$Q:$Q,"&lt;&gt;"&amp;" ")</f>
        <v>0</v>
      </c>
      <c r="L28" s="9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7">
        <f t="shared" si="2"/>
        <v>0</v>
      </c>
      <c r="N28" s="100"/>
      <c r="O28" s="98">
        <f t="shared" si="1"/>
        <v>0</v>
      </c>
    </row>
    <row r="29" spans="1:15">
      <c r="A29" s="95">
        <v>23</v>
      </c>
      <c r="B29" s="99"/>
      <c r="C29" s="9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7">
        <f>COUNTIFS('3-班级学员信息表'!$I:$I,'8-市场占有率'!D$5,'3-班级学员信息表'!$N:$N,'8-市场占有率'!$B29,'3-班级学员信息表'!$Q:$Q,"&lt;&gt;"&amp;" ")</f>
        <v>0</v>
      </c>
      <c r="E29" s="97">
        <f>COUNTIFS('3-班级学员信息表'!$I:$I,'8-市场占有率'!E$5,'3-班级学员信息表'!$N:$N,'8-市场占有率'!$B29,'3-班级学员信息表'!$Q:$Q,"&lt;&gt;"&amp;" ")</f>
        <v>0</v>
      </c>
      <c r="F29" s="97">
        <f>COUNTIFS('3-班级学员信息表'!$I:$I,'8-市场占有率'!F$5,'3-班级学员信息表'!$N:$N,'8-市场占有率'!$B29,'3-班级学员信息表'!$Q:$Q,"&lt;&gt;"&amp;" ")</f>
        <v>0</v>
      </c>
      <c r="G29" s="97">
        <f>COUNTIFS('3-班级学员信息表'!$I:$I,'8-市场占有率'!G$5,'3-班级学员信息表'!$N:$N,'8-市场占有率'!$B29,'3-班级学员信息表'!$Q:$Q,"&lt;&gt;"&amp;" ")</f>
        <v>0</v>
      </c>
      <c r="H29" s="97">
        <f>COUNTIFS('3-班级学员信息表'!$I:$I,'8-市场占有率'!H$5,'3-班级学员信息表'!$N:$N,'8-市场占有率'!$B29,'3-班级学员信息表'!$Q:$Q,"&lt;&gt;"&amp;" ")</f>
        <v>0</v>
      </c>
      <c r="I29" s="97">
        <f>COUNTIFS('3-班级学员信息表'!$I:$I,'8-市场占有率'!I$5,'3-班级学员信息表'!$N:$N,'8-市场占有率'!$B29,'3-班级学员信息表'!$Q:$Q,"&lt;&gt;"&amp;" ")</f>
        <v>0</v>
      </c>
      <c r="J29" s="97">
        <f>COUNTIFS('3-班级学员信息表'!$I:$I,'8-市场占有率'!J$5,'3-班级学员信息表'!$N:$N,'8-市场占有率'!$B29,'3-班级学员信息表'!$Q:$Q,"&lt;&gt;"&amp;" ")</f>
        <v>0</v>
      </c>
      <c r="K29" s="97">
        <f>COUNTIFS('3-班级学员信息表'!$I:$I,'8-市场占有率'!K$5,'3-班级学员信息表'!$N:$N,'8-市场占有率'!$B29,'3-班级学员信息表'!$Q:$Q,"&lt;&gt;"&amp;" ")</f>
        <v>0</v>
      </c>
      <c r="L29" s="9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7">
        <f t="shared" si="2"/>
        <v>0</v>
      </c>
      <c r="N29" s="100"/>
      <c r="O29" s="98">
        <f t="shared" si="1"/>
        <v>0</v>
      </c>
    </row>
    <row r="30" spans="1:15">
      <c r="A30" s="95">
        <v>24</v>
      </c>
      <c r="B30" s="99"/>
      <c r="C30" s="9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7">
        <f>COUNTIFS('3-班级学员信息表'!$I:$I,'8-市场占有率'!D$5,'3-班级学员信息表'!$N:$N,'8-市场占有率'!$B30,'3-班级学员信息表'!$Q:$Q,"&lt;&gt;"&amp;" ")</f>
        <v>0</v>
      </c>
      <c r="E30" s="97">
        <f>COUNTIFS('3-班级学员信息表'!$I:$I,'8-市场占有率'!E$5,'3-班级学员信息表'!$N:$N,'8-市场占有率'!$B30,'3-班级学员信息表'!$Q:$Q,"&lt;&gt;"&amp;" ")</f>
        <v>0</v>
      </c>
      <c r="F30" s="97">
        <f>COUNTIFS('3-班级学员信息表'!$I:$I,'8-市场占有率'!F$5,'3-班级学员信息表'!$N:$N,'8-市场占有率'!$B30,'3-班级学员信息表'!$Q:$Q,"&lt;&gt;"&amp;" ")</f>
        <v>0</v>
      </c>
      <c r="G30" s="97">
        <f>COUNTIFS('3-班级学员信息表'!$I:$I,'8-市场占有率'!G$5,'3-班级学员信息表'!$N:$N,'8-市场占有率'!$B30,'3-班级学员信息表'!$Q:$Q,"&lt;&gt;"&amp;" ")</f>
        <v>0</v>
      </c>
      <c r="H30" s="97">
        <f>COUNTIFS('3-班级学员信息表'!$I:$I,'8-市场占有率'!H$5,'3-班级学员信息表'!$N:$N,'8-市场占有率'!$B30,'3-班级学员信息表'!$Q:$Q,"&lt;&gt;"&amp;" ")</f>
        <v>0</v>
      </c>
      <c r="I30" s="97">
        <f>COUNTIFS('3-班级学员信息表'!$I:$I,'8-市场占有率'!I$5,'3-班级学员信息表'!$N:$N,'8-市场占有率'!$B30,'3-班级学员信息表'!$Q:$Q,"&lt;&gt;"&amp;" ")</f>
        <v>0</v>
      </c>
      <c r="J30" s="97">
        <f>COUNTIFS('3-班级学员信息表'!$I:$I,'8-市场占有率'!J$5,'3-班级学员信息表'!$N:$N,'8-市场占有率'!$B30,'3-班级学员信息表'!$Q:$Q,"&lt;&gt;"&amp;" ")</f>
        <v>0</v>
      </c>
      <c r="K30" s="97">
        <f>COUNTIFS('3-班级学员信息表'!$I:$I,'8-市场占有率'!K$5,'3-班级学员信息表'!$N:$N,'8-市场占有率'!$B30,'3-班级学员信息表'!$Q:$Q,"&lt;&gt;"&amp;" ")</f>
        <v>0</v>
      </c>
      <c r="L30" s="9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7">
        <f t="shared" si="2"/>
        <v>0</v>
      </c>
      <c r="N30" s="100"/>
      <c r="O30" s="98">
        <f t="shared" si="1"/>
        <v>0</v>
      </c>
    </row>
    <row r="31" spans="1:15">
      <c r="A31" s="95">
        <v>25</v>
      </c>
      <c r="B31" s="99"/>
      <c r="C31" s="9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7">
        <f>COUNTIFS('3-班级学员信息表'!$I:$I,'8-市场占有率'!D$5,'3-班级学员信息表'!$N:$N,'8-市场占有率'!$B31,'3-班级学员信息表'!$Q:$Q,"&lt;&gt;"&amp;" ")</f>
        <v>0</v>
      </c>
      <c r="E31" s="97">
        <f>COUNTIFS('3-班级学员信息表'!$I:$I,'8-市场占有率'!E$5,'3-班级学员信息表'!$N:$N,'8-市场占有率'!$B31,'3-班级学员信息表'!$Q:$Q,"&lt;&gt;"&amp;" ")</f>
        <v>0</v>
      </c>
      <c r="F31" s="97">
        <f>COUNTIFS('3-班级学员信息表'!$I:$I,'8-市场占有率'!F$5,'3-班级学员信息表'!$N:$N,'8-市场占有率'!$B31,'3-班级学员信息表'!$Q:$Q,"&lt;&gt;"&amp;" ")</f>
        <v>0</v>
      </c>
      <c r="G31" s="97">
        <f>COUNTIFS('3-班级学员信息表'!$I:$I,'8-市场占有率'!G$5,'3-班级学员信息表'!$N:$N,'8-市场占有率'!$B31,'3-班级学员信息表'!$Q:$Q,"&lt;&gt;"&amp;" ")</f>
        <v>0</v>
      </c>
      <c r="H31" s="97">
        <f>COUNTIFS('3-班级学员信息表'!$I:$I,'8-市场占有率'!H$5,'3-班级学员信息表'!$N:$N,'8-市场占有率'!$B31,'3-班级学员信息表'!$Q:$Q,"&lt;&gt;"&amp;" ")</f>
        <v>0</v>
      </c>
      <c r="I31" s="97">
        <f>COUNTIFS('3-班级学员信息表'!$I:$I,'8-市场占有率'!I$5,'3-班级学员信息表'!$N:$N,'8-市场占有率'!$B31,'3-班级学员信息表'!$Q:$Q,"&lt;&gt;"&amp;" ")</f>
        <v>0</v>
      </c>
      <c r="J31" s="97">
        <f>COUNTIFS('3-班级学员信息表'!$I:$I,'8-市场占有率'!J$5,'3-班级学员信息表'!$N:$N,'8-市场占有率'!$B31,'3-班级学员信息表'!$Q:$Q,"&lt;&gt;"&amp;" ")</f>
        <v>0</v>
      </c>
      <c r="K31" s="97">
        <f>COUNTIFS('3-班级学员信息表'!$I:$I,'8-市场占有率'!K$5,'3-班级学员信息表'!$N:$N,'8-市场占有率'!$B31,'3-班级学员信息表'!$Q:$Q,"&lt;&gt;"&amp;" ")</f>
        <v>0</v>
      </c>
      <c r="L31" s="9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7">
        <f t="shared" si="2"/>
        <v>0</v>
      </c>
      <c r="N31" s="100"/>
      <c r="O31" s="98">
        <f t="shared" si="1"/>
        <v>0</v>
      </c>
    </row>
    <row r="32" spans="1:15">
      <c r="A32" s="95">
        <v>26</v>
      </c>
      <c r="B32" s="99"/>
      <c r="C32" s="9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7">
        <f>COUNTIFS('3-班级学员信息表'!$I:$I,'8-市场占有率'!D$5,'3-班级学员信息表'!$N:$N,'8-市场占有率'!$B32,'3-班级学员信息表'!$Q:$Q,"&lt;&gt;"&amp;" ")</f>
        <v>0</v>
      </c>
      <c r="E32" s="97">
        <f>COUNTIFS('3-班级学员信息表'!$I:$I,'8-市场占有率'!E$5,'3-班级学员信息表'!$N:$N,'8-市场占有率'!$B32,'3-班级学员信息表'!$Q:$Q,"&lt;&gt;"&amp;" ")</f>
        <v>0</v>
      </c>
      <c r="F32" s="97">
        <f>COUNTIFS('3-班级学员信息表'!$I:$I,'8-市场占有率'!F$5,'3-班级学员信息表'!$N:$N,'8-市场占有率'!$B32,'3-班级学员信息表'!$Q:$Q,"&lt;&gt;"&amp;" ")</f>
        <v>0</v>
      </c>
      <c r="G32" s="97">
        <f>COUNTIFS('3-班级学员信息表'!$I:$I,'8-市场占有率'!G$5,'3-班级学员信息表'!$N:$N,'8-市场占有率'!$B32,'3-班级学员信息表'!$Q:$Q,"&lt;&gt;"&amp;" ")</f>
        <v>0</v>
      </c>
      <c r="H32" s="97">
        <f>COUNTIFS('3-班级学员信息表'!$I:$I,'8-市场占有率'!H$5,'3-班级学员信息表'!$N:$N,'8-市场占有率'!$B32,'3-班级学员信息表'!$Q:$Q,"&lt;&gt;"&amp;" ")</f>
        <v>0</v>
      </c>
      <c r="I32" s="97">
        <f>COUNTIFS('3-班级学员信息表'!$I:$I,'8-市场占有率'!I$5,'3-班级学员信息表'!$N:$N,'8-市场占有率'!$B32,'3-班级学员信息表'!$Q:$Q,"&lt;&gt;"&amp;" ")</f>
        <v>0</v>
      </c>
      <c r="J32" s="97">
        <f>COUNTIFS('3-班级学员信息表'!$I:$I,'8-市场占有率'!J$5,'3-班级学员信息表'!$N:$N,'8-市场占有率'!$B32,'3-班级学员信息表'!$Q:$Q,"&lt;&gt;"&amp;" ")</f>
        <v>0</v>
      </c>
      <c r="K32" s="97">
        <f>COUNTIFS('3-班级学员信息表'!$I:$I,'8-市场占有率'!K$5,'3-班级学员信息表'!$N:$N,'8-市场占有率'!$B32,'3-班级学员信息表'!$Q:$Q,"&lt;&gt;"&amp;" ")</f>
        <v>0</v>
      </c>
      <c r="L32" s="9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7">
        <f t="shared" si="2"/>
        <v>0</v>
      </c>
      <c r="N32" s="100"/>
      <c r="O32" s="98">
        <f t="shared" si="1"/>
        <v>0</v>
      </c>
    </row>
    <row r="33" spans="1:15">
      <c r="A33" s="95">
        <v>27</v>
      </c>
      <c r="B33" s="99"/>
      <c r="C33" s="9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7">
        <f>COUNTIFS('3-班级学员信息表'!$I:$I,'8-市场占有率'!D$5,'3-班级学员信息表'!$N:$N,'8-市场占有率'!$B33,'3-班级学员信息表'!$Q:$Q,"&lt;&gt;"&amp;" ")</f>
        <v>0</v>
      </c>
      <c r="E33" s="97">
        <f>COUNTIFS('3-班级学员信息表'!$I:$I,'8-市场占有率'!E$5,'3-班级学员信息表'!$N:$N,'8-市场占有率'!$B33,'3-班级学员信息表'!$Q:$Q,"&lt;&gt;"&amp;" ")</f>
        <v>0</v>
      </c>
      <c r="F33" s="97">
        <f>COUNTIFS('3-班级学员信息表'!$I:$I,'8-市场占有率'!F$5,'3-班级学员信息表'!$N:$N,'8-市场占有率'!$B33,'3-班级学员信息表'!$Q:$Q,"&lt;&gt;"&amp;" ")</f>
        <v>0</v>
      </c>
      <c r="G33" s="97">
        <f>COUNTIFS('3-班级学员信息表'!$I:$I,'8-市场占有率'!G$5,'3-班级学员信息表'!$N:$N,'8-市场占有率'!$B33,'3-班级学员信息表'!$Q:$Q,"&lt;&gt;"&amp;" ")</f>
        <v>0</v>
      </c>
      <c r="H33" s="97">
        <f>COUNTIFS('3-班级学员信息表'!$I:$I,'8-市场占有率'!H$5,'3-班级学员信息表'!$N:$N,'8-市场占有率'!$B33,'3-班级学员信息表'!$Q:$Q,"&lt;&gt;"&amp;" ")</f>
        <v>0</v>
      </c>
      <c r="I33" s="97">
        <f>COUNTIFS('3-班级学员信息表'!$I:$I,'8-市场占有率'!I$5,'3-班级学员信息表'!$N:$N,'8-市场占有率'!$B33,'3-班级学员信息表'!$Q:$Q,"&lt;&gt;"&amp;" ")</f>
        <v>0</v>
      </c>
      <c r="J33" s="97">
        <f>COUNTIFS('3-班级学员信息表'!$I:$I,'8-市场占有率'!J$5,'3-班级学员信息表'!$N:$N,'8-市场占有率'!$B33,'3-班级学员信息表'!$Q:$Q,"&lt;&gt;"&amp;" ")</f>
        <v>0</v>
      </c>
      <c r="K33" s="97">
        <f>COUNTIFS('3-班级学员信息表'!$I:$I,'8-市场占有率'!K$5,'3-班级学员信息表'!$N:$N,'8-市场占有率'!$B33,'3-班级学员信息表'!$Q:$Q,"&lt;&gt;"&amp;" ")</f>
        <v>0</v>
      </c>
      <c r="L33" s="9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7">
        <f t="shared" si="2"/>
        <v>0</v>
      </c>
      <c r="N33" s="100"/>
      <c r="O33" s="98">
        <f t="shared" si="1"/>
        <v>0</v>
      </c>
    </row>
    <row r="34" spans="1:15">
      <c r="A34" s="95">
        <v>28</v>
      </c>
      <c r="B34" s="99"/>
      <c r="C34" s="9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7">
        <f>COUNTIFS('3-班级学员信息表'!$I:$I,'8-市场占有率'!D$5,'3-班级学员信息表'!$N:$N,'8-市场占有率'!$B34,'3-班级学员信息表'!$Q:$Q,"&lt;&gt;"&amp;" ")</f>
        <v>0</v>
      </c>
      <c r="E34" s="97">
        <f>COUNTIFS('3-班级学员信息表'!$I:$I,'8-市场占有率'!E$5,'3-班级学员信息表'!$N:$N,'8-市场占有率'!$B34,'3-班级学员信息表'!$Q:$Q,"&lt;&gt;"&amp;" ")</f>
        <v>0</v>
      </c>
      <c r="F34" s="97">
        <f>COUNTIFS('3-班级学员信息表'!$I:$I,'8-市场占有率'!F$5,'3-班级学员信息表'!$N:$N,'8-市场占有率'!$B34,'3-班级学员信息表'!$Q:$Q,"&lt;&gt;"&amp;" ")</f>
        <v>0</v>
      </c>
      <c r="G34" s="97">
        <f>COUNTIFS('3-班级学员信息表'!$I:$I,'8-市场占有率'!G$5,'3-班级学员信息表'!$N:$N,'8-市场占有率'!$B34,'3-班级学员信息表'!$Q:$Q,"&lt;&gt;"&amp;" ")</f>
        <v>0</v>
      </c>
      <c r="H34" s="97">
        <f>COUNTIFS('3-班级学员信息表'!$I:$I,'8-市场占有率'!H$5,'3-班级学员信息表'!$N:$N,'8-市场占有率'!$B34,'3-班级学员信息表'!$Q:$Q,"&lt;&gt;"&amp;" ")</f>
        <v>0</v>
      </c>
      <c r="I34" s="97">
        <f>COUNTIFS('3-班级学员信息表'!$I:$I,'8-市场占有率'!I$5,'3-班级学员信息表'!$N:$N,'8-市场占有率'!$B34,'3-班级学员信息表'!$Q:$Q,"&lt;&gt;"&amp;" ")</f>
        <v>0</v>
      </c>
      <c r="J34" s="97">
        <f>COUNTIFS('3-班级学员信息表'!$I:$I,'8-市场占有率'!J$5,'3-班级学员信息表'!$N:$N,'8-市场占有率'!$B34,'3-班级学员信息表'!$Q:$Q,"&lt;&gt;"&amp;" ")</f>
        <v>0</v>
      </c>
      <c r="K34" s="97">
        <f>COUNTIFS('3-班级学员信息表'!$I:$I,'8-市场占有率'!K$5,'3-班级学员信息表'!$N:$N,'8-市场占有率'!$B34,'3-班级学员信息表'!$Q:$Q,"&lt;&gt;"&amp;" ")</f>
        <v>0</v>
      </c>
      <c r="L34" s="9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7">
        <f t="shared" si="2"/>
        <v>0</v>
      </c>
      <c r="N34" s="100"/>
      <c r="O34" s="98">
        <f t="shared" si="1"/>
        <v>0</v>
      </c>
    </row>
    <row r="35" spans="1:15">
      <c r="A35" s="95">
        <v>29</v>
      </c>
      <c r="B35" s="99"/>
      <c r="C35" s="9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7">
        <f>COUNTIFS('3-班级学员信息表'!$I:$I,'8-市场占有率'!D$5,'3-班级学员信息表'!$N:$N,'8-市场占有率'!$B35,'3-班级学员信息表'!$Q:$Q,"&lt;&gt;"&amp;" ")</f>
        <v>0</v>
      </c>
      <c r="E35" s="97">
        <f>COUNTIFS('3-班级学员信息表'!$I:$I,'8-市场占有率'!E$5,'3-班级学员信息表'!$N:$N,'8-市场占有率'!$B35,'3-班级学员信息表'!$Q:$Q,"&lt;&gt;"&amp;" ")</f>
        <v>0</v>
      </c>
      <c r="F35" s="97">
        <f>COUNTIFS('3-班级学员信息表'!$I:$I,'8-市场占有率'!F$5,'3-班级学员信息表'!$N:$N,'8-市场占有率'!$B35,'3-班级学员信息表'!$Q:$Q,"&lt;&gt;"&amp;" ")</f>
        <v>0</v>
      </c>
      <c r="G35" s="97">
        <f>COUNTIFS('3-班级学员信息表'!$I:$I,'8-市场占有率'!G$5,'3-班级学员信息表'!$N:$N,'8-市场占有率'!$B35,'3-班级学员信息表'!$Q:$Q,"&lt;&gt;"&amp;" ")</f>
        <v>0</v>
      </c>
      <c r="H35" s="97">
        <f>COUNTIFS('3-班级学员信息表'!$I:$I,'8-市场占有率'!H$5,'3-班级学员信息表'!$N:$N,'8-市场占有率'!$B35,'3-班级学员信息表'!$Q:$Q,"&lt;&gt;"&amp;" ")</f>
        <v>0</v>
      </c>
      <c r="I35" s="97">
        <f>COUNTIFS('3-班级学员信息表'!$I:$I,'8-市场占有率'!I$5,'3-班级学员信息表'!$N:$N,'8-市场占有率'!$B35,'3-班级学员信息表'!$Q:$Q,"&lt;&gt;"&amp;" ")</f>
        <v>0</v>
      </c>
      <c r="J35" s="97">
        <f>COUNTIFS('3-班级学员信息表'!$I:$I,'8-市场占有率'!J$5,'3-班级学员信息表'!$N:$N,'8-市场占有率'!$B35,'3-班级学员信息表'!$Q:$Q,"&lt;&gt;"&amp;" ")</f>
        <v>0</v>
      </c>
      <c r="K35" s="97">
        <f>COUNTIFS('3-班级学员信息表'!$I:$I,'8-市场占有率'!K$5,'3-班级学员信息表'!$N:$N,'8-市场占有率'!$B35,'3-班级学员信息表'!$Q:$Q,"&lt;&gt;"&amp;" ")</f>
        <v>0</v>
      </c>
      <c r="L35" s="9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7">
        <f t="shared" si="2"/>
        <v>0</v>
      </c>
      <c r="N35" s="100"/>
      <c r="O35" s="98">
        <f t="shared" si="1"/>
        <v>0</v>
      </c>
    </row>
    <row r="36" spans="1:15">
      <c r="A36" s="95">
        <v>30</v>
      </c>
      <c r="B36" s="99"/>
      <c r="C36" s="9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7">
        <f>COUNTIFS('3-班级学员信息表'!$I:$I,'8-市场占有率'!D$5,'3-班级学员信息表'!$N:$N,'8-市场占有率'!$B36,'3-班级学员信息表'!$Q:$Q,"&lt;&gt;"&amp;" ")</f>
        <v>0</v>
      </c>
      <c r="E36" s="97">
        <f>COUNTIFS('3-班级学员信息表'!$I:$I,'8-市场占有率'!E$5,'3-班级学员信息表'!$N:$N,'8-市场占有率'!$B36,'3-班级学员信息表'!$Q:$Q,"&lt;&gt;"&amp;" ")</f>
        <v>0</v>
      </c>
      <c r="F36" s="97">
        <f>COUNTIFS('3-班级学员信息表'!$I:$I,'8-市场占有率'!F$5,'3-班级学员信息表'!$N:$N,'8-市场占有率'!$B36,'3-班级学员信息表'!$Q:$Q,"&lt;&gt;"&amp;" ")</f>
        <v>0</v>
      </c>
      <c r="G36" s="97">
        <f>COUNTIFS('3-班级学员信息表'!$I:$I,'8-市场占有率'!G$5,'3-班级学员信息表'!$N:$N,'8-市场占有率'!$B36,'3-班级学员信息表'!$Q:$Q,"&lt;&gt;"&amp;" ")</f>
        <v>0</v>
      </c>
      <c r="H36" s="97">
        <f>COUNTIFS('3-班级学员信息表'!$I:$I,'8-市场占有率'!H$5,'3-班级学员信息表'!$N:$N,'8-市场占有率'!$B36,'3-班级学员信息表'!$Q:$Q,"&lt;&gt;"&amp;" ")</f>
        <v>0</v>
      </c>
      <c r="I36" s="97">
        <f>COUNTIFS('3-班级学员信息表'!$I:$I,'8-市场占有率'!I$5,'3-班级学员信息表'!$N:$N,'8-市场占有率'!$B36,'3-班级学员信息表'!$Q:$Q,"&lt;&gt;"&amp;" ")</f>
        <v>0</v>
      </c>
      <c r="J36" s="97">
        <f>COUNTIFS('3-班级学员信息表'!$I:$I,'8-市场占有率'!J$5,'3-班级学员信息表'!$N:$N,'8-市场占有率'!$B36,'3-班级学员信息表'!$Q:$Q,"&lt;&gt;"&amp;" ")</f>
        <v>0</v>
      </c>
      <c r="K36" s="97">
        <f>COUNTIFS('3-班级学员信息表'!$I:$I,'8-市场占有率'!K$5,'3-班级学员信息表'!$N:$N,'8-市场占有率'!$B36,'3-班级学员信息表'!$Q:$Q,"&lt;&gt;"&amp;" ")</f>
        <v>0</v>
      </c>
      <c r="L36" s="9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7">
        <f t="shared" si="2"/>
        <v>0</v>
      </c>
      <c r="N36" s="100"/>
      <c r="O36" s="98">
        <f t="shared" si="1"/>
        <v>0</v>
      </c>
    </row>
    <row r="37" spans="1:15">
      <c r="A37" s="95">
        <v>31</v>
      </c>
      <c r="B37" s="99"/>
      <c r="C37" s="9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7">
        <f>COUNTIFS('3-班级学员信息表'!$I:$I,'8-市场占有率'!D$5,'3-班级学员信息表'!$N:$N,'8-市场占有率'!$B37,'3-班级学员信息表'!$Q:$Q,"&lt;&gt;"&amp;" ")</f>
        <v>0</v>
      </c>
      <c r="E37" s="97">
        <f>COUNTIFS('3-班级学员信息表'!$I:$I,'8-市场占有率'!E$5,'3-班级学员信息表'!$N:$N,'8-市场占有率'!$B37,'3-班级学员信息表'!$Q:$Q,"&lt;&gt;"&amp;" ")</f>
        <v>0</v>
      </c>
      <c r="F37" s="97">
        <f>COUNTIFS('3-班级学员信息表'!$I:$I,'8-市场占有率'!F$5,'3-班级学员信息表'!$N:$N,'8-市场占有率'!$B37,'3-班级学员信息表'!$Q:$Q,"&lt;&gt;"&amp;" ")</f>
        <v>0</v>
      </c>
      <c r="G37" s="97">
        <f>COUNTIFS('3-班级学员信息表'!$I:$I,'8-市场占有率'!G$5,'3-班级学员信息表'!$N:$N,'8-市场占有率'!$B37,'3-班级学员信息表'!$Q:$Q,"&lt;&gt;"&amp;" ")</f>
        <v>0</v>
      </c>
      <c r="H37" s="97">
        <f>COUNTIFS('3-班级学员信息表'!$I:$I,'8-市场占有率'!H$5,'3-班级学员信息表'!$N:$N,'8-市场占有率'!$B37,'3-班级学员信息表'!$Q:$Q,"&lt;&gt;"&amp;" ")</f>
        <v>0</v>
      </c>
      <c r="I37" s="97">
        <f>COUNTIFS('3-班级学员信息表'!$I:$I,'8-市场占有率'!I$5,'3-班级学员信息表'!$N:$N,'8-市场占有率'!$B37,'3-班级学员信息表'!$Q:$Q,"&lt;&gt;"&amp;" ")</f>
        <v>0</v>
      </c>
      <c r="J37" s="97">
        <f>COUNTIFS('3-班级学员信息表'!$I:$I,'8-市场占有率'!J$5,'3-班级学员信息表'!$N:$N,'8-市场占有率'!$B37,'3-班级学员信息表'!$Q:$Q,"&lt;&gt;"&amp;" ")</f>
        <v>0</v>
      </c>
      <c r="K37" s="97">
        <f>COUNTIFS('3-班级学员信息表'!$I:$I,'8-市场占有率'!K$5,'3-班级学员信息表'!$N:$N,'8-市场占有率'!$B37,'3-班级学员信息表'!$Q:$Q,"&lt;&gt;"&amp;" ")</f>
        <v>0</v>
      </c>
      <c r="L37" s="9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7">
        <f t="shared" si="2"/>
        <v>0</v>
      </c>
      <c r="N37" s="100"/>
      <c r="O37" s="98">
        <f t="shared" si="1"/>
        <v>0</v>
      </c>
    </row>
    <row r="38" spans="1:15">
      <c r="A38" s="95">
        <v>32</v>
      </c>
      <c r="B38" s="99"/>
      <c r="C38" s="9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7">
        <f>COUNTIFS('3-班级学员信息表'!$I:$I,'8-市场占有率'!D$5,'3-班级学员信息表'!$N:$N,'8-市场占有率'!$B38,'3-班级学员信息表'!$Q:$Q,"&lt;&gt;"&amp;" ")</f>
        <v>0</v>
      </c>
      <c r="E38" s="97">
        <f>COUNTIFS('3-班级学员信息表'!$I:$I,'8-市场占有率'!E$5,'3-班级学员信息表'!$N:$N,'8-市场占有率'!$B38,'3-班级学员信息表'!$Q:$Q,"&lt;&gt;"&amp;" ")</f>
        <v>0</v>
      </c>
      <c r="F38" s="97">
        <f>COUNTIFS('3-班级学员信息表'!$I:$I,'8-市场占有率'!F$5,'3-班级学员信息表'!$N:$N,'8-市场占有率'!$B38,'3-班级学员信息表'!$Q:$Q,"&lt;&gt;"&amp;" ")</f>
        <v>0</v>
      </c>
      <c r="G38" s="97">
        <f>COUNTIFS('3-班级学员信息表'!$I:$I,'8-市场占有率'!G$5,'3-班级学员信息表'!$N:$N,'8-市场占有率'!$B38,'3-班级学员信息表'!$Q:$Q,"&lt;&gt;"&amp;" ")</f>
        <v>0</v>
      </c>
      <c r="H38" s="97">
        <f>COUNTIFS('3-班级学员信息表'!$I:$I,'8-市场占有率'!H$5,'3-班级学员信息表'!$N:$N,'8-市场占有率'!$B38,'3-班级学员信息表'!$Q:$Q,"&lt;&gt;"&amp;" ")</f>
        <v>0</v>
      </c>
      <c r="I38" s="97">
        <f>COUNTIFS('3-班级学员信息表'!$I:$I,'8-市场占有率'!I$5,'3-班级学员信息表'!$N:$N,'8-市场占有率'!$B38,'3-班级学员信息表'!$Q:$Q,"&lt;&gt;"&amp;" ")</f>
        <v>0</v>
      </c>
      <c r="J38" s="97">
        <f>COUNTIFS('3-班级学员信息表'!$I:$I,'8-市场占有率'!J$5,'3-班级学员信息表'!$N:$N,'8-市场占有率'!$B38,'3-班级学员信息表'!$Q:$Q,"&lt;&gt;"&amp;" ")</f>
        <v>0</v>
      </c>
      <c r="K38" s="97">
        <f>COUNTIFS('3-班级学员信息表'!$I:$I,'8-市场占有率'!K$5,'3-班级学员信息表'!$N:$N,'8-市场占有率'!$B38,'3-班级学员信息表'!$Q:$Q,"&lt;&gt;"&amp;" ")</f>
        <v>0</v>
      </c>
      <c r="L38" s="9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7">
        <f t="shared" si="2"/>
        <v>0</v>
      </c>
      <c r="N38" s="100"/>
      <c r="O38" s="98">
        <f t="shared" si="1"/>
        <v>0</v>
      </c>
    </row>
    <row r="39" spans="1:15">
      <c r="A39" s="95">
        <v>33</v>
      </c>
      <c r="B39" s="99"/>
      <c r="C39" s="9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7">
        <f>COUNTIFS('3-班级学员信息表'!$I:$I,'8-市场占有率'!D$5,'3-班级学员信息表'!$N:$N,'8-市场占有率'!$B39,'3-班级学员信息表'!$Q:$Q,"&lt;&gt;"&amp;" ")</f>
        <v>0</v>
      </c>
      <c r="E39" s="97">
        <f>COUNTIFS('3-班级学员信息表'!$I:$I,'8-市场占有率'!E$5,'3-班级学员信息表'!$N:$N,'8-市场占有率'!$B39,'3-班级学员信息表'!$Q:$Q,"&lt;&gt;"&amp;" ")</f>
        <v>0</v>
      </c>
      <c r="F39" s="97">
        <f>COUNTIFS('3-班级学员信息表'!$I:$I,'8-市场占有率'!F$5,'3-班级学员信息表'!$N:$N,'8-市场占有率'!$B39,'3-班级学员信息表'!$Q:$Q,"&lt;&gt;"&amp;" ")</f>
        <v>0</v>
      </c>
      <c r="G39" s="97">
        <f>COUNTIFS('3-班级学员信息表'!$I:$I,'8-市场占有率'!G$5,'3-班级学员信息表'!$N:$N,'8-市场占有率'!$B39,'3-班级学员信息表'!$Q:$Q,"&lt;&gt;"&amp;" ")</f>
        <v>0</v>
      </c>
      <c r="H39" s="97">
        <f>COUNTIFS('3-班级学员信息表'!$I:$I,'8-市场占有率'!H$5,'3-班级学员信息表'!$N:$N,'8-市场占有率'!$B39,'3-班级学员信息表'!$Q:$Q,"&lt;&gt;"&amp;" ")</f>
        <v>0</v>
      </c>
      <c r="I39" s="97">
        <f>COUNTIFS('3-班级学员信息表'!$I:$I,'8-市场占有率'!I$5,'3-班级学员信息表'!$N:$N,'8-市场占有率'!$B39,'3-班级学员信息表'!$Q:$Q,"&lt;&gt;"&amp;" ")</f>
        <v>0</v>
      </c>
      <c r="J39" s="97">
        <f>COUNTIFS('3-班级学员信息表'!$I:$I,'8-市场占有率'!J$5,'3-班级学员信息表'!$N:$N,'8-市场占有率'!$B39,'3-班级学员信息表'!$Q:$Q,"&lt;&gt;"&amp;" ")</f>
        <v>0</v>
      </c>
      <c r="K39" s="97">
        <f>COUNTIFS('3-班级学员信息表'!$I:$I,'8-市场占有率'!K$5,'3-班级学员信息表'!$N:$N,'8-市场占有率'!$B39,'3-班级学员信息表'!$Q:$Q,"&lt;&gt;"&amp;" ")</f>
        <v>0</v>
      </c>
      <c r="L39" s="9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7">
        <f t="shared" si="2"/>
        <v>0</v>
      </c>
      <c r="N39" s="100"/>
      <c r="O39" s="98">
        <f t="shared" si="1"/>
        <v>0</v>
      </c>
    </row>
    <row r="40" spans="1:15">
      <c r="A40" s="95">
        <v>34</v>
      </c>
      <c r="B40" s="99"/>
      <c r="C40" s="9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7">
        <f>COUNTIFS('3-班级学员信息表'!$I:$I,'8-市场占有率'!D$5,'3-班级学员信息表'!$N:$N,'8-市场占有率'!$B40,'3-班级学员信息表'!$Q:$Q,"&lt;&gt;"&amp;" ")</f>
        <v>0</v>
      </c>
      <c r="E40" s="97">
        <f>COUNTIFS('3-班级学员信息表'!$I:$I,'8-市场占有率'!E$5,'3-班级学员信息表'!$N:$N,'8-市场占有率'!$B40,'3-班级学员信息表'!$Q:$Q,"&lt;&gt;"&amp;" ")</f>
        <v>0</v>
      </c>
      <c r="F40" s="97">
        <f>COUNTIFS('3-班级学员信息表'!$I:$I,'8-市场占有率'!F$5,'3-班级学员信息表'!$N:$N,'8-市场占有率'!$B40,'3-班级学员信息表'!$Q:$Q,"&lt;&gt;"&amp;" ")</f>
        <v>0</v>
      </c>
      <c r="G40" s="97">
        <f>COUNTIFS('3-班级学员信息表'!$I:$I,'8-市场占有率'!G$5,'3-班级学员信息表'!$N:$N,'8-市场占有率'!$B40,'3-班级学员信息表'!$Q:$Q,"&lt;&gt;"&amp;" ")</f>
        <v>0</v>
      </c>
      <c r="H40" s="97">
        <f>COUNTIFS('3-班级学员信息表'!$I:$I,'8-市场占有率'!H$5,'3-班级学员信息表'!$N:$N,'8-市场占有率'!$B40,'3-班级学员信息表'!$Q:$Q,"&lt;&gt;"&amp;" ")</f>
        <v>0</v>
      </c>
      <c r="I40" s="97">
        <f>COUNTIFS('3-班级学员信息表'!$I:$I,'8-市场占有率'!I$5,'3-班级学员信息表'!$N:$N,'8-市场占有率'!$B40,'3-班级学员信息表'!$Q:$Q,"&lt;&gt;"&amp;" ")</f>
        <v>0</v>
      </c>
      <c r="J40" s="97">
        <f>COUNTIFS('3-班级学员信息表'!$I:$I,'8-市场占有率'!J$5,'3-班级学员信息表'!$N:$N,'8-市场占有率'!$B40,'3-班级学员信息表'!$Q:$Q,"&lt;&gt;"&amp;" ")</f>
        <v>0</v>
      </c>
      <c r="K40" s="97">
        <f>COUNTIFS('3-班级学员信息表'!$I:$I,'8-市场占有率'!K$5,'3-班级学员信息表'!$N:$N,'8-市场占有率'!$B40,'3-班级学员信息表'!$Q:$Q,"&lt;&gt;"&amp;" ")</f>
        <v>0</v>
      </c>
      <c r="L40" s="9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7">
        <f t="shared" si="2"/>
        <v>0</v>
      </c>
      <c r="N40" s="100"/>
      <c r="O40" s="98">
        <f t="shared" si="1"/>
        <v>0</v>
      </c>
    </row>
    <row r="41" spans="1:15">
      <c r="A41" s="95">
        <v>35</v>
      </c>
      <c r="B41" s="99"/>
      <c r="C41" s="9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7">
        <f>COUNTIFS('3-班级学员信息表'!$I:$I,'8-市场占有率'!D$5,'3-班级学员信息表'!$N:$N,'8-市场占有率'!$B41,'3-班级学员信息表'!$Q:$Q,"&lt;&gt;"&amp;" ")</f>
        <v>0</v>
      </c>
      <c r="E41" s="97">
        <f>COUNTIFS('3-班级学员信息表'!$I:$I,'8-市场占有率'!E$5,'3-班级学员信息表'!$N:$N,'8-市场占有率'!$B41,'3-班级学员信息表'!$Q:$Q,"&lt;&gt;"&amp;" ")</f>
        <v>0</v>
      </c>
      <c r="F41" s="97">
        <f>COUNTIFS('3-班级学员信息表'!$I:$I,'8-市场占有率'!F$5,'3-班级学员信息表'!$N:$N,'8-市场占有率'!$B41,'3-班级学员信息表'!$Q:$Q,"&lt;&gt;"&amp;" ")</f>
        <v>0</v>
      </c>
      <c r="G41" s="97">
        <f>COUNTIFS('3-班级学员信息表'!$I:$I,'8-市场占有率'!G$5,'3-班级学员信息表'!$N:$N,'8-市场占有率'!$B41,'3-班级学员信息表'!$Q:$Q,"&lt;&gt;"&amp;" ")</f>
        <v>0</v>
      </c>
      <c r="H41" s="97">
        <f>COUNTIFS('3-班级学员信息表'!$I:$I,'8-市场占有率'!H$5,'3-班级学员信息表'!$N:$N,'8-市场占有率'!$B41,'3-班级学员信息表'!$Q:$Q,"&lt;&gt;"&amp;" ")</f>
        <v>0</v>
      </c>
      <c r="I41" s="97">
        <f>COUNTIFS('3-班级学员信息表'!$I:$I,'8-市场占有率'!I$5,'3-班级学员信息表'!$N:$N,'8-市场占有率'!$B41,'3-班级学员信息表'!$Q:$Q,"&lt;&gt;"&amp;" ")</f>
        <v>0</v>
      </c>
      <c r="J41" s="97">
        <f>COUNTIFS('3-班级学员信息表'!$I:$I,'8-市场占有率'!J$5,'3-班级学员信息表'!$N:$N,'8-市场占有率'!$B41,'3-班级学员信息表'!$Q:$Q,"&lt;&gt;"&amp;" ")</f>
        <v>0</v>
      </c>
      <c r="K41" s="97">
        <f>COUNTIFS('3-班级学员信息表'!$I:$I,'8-市场占有率'!K$5,'3-班级学员信息表'!$N:$N,'8-市场占有率'!$B41,'3-班级学员信息表'!$Q:$Q,"&lt;&gt;"&amp;" ")</f>
        <v>0</v>
      </c>
      <c r="L41" s="9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7">
        <f t="shared" si="2"/>
        <v>0</v>
      </c>
      <c r="N41" s="100"/>
      <c r="O41" s="98">
        <f t="shared" si="1"/>
        <v>0</v>
      </c>
    </row>
    <row r="42" spans="1:15">
      <c r="A42" s="95">
        <v>36</v>
      </c>
      <c r="B42" s="99"/>
      <c r="C42" s="9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7">
        <f>COUNTIFS('3-班级学员信息表'!$I:$I,'8-市场占有率'!D$5,'3-班级学员信息表'!$N:$N,'8-市场占有率'!$B42,'3-班级学员信息表'!$Q:$Q,"&lt;&gt;"&amp;" ")</f>
        <v>0</v>
      </c>
      <c r="E42" s="97">
        <f>COUNTIFS('3-班级学员信息表'!$I:$I,'8-市场占有率'!E$5,'3-班级学员信息表'!$N:$N,'8-市场占有率'!$B42,'3-班级学员信息表'!$Q:$Q,"&lt;&gt;"&amp;" ")</f>
        <v>0</v>
      </c>
      <c r="F42" s="97">
        <f>COUNTIFS('3-班级学员信息表'!$I:$I,'8-市场占有率'!F$5,'3-班级学员信息表'!$N:$N,'8-市场占有率'!$B42,'3-班级学员信息表'!$Q:$Q,"&lt;&gt;"&amp;" ")</f>
        <v>0</v>
      </c>
      <c r="G42" s="97">
        <f>COUNTIFS('3-班级学员信息表'!$I:$I,'8-市场占有率'!G$5,'3-班级学员信息表'!$N:$N,'8-市场占有率'!$B42,'3-班级学员信息表'!$Q:$Q,"&lt;&gt;"&amp;" ")</f>
        <v>0</v>
      </c>
      <c r="H42" s="97">
        <f>COUNTIFS('3-班级学员信息表'!$I:$I,'8-市场占有率'!H$5,'3-班级学员信息表'!$N:$N,'8-市场占有率'!$B42,'3-班级学员信息表'!$Q:$Q,"&lt;&gt;"&amp;" ")</f>
        <v>0</v>
      </c>
      <c r="I42" s="97">
        <f>COUNTIFS('3-班级学员信息表'!$I:$I,'8-市场占有率'!I$5,'3-班级学员信息表'!$N:$N,'8-市场占有率'!$B42,'3-班级学员信息表'!$Q:$Q,"&lt;&gt;"&amp;" ")</f>
        <v>0</v>
      </c>
      <c r="J42" s="97">
        <f>COUNTIFS('3-班级学员信息表'!$I:$I,'8-市场占有率'!J$5,'3-班级学员信息表'!$N:$N,'8-市场占有率'!$B42,'3-班级学员信息表'!$Q:$Q,"&lt;&gt;"&amp;" ")</f>
        <v>0</v>
      </c>
      <c r="K42" s="97">
        <f>COUNTIFS('3-班级学员信息表'!$I:$I,'8-市场占有率'!K$5,'3-班级学员信息表'!$N:$N,'8-市场占有率'!$B42,'3-班级学员信息表'!$Q:$Q,"&lt;&gt;"&amp;" ")</f>
        <v>0</v>
      </c>
      <c r="L42" s="9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7">
        <f t="shared" si="2"/>
        <v>0</v>
      </c>
      <c r="N42" s="100"/>
      <c r="O42" s="98">
        <f t="shared" si="1"/>
        <v>0</v>
      </c>
    </row>
    <row r="43" spans="1:15">
      <c r="A43" s="95">
        <v>37</v>
      </c>
      <c r="B43" s="99"/>
      <c r="C43" s="9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7">
        <f>COUNTIFS('3-班级学员信息表'!$I:$I,'8-市场占有率'!D$5,'3-班级学员信息表'!$N:$N,'8-市场占有率'!$B43,'3-班级学员信息表'!$Q:$Q,"&lt;&gt;"&amp;" ")</f>
        <v>0</v>
      </c>
      <c r="E43" s="97">
        <f>COUNTIFS('3-班级学员信息表'!$I:$I,'8-市场占有率'!E$5,'3-班级学员信息表'!$N:$N,'8-市场占有率'!$B43,'3-班级学员信息表'!$Q:$Q,"&lt;&gt;"&amp;" ")</f>
        <v>0</v>
      </c>
      <c r="F43" s="97">
        <f>COUNTIFS('3-班级学员信息表'!$I:$I,'8-市场占有率'!F$5,'3-班级学员信息表'!$N:$N,'8-市场占有率'!$B43,'3-班级学员信息表'!$Q:$Q,"&lt;&gt;"&amp;" ")</f>
        <v>0</v>
      </c>
      <c r="G43" s="97">
        <f>COUNTIFS('3-班级学员信息表'!$I:$I,'8-市场占有率'!G$5,'3-班级学员信息表'!$N:$N,'8-市场占有率'!$B43,'3-班级学员信息表'!$Q:$Q,"&lt;&gt;"&amp;" ")</f>
        <v>0</v>
      </c>
      <c r="H43" s="97">
        <f>COUNTIFS('3-班级学员信息表'!$I:$I,'8-市场占有率'!H$5,'3-班级学员信息表'!$N:$N,'8-市场占有率'!$B43,'3-班级学员信息表'!$Q:$Q,"&lt;&gt;"&amp;" ")</f>
        <v>0</v>
      </c>
      <c r="I43" s="97">
        <f>COUNTIFS('3-班级学员信息表'!$I:$I,'8-市场占有率'!I$5,'3-班级学员信息表'!$N:$N,'8-市场占有率'!$B43,'3-班级学员信息表'!$Q:$Q,"&lt;&gt;"&amp;" ")</f>
        <v>0</v>
      </c>
      <c r="J43" s="97">
        <f>COUNTIFS('3-班级学员信息表'!$I:$I,'8-市场占有率'!J$5,'3-班级学员信息表'!$N:$N,'8-市场占有率'!$B43,'3-班级学员信息表'!$Q:$Q,"&lt;&gt;"&amp;" ")</f>
        <v>0</v>
      </c>
      <c r="K43" s="97">
        <f>COUNTIFS('3-班级学员信息表'!$I:$I,'8-市场占有率'!K$5,'3-班级学员信息表'!$N:$N,'8-市场占有率'!$B43,'3-班级学员信息表'!$Q:$Q,"&lt;&gt;"&amp;" ")</f>
        <v>0</v>
      </c>
      <c r="L43" s="9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7">
        <f t="shared" si="2"/>
        <v>0</v>
      </c>
      <c r="N43" s="100"/>
      <c r="O43" s="98">
        <f t="shared" si="1"/>
        <v>0</v>
      </c>
    </row>
    <row r="44" spans="1:15">
      <c r="A44" s="95">
        <v>38</v>
      </c>
      <c r="B44" s="99"/>
      <c r="C44" s="9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7">
        <f>COUNTIFS('3-班级学员信息表'!$I:$I,'8-市场占有率'!D$5,'3-班级学员信息表'!$N:$N,'8-市场占有率'!$B44,'3-班级学员信息表'!$Q:$Q,"&lt;&gt;"&amp;" ")</f>
        <v>0</v>
      </c>
      <c r="E44" s="97">
        <f>COUNTIFS('3-班级学员信息表'!$I:$I,'8-市场占有率'!E$5,'3-班级学员信息表'!$N:$N,'8-市场占有率'!$B44,'3-班级学员信息表'!$Q:$Q,"&lt;&gt;"&amp;" ")</f>
        <v>0</v>
      </c>
      <c r="F44" s="97">
        <f>COUNTIFS('3-班级学员信息表'!$I:$I,'8-市场占有率'!F$5,'3-班级学员信息表'!$N:$N,'8-市场占有率'!$B44,'3-班级学员信息表'!$Q:$Q,"&lt;&gt;"&amp;" ")</f>
        <v>0</v>
      </c>
      <c r="G44" s="97">
        <f>COUNTIFS('3-班级学员信息表'!$I:$I,'8-市场占有率'!G$5,'3-班级学员信息表'!$N:$N,'8-市场占有率'!$B44,'3-班级学员信息表'!$Q:$Q,"&lt;&gt;"&amp;" ")</f>
        <v>0</v>
      </c>
      <c r="H44" s="97">
        <f>COUNTIFS('3-班级学员信息表'!$I:$I,'8-市场占有率'!H$5,'3-班级学员信息表'!$N:$N,'8-市场占有率'!$B44,'3-班级学员信息表'!$Q:$Q,"&lt;&gt;"&amp;" ")</f>
        <v>0</v>
      </c>
      <c r="I44" s="97">
        <f>COUNTIFS('3-班级学员信息表'!$I:$I,'8-市场占有率'!I$5,'3-班级学员信息表'!$N:$N,'8-市场占有率'!$B44,'3-班级学员信息表'!$Q:$Q,"&lt;&gt;"&amp;" ")</f>
        <v>0</v>
      </c>
      <c r="J44" s="97">
        <f>COUNTIFS('3-班级学员信息表'!$I:$I,'8-市场占有率'!J$5,'3-班级学员信息表'!$N:$N,'8-市场占有率'!$B44,'3-班级学员信息表'!$Q:$Q,"&lt;&gt;"&amp;" ")</f>
        <v>0</v>
      </c>
      <c r="K44" s="97">
        <f>COUNTIFS('3-班级学员信息表'!$I:$I,'8-市场占有率'!K$5,'3-班级学员信息表'!$N:$N,'8-市场占有率'!$B44,'3-班级学员信息表'!$Q:$Q,"&lt;&gt;"&amp;" ")</f>
        <v>0</v>
      </c>
      <c r="L44" s="9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7">
        <f t="shared" si="2"/>
        <v>0</v>
      </c>
      <c r="N44" s="100"/>
      <c r="O44" s="98">
        <f t="shared" si="1"/>
        <v>0</v>
      </c>
    </row>
    <row r="45" spans="1:15">
      <c r="A45" s="95">
        <v>39</v>
      </c>
      <c r="B45" s="99"/>
      <c r="C45" s="9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7">
        <f>COUNTIFS('3-班级学员信息表'!$I:$I,'8-市场占有率'!D$5,'3-班级学员信息表'!$N:$N,'8-市场占有率'!$B45,'3-班级学员信息表'!$Q:$Q,"&lt;&gt;"&amp;" ")</f>
        <v>0</v>
      </c>
      <c r="E45" s="97">
        <f>COUNTIFS('3-班级学员信息表'!$I:$I,'8-市场占有率'!E$5,'3-班级学员信息表'!$N:$N,'8-市场占有率'!$B45,'3-班级学员信息表'!$Q:$Q,"&lt;&gt;"&amp;" ")</f>
        <v>0</v>
      </c>
      <c r="F45" s="97">
        <f>COUNTIFS('3-班级学员信息表'!$I:$I,'8-市场占有率'!F$5,'3-班级学员信息表'!$N:$N,'8-市场占有率'!$B45,'3-班级学员信息表'!$Q:$Q,"&lt;&gt;"&amp;" ")</f>
        <v>0</v>
      </c>
      <c r="G45" s="97">
        <f>COUNTIFS('3-班级学员信息表'!$I:$I,'8-市场占有率'!G$5,'3-班级学员信息表'!$N:$N,'8-市场占有率'!$B45,'3-班级学员信息表'!$Q:$Q,"&lt;&gt;"&amp;" ")</f>
        <v>0</v>
      </c>
      <c r="H45" s="97">
        <f>COUNTIFS('3-班级学员信息表'!$I:$I,'8-市场占有率'!H$5,'3-班级学员信息表'!$N:$N,'8-市场占有率'!$B45,'3-班级学员信息表'!$Q:$Q,"&lt;&gt;"&amp;" ")</f>
        <v>0</v>
      </c>
      <c r="I45" s="97">
        <f>COUNTIFS('3-班级学员信息表'!$I:$I,'8-市场占有率'!I$5,'3-班级学员信息表'!$N:$N,'8-市场占有率'!$B45,'3-班级学员信息表'!$Q:$Q,"&lt;&gt;"&amp;" ")</f>
        <v>0</v>
      </c>
      <c r="J45" s="97">
        <f>COUNTIFS('3-班级学员信息表'!$I:$I,'8-市场占有率'!J$5,'3-班级学员信息表'!$N:$N,'8-市场占有率'!$B45,'3-班级学员信息表'!$Q:$Q,"&lt;&gt;"&amp;" ")</f>
        <v>0</v>
      </c>
      <c r="K45" s="97">
        <f>COUNTIFS('3-班级学员信息表'!$I:$I,'8-市场占有率'!K$5,'3-班级学员信息表'!$N:$N,'8-市场占有率'!$B45,'3-班级学员信息表'!$Q:$Q,"&lt;&gt;"&amp;" ")</f>
        <v>0</v>
      </c>
      <c r="L45" s="9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7">
        <f t="shared" si="2"/>
        <v>0</v>
      </c>
      <c r="N45" s="100"/>
      <c r="O45" s="98">
        <f t="shared" si="1"/>
        <v>0</v>
      </c>
    </row>
    <row r="46" spans="1:15">
      <c r="A46" s="95">
        <v>40</v>
      </c>
      <c r="B46" s="99"/>
      <c r="C46" s="9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7">
        <f>COUNTIFS('3-班级学员信息表'!$I:$I,'8-市场占有率'!D$5,'3-班级学员信息表'!$N:$N,'8-市场占有率'!$B46,'3-班级学员信息表'!$Q:$Q,"&lt;&gt;"&amp;" ")</f>
        <v>0</v>
      </c>
      <c r="E46" s="97">
        <f>COUNTIFS('3-班级学员信息表'!$I:$I,'8-市场占有率'!E$5,'3-班级学员信息表'!$N:$N,'8-市场占有率'!$B46,'3-班级学员信息表'!$Q:$Q,"&lt;&gt;"&amp;" ")</f>
        <v>0</v>
      </c>
      <c r="F46" s="97">
        <f>COUNTIFS('3-班级学员信息表'!$I:$I,'8-市场占有率'!F$5,'3-班级学员信息表'!$N:$N,'8-市场占有率'!$B46,'3-班级学员信息表'!$Q:$Q,"&lt;&gt;"&amp;" ")</f>
        <v>0</v>
      </c>
      <c r="G46" s="97">
        <f>COUNTIFS('3-班级学员信息表'!$I:$I,'8-市场占有率'!G$5,'3-班级学员信息表'!$N:$N,'8-市场占有率'!$B46,'3-班级学员信息表'!$Q:$Q,"&lt;&gt;"&amp;" ")</f>
        <v>0</v>
      </c>
      <c r="H46" s="97">
        <f>COUNTIFS('3-班级学员信息表'!$I:$I,'8-市场占有率'!H$5,'3-班级学员信息表'!$N:$N,'8-市场占有率'!$B46,'3-班级学员信息表'!$Q:$Q,"&lt;&gt;"&amp;" ")</f>
        <v>0</v>
      </c>
      <c r="I46" s="97">
        <f>COUNTIFS('3-班级学员信息表'!$I:$I,'8-市场占有率'!I$5,'3-班级学员信息表'!$N:$N,'8-市场占有率'!$B46,'3-班级学员信息表'!$Q:$Q,"&lt;&gt;"&amp;" ")</f>
        <v>0</v>
      </c>
      <c r="J46" s="97">
        <f>COUNTIFS('3-班级学员信息表'!$I:$I,'8-市场占有率'!J$5,'3-班级学员信息表'!$N:$N,'8-市场占有率'!$B46,'3-班级学员信息表'!$Q:$Q,"&lt;&gt;"&amp;" ")</f>
        <v>0</v>
      </c>
      <c r="K46" s="97">
        <f>COUNTIFS('3-班级学员信息表'!$I:$I,'8-市场占有率'!K$5,'3-班级学员信息表'!$N:$N,'8-市场占有率'!$B46,'3-班级学员信息表'!$Q:$Q,"&lt;&gt;"&amp;" ")</f>
        <v>0</v>
      </c>
      <c r="L46" s="9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7">
        <f t="shared" si="2"/>
        <v>0</v>
      </c>
      <c r="N46" s="100"/>
      <c r="O46" s="98">
        <f t="shared" si="1"/>
        <v>0</v>
      </c>
    </row>
    <row r="47" spans="1:15">
      <c r="A47" s="95">
        <v>41</v>
      </c>
      <c r="B47" s="99"/>
      <c r="C47" s="9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7">
        <f>COUNTIFS('3-班级学员信息表'!$I:$I,'8-市场占有率'!D$5,'3-班级学员信息表'!$N:$N,'8-市场占有率'!$B47,'3-班级学员信息表'!$Q:$Q,"&lt;&gt;"&amp;" ")</f>
        <v>0</v>
      </c>
      <c r="E47" s="97">
        <f>COUNTIFS('3-班级学员信息表'!$I:$I,'8-市场占有率'!E$5,'3-班级学员信息表'!$N:$N,'8-市场占有率'!$B47,'3-班级学员信息表'!$Q:$Q,"&lt;&gt;"&amp;" ")</f>
        <v>0</v>
      </c>
      <c r="F47" s="97">
        <f>COUNTIFS('3-班级学员信息表'!$I:$I,'8-市场占有率'!F$5,'3-班级学员信息表'!$N:$N,'8-市场占有率'!$B47,'3-班级学员信息表'!$Q:$Q,"&lt;&gt;"&amp;" ")</f>
        <v>0</v>
      </c>
      <c r="G47" s="97">
        <f>COUNTIFS('3-班级学员信息表'!$I:$I,'8-市场占有率'!G$5,'3-班级学员信息表'!$N:$N,'8-市场占有率'!$B47,'3-班级学员信息表'!$Q:$Q,"&lt;&gt;"&amp;" ")</f>
        <v>0</v>
      </c>
      <c r="H47" s="97">
        <f>COUNTIFS('3-班级学员信息表'!$I:$I,'8-市场占有率'!H$5,'3-班级学员信息表'!$N:$N,'8-市场占有率'!$B47,'3-班级学员信息表'!$Q:$Q,"&lt;&gt;"&amp;" ")</f>
        <v>0</v>
      </c>
      <c r="I47" s="97">
        <f>COUNTIFS('3-班级学员信息表'!$I:$I,'8-市场占有率'!I$5,'3-班级学员信息表'!$N:$N,'8-市场占有率'!$B47,'3-班级学员信息表'!$Q:$Q,"&lt;&gt;"&amp;" ")</f>
        <v>0</v>
      </c>
      <c r="J47" s="97">
        <f>COUNTIFS('3-班级学员信息表'!$I:$I,'8-市场占有率'!J$5,'3-班级学员信息表'!$N:$N,'8-市场占有率'!$B47,'3-班级学员信息表'!$Q:$Q,"&lt;&gt;"&amp;" ")</f>
        <v>0</v>
      </c>
      <c r="K47" s="97">
        <f>COUNTIFS('3-班级学员信息表'!$I:$I,'8-市场占有率'!K$5,'3-班级学员信息表'!$N:$N,'8-市场占有率'!$B47,'3-班级学员信息表'!$Q:$Q,"&lt;&gt;"&amp;" ")</f>
        <v>0</v>
      </c>
      <c r="L47" s="9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7">
        <f t="shared" si="2"/>
        <v>0</v>
      </c>
      <c r="N47" s="100"/>
      <c r="O47" s="98">
        <f t="shared" si="1"/>
        <v>0</v>
      </c>
    </row>
    <row r="48" spans="1:15">
      <c r="A48" s="95">
        <v>42</v>
      </c>
      <c r="B48" s="99"/>
      <c r="C48" s="9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7">
        <f>COUNTIFS('3-班级学员信息表'!$I:$I,'8-市场占有率'!D$5,'3-班级学员信息表'!$N:$N,'8-市场占有率'!$B48,'3-班级学员信息表'!$Q:$Q,"&lt;&gt;"&amp;" ")</f>
        <v>0</v>
      </c>
      <c r="E48" s="97">
        <f>COUNTIFS('3-班级学员信息表'!$I:$I,'8-市场占有率'!E$5,'3-班级学员信息表'!$N:$N,'8-市场占有率'!$B48,'3-班级学员信息表'!$Q:$Q,"&lt;&gt;"&amp;" ")</f>
        <v>0</v>
      </c>
      <c r="F48" s="97">
        <f>COUNTIFS('3-班级学员信息表'!$I:$I,'8-市场占有率'!F$5,'3-班级学员信息表'!$N:$N,'8-市场占有率'!$B48,'3-班级学员信息表'!$Q:$Q,"&lt;&gt;"&amp;" ")</f>
        <v>0</v>
      </c>
      <c r="G48" s="97">
        <f>COUNTIFS('3-班级学员信息表'!$I:$I,'8-市场占有率'!G$5,'3-班级学员信息表'!$N:$N,'8-市场占有率'!$B48,'3-班级学员信息表'!$Q:$Q,"&lt;&gt;"&amp;" ")</f>
        <v>0</v>
      </c>
      <c r="H48" s="97">
        <f>COUNTIFS('3-班级学员信息表'!$I:$I,'8-市场占有率'!H$5,'3-班级学员信息表'!$N:$N,'8-市场占有率'!$B48,'3-班级学员信息表'!$Q:$Q,"&lt;&gt;"&amp;" ")</f>
        <v>0</v>
      </c>
      <c r="I48" s="97">
        <f>COUNTIFS('3-班级学员信息表'!$I:$I,'8-市场占有率'!I$5,'3-班级学员信息表'!$N:$N,'8-市场占有率'!$B48,'3-班级学员信息表'!$Q:$Q,"&lt;&gt;"&amp;" ")</f>
        <v>0</v>
      </c>
      <c r="J48" s="97">
        <f>COUNTIFS('3-班级学员信息表'!$I:$I,'8-市场占有率'!J$5,'3-班级学员信息表'!$N:$N,'8-市场占有率'!$B48,'3-班级学员信息表'!$Q:$Q,"&lt;&gt;"&amp;" ")</f>
        <v>0</v>
      </c>
      <c r="K48" s="97">
        <f>COUNTIFS('3-班级学员信息表'!$I:$I,'8-市场占有率'!K$5,'3-班级学员信息表'!$N:$N,'8-市场占有率'!$B48,'3-班级学员信息表'!$Q:$Q,"&lt;&gt;"&amp;" ")</f>
        <v>0</v>
      </c>
      <c r="L48" s="9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7">
        <f t="shared" si="2"/>
        <v>0</v>
      </c>
      <c r="N48" s="100"/>
      <c r="O48" s="98">
        <f t="shared" si="1"/>
        <v>0</v>
      </c>
    </row>
    <row r="49" spans="1:15">
      <c r="A49" s="95">
        <v>43</v>
      </c>
      <c r="B49" s="99"/>
      <c r="C49" s="9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7">
        <f>COUNTIFS('3-班级学员信息表'!$I:$I,'8-市场占有率'!D$5,'3-班级学员信息表'!$N:$N,'8-市场占有率'!$B49,'3-班级学员信息表'!$Q:$Q,"&lt;&gt;"&amp;" ")</f>
        <v>0</v>
      </c>
      <c r="E49" s="97">
        <f>COUNTIFS('3-班级学员信息表'!$I:$I,'8-市场占有率'!E$5,'3-班级学员信息表'!$N:$N,'8-市场占有率'!$B49,'3-班级学员信息表'!$Q:$Q,"&lt;&gt;"&amp;" ")</f>
        <v>0</v>
      </c>
      <c r="F49" s="97">
        <f>COUNTIFS('3-班级学员信息表'!$I:$I,'8-市场占有率'!F$5,'3-班级学员信息表'!$N:$N,'8-市场占有率'!$B49,'3-班级学员信息表'!$Q:$Q,"&lt;&gt;"&amp;" ")</f>
        <v>0</v>
      </c>
      <c r="G49" s="97">
        <f>COUNTIFS('3-班级学员信息表'!$I:$I,'8-市场占有率'!G$5,'3-班级学员信息表'!$N:$N,'8-市场占有率'!$B49,'3-班级学员信息表'!$Q:$Q,"&lt;&gt;"&amp;" ")</f>
        <v>0</v>
      </c>
      <c r="H49" s="97">
        <f>COUNTIFS('3-班级学员信息表'!$I:$I,'8-市场占有率'!H$5,'3-班级学员信息表'!$N:$N,'8-市场占有率'!$B49,'3-班级学员信息表'!$Q:$Q,"&lt;&gt;"&amp;" ")</f>
        <v>0</v>
      </c>
      <c r="I49" s="97">
        <f>COUNTIFS('3-班级学员信息表'!$I:$I,'8-市场占有率'!I$5,'3-班级学员信息表'!$N:$N,'8-市场占有率'!$B49,'3-班级学员信息表'!$Q:$Q,"&lt;&gt;"&amp;" ")</f>
        <v>0</v>
      </c>
      <c r="J49" s="97">
        <f>COUNTIFS('3-班级学员信息表'!$I:$I,'8-市场占有率'!J$5,'3-班级学员信息表'!$N:$N,'8-市场占有率'!$B49,'3-班级学员信息表'!$Q:$Q,"&lt;&gt;"&amp;" ")</f>
        <v>0</v>
      </c>
      <c r="K49" s="97">
        <f>COUNTIFS('3-班级学员信息表'!$I:$I,'8-市场占有率'!K$5,'3-班级学员信息表'!$N:$N,'8-市场占有率'!$B49,'3-班级学员信息表'!$Q:$Q,"&lt;&gt;"&amp;" ")</f>
        <v>0</v>
      </c>
      <c r="L49" s="9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7">
        <f t="shared" si="2"/>
        <v>0</v>
      </c>
      <c r="N49" s="100"/>
      <c r="O49" s="98">
        <f t="shared" si="1"/>
        <v>0</v>
      </c>
    </row>
    <row r="50" spans="1:15">
      <c r="A50" s="95">
        <v>44</v>
      </c>
      <c r="B50" s="99"/>
      <c r="C50" s="9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7">
        <f>COUNTIFS('3-班级学员信息表'!$I:$I,'8-市场占有率'!D$5,'3-班级学员信息表'!$N:$N,'8-市场占有率'!$B50,'3-班级学员信息表'!$Q:$Q,"&lt;&gt;"&amp;" ")</f>
        <v>0</v>
      </c>
      <c r="E50" s="97">
        <f>COUNTIFS('3-班级学员信息表'!$I:$I,'8-市场占有率'!E$5,'3-班级学员信息表'!$N:$N,'8-市场占有率'!$B50,'3-班级学员信息表'!$Q:$Q,"&lt;&gt;"&amp;" ")</f>
        <v>0</v>
      </c>
      <c r="F50" s="97">
        <f>COUNTIFS('3-班级学员信息表'!$I:$I,'8-市场占有率'!F$5,'3-班级学员信息表'!$N:$N,'8-市场占有率'!$B50,'3-班级学员信息表'!$Q:$Q,"&lt;&gt;"&amp;" ")</f>
        <v>0</v>
      </c>
      <c r="G50" s="97">
        <f>COUNTIFS('3-班级学员信息表'!$I:$I,'8-市场占有率'!G$5,'3-班级学员信息表'!$N:$N,'8-市场占有率'!$B50,'3-班级学员信息表'!$Q:$Q,"&lt;&gt;"&amp;" ")</f>
        <v>0</v>
      </c>
      <c r="H50" s="97">
        <f>COUNTIFS('3-班级学员信息表'!$I:$I,'8-市场占有率'!H$5,'3-班级学员信息表'!$N:$N,'8-市场占有率'!$B50,'3-班级学员信息表'!$Q:$Q,"&lt;&gt;"&amp;" ")</f>
        <v>0</v>
      </c>
      <c r="I50" s="97">
        <f>COUNTIFS('3-班级学员信息表'!$I:$I,'8-市场占有率'!I$5,'3-班级学员信息表'!$N:$N,'8-市场占有率'!$B50,'3-班级学员信息表'!$Q:$Q,"&lt;&gt;"&amp;" ")</f>
        <v>0</v>
      </c>
      <c r="J50" s="97">
        <f>COUNTIFS('3-班级学员信息表'!$I:$I,'8-市场占有率'!J$5,'3-班级学员信息表'!$N:$N,'8-市场占有率'!$B50,'3-班级学员信息表'!$Q:$Q,"&lt;&gt;"&amp;" ")</f>
        <v>0</v>
      </c>
      <c r="K50" s="97">
        <f>COUNTIFS('3-班级学员信息表'!$I:$I,'8-市场占有率'!K$5,'3-班级学员信息表'!$N:$N,'8-市场占有率'!$B50,'3-班级学员信息表'!$Q:$Q,"&lt;&gt;"&amp;" ")</f>
        <v>0</v>
      </c>
      <c r="L50" s="9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7">
        <f t="shared" si="2"/>
        <v>0</v>
      </c>
      <c r="N50" s="100"/>
      <c r="O50" s="98">
        <f t="shared" si="1"/>
        <v>0</v>
      </c>
    </row>
    <row r="51" spans="1:15">
      <c r="A51" s="95">
        <v>45</v>
      </c>
      <c r="B51" s="99"/>
      <c r="C51" s="9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7">
        <f>COUNTIFS('3-班级学员信息表'!$I:$I,'8-市场占有率'!D$5,'3-班级学员信息表'!$N:$N,'8-市场占有率'!$B51,'3-班级学员信息表'!$Q:$Q,"&lt;&gt;"&amp;" ")</f>
        <v>0</v>
      </c>
      <c r="E51" s="97">
        <f>COUNTIFS('3-班级学员信息表'!$I:$I,'8-市场占有率'!E$5,'3-班级学员信息表'!$N:$N,'8-市场占有率'!$B51,'3-班级学员信息表'!$Q:$Q,"&lt;&gt;"&amp;" ")</f>
        <v>0</v>
      </c>
      <c r="F51" s="97">
        <f>COUNTIFS('3-班级学员信息表'!$I:$I,'8-市场占有率'!F$5,'3-班级学员信息表'!$N:$N,'8-市场占有率'!$B51,'3-班级学员信息表'!$Q:$Q,"&lt;&gt;"&amp;" ")</f>
        <v>0</v>
      </c>
      <c r="G51" s="97">
        <f>COUNTIFS('3-班级学员信息表'!$I:$I,'8-市场占有率'!G$5,'3-班级学员信息表'!$N:$N,'8-市场占有率'!$B51,'3-班级学员信息表'!$Q:$Q,"&lt;&gt;"&amp;" ")</f>
        <v>0</v>
      </c>
      <c r="H51" s="97">
        <f>COUNTIFS('3-班级学员信息表'!$I:$I,'8-市场占有率'!H$5,'3-班级学员信息表'!$N:$N,'8-市场占有率'!$B51,'3-班级学员信息表'!$Q:$Q,"&lt;&gt;"&amp;" ")</f>
        <v>0</v>
      </c>
      <c r="I51" s="97">
        <f>COUNTIFS('3-班级学员信息表'!$I:$I,'8-市场占有率'!I$5,'3-班级学员信息表'!$N:$N,'8-市场占有率'!$B51,'3-班级学员信息表'!$Q:$Q,"&lt;&gt;"&amp;" ")</f>
        <v>0</v>
      </c>
      <c r="J51" s="97">
        <f>COUNTIFS('3-班级学员信息表'!$I:$I,'8-市场占有率'!J$5,'3-班级学员信息表'!$N:$N,'8-市场占有率'!$B51,'3-班级学员信息表'!$Q:$Q,"&lt;&gt;"&amp;" ")</f>
        <v>0</v>
      </c>
      <c r="K51" s="97">
        <f>COUNTIFS('3-班级学员信息表'!$I:$I,'8-市场占有率'!K$5,'3-班级学员信息表'!$N:$N,'8-市场占有率'!$B51,'3-班级学员信息表'!$Q:$Q,"&lt;&gt;"&amp;" ")</f>
        <v>0</v>
      </c>
      <c r="L51" s="9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7">
        <f t="shared" si="2"/>
        <v>0</v>
      </c>
      <c r="N51" s="100"/>
      <c r="O51" s="98">
        <f t="shared" si="1"/>
        <v>0</v>
      </c>
    </row>
    <row r="52" spans="1:15">
      <c r="A52" s="95">
        <v>46</v>
      </c>
      <c r="B52" s="99"/>
      <c r="C52" s="9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7">
        <f>COUNTIFS('3-班级学员信息表'!$I:$I,'8-市场占有率'!D$5,'3-班级学员信息表'!$N:$N,'8-市场占有率'!$B52,'3-班级学员信息表'!$Q:$Q,"&lt;&gt;"&amp;" ")</f>
        <v>0</v>
      </c>
      <c r="E52" s="97">
        <f>COUNTIFS('3-班级学员信息表'!$I:$I,'8-市场占有率'!E$5,'3-班级学员信息表'!$N:$N,'8-市场占有率'!$B52,'3-班级学员信息表'!$Q:$Q,"&lt;&gt;"&amp;" ")</f>
        <v>0</v>
      </c>
      <c r="F52" s="97">
        <f>COUNTIFS('3-班级学员信息表'!$I:$I,'8-市场占有率'!F$5,'3-班级学员信息表'!$N:$N,'8-市场占有率'!$B52,'3-班级学员信息表'!$Q:$Q,"&lt;&gt;"&amp;" ")</f>
        <v>0</v>
      </c>
      <c r="G52" s="97">
        <f>COUNTIFS('3-班级学员信息表'!$I:$I,'8-市场占有率'!G$5,'3-班级学员信息表'!$N:$N,'8-市场占有率'!$B52,'3-班级学员信息表'!$Q:$Q,"&lt;&gt;"&amp;" ")</f>
        <v>0</v>
      </c>
      <c r="H52" s="97">
        <f>COUNTIFS('3-班级学员信息表'!$I:$I,'8-市场占有率'!H$5,'3-班级学员信息表'!$N:$N,'8-市场占有率'!$B52,'3-班级学员信息表'!$Q:$Q,"&lt;&gt;"&amp;" ")</f>
        <v>0</v>
      </c>
      <c r="I52" s="97">
        <f>COUNTIFS('3-班级学员信息表'!$I:$I,'8-市场占有率'!I$5,'3-班级学员信息表'!$N:$N,'8-市场占有率'!$B52,'3-班级学员信息表'!$Q:$Q,"&lt;&gt;"&amp;" ")</f>
        <v>0</v>
      </c>
      <c r="J52" s="97">
        <f>COUNTIFS('3-班级学员信息表'!$I:$I,'8-市场占有率'!J$5,'3-班级学员信息表'!$N:$N,'8-市场占有率'!$B52,'3-班级学员信息表'!$Q:$Q,"&lt;&gt;"&amp;" ")</f>
        <v>0</v>
      </c>
      <c r="K52" s="97">
        <f>COUNTIFS('3-班级学员信息表'!$I:$I,'8-市场占有率'!K$5,'3-班级学员信息表'!$N:$N,'8-市场占有率'!$B52,'3-班级学员信息表'!$Q:$Q,"&lt;&gt;"&amp;" ")</f>
        <v>0</v>
      </c>
      <c r="L52" s="9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7">
        <f t="shared" si="2"/>
        <v>0</v>
      </c>
      <c r="N52" s="100"/>
      <c r="O52" s="98">
        <f t="shared" si="1"/>
        <v>0</v>
      </c>
    </row>
    <row r="53" spans="1:15">
      <c r="A53" s="95">
        <v>47</v>
      </c>
      <c r="B53" s="99"/>
      <c r="C53" s="9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7">
        <f>COUNTIFS('3-班级学员信息表'!$I:$I,'8-市场占有率'!D$5,'3-班级学员信息表'!$N:$N,'8-市场占有率'!$B53,'3-班级学员信息表'!$Q:$Q,"&lt;&gt;"&amp;" ")</f>
        <v>0</v>
      </c>
      <c r="E53" s="97">
        <f>COUNTIFS('3-班级学员信息表'!$I:$I,'8-市场占有率'!E$5,'3-班级学员信息表'!$N:$N,'8-市场占有率'!$B53,'3-班级学员信息表'!$Q:$Q,"&lt;&gt;"&amp;" ")</f>
        <v>0</v>
      </c>
      <c r="F53" s="97">
        <f>COUNTIFS('3-班级学员信息表'!$I:$I,'8-市场占有率'!F$5,'3-班级学员信息表'!$N:$N,'8-市场占有率'!$B53,'3-班级学员信息表'!$Q:$Q,"&lt;&gt;"&amp;" ")</f>
        <v>0</v>
      </c>
      <c r="G53" s="97">
        <f>COUNTIFS('3-班级学员信息表'!$I:$I,'8-市场占有率'!G$5,'3-班级学员信息表'!$N:$N,'8-市场占有率'!$B53,'3-班级学员信息表'!$Q:$Q,"&lt;&gt;"&amp;" ")</f>
        <v>0</v>
      </c>
      <c r="H53" s="97">
        <f>COUNTIFS('3-班级学员信息表'!$I:$I,'8-市场占有率'!H$5,'3-班级学员信息表'!$N:$N,'8-市场占有率'!$B53,'3-班级学员信息表'!$Q:$Q,"&lt;&gt;"&amp;" ")</f>
        <v>0</v>
      </c>
      <c r="I53" s="97">
        <f>COUNTIFS('3-班级学员信息表'!$I:$I,'8-市场占有率'!I$5,'3-班级学员信息表'!$N:$N,'8-市场占有率'!$B53,'3-班级学员信息表'!$Q:$Q,"&lt;&gt;"&amp;" ")</f>
        <v>0</v>
      </c>
      <c r="J53" s="97">
        <f>COUNTIFS('3-班级学员信息表'!$I:$I,'8-市场占有率'!J$5,'3-班级学员信息表'!$N:$N,'8-市场占有率'!$B53,'3-班级学员信息表'!$Q:$Q,"&lt;&gt;"&amp;" ")</f>
        <v>0</v>
      </c>
      <c r="K53" s="97">
        <f>COUNTIFS('3-班级学员信息表'!$I:$I,'8-市场占有率'!K$5,'3-班级学员信息表'!$N:$N,'8-市场占有率'!$B53,'3-班级学员信息表'!$Q:$Q,"&lt;&gt;"&amp;" ")</f>
        <v>0</v>
      </c>
      <c r="L53" s="9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7">
        <f t="shared" si="2"/>
        <v>0</v>
      </c>
      <c r="N53" s="100"/>
      <c r="O53" s="98">
        <f t="shared" si="1"/>
        <v>0</v>
      </c>
    </row>
    <row r="54" spans="1:15">
      <c r="A54" s="95">
        <v>48</v>
      </c>
      <c r="B54" s="99"/>
      <c r="C54" s="9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7">
        <f>COUNTIFS('3-班级学员信息表'!$I:$I,'8-市场占有率'!D$5,'3-班级学员信息表'!$N:$N,'8-市场占有率'!$B54,'3-班级学员信息表'!$Q:$Q,"&lt;&gt;"&amp;" ")</f>
        <v>0</v>
      </c>
      <c r="E54" s="97">
        <f>COUNTIFS('3-班级学员信息表'!$I:$I,'8-市场占有率'!E$5,'3-班级学员信息表'!$N:$N,'8-市场占有率'!$B54,'3-班级学员信息表'!$Q:$Q,"&lt;&gt;"&amp;" ")</f>
        <v>0</v>
      </c>
      <c r="F54" s="97">
        <f>COUNTIFS('3-班级学员信息表'!$I:$I,'8-市场占有率'!F$5,'3-班级学员信息表'!$N:$N,'8-市场占有率'!$B54,'3-班级学员信息表'!$Q:$Q,"&lt;&gt;"&amp;" ")</f>
        <v>0</v>
      </c>
      <c r="G54" s="97">
        <f>COUNTIFS('3-班级学员信息表'!$I:$I,'8-市场占有率'!G$5,'3-班级学员信息表'!$N:$N,'8-市场占有率'!$B54,'3-班级学员信息表'!$Q:$Q,"&lt;&gt;"&amp;" ")</f>
        <v>0</v>
      </c>
      <c r="H54" s="97">
        <f>COUNTIFS('3-班级学员信息表'!$I:$I,'8-市场占有率'!H$5,'3-班级学员信息表'!$N:$N,'8-市场占有率'!$B54,'3-班级学员信息表'!$Q:$Q,"&lt;&gt;"&amp;" ")</f>
        <v>0</v>
      </c>
      <c r="I54" s="97">
        <f>COUNTIFS('3-班级学员信息表'!$I:$I,'8-市场占有率'!I$5,'3-班级学员信息表'!$N:$N,'8-市场占有率'!$B54,'3-班级学员信息表'!$Q:$Q,"&lt;&gt;"&amp;" ")</f>
        <v>0</v>
      </c>
      <c r="J54" s="97">
        <f>COUNTIFS('3-班级学员信息表'!$I:$I,'8-市场占有率'!J$5,'3-班级学员信息表'!$N:$N,'8-市场占有率'!$B54,'3-班级学员信息表'!$Q:$Q,"&lt;&gt;"&amp;" ")</f>
        <v>0</v>
      </c>
      <c r="K54" s="97">
        <f>COUNTIFS('3-班级学员信息表'!$I:$I,'8-市场占有率'!K$5,'3-班级学员信息表'!$N:$N,'8-市场占有率'!$B54,'3-班级学员信息表'!$Q:$Q,"&lt;&gt;"&amp;" ")</f>
        <v>0</v>
      </c>
      <c r="L54" s="9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7">
        <f t="shared" si="2"/>
        <v>0</v>
      </c>
      <c r="N54" s="100"/>
      <c r="O54" s="98">
        <f t="shared" si="1"/>
        <v>0</v>
      </c>
    </row>
    <row r="55" spans="1:15">
      <c r="A55" s="95">
        <v>49</v>
      </c>
      <c r="B55" s="99"/>
      <c r="C55" s="9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7">
        <f>COUNTIFS('3-班级学员信息表'!$I:$I,'8-市场占有率'!D$5,'3-班级学员信息表'!$N:$N,'8-市场占有率'!$B55,'3-班级学员信息表'!$Q:$Q,"&lt;&gt;"&amp;" ")</f>
        <v>0</v>
      </c>
      <c r="E55" s="97">
        <f>COUNTIFS('3-班级学员信息表'!$I:$I,'8-市场占有率'!E$5,'3-班级学员信息表'!$N:$N,'8-市场占有率'!$B55,'3-班级学员信息表'!$Q:$Q,"&lt;&gt;"&amp;" ")</f>
        <v>0</v>
      </c>
      <c r="F55" s="97">
        <f>COUNTIFS('3-班级学员信息表'!$I:$I,'8-市场占有率'!F$5,'3-班级学员信息表'!$N:$N,'8-市场占有率'!$B55,'3-班级学员信息表'!$Q:$Q,"&lt;&gt;"&amp;" ")</f>
        <v>0</v>
      </c>
      <c r="G55" s="97">
        <f>COUNTIFS('3-班级学员信息表'!$I:$I,'8-市场占有率'!G$5,'3-班级学员信息表'!$N:$N,'8-市场占有率'!$B55,'3-班级学员信息表'!$Q:$Q,"&lt;&gt;"&amp;" ")</f>
        <v>0</v>
      </c>
      <c r="H55" s="97">
        <f>COUNTIFS('3-班级学员信息表'!$I:$I,'8-市场占有率'!H$5,'3-班级学员信息表'!$N:$N,'8-市场占有率'!$B55,'3-班级学员信息表'!$Q:$Q,"&lt;&gt;"&amp;" ")</f>
        <v>0</v>
      </c>
      <c r="I55" s="97">
        <f>COUNTIFS('3-班级学员信息表'!$I:$I,'8-市场占有率'!I$5,'3-班级学员信息表'!$N:$N,'8-市场占有率'!$B55,'3-班级学员信息表'!$Q:$Q,"&lt;&gt;"&amp;" ")</f>
        <v>0</v>
      </c>
      <c r="J55" s="97">
        <f>COUNTIFS('3-班级学员信息表'!$I:$I,'8-市场占有率'!J$5,'3-班级学员信息表'!$N:$N,'8-市场占有率'!$B55,'3-班级学员信息表'!$Q:$Q,"&lt;&gt;"&amp;" ")</f>
        <v>0</v>
      </c>
      <c r="K55" s="97">
        <f>COUNTIFS('3-班级学员信息表'!$I:$I,'8-市场占有率'!K$5,'3-班级学员信息表'!$N:$N,'8-市场占有率'!$B55,'3-班级学员信息表'!$Q:$Q,"&lt;&gt;"&amp;" ")</f>
        <v>0</v>
      </c>
      <c r="L55" s="9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7">
        <f t="shared" si="2"/>
        <v>0</v>
      </c>
      <c r="N55" s="100"/>
      <c r="O55" s="98">
        <f t="shared" si="1"/>
        <v>0</v>
      </c>
    </row>
    <row r="56" spans="1:15">
      <c r="A56" s="95">
        <v>50</v>
      </c>
      <c r="B56" s="99"/>
      <c r="C56" s="9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7">
        <f>COUNTIFS('3-班级学员信息表'!$I:$I,'8-市场占有率'!D$5,'3-班级学员信息表'!$N:$N,'8-市场占有率'!$B56,'3-班级学员信息表'!$Q:$Q,"&lt;&gt;"&amp;" ")</f>
        <v>0</v>
      </c>
      <c r="E56" s="97">
        <f>COUNTIFS('3-班级学员信息表'!$I:$I,'8-市场占有率'!E$5,'3-班级学员信息表'!$N:$N,'8-市场占有率'!$B56,'3-班级学员信息表'!$Q:$Q,"&lt;&gt;"&amp;" ")</f>
        <v>0</v>
      </c>
      <c r="F56" s="97">
        <f>COUNTIFS('3-班级学员信息表'!$I:$I,'8-市场占有率'!F$5,'3-班级学员信息表'!$N:$N,'8-市场占有率'!$B56,'3-班级学员信息表'!$Q:$Q,"&lt;&gt;"&amp;" ")</f>
        <v>0</v>
      </c>
      <c r="G56" s="97">
        <f>COUNTIFS('3-班级学员信息表'!$I:$I,'8-市场占有率'!G$5,'3-班级学员信息表'!$N:$N,'8-市场占有率'!$B56,'3-班级学员信息表'!$Q:$Q,"&lt;&gt;"&amp;" ")</f>
        <v>0</v>
      </c>
      <c r="H56" s="97">
        <f>COUNTIFS('3-班级学员信息表'!$I:$I,'8-市场占有率'!H$5,'3-班级学员信息表'!$N:$N,'8-市场占有率'!$B56,'3-班级学员信息表'!$Q:$Q,"&lt;&gt;"&amp;" ")</f>
        <v>0</v>
      </c>
      <c r="I56" s="97">
        <f>COUNTIFS('3-班级学员信息表'!$I:$I,'8-市场占有率'!I$5,'3-班级学员信息表'!$N:$N,'8-市场占有率'!$B56,'3-班级学员信息表'!$Q:$Q,"&lt;&gt;"&amp;" ")</f>
        <v>0</v>
      </c>
      <c r="J56" s="97">
        <f>COUNTIFS('3-班级学员信息表'!$I:$I,'8-市场占有率'!J$5,'3-班级学员信息表'!$N:$N,'8-市场占有率'!$B56,'3-班级学员信息表'!$Q:$Q,"&lt;&gt;"&amp;" ")</f>
        <v>0</v>
      </c>
      <c r="K56" s="97">
        <f>COUNTIFS('3-班级学员信息表'!$I:$I,'8-市场占有率'!K$5,'3-班级学员信息表'!$N:$N,'8-市场占有率'!$B56,'3-班级学员信息表'!$Q:$Q,"&lt;&gt;"&amp;" ")</f>
        <v>0</v>
      </c>
      <c r="L56" s="9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7">
        <f t="shared" si="2"/>
        <v>0</v>
      </c>
      <c r="N56" s="100"/>
      <c r="O56" s="98">
        <f t="shared" si="1"/>
        <v>0</v>
      </c>
    </row>
    <row r="57" spans="1:15">
      <c r="A57" s="95">
        <v>51</v>
      </c>
      <c r="B57" s="99"/>
      <c r="C57" s="9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7">
        <f>COUNTIFS('3-班级学员信息表'!$I:$I,'8-市场占有率'!D$5,'3-班级学员信息表'!$N:$N,'8-市场占有率'!$B57,'3-班级学员信息表'!$Q:$Q,"&lt;&gt;"&amp;" ")</f>
        <v>0</v>
      </c>
      <c r="E57" s="97">
        <f>COUNTIFS('3-班级学员信息表'!$I:$I,'8-市场占有率'!E$5,'3-班级学员信息表'!$N:$N,'8-市场占有率'!$B57,'3-班级学员信息表'!$Q:$Q,"&lt;&gt;"&amp;" ")</f>
        <v>0</v>
      </c>
      <c r="F57" s="97">
        <f>COUNTIFS('3-班级学员信息表'!$I:$I,'8-市场占有率'!F$5,'3-班级学员信息表'!$N:$N,'8-市场占有率'!$B57,'3-班级学员信息表'!$Q:$Q,"&lt;&gt;"&amp;" ")</f>
        <v>0</v>
      </c>
      <c r="G57" s="97">
        <f>COUNTIFS('3-班级学员信息表'!$I:$I,'8-市场占有率'!G$5,'3-班级学员信息表'!$N:$N,'8-市场占有率'!$B57,'3-班级学员信息表'!$Q:$Q,"&lt;&gt;"&amp;" ")</f>
        <v>0</v>
      </c>
      <c r="H57" s="97">
        <f>COUNTIFS('3-班级学员信息表'!$I:$I,'8-市场占有率'!H$5,'3-班级学员信息表'!$N:$N,'8-市场占有率'!$B57,'3-班级学员信息表'!$Q:$Q,"&lt;&gt;"&amp;" ")</f>
        <v>0</v>
      </c>
      <c r="I57" s="97">
        <f>COUNTIFS('3-班级学员信息表'!$I:$I,'8-市场占有率'!I$5,'3-班级学员信息表'!$N:$N,'8-市场占有率'!$B57,'3-班级学员信息表'!$Q:$Q,"&lt;&gt;"&amp;" ")</f>
        <v>0</v>
      </c>
      <c r="J57" s="97">
        <f>COUNTIFS('3-班级学员信息表'!$I:$I,'8-市场占有率'!J$5,'3-班级学员信息表'!$N:$N,'8-市场占有率'!$B57,'3-班级学员信息表'!$Q:$Q,"&lt;&gt;"&amp;" ")</f>
        <v>0</v>
      </c>
      <c r="K57" s="97">
        <f>COUNTIFS('3-班级学员信息表'!$I:$I,'8-市场占有率'!K$5,'3-班级学员信息表'!$N:$N,'8-市场占有率'!$B57,'3-班级学员信息表'!$Q:$Q,"&lt;&gt;"&amp;" ")</f>
        <v>0</v>
      </c>
      <c r="L57" s="9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7">
        <f t="shared" si="2"/>
        <v>0</v>
      </c>
      <c r="N57" s="100"/>
      <c r="O57" s="98">
        <f t="shared" si="1"/>
        <v>0</v>
      </c>
    </row>
    <row r="58" spans="1:15">
      <c r="A58" s="95">
        <v>52</v>
      </c>
      <c r="B58" s="99"/>
      <c r="C58" s="9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7">
        <f>COUNTIFS('3-班级学员信息表'!$I:$I,'8-市场占有率'!D$5,'3-班级学员信息表'!$N:$N,'8-市场占有率'!$B58,'3-班级学员信息表'!$Q:$Q,"&lt;&gt;"&amp;" ")</f>
        <v>0</v>
      </c>
      <c r="E58" s="97">
        <f>COUNTIFS('3-班级学员信息表'!$I:$I,'8-市场占有率'!E$5,'3-班级学员信息表'!$N:$N,'8-市场占有率'!$B58,'3-班级学员信息表'!$Q:$Q,"&lt;&gt;"&amp;" ")</f>
        <v>0</v>
      </c>
      <c r="F58" s="97">
        <f>COUNTIFS('3-班级学员信息表'!$I:$I,'8-市场占有率'!F$5,'3-班级学员信息表'!$N:$N,'8-市场占有率'!$B58,'3-班级学员信息表'!$Q:$Q,"&lt;&gt;"&amp;" ")</f>
        <v>0</v>
      </c>
      <c r="G58" s="97">
        <f>COUNTIFS('3-班级学员信息表'!$I:$I,'8-市场占有率'!G$5,'3-班级学员信息表'!$N:$N,'8-市场占有率'!$B58,'3-班级学员信息表'!$Q:$Q,"&lt;&gt;"&amp;" ")</f>
        <v>0</v>
      </c>
      <c r="H58" s="97">
        <f>COUNTIFS('3-班级学员信息表'!$I:$I,'8-市场占有率'!H$5,'3-班级学员信息表'!$N:$N,'8-市场占有率'!$B58,'3-班级学员信息表'!$Q:$Q,"&lt;&gt;"&amp;" ")</f>
        <v>0</v>
      </c>
      <c r="I58" s="97">
        <f>COUNTIFS('3-班级学员信息表'!$I:$I,'8-市场占有率'!I$5,'3-班级学员信息表'!$N:$N,'8-市场占有率'!$B58,'3-班级学员信息表'!$Q:$Q,"&lt;&gt;"&amp;" ")</f>
        <v>0</v>
      </c>
      <c r="J58" s="97">
        <f>COUNTIFS('3-班级学员信息表'!$I:$I,'8-市场占有率'!J$5,'3-班级学员信息表'!$N:$N,'8-市场占有率'!$B58,'3-班级学员信息表'!$Q:$Q,"&lt;&gt;"&amp;" ")</f>
        <v>0</v>
      </c>
      <c r="K58" s="97">
        <f>COUNTIFS('3-班级学员信息表'!$I:$I,'8-市场占有率'!K$5,'3-班级学员信息表'!$N:$N,'8-市场占有率'!$B58,'3-班级学员信息表'!$Q:$Q,"&lt;&gt;"&amp;" ")</f>
        <v>0</v>
      </c>
      <c r="L58" s="9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7">
        <f t="shared" si="2"/>
        <v>0</v>
      </c>
      <c r="N58" s="101"/>
      <c r="O58" s="98">
        <f t="shared" si="1"/>
        <v>0</v>
      </c>
    </row>
    <row r="59" spans="1:15">
      <c r="A59" s="95">
        <v>53</v>
      </c>
      <c r="B59" s="99"/>
      <c r="C59" s="9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7">
        <f>COUNTIFS('3-班级学员信息表'!$I:$I,'8-市场占有率'!D$5,'3-班级学员信息表'!$N:$N,'8-市场占有率'!$B59,'3-班级学员信息表'!$Q:$Q,"&lt;&gt;"&amp;" ")</f>
        <v>0</v>
      </c>
      <c r="E59" s="97">
        <f>COUNTIFS('3-班级学员信息表'!$I:$I,'8-市场占有率'!E$5,'3-班级学员信息表'!$N:$N,'8-市场占有率'!$B59,'3-班级学员信息表'!$Q:$Q,"&lt;&gt;"&amp;" ")</f>
        <v>0</v>
      </c>
      <c r="F59" s="97">
        <f>COUNTIFS('3-班级学员信息表'!$I:$I,'8-市场占有率'!F$5,'3-班级学员信息表'!$N:$N,'8-市场占有率'!$B59,'3-班级学员信息表'!$Q:$Q,"&lt;&gt;"&amp;" ")</f>
        <v>0</v>
      </c>
      <c r="G59" s="97">
        <f>COUNTIFS('3-班级学员信息表'!$I:$I,'8-市场占有率'!G$5,'3-班级学员信息表'!$N:$N,'8-市场占有率'!$B59,'3-班级学员信息表'!$Q:$Q,"&lt;&gt;"&amp;" ")</f>
        <v>0</v>
      </c>
      <c r="H59" s="97">
        <f>COUNTIFS('3-班级学员信息表'!$I:$I,'8-市场占有率'!H$5,'3-班级学员信息表'!$N:$N,'8-市场占有率'!$B59,'3-班级学员信息表'!$Q:$Q,"&lt;&gt;"&amp;" ")</f>
        <v>0</v>
      </c>
      <c r="I59" s="97">
        <f>COUNTIFS('3-班级学员信息表'!$I:$I,'8-市场占有率'!I$5,'3-班级学员信息表'!$N:$N,'8-市场占有率'!$B59,'3-班级学员信息表'!$Q:$Q,"&lt;&gt;"&amp;" ")</f>
        <v>0</v>
      </c>
      <c r="J59" s="97">
        <f>COUNTIFS('3-班级学员信息表'!$I:$I,'8-市场占有率'!J$5,'3-班级学员信息表'!$N:$N,'8-市场占有率'!$B59,'3-班级学员信息表'!$Q:$Q,"&lt;&gt;"&amp;" ")</f>
        <v>0</v>
      </c>
      <c r="K59" s="97">
        <f>COUNTIFS('3-班级学员信息表'!$I:$I,'8-市场占有率'!K$5,'3-班级学员信息表'!$N:$N,'8-市场占有率'!$B59,'3-班级学员信息表'!$Q:$Q,"&lt;&gt;"&amp;" ")</f>
        <v>0</v>
      </c>
      <c r="L59" s="9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7">
        <f t="shared" si="2"/>
        <v>0</v>
      </c>
      <c r="N59" s="100"/>
      <c r="O59" s="98">
        <f t="shared" si="1"/>
        <v>0</v>
      </c>
    </row>
    <row r="60" spans="1:15">
      <c r="A60" s="95">
        <v>54</v>
      </c>
      <c r="B60" s="99"/>
      <c r="C60" s="9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7">
        <f>COUNTIFS('3-班级学员信息表'!$I:$I,'8-市场占有率'!D$5,'3-班级学员信息表'!$N:$N,'8-市场占有率'!$B60,'3-班级学员信息表'!$Q:$Q,"&lt;&gt;"&amp;" ")</f>
        <v>0</v>
      </c>
      <c r="E60" s="97">
        <f>COUNTIFS('3-班级学员信息表'!$I:$I,'8-市场占有率'!E$5,'3-班级学员信息表'!$N:$N,'8-市场占有率'!$B60,'3-班级学员信息表'!$Q:$Q,"&lt;&gt;"&amp;" ")</f>
        <v>0</v>
      </c>
      <c r="F60" s="97">
        <f>COUNTIFS('3-班级学员信息表'!$I:$I,'8-市场占有率'!F$5,'3-班级学员信息表'!$N:$N,'8-市场占有率'!$B60,'3-班级学员信息表'!$Q:$Q,"&lt;&gt;"&amp;" ")</f>
        <v>0</v>
      </c>
      <c r="G60" s="97">
        <f>COUNTIFS('3-班级学员信息表'!$I:$I,'8-市场占有率'!G$5,'3-班级学员信息表'!$N:$N,'8-市场占有率'!$B60,'3-班级学员信息表'!$Q:$Q,"&lt;&gt;"&amp;" ")</f>
        <v>0</v>
      </c>
      <c r="H60" s="97">
        <f>COUNTIFS('3-班级学员信息表'!$I:$I,'8-市场占有率'!H$5,'3-班级学员信息表'!$N:$N,'8-市场占有率'!$B60,'3-班级学员信息表'!$Q:$Q,"&lt;&gt;"&amp;" ")</f>
        <v>0</v>
      </c>
      <c r="I60" s="97">
        <f>COUNTIFS('3-班级学员信息表'!$I:$I,'8-市场占有率'!I$5,'3-班级学员信息表'!$N:$N,'8-市场占有率'!$B60,'3-班级学员信息表'!$Q:$Q,"&lt;&gt;"&amp;" ")</f>
        <v>0</v>
      </c>
      <c r="J60" s="97">
        <f>COUNTIFS('3-班级学员信息表'!$I:$I,'8-市场占有率'!J$5,'3-班级学员信息表'!$N:$N,'8-市场占有率'!$B60,'3-班级学员信息表'!$Q:$Q,"&lt;&gt;"&amp;" ")</f>
        <v>0</v>
      </c>
      <c r="K60" s="97">
        <f>COUNTIFS('3-班级学员信息表'!$I:$I,'8-市场占有率'!K$5,'3-班级学员信息表'!$N:$N,'8-市场占有率'!$B60,'3-班级学员信息表'!$Q:$Q,"&lt;&gt;"&amp;" ")</f>
        <v>0</v>
      </c>
      <c r="L60" s="9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7">
        <f t="shared" si="2"/>
        <v>0</v>
      </c>
      <c r="N60" s="100"/>
      <c r="O60" s="98">
        <f t="shared" si="1"/>
        <v>0</v>
      </c>
    </row>
    <row r="61" spans="1:15">
      <c r="A61" s="95">
        <v>55</v>
      </c>
      <c r="B61" s="99"/>
      <c r="C61" s="9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7">
        <f>COUNTIFS('3-班级学员信息表'!$I:$I,'8-市场占有率'!D$5,'3-班级学员信息表'!$N:$N,'8-市场占有率'!$B61,'3-班级学员信息表'!$Q:$Q,"&lt;&gt;"&amp;" ")</f>
        <v>0</v>
      </c>
      <c r="E61" s="97">
        <f>COUNTIFS('3-班级学员信息表'!$I:$I,'8-市场占有率'!E$5,'3-班级学员信息表'!$N:$N,'8-市场占有率'!$B61,'3-班级学员信息表'!$Q:$Q,"&lt;&gt;"&amp;" ")</f>
        <v>0</v>
      </c>
      <c r="F61" s="97">
        <f>COUNTIFS('3-班级学员信息表'!$I:$I,'8-市场占有率'!F$5,'3-班级学员信息表'!$N:$N,'8-市场占有率'!$B61,'3-班级学员信息表'!$Q:$Q,"&lt;&gt;"&amp;" ")</f>
        <v>0</v>
      </c>
      <c r="G61" s="97">
        <f>COUNTIFS('3-班级学员信息表'!$I:$I,'8-市场占有率'!G$5,'3-班级学员信息表'!$N:$N,'8-市场占有率'!$B61,'3-班级学员信息表'!$Q:$Q,"&lt;&gt;"&amp;" ")</f>
        <v>0</v>
      </c>
      <c r="H61" s="97">
        <f>COUNTIFS('3-班级学员信息表'!$I:$I,'8-市场占有率'!H$5,'3-班级学员信息表'!$N:$N,'8-市场占有率'!$B61,'3-班级学员信息表'!$Q:$Q,"&lt;&gt;"&amp;" ")</f>
        <v>0</v>
      </c>
      <c r="I61" s="97">
        <f>COUNTIFS('3-班级学员信息表'!$I:$I,'8-市场占有率'!I$5,'3-班级学员信息表'!$N:$N,'8-市场占有率'!$B61,'3-班级学员信息表'!$Q:$Q,"&lt;&gt;"&amp;" ")</f>
        <v>0</v>
      </c>
      <c r="J61" s="97">
        <f>COUNTIFS('3-班级学员信息表'!$I:$I,'8-市场占有率'!J$5,'3-班级学员信息表'!$N:$N,'8-市场占有率'!$B61,'3-班级学员信息表'!$Q:$Q,"&lt;&gt;"&amp;" ")</f>
        <v>0</v>
      </c>
      <c r="K61" s="97">
        <f>COUNTIFS('3-班级学员信息表'!$I:$I,'8-市场占有率'!K$5,'3-班级学员信息表'!$N:$N,'8-市场占有率'!$B61,'3-班级学员信息表'!$Q:$Q,"&lt;&gt;"&amp;" ")</f>
        <v>0</v>
      </c>
      <c r="L61" s="9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7">
        <f t="shared" si="2"/>
        <v>0</v>
      </c>
      <c r="N61" s="100"/>
      <c r="O61" s="98">
        <f t="shared" si="1"/>
        <v>0</v>
      </c>
    </row>
    <row r="62" spans="1:15">
      <c r="A62" s="95">
        <v>56</v>
      </c>
      <c r="B62" s="99"/>
      <c r="C62" s="9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7">
        <f>COUNTIFS('3-班级学员信息表'!$I:$I,'8-市场占有率'!D$5,'3-班级学员信息表'!$N:$N,'8-市场占有率'!$B62,'3-班级学员信息表'!$Q:$Q,"&lt;&gt;"&amp;" ")</f>
        <v>0</v>
      </c>
      <c r="E62" s="97">
        <f>COUNTIFS('3-班级学员信息表'!$I:$I,'8-市场占有率'!E$5,'3-班级学员信息表'!$N:$N,'8-市场占有率'!$B62,'3-班级学员信息表'!$Q:$Q,"&lt;&gt;"&amp;" ")</f>
        <v>0</v>
      </c>
      <c r="F62" s="97">
        <f>COUNTIFS('3-班级学员信息表'!$I:$I,'8-市场占有率'!F$5,'3-班级学员信息表'!$N:$N,'8-市场占有率'!$B62,'3-班级学员信息表'!$Q:$Q,"&lt;&gt;"&amp;" ")</f>
        <v>0</v>
      </c>
      <c r="G62" s="97">
        <f>COUNTIFS('3-班级学员信息表'!$I:$I,'8-市场占有率'!G$5,'3-班级学员信息表'!$N:$N,'8-市场占有率'!$B62,'3-班级学员信息表'!$Q:$Q,"&lt;&gt;"&amp;" ")</f>
        <v>0</v>
      </c>
      <c r="H62" s="97">
        <f>COUNTIFS('3-班级学员信息表'!$I:$I,'8-市场占有率'!H$5,'3-班级学员信息表'!$N:$N,'8-市场占有率'!$B62,'3-班级学员信息表'!$Q:$Q,"&lt;&gt;"&amp;" ")</f>
        <v>0</v>
      </c>
      <c r="I62" s="97">
        <f>COUNTIFS('3-班级学员信息表'!$I:$I,'8-市场占有率'!I$5,'3-班级学员信息表'!$N:$N,'8-市场占有率'!$B62,'3-班级学员信息表'!$Q:$Q,"&lt;&gt;"&amp;" ")</f>
        <v>0</v>
      </c>
      <c r="J62" s="97">
        <f>COUNTIFS('3-班级学员信息表'!$I:$I,'8-市场占有率'!J$5,'3-班级学员信息表'!$N:$N,'8-市场占有率'!$B62,'3-班级学员信息表'!$Q:$Q,"&lt;&gt;"&amp;" ")</f>
        <v>0</v>
      </c>
      <c r="K62" s="97">
        <f>COUNTIFS('3-班级学员信息表'!$I:$I,'8-市场占有率'!K$5,'3-班级学员信息表'!$N:$N,'8-市场占有率'!$B62,'3-班级学员信息表'!$Q:$Q,"&lt;&gt;"&amp;" ")</f>
        <v>0</v>
      </c>
      <c r="L62" s="9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7">
        <f t="shared" si="2"/>
        <v>0</v>
      </c>
      <c r="N62" s="100"/>
      <c r="O62" s="98">
        <f t="shared" si="1"/>
        <v>0</v>
      </c>
    </row>
    <row r="63" spans="1:15">
      <c r="A63" s="95">
        <v>57</v>
      </c>
      <c r="B63" s="99"/>
      <c r="C63" s="9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7">
        <f>COUNTIFS('3-班级学员信息表'!$I:$I,'8-市场占有率'!D$5,'3-班级学员信息表'!$N:$N,'8-市场占有率'!$B63,'3-班级学员信息表'!$Q:$Q,"&lt;&gt;"&amp;" ")</f>
        <v>0</v>
      </c>
      <c r="E63" s="97">
        <f>COUNTIFS('3-班级学员信息表'!$I:$I,'8-市场占有率'!E$5,'3-班级学员信息表'!$N:$N,'8-市场占有率'!$B63,'3-班级学员信息表'!$Q:$Q,"&lt;&gt;"&amp;" ")</f>
        <v>0</v>
      </c>
      <c r="F63" s="97">
        <f>COUNTIFS('3-班级学员信息表'!$I:$I,'8-市场占有率'!F$5,'3-班级学员信息表'!$N:$N,'8-市场占有率'!$B63,'3-班级学员信息表'!$Q:$Q,"&lt;&gt;"&amp;" ")</f>
        <v>0</v>
      </c>
      <c r="G63" s="97">
        <f>COUNTIFS('3-班级学员信息表'!$I:$I,'8-市场占有率'!G$5,'3-班级学员信息表'!$N:$N,'8-市场占有率'!$B63,'3-班级学员信息表'!$Q:$Q,"&lt;&gt;"&amp;" ")</f>
        <v>0</v>
      </c>
      <c r="H63" s="97">
        <f>COUNTIFS('3-班级学员信息表'!$I:$I,'8-市场占有率'!H$5,'3-班级学员信息表'!$N:$N,'8-市场占有率'!$B63,'3-班级学员信息表'!$Q:$Q,"&lt;&gt;"&amp;" ")</f>
        <v>0</v>
      </c>
      <c r="I63" s="97">
        <f>COUNTIFS('3-班级学员信息表'!$I:$I,'8-市场占有率'!I$5,'3-班级学员信息表'!$N:$N,'8-市场占有率'!$B63,'3-班级学员信息表'!$Q:$Q,"&lt;&gt;"&amp;" ")</f>
        <v>0</v>
      </c>
      <c r="J63" s="97">
        <f>COUNTIFS('3-班级学员信息表'!$I:$I,'8-市场占有率'!J$5,'3-班级学员信息表'!$N:$N,'8-市场占有率'!$B63,'3-班级学员信息表'!$Q:$Q,"&lt;&gt;"&amp;" ")</f>
        <v>0</v>
      </c>
      <c r="K63" s="97">
        <f>COUNTIFS('3-班级学员信息表'!$I:$I,'8-市场占有率'!K$5,'3-班级学员信息表'!$N:$N,'8-市场占有率'!$B63,'3-班级学员信息表'!$Q:$Q,"&lt;&gt;"&amp;" ")</f>
        <v>0</v>
      </c>
      <c r="L63" s="9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7">
        <f t="shared" si="2"/>
        <v>0</v>
      </c>
      <c r="N63" s="100"/>
      <c r="O63" s="98">
        <f t="shared" si="1"/>
        <v>0</v>
      </c>
    </row>
    <row r="64" spans="1:15">
      <c r="A64" s="95">
        <v>58</v>
      </c>
      <c r="B64" s="99"/>
      <c r="C64" s="9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7">
        <f>COUNTIFS('3-班级学员信息表'!$I:$I,'8-市场占有率'!D$5,'3-班级学员信息表'!$N:$N,'8-市场占有率'!$B64,'3-班级学员信息表'!$Q:$Q,"&lt;&gt;"&amp;" ")</f>
        <v>0</v>
      </c>
      <c r="E64" s="97">
        <f>COUNTIFS('3-班级学员信息表'!$I:$I,'8-市场占有率'!E$5,'3-班级学员信息表'!$N:$N,'8-市场占有率'!$B64,'3-班级学员信息表'!$Q:$Q,"&lt;&gt;"&amp;" ")</f>
        <v>0</v>
      </c>
      <c r="F64" s="97">
        <f>COUNTIFS('3-班级学员信息表'!$I:$I,'8-市场占有率'!F$5,'3-班级学员信息表'!$N:$N,'8-市场占有率'!$B64,'3-班级学员信息表'!$Q:$Q,"&lt;&gt;"&amp;" ")</f>
        <v>0</v>
      </c>
      <c r="G64" s="97">
        <f>COUNTIFS('3-班级学员信息表'!$I:$I,'8-市场占有率'!G$5,'3-班级学员信息表'!$N:$N,'8-市场占有率'!$B64,'3-班级学员信息表'!$Q:$Q,"&lt;&gt;"&amp;" ")</f>
        <v>0</v>
      </c>
      <c r="H64" s="97">
        <f>COUNTIFS('3-班级学员信息表'!$I:$I,'8-市场占有率'!H$5,'3-班级学员信息表'!$N:$N,'8-市场占有率'!$B64,'3-班级学员信息表'!$Q:$Q,"&lt;&gt;"&amp;" ")</f>
        <v>0</v>
      </c>
      <c r="I64" s="97">
        <f>COUNTIFS('3-班级学员信息表'!$I:$I,'8-市场占有率'!I$5,'3-班级学员信息表'!$N:$N,'8-市场占有率'!$B64,'3-班级学员信息表'!$Q:$Q,"&lt;&gt;"&amp;" ")</f>
        <v>0</v>
      </c>
      <c r="J64" s="97">
        <f>COUNTIFS('3-班级学员信息表'!$I:$I,'8-市场占有率'!J$5,'3-班级学员信息表'!$N:$N,'8-市场占有率'!$B64,'3-班级学员信息表'!$Q:$Q,"&lt;&gt;"&amp;" ")</f>
        <v>0</v>
      </c>
      <c r="K64" s="97">
        <f>COUNTIFS('3-班级学员信息表'!$I:$I,'8-市场占有率'!K$5,'3-班级学员信息表'!$N:$N,'8-市场占有率'!$B64,'3-班级学员信息表'!$Q:$Q,"&lt;&gt;"&amp;" ")</f>
        <v>0</v>
      </c>
      <c r="L64" s="9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7">
        <f t="shared" si="2"/>
        <v>0</v>
      </c>
      <c r="N64" s="100"/>
      <c r="O64" s="98">
        <f t="shared" si="1"/>
        <v>0</v>
      </c>
    </row>
    <row r="65" spans="1:15">
      <c r="A65" s="95">
        <v>59</v>
      </c>
      <c r="B65" s="99"/>
      <c r="C65" s="9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7">
        <f>COUNTIFS('3-班级学员信息表'!$I:$I,'8-市场占有率'!D$5,'3-班级学员信息表'!$N:$N,'8-市场占有率'!$B65,'3-班级学员信息表'!$Q:$Q,"&lt;&gt;"&amp;" ")</f>
        <v>0</v>
      </c>
      <c r="E65" s="97">
        <f>COUNTIFS('3-班级学员信息表'!$I:$I,'8-市场占有率'!E$5,'3-班级学员信息表'!$N:$N,'8-市场占有率'!$B65,'3-班级学员信息表'!$Q:$Q,"&lt;&gt;"&amp;" ")</f>
        <v>0</v>
      </c>
      <c r="F65" s="97">
        <f>COUNTIFS('3-班级学员信息表'!$I:$I,'8-市场占有率'!F$5,'3-班级学员信息表'!$N:$N,'8-市场占有率'!$B65,'3-班级学员信息表'!$Q:$Q,"&lt;&gt;"&amp;" ")</f>
        <v>0</v>
      </c>
      <c r="G65" s="97">
        <f>COUNTIFS('3-班级学员信息表'!$I:$I,'8-市场占有率'!G$5,'3-班级学员信息表'!$N:$N,'8-市场占有率'!$B65,'3-班级学员信息表'!$Q:$Q,"&lt;&gt;"&amp;" ")</f>
        <v>0</v>
      </c>
      <c r="H65" s="97">
        <f>COUNTIFS('3-班级学员信息表'!$I:$I,'8-市场占有率'!H$5,'3-班级学员信息表'!$N:$N,'8-市场占有率'!$B65,'3-班级学员信息表'!$Q:$Q,"&lt;&gt;"&amp;" ")</f>
        <v>0</v>
      </c>
      <c r="I65" s="97">
        <f>COUNTIFS('3-班级学员信息表'!$I:$I,'8-市场占有率'!I$5,'3-班级学员信息表'!$N:$N,'8-市场占有率'!$B65,'3-班级学员信息表'!$Q:$Q,"&lt;&gt;"&amp;" ")</f>
        <v>0</v>
      </c>
      <c r="J65" s="97">
        <f>COUNTIFS('3-班级学员信息表'!$I:$I,'8-市场占有率'!J$5,'3-班级学员信息表'!$N:$N,'8-市场占有率'!$B65,'3-班级学员信息表'!$Q:$Q,"&lt;&gt;"&amp;" ")</f>
        <v>0</v>
      </c>
      <c r="K65" s="97">
        <f>COUNTIFS('3-班级学员信息表'!$I:$I,'8-市场占有率'!K$5,'3-班级学员信息表'!$N:$N,'8-市场占有率'!$B65,'3-班级学员信息表'!$Q:$Q,"&lt;&gt;"&amp;" ")</f>
        <v>0</v>
      </c>
      <c r="L65" s="9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7">
        <f t="shared" si="2"/>
        <v>0</v>
      </c>
      <c r="N65" s="100"/>
      <c r="O65" s="98">
        <f t="shared" si="1"/>
        <v>0</v>
      </c>
    </row>
    <row r="66" spans="1:15">
      <c r="A66" s="95">
        <v>60</v>
      </c>
      <c r="B66" s="99"/>
      <c r="C66" s="9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7">
        <f>COUNTIFS('3-班级学员信息表'!$I:$I,'8-市场占有率'!D$5,'3-班级学员信息表'!$N:$N,'8-市场占有率'!$B66,'3-班级学员信息表'!$Q:$Q,"&lt;&gt;"&amp;" ")</f>
        <v>0</v>
      </c>
      <c r="E66" s="97">
        <f>COUNTIFS('3-班级学员信息表'!$I:$I,'8-市场占有率'!E$5,'3-班级学员信息表'!$N:$N,'8-市场占有率'!$B66,'3-班级学员信息表'!$Q:$Q,"&lt;&gt;"&amp;" ")</f>
        <v>0</v>
      </c>
      <c r="F66" s="97">
        <f>COUNTIFS('3-班级学员信息表'!$I:$I,'8-市场占有率'!F$5,'3-班级学员信息表'!$N:$N,'8-市场占有率'!$B66,'3-班级学员信息表'!$Q:$Q,"&lt;&gt;"&amp;" ")</f>
        <v>0</v>
      </c>
      <c r="G66" s="97">
        <f>COUNTIFS('3-班级学员信息表'!$I:$I,'8-市场占有率'!G$5,'3-班级学员信息表'!$N:$N,'8-市场占有率'!$B66,'3-班级学员信息表'!$Q:$Q,"&lt;&gt;"&amp;" ")</f>
        <v>0</v>
      </c>
      <c r="H66" s="97">
        <f>COUNTIFS('3-班级学员信息表'!$I:$I,'8-市场占有率'!H$5,'3-班级学员信息表'!$N:$N,'8-市场占有率'!$B66,'3-班级学员信息表'!$Q:$Q,"&lt;&gt;"&amp;" ")</f>
        <v>0</v>
      </c>
      <c r="I66" s="97">
        <f>COUNTIFS('3-班级学员信息表'!$I:$I,'8-市场占有率'!I$5,'3-班级学员信息表'!$N:$N,'8-市场占有率'!$B66,'3-班级学员信息表'!$Q:$Q,"&lt;&gt;"&amp;" ")</f>
        <v>0</v>
      </c>
      <c r="J66" s="97">
        <f>COUNTIFS('3-班级学员信息表'!$I:$I,'8-市场占有率'!J$5,'3-班级学员信息表'!$N:$N,'8-市场占有率'!$B66,'3-班级学员信息表'!$Q:$Q,"&lt;&gt;"&amp;" ")</f>
        <v>0</v>
      </c>
      <c r="K66" s="97">
        <f>COUNTIFS('3-班级学员信息表'!$I:$I,'8-市场占有率'!K$5,'3-班级学员信息表'!$N:$N,'8-市场占有率'!$B66,'3-班级学员信息表'!$Q:$Q,"&lt;&gt;"&amp;" ")</f>
        <v>0</v>
      </c>
      <c r="L66" s="9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7">
        <f t="shared" si="2"/>
        <v>0</v>
      </c>
      <c r="N66" s="100"/>
      <c r="O66" s="98">
        <f t="shared" si="1"/>
        <v>0</v>
      </c>
    </row>
    <row r="67" spans="1:15">
      <c r="A67" s="95">
        <v>61</v>
      </c>
      <c r="B67" s="99"/>
      <c r="C67" s="9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7">
        <f>COUNTIFS('3-班级学员信息表'!$I:$I,'8-市场占有率'!D$5,'3-班级学员信息表'!$N:$N,'8-市场占有率'!$B67,'3-班级学员信息表'!$Q:$Q,"&lt;&gt;"&amp;" ")</f>
        <v>0</v>
      </c>
      <c r="E67" s="97">
        <f>COUNTIFS('3-班级学员信息表'!$I:$I,'8-市场占有率'!E$5,'3-班级学员信息表'!$N:$N,'8-市场占有率'!$B67,'3-班级学员信息表'!$Q:$Q,"&lt;&gt;"&amp;" ")</f>
        <v>0</v>
      </c>
      <c r="F67" s="97">
        <f>COUNTIFS('3-班级学员信息表'!$I:$I,'8-市场占有率'!F$5,'3-班级学员信息表'!$N:$N,'8-市场占有率'!$B67,'3-班级学员信息表'!$Q:$Q,"&lt;&gt;"&amp;" ")</f>
        <v>0</v>
      </c>
      <c r="G67" s="97">
        <f>COUNTIFS('3-班级学员信息表'!$I:$I,'8-市场占有率'!G$5,'3-班级学员信息表'!$N:$N,'8-市场占有率'!$B67,'3-班级学员信息表'!$Q:$Q,"&lt;&gt;"&amp;" ")</f>
        <v>0</v>
      </c>
      <c r="H67" s="97">
        <f>COUNTIFS('3-班级学员信息表'!$I:$I,'8-市场占有率'!H$5,'3-班级学员信息表'!$N:$N,'8-市场占有率'!$B67,'3-班级学员信息表'!$Q:$Q,"&lt;&gt;"&amp;" ")</f>
        <v>0</v>
      </c>
      <c r="I67" s="97">
        <f>COUNTIFS('3-班级学员信息表'!$I:$I,'8-市场占有率'!I$5,'3-班级学员信息表'!$N:$N,'8-市场占有率'!$B67,'3-班级学员信息表'!$Q:$Q,"&lt;&gt;"&amp;" ")</f>
        <v>0</v>
      </c>
      <c r="J67" s="97">
        <f>COUNTIFS('3-班级学员信息表'!$I:$I,'8-市场占有率'!J$5,'3-班级学员信息表'!$N:$N,'8-市场占有率'!$B67,'3-班级学员信息表'!$Q:$Q,"&lt;&gt;"&amp;" ")</f>
        <v>0</v>
      </c>
      <c r="K67" s="97">
        <f>COUNTIFS('3-班级学员信息表'!$I:$I,'8-市场占有率'!K$5,'3-班级学员信息表'!$N:$N,'8-市场占有率'!$B67,'3-班级学员信息表'!$Q:$Q,"&lt;&gt;"&amp;" ")</f>
        <v>0</v>
      </c>
      <c r="L67" s="9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7">
        <f t="shared" si="2"/>
        <v>0</v>
      </c>
      <c r="N67" s="100"/>
      <c r="O67" s="98">
        <f t="shared" si="1"/>
        <v>0</v>
      </c>
    </row>
    <row r="68" spans="1:15">
      <c r="A68" s="95">
        <v>62</v>
      </c>
      <c r="B68" s="99"/>
      <c r="C68" s="9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7">
        <f>COUNTIFS('3-班级学员信息表'!$I:$I,'8-市场占有率'!D$5,'3-班级学员信息表'!$N:$N,'8-市场占有率'!$B68,'3-班级学员信息表'!$Q:$Q,"&lt;&gt;"&amp;" ")</f>
        <v>0</v>
      </c>
      <c r="E68" s="97">
        <f>COUNTIFS('3-班级学员信息表'!$I:$I,'8-市场占有率'!E$5,'3-班级学员信息表'!$N:$N,'8-市场占有率'!$B68,'3-班级学员信息表'!$Q:$Q,"&lt;&gt;"&amp;" ")</f>
        <v>0</v>
      </c>
      <c r="F68" s="97">
        <f>COUNTIFS('3-班级学员信息表'!$I:$I,'8-市场占有率'!F$5,'3-班级学员信息表'!$N:$N,'8-市场占有率'!$B68,'3-班级学员信息表'!$Q:$Q,"&lt;&gt;"&amp;" ")</f>
        <v>0</v>
      </c>
      <c r="G68" s="97">
        <f>COUNTIFS('3-班级学员信息表'!$I:$I,'8-市场占有率'!G$5,'3-班级学员信息表'!$N:$N,'8-市场占有率'!$B68,'3-班级学员信息表'!$Q:$Q,"&lt;&gt;"&amp;" ")</f>
        <v>0</v>
      </c>
      <c r="H68" s="97">
        <f>COUNTIFS('3-班级学员信息表'!$I:$I,'8-市场占有率'!H$5,'3-班级学员信息表'!$N:$N,'8-市场占有率'!$B68,'3-班级学员信息表'!$Q:$Q,"&lt;&gt;"&amp;" ")</f>
        <v>0</v>
      </c>
      <c r="I68" s="97">
        <f>COUNTIFS('3-班级学员信息表'!$I:$I,'8-市场占有率'!I$5,'3-班级学员信息表'!$N:$N,'8-市场占有率'!$B68,'3-班级学员信息表'!$Q:$Q,"&lt;&gt;"&amp;" ")</f>
        <v>0</v>
      </c>
      <c r="J68" s="97">
        <f>COUNTIFS('3-班级学员信息表'!$I:$I,'8-市场占有率'!J$5,'3-班级学员信息表'!$N:$N,'8-市场占有率'!$B68,'3-班级学员信息表'!$Q:$Q,"&lt;&gt;"&amp;" ")</f>
        <v>0</v>
      </c>
      <c r="K68" s="97">
        <f>COUNTIFS('3-班级学员信息表'!$I:$I,'8-市场占有率'!K$5,'3-班级学员信息表'!$N:$N,'8-市场占有率'!$B68,'3-班级学员信息表'!$Q:$Q,"&lt;&gt;"&amp;" ")</f>
        <v>0</v>
      </c>
      <c r="L68" s="9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7">
        <f t="shared" si="2"/>
        <v>0</v>
      </c>
      <c r="N68" s="100"/>
      <c r="O68" s="98">
        <f t="shared" si="1"/>
        <v>0</v>
      </c>
    </row>
    <row r="69" spans="1:15">
      <c r="A69" s="95">
        <v>63</v>
      </c>
      <c r="B69" s="99"/>
      <c r="C69" s="9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7">
        <f>COUNTIFS('3-班级学员信息表'!$I:$I,'8-市场占有率'!D$5,'3-班级学员信息表'!$N:$N,'8-市场占有率'!$B69,'3-班级学员信息表'!$Q:$Q,"&lt;&gt;"&amp;" ")</f>
        <v>0</v>
      </c>
      <c r="E69" s="97">
        <f>COUNTIFS('3-班级学员信息表'!$I:$I,'8-市场占有率'!E$5,'3-班级学员信息表'!$N:$N,'8-市场占有率'!$B69,'3-班级学员信息表'!$Q:$Q,"&lt;&gt;"&amp;" ")</f>
        <v>0</v>
      </c>
      <c r="F69" s="97">
        <f>COUNTIFS('3-班级学员信息表'!$I:$I,'8-市场占有率'!F$5,'3-班级学员信息表'!$N:$N,'8-市场占有率'!$B69,'3-班级学员信息表'!$Q:$Q,"&lt;&gt;"&amp;" ")</f>
        <v>0</v>
      </c>
      <c r="G69" s="97">
        <f>COUNTIFS('3-班级学员信息表'!$I:$I,'8-市场占有率'!G$5,'3-班级学员信息表'!$N:$N,'8-市场占有率'!$B69,'3-班级学员信息表'!$Q:$Q,"&lt;&gt;"&amp;" ")</f>
        <v>0</v>
      </c>
      <c r="H69" s="97">
        <f>COUNTIFS('3-班级学员信息表'!$I:$I,'8-市场占有率'!H$5,'3-班级学员信息表'!$N:$N,'8-市场占有率'!$B69,'3-班级学员信息表'!$Q:$Q,"&lt;&gt;"&amp;" ")</f>
        <v>0</v>
      </c>
      <c r="I69" s="97">
        <f>COUNTIFS('3-班级学员信息表'!$I:$I,'8-市场占有率'!I$5,'3-班级学员信息表'!$N:$N,'8-市场占有率'!$B69,'3-班级学员信息表'!$Q:$Q,"&lt;&gt;"&amp;" ")</f>
        <v>0</v>
      </c>
      <c r="J69" s="97">
        <f>COUNTIFS('3-班级学员信息表'!$I:$I,'8-市场占有率'!J$5,'3-班级学员信息表'!$N:$N,'8-市场占有率'!$B69,'3-班级学员信息表'!$Q:$Q,"&lt;&gt;"&amp;" ")</f>
        <v>0</v>
      </c>
      <c r="K69" s="97">
        <f>COUNTIFS('3-班级学员信息表'!$I:$I,'8-市场占有率'!K$5,'3-班级学员信息表'!$N:$N,'8-市场占有率'!$B69,'3-班级学员信息表'!$Q:$Q,"&lt;&gt;"&amp;" ")</f>
        <v>0</v>
      </c>
      <c r="L69" s="9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7">
        <f t="shared" si="2"/>
        <v>0</v>
      </c>
      <c r="N69" s="100"/>
      <c r="O69" s="98">
        <f t="shared" si="1"/>
        <v>0</v>
      </c>
    </row>
    <row r="70" spans="1:15">
      <c r="A70" s="95">
        <v>64</v>
      </c>
      <c r="B70" s="99"/>
      <c r="C70" s="9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7">
        <f>COUNTIFS('3-班级学员信息表'!$I:$I,'8-市场占有率'!D$5,'3-班级学员信息表'!$N:$N,'8-市场占有率'!$B70,'3-班级学员信息表'!$Q:$Q,"&lt;&gt;"&amp;" ")</f>
        <v>0</v>
      </c>
      <c r="E70" s="97">
        <f>COUNTIFS('3-班级学员信息表'!$I:$I,'8-市场占有率'!E$5,'3-班级学员信息表'!$N:$N,'8-市场占有率'!$B70,'3-班级学员信息表'!$Q:$Q,"&lt;&gt;"&amp;" ")</f>
        <v>0</v>
      </c>
      <c r="F70" s="97">
        <f>COUNTIFS('3-班级学员信息表'!$I:$I,'8-市场占有率'!F$5,'3-班级学员信息表'!$N:$N,'8-市场占有率'!$B70,'3-班级学员信息表'!$Q:$Q,"&lt;&gt;"&amp;" ")</f>
        <v>0</v>
      </c>
      <c r="G70" s="97">
        <f>COUNTIFS('3-班级学员信息表'!$I:$I,'8-市场占有率'!G$5,'3-班级学员信息表'!$N:$N,'8-市场占有率'!$B70,'3-班级学员信息表'!$Q:$Q,"&lt;&gt;"&amp;" ")</f>
        <v>0</v>
      </c>
      <c r="H70" s="97">
        <f>COUNTIFS('3-班级学员信息表'!$I:$I,'8-市场占有率'!H$5,'3-班级学员信息表'!$N:$N,'8-市场占有率'!$B70,'3-班级学员信息表'!$Q:$Q,"&lt;&gt;"&amp;" ")</f>
        <v>0</v>
      </c>
      <c r="I70" s="97">
        <f>COUNTIFS('3-班级学员信息表'!$I:$I,'8-市场占有率'!I$5,'3-班级学员信息表'!$N:$N,'8-市场占有率'!$B70,'3-班级学员信息表'!$Q:$Q,"&lt;&gt;"&amp;" ")</f>
        <v>0</v>
      </c>
      <c r="J70" s="97">
        <f>COUNTIFS('3-班级学员信息表'!$I:$I,'8-市场占有率'!J$5,'3-班级学员信息表'!$N:$N,'8-市场占有率'!$B70,'3-班级学员信息表'!$Q:$Q,"&lt;&gt;"&amp;" ")</f>
        <v>0</v>
      </c>
      <c r="K70" s="97">
        <f>COUNTIFS('3-班级学员信息表'!$I:$I,'8-市场占有率'!K$5,'3-班级学员信息表'!$N:$N,'8-市场占有率'!$B70,'3-班级学员信息表'!$Q:$Q,"&lt;&gt;"&amp;" ")</f>
        <v>0</v>
      </c>
      <c r="L70" s="9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7">
        <f t="shared" si="2"/>
        <v>0</v>
      </c>
      <c r="N70" s="100"/>
      <c r="O70" s="98">
        <f t="shared" si="1"/>
        <v>0</v>
      </c>
    </row>
    <row r="71" spans="1:15">
      <c r="A71" s="95">
        <v>65</v>
      </c>
      <c r="B71" s="99"/>
      <c r="C71" s="9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7">
        <f>COUNTIFS('3-班级学员信息表'!$I:$I,'8-市场占有率'!D$5,'3-班级学员信息表'!$N:$N,'8-市场占有率'!$B71,'3-班级学员信息表'!$Q:$Q,"&lt;&gt;"&amp;" ")</f>
        <v>0</v>
      </c>
      <c r="E71" s="97">
        <f>COUNTIFS('3-班级学员信息表'!$I:$I,'8-市场占有率'!E$5,'3-班级学员信息表'!$N:$N,'8-市场占有率'!$B71,'3-班级学员信息表'!$Q:$Q,"&lt;&gt;"&amp;" ")</f>
        <v>0</v>
      </c>
      <c r="F71" s="97">
        <f>COUNTIFS('3-班级学员信息表'!$I:$I,'8-市场占有率'!F$5,'3-班级学员信息表'!$N:$N,'8-市场占有率'!$B71,'3-班级学员信息表'!$Q:$Q,"&lt;&gt;"&amp;" ")</f>
        <v>0</v>
      </c>
      <c r="G71" s="97">
        <f>COUNTIFS('3-班级学员信息表'!$I:$I,'8-市场占有率'!G$5,'3-班级学员信息表'!$N:$N,'8-市场占有率'!$B71,'3-班级学员信息表'!$Q:$Q,"&lt;&gt;"&amp;" ")</f>
        <v>0</v>
      </c>
      <c r="H71" s="97">
        <f>COUNTIFS('3-班级学员信息表'!$I:$I,'8-市场占有率'!H$5,'3-班级学员信息表'!$N:$N,'8-市场占有率'!$B71,'3-班级学员信息表'!$Q:$Q,"&lt;&gt;"&amp;" ")</f>
        <v>0</v>
      </c>
      <c r="I71" s="97">
        <f>COUNTIFS('3-班级学员信息表'!$I:$I,'8-市场占有率'!I$5,'3-班级学员信息表'!$N:$N,'8-市场占有率'!$B71,'3-班级学员信息表'!$Q:$Q,"&lt;&gt;"&amp;" ")</f>
        <v>0</v>
      </c>
      <c r="J71" s="97">
        <f>COUNTIFS('3-班级学员信息表'!$I:$I,'8-市场占有率'!J$5,'3-班级学员信息表'!$N:$N,'8-市场占有率'!$B71,'3-班级学员信息表'!$Q:$Q,"&lt;&gt;"&amp;" ")</f>
        <v>0</v>
      </c>
      <c r="K71" s="97">
        <f>COUNTIFS('3-班级学员信息表'!$I:$I,'8-市场占有率'!K$5,'3-班级学员信息表'!$N:$N,'8-市场占有率'!$B71,'3-班级学员信息表'!$Q:$Q,"&lt;&gt;"&amp;" ")</f>
        <v>0</v>
      </c>
      <c r="L71" s="9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7">
        <f t="shared" si="2"/>
        <v>0</v>
      </c>
      <c r="N71" s="100"/>
      <c r="O71" s="98">
        <f t="shared" ref="O71:O134" si="3">IFERROR(M71/N71,0)</f>
        <v>0</v>
      </c>
    </row>
    <row r="72" spans="1:15">
      <c r="A72" s="95">
        <v>66</v>
      </c>
      <c r="B72" s="99"/>
      <c r="C72" s="9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7">
        <f>COUNTIFS('3-班级学员信息表'!$I:$I,'8-市场占有率'!D$5,'3-班级学员信息表'!$N:$N,'8-市场占有率'!$B72,'3-班级学员信息表'!$Q:$Q,"&lt;&gt;"&amp;" ")</f>
        <v>0</v>
      </c>
      <c r="E72" s="97">
        <f>COUNTIFS('3-班级学员信息表'!$I:$I,'8-市场占有率'!E$5,'3-班级学员信息表'!$N:$N,'8-市场占有率'!$B72,'3-班级学员信息表'!$Q:$Q,"&lt;&gt;"&amp;" ")</f>
        <v>0</v>
      </c>
      <c r="F72" s="97">
        <f>COUNTIFS('3-班级学员信息表'!$I:$I,'8-市场占有率'!F$5,'3-班级学员信息表'!$N:$N,'8-市场占有率'!$B72,'3-班级学员信息表'!$Q:$Q,"&lt;&gt;"&amp;" ")</f>
        <v>0</v>
      </c>
      <c r="G72" s="97">
        <f>COUNTIFS('3-班级学员信息表'!$I:$I,'8-市场占有率'!G$5,'3-班级学员信息表'!$N:$N,'8-市场占有率'!$B72,'3-班级学员信息表'!$Q:$Q,"&lt;&gt;"&amp;" ")</f>
        <v>0</v>
      </c>
      <c r="H72" s="97">
        <f>COUNTIFS('3-班级学员信息表'!$I:$I,'8-市场占有率'!H$5,'3-班级学员信息表'!$N:$N,'8-市场占有率'!$B72,'3-班级学员信息表'!$Q:$Q,"&lt;&gt;"&amp;" ")</f>
        <v>0</v>
      </c>
      <c r="I72" s="97">
        <f>COUNTIFS('3-班级学员信息表'!$I:$I,'8-市场占有率'!I$5,'3-班级学员信息表'!$N:$N,'8-市场占有率'!$B72,'3-班级学员信息表'!$Q:$Q,"&lt;&gt;"&amp;" ")</f>
        <v>0</v>
      </c>
      <c r="J72" s="97">
        <f>COUNTIFS('3-班级学员信息表'!$I:$I,'8-市场占有率'!J$5,'3-班级学员信息表'!$N:$N,'8-市场占有率'!$B72,'3-班级学员信息表'!$Q:$Q,"&lt;&gt;"&amp;" ")</f>
        <v>0</v>
      </c>
      <c r="K72" s="97">
        <f>COUNTIFS('3-班级学员信息表'!$I:$I,'8-市场占有率'!K$5,'3-班级学员信息表'!$N:$N,'8-市场占有率'!$B72,'3-班级学员信息表'!$Q:$Q,"&lt;&gt;"&amp;" ")</f>
        <v>0</v>
      </c>
      <c r="L72" s="9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7">
        <f t="shared" ref="M72:M134" si="4">SUM(C72:L72)</f>
        <v>0</v>
      </c>
      <c r="N72" s="100"/>
      <c r="O72" s="98">
        <f t="shared" si="3"/>
        <v>0</v>
      </c>
    </row>
    <row r="73" spans="1:15">
      <c r="A73" s="95">
        <v>67</v>
      </c>
      <c r="B73" s="99"/>
      <c r="C73" s="9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7">
        <f>COUNTIFS('3-班级学员信息表'!$I:$I,'8-市场占有率'!D$5,'3-班级学员信息表'!$N:$N,'8-市场占有率'!$B73,'3-班级学员信息表'!$Q:$Q,"&lt;&gt;"&amp;" ")</f>
        <v>0</v>
      </c>
      <c r="E73" s="97">
        <f>COUNTIFS('3-班级学员信息表'!$I:$I,'8-市场占有率'!E$5,'3-班级学员信息表'!$N:$N,'8-市场占有率'!$B73,'3-班级学员信息表'!$Q:$Q,"&lt;&gt;"&amp;" ")</f>
        <v>0</v>
      </c>
      <c r="F73" s="97">
        <f>COUNTIFS('3-班级学员信息表'!$I:$I,'8-市场占有率'!F$5,'3-班级学员信息表'!$N:$N,'8-市场占有率'!$B73,'3-班级学员信息表'!$Q:$Q,"&lt;&gt;"&amp;" ")</f>
        <v>0</v>
      </c>
      <c r="G73" s="97">
        <f>COUNTIFS('3-班级学员信息表'!$I:$I,'8-市场占有率'!G$5,'3-班级学员信息表'!$N:$N,'8-市场占有率'!$B73,'3-班级学员信息表'!$Q:$Q,"&lt;&gt;"&amp;" ")</f>
        <v>0</v>
      </c>
      <c r="H73" s="97">
        <f>COUNTIFS('3-班级学员信息表'!$I:$I,'8-市场占有率'!H$5,'3-班级学员信息表'!$N:$N,'8-市场占有率'!$B73,'3-班级学员信息表'!$Q:$Q,"&lt;&gt;"&amp;" ")</f>
        <v>0</v>
      </c>
      <c r="I73" s="97">
        <f>COUNTIFS('3-班级学员信息表'!$I:$I,'8-市场占有率'!I$5,'3-班级学员信息表'!$N:$N,'8-市场占有率'!$B73,'3-班级学员信息表'!$Q:$Q,"&lt;&gt;"&amp;" ")</f>
        <v>0</v>
      </c>
      <c r="J73" s="97">
        <f>COUNTIFS('3-班级学员信息表'!$I:$I,'8-市场占有率'!J$5,'3-班级学员信息表'!$N:$N,'8-市场占有率'!$B73,'3-班级学员信息表'!$Q:$Q,"&lt;&gt;"&amp;" ")</f>
        <v>0</v>
      </c>
      <c r="K73" s="97">
        <f>COUNTIFS('3-班级学员信息表'!$I:$I,'8-市场占有率'!K$5,'3-班级学员信息表'!$N:$N,'8-市场占有率'!$B73,'3-班级学员信息表'!$Q:$Q,"&lt;&gt;"&amp;" ")</f>
        <v>0</v>
      </c>
      <c r="L73" s="9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7">
        <f t="shared" si="4"/>
        <v>0</v>
      </c>
      <c r="N73" s="100"/>
      <c r="O73" s="98">
        <f t="shared" si="3"/>
        <v>0</v>
      </c>
    </row>
    <row r="74" spans="1:15">
      <c r="A74" s="95">
        <v>68</v>
      </c>
      <c r="B74" s="99"/>
      <c r="C74" s="9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7">
        <f>COUNTIFS('3-班级学员信息表'!$I:$I,'8-市场占有率'!D$5,'3-班级学员信息表'!$N:$N,'8-市场占有率'!$B74,'3-班级学员信息表'!$Q:$Q,"&lt;&gt;"&amp;" ")</f>
        <v>0</v>
      </c>
      <c r="E74" s="97">
        <f>COUNTIFS('3-班级学员信息表'!$I:$I,'8-市场占有率'!E$5,'3-班级学员信息表'!$N:$N,'8-市场占有率'!$B74,'3-班级学员信息表'!$Q:$Q,"&lt;&gt;"&amp;" ")</f>
        <v>0</v>
      </c>
      <c r="F74" s="97">
        <f>COUNTIFS('3-班级学员信息表'!$I:$I,'8-市场占有率'!F$5,'3-班级学员信息表'!$N:$N,'8-市场占有率'!$B74,'3-班级学员信息表'!$Q:$Q,"&lt;&gt;"&amp;" ")</f>
        <v>0</v>
      </c>
      <c r="G74" s="97">
        <f>COUNTIFS('3-班级学员信息表'!$I:$I,'8-市场占有率'!G$5,'3-班级学员信息表'!$N:$N,'8-市场占有率'!$B74,'3-班级学员信息表'!$Q:$Q,"&lt;&gt;"&amp;" ")</f>
        <v>0</v>
      </c>
      <c r="H74" s="97">
        <f>COUNTIFS('3-班级学员信息表'!$I:$I,'8-市场占有率'!H$5,'3-班级学员信息表'!$N:$N,'8-市场占有率'!$B74,'3-班级学员信息表'!$Q:$Q,"&lt;&gt;"&amp;" ")</f>
        <v>0</v>
      </c>
      <c r="I74" s="97">
        <f>COUNTIFS('3-班级学员信息表'!$I:$I,'8-市场占有率'!I$5,'3-班级学员信息表'!$N:$N,'8-市场占有率'!$B74,'3-班级学员信息表'!$Q:$Q,"&lt;&gt;"&amp;" ")</f>
        <v>0</v>
      </c>
      <c r="J74" s="97">
        <f>COUNTIFS('3-班级学员信息表'!$I:$I,'8-市场占有率'!J$5,'3-班级学员信息表'!$N:$N,'8-市场占有率'!$B74,'3-班级学员信息表'!$Q:$Q,"&lt;&gt;"&amp;" ")</f>
        <v>0</v>
      </c>
      <c r="K74" s="97">
        <f>COUNTIFS('3-班级学员信息表'!$I:$I,'8-市场占有率'!K$5,'3-班级学员信息表'!$N:$N,'8-市场占有率'!$B74,'3-班级学员信息表'!$Q:$Q,"&lt;&gt;"&amp;" ")</f>
        <v>0</v>
      </c>
      <c r="L74" s="9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7">
        <f t="shared" si="4"/>
        <v>0</v>
      </c>
      <c r="N74" s="100"/>
      <c r="O74" s="98">
        <f t="shared" si="3"/>
        <v>0</v>
      </c>
    </row>
    <row r="75" spans="1:15">
      <c r="A75" s="95">
        <v>69</v>
      </c>
      <c r="B75" s="99"/>
      <c r="C75" s="9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7">
        <f>COUNTIFS('3-班级学员信息表'!$I:$I,'8-市场占有率'!D$5,'3-班级学员信息表'!$N:$N,'8-市场占有率'!$B75,'3-班级学员信息表'!$Q:$Q,"&lt;&gt;"&amp;" ")</f>
        <v>0</v>
      </c>
      <c r="E75" s="97">
        <f>COUNTIFS('3-班级学员信息表'!$I:$I,'8-市场占有率'!E$5,'3-班级学员信息表'!$N:$N,'8-市场占有率'!$B75,'3-班级学员信息表'!$Q:$Q,"&lt;&gt;"&amp;" ")</f>
        <v>0</v>
      </c>
      <c r="F75" s="97">
        <f>COUNTIFS('3-班级学员信息表'!$I:$I,'8-市场占有率'!F$5,'3-班级学员信息表'!$N:$N,'8-市场占有率'!$B75,'3-班级学员信息表'!$Q:$Q,"&lt;&gt;"&amp;" ")</f>
        <v>0</v>
      </c>
      <c r="G75" s="97">
        <f>COUNTIFS('3-班级学员信息表'!$I:$I,'8-市场占有率'!G$5,'3-班级学员信息表'!$N:$N,'8-市场占有率'!$B75,'3-班级学员信息表'!$Q:$Q,"&lt;&gt;"&amp;" ")</f>
        <v>0</v>
      </c>
      <c r="H75" s="97">
        <f>COUNTIFS('3-班级学员信息表'!$I:$I,'8-市场占有率'!H$5,'3-班级学员信息表'!$N:$N,'8-市场占有率'!$B75,'3-班级学员信息表'!$Q:$Q,"&lt;&gt;"&amp;" ")</f>
        <v>0</v>
      </c>
      <c r="I75" s="97">
        <f>COUNTIFS('3-班级学员信息表'!$I:$I,'8-市场占有率'!I$5,'3-班级学员信息表'!$N:$N,'8-市场占有率'!$B75,'3-班级学员信息表'!$Q:$Q,"&lt;&gt;"&amp;" ")</f>
        <v>0</v>
      </c>
      <c r="J75" s="97">
        <f>COUNTIFS('3-班级学员信息表'!$I:$I,'8-市场占有率'!J$5,'3-班级学员信息表'!$N:$N,'8-市场占有率'!$B75,'3-班级学员信息表'!$Q:$Q,"&lt;&gt;"&amp;" ")</f>
        <v>0</v>
      </c>
      <c r="K75" s="97">
        <f>COUNTIFS('3-班级学员信息表'!$I:$I,'8-市场占有率'!K$5,'3-班级学员信息表'!$N:$N,'8-市场占有率'!$B75,'3-班级学员信息表'!$Q:$Q,"&lt;&gt;"&amp;" ")</f>
        <v>0</v>
      </c>
      <c r="L75" s="9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7">
        <f t="shared" si="4"/>
        <v>0</v>
      </c>
      <c r="N75" s="100"/>
      <c r="O75" s="98">
        <f t="shared" si="3"/>
        <v>0</v>
      </c>
    </row>
    <row r="76" spans="1:15">
      <c r="A76" s="95">
        <v>70</v>
      </c>
      <c r="B76" s="99"/>
      <c r="C76" s="9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7">
        <f>COUNTIFS('3-班级学员信息表'!$I:$I,'8-市场占有率'!D$5,'3-班级学员信息表'!$N:$N,'8-市场占有率'!$B76,'3-班级学员信息表'!$Q:$Q,"&lt;&gt;"&amp;" ")</f>
        <v>0</v>
      </c>
      <c r="E76" s="97">
        <f>COUNTIFS('3-班级学员信息表'!$I:$I,'8-市场占有率'!E$5,'3-班级学员信息表'!$N:$N,'8-市场占有率'!$B76,'3-班级学员信息表'!$Q:$Q,"&lt;&gt;"&amp;" ")</f>
        <v>0</v>
      </c>
      <c r="F76" s="97">
        <f>COUNTIFS('3-班级学员信息表'!$I:$I,'8-市场占有率'!F$5,'3-班级学员信息表'!$N:$N,'8-市场占有率'!$B76,'3-班级学员信息表'!$Q:$Q,"&lt;&gt;"&amp;" ")</f>
        <v>0</v>
      </c>
      <c r="G76" s="97">
        <f>COUNTIFS('3-班级学员信息表'!$I:$I,'8-市场占有率'!G$5,'3-班级学员信息表'!$N:$N,'8-市场占有率'!$B76,'3-班级学员信息表'!$Q:$Q,"&lt;&gt;"&amp;" ")</f>
        <v>0</v>
      </c>
      <c r="H76" s="97">
        <f>COUNTIFS('3-班级学员信息表'!$I:$I,'8-市场占有率'!H$5,'3-班级学员信息表'!$N:$N,'8-市场占有率'!$B76,'3-班级学员信息表'!$Q:$Q,"&lt;&gt;"&amp;" ")</f>
        <v>0</v>
      </c>
      <c r="I76" s="97">
        <f>COUNTIFS('3-班级学员信息表'!$I:$I,'8-市场占有率'!I$5,'3-班级学员信息表'!$N:$N,'8-市场占有率'!$B76,'3-班级学员信息表'!$Q:$Q,"&lt;&gt;"&amp;" ")</f>
        <v>0</v>
      </c>
      <c r="J76" s="97">
        <f>COUNTIFS('3-班级学员信息表'!$I:$I,'8-市场占有率'!J$5,'3-班级学员信息表'!$N:$N,'8-市场占有率'!$B76,'3-班级学员信息表'!$Q:$Q,"&lt;&gt;"&amp;" ")</f>
        <v>0</v>
      </c>
      <c r="K76" s="97">
        <f>COUNTIFS('3-班级学员信息表'!$I:$I,'8-市场占有率'!K$5,'3-班级学员信息表'!$N:$N,'8-市场占有率'!$B76,'3-班级学员信息表'!$Q:$Q,"&lt;&gt;"&amp;" ")</f>
        <v>0</v>
      </c>
      <c r="L76" s="9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7">
        <f t="shared" si="4"/>
        <v>0</v>
      </c>
      <c r="N76" s="100"/>
      <c r="O76" s="98">
        <f t="shared" si="3"/>
        <v>0</v>
      </c>
    </row>
    <row r="77" spans="1:15">
      <c r="A77" s="95">
        <v>71</v>
      </c>
      <c r="B77" s="99"/>
      <c r="C77" s="9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7">
        <f>COUNTIFS('3-班级学员信息表'!$I:$I,'8-市场占有率'!D$5,'3-班级学员信息表'!$N:$N,'8-市场占有率'!$B77,'3-班级学员信息表'!$Q:$Q,"&lt;&gt;"&amp;" ")</f>
        <v>0</v>
      </c>
      <c r="E77" s="97">
        <f>COUNTIFS('3-班级学员信息表'!$I:$I,'8-市场占有率'!E$5,'3-班级学员信息表'!$N:$N,'8-市场占有率'!$B77,'3-班级学员信息表'!$Q:$Q,"&lt;&gt;"&amp;" ")</f>
        <v>0</v>
      </c>
      <c r="F77" s="97">
        <f>COUNTIFS('3-班级学员信息表'!$I:$I,'8-市场占有率'!F$5,'3-班级学员信息表'!$N:$N,'8-市场占有率'!$B77,'3-班级学员信息表'!$Q:$Q,"&lt;&gt;"&amp;" ")</f>
        <v>0</v>
      </c>
      <c r="G77" s="97">
        <f>COUNTIFS('3-班级学员信息表'!$I:$I,'8-市场占有率'!G$5,'3-班级学员信息表'!$N:$N,'8-市场占有率'!$B77,'3-班级学员信息表'!$Q:$Q,"&lt;&gt;"&amp;" ")</f>
        <v>0</v>
      </c>
      <c r="H77" s="97">
        <f>COUNTIFS('3-班级学员信息表'!$I:$I,'8-市场占有率'!H$5,'3-班级学员信息表'!$N:$N,'8-市场占有率'!$B77,'3-班级学员信息表'!$Q:$Q,"&lt;&gt;"&amp;" ")</f>
        <v>0</v>
      </c>
      <c r="I77" s="97">
        <f>COUNTIFS('3-班级学员信息表'!$I:$I,'8-市场占有率'!I$5,'3-班级学员信息表'!$N:$N,'8-市场占有率'!$B77,'3-班级学员信息表'!$Q:$Q,"&lt;&gt;"&amp;" ")</f>
        <v>0</v>
      </c>
      <c r="J77" s="97">
        <f>COUNTIFS('3-班级学员信息表'!$I:$I,'8-市场占有率'!J$5,'3-班级学员信息表'!$N:$N,'8-市场占有率'!$B77,'3-班级学员信息表'!$Q:$Q,"&lt;&gt;"&amp;" ")</f>
        <v>0</v>
      </c>
      <c r="K77" s="97">
        <f>COUNTIFS('3-班级学员信息表'!$I:$I,'8-市场占有率'!K$5,'3-班级学员信息表'!$N:$N,'8-市场占有率'!$B77,'3-班级学员信息表'!$Q:$Q,"&lt;&gt;"&amp;" ")</f>
        <v>0</v>
      </c>
      <c r="L77" s="9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7">
        <f t="shared" si="4"/>
        <v>0</v>
      </c>
      <c r="N77" s="100"/>
      <c r="O77" s="98">
        <f t="shared" si="3"/>
        <v>0</v>
      </c>
    </row>
    <row r="78" spans="1:15">
      <c r="A78" s="95">
        <v>72</v>
      </c>
      <c r="B78" s="99"/>
      <c r="C78" s="9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7">
        <f>COUNTIFS('3-班级学员信息表'!$I:$I,'8-市场占有率'!D$5,'3-班级学员信息表'!$N:$N,'8-市场占有率'!$B78,'3-班级学员信息表'!$Q:$Q,"&lt;&gt;"&amp;" ")</f>
        <v>0</v>
      </c>
      <c r="E78" s="97">
        <f>COUNTIFS('3-班级学员信息表'!$I:$I,'8-市场占有率'!E$5,'3-班级学员信息表'!$N:$N,'8-市场占有率'!$B78,'3-班级学员信息表'!$Q:$Q,"&lt;&gt;"&amp;" ")</f>
        <v>0</v>
      </c>
      <c r="F78" s="97">
        <f>COUNTIFS('3-班级学员信息表'!$I:$I,'8-市场占有率'!F$5,'3-班级学员信息表'!$N:$N,'8-市场占有率'!$B78,'3-班级学员信息表'!$Q:$Q,"&lt;&gt;"&amp;" ")</f>
        <v>0</v>
      </c>
      <c r="G78" s="97">
        <f>COUNTIFS('3-班级学员信息表'!$I:$I,'8-市场占有率'!G$5,'3-班级学员信息表'!$N:$N,'8-市场占有率'!$B78,'3-班级学员信息表'!$Q:$Q,"&lt;&gt;"&amp;" ")</f>
        <v>0</v>
      </c>
      <c r="H78" s="97">
        <f>COUNTIFS('3-班级学员信息表'!$I:$I,'8-市场占有率'!H$5,'3-班级学员信息表'!$N:$N,'8-市场占有率'!$B78,'3-班级学员信息表'!$Q:$Q,"&lt;&gt;"&amp;" ")</f>
        <v>0</v>
      </c>
      <c r="I78" s="97">
        <f>COUNTIFS('3-班级学员信息表'!$I:$I,'8-市场占有率'!I$5,'3-班级学员信息表'!$N:$N,'8-市场占有率'!$B78,'3-班级学员信息表'!$Q:$Q,"&lt;&gt;"&amp;" ")</f>
        <v>0</v>
      </c>
      <c r="J78" s="97">
        <f>COUNTIFS('3-班级学员信息表'!$I:$I,'8-市场占有率'!J$5,'3-班级学员信息表'!$N:$N,'8-市场占有率'!$B78,'3-班级学员信息表'!$Q:$Q,"&lt;&gt;"&amp;" ")</f>
        <v>0</v>
      </c>
      <c r="K78" s="97">
        <f>COUNTIFS('3-班级学员信息表'!$I:$I,'8-市场占有率'!K$5,'3-班级学员信息表'!$N:$N,'8-市场占有率'!$B78,'3-班级学员信息表'!$Q:$Q,"&lt;&gt;"&amp;" ")</f>
        <v>0</v>
      </c>
      <c r="L78" s="9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7">
        <f t="shared" si="4"/>
        <v>0</v>
      </c>
      <c r="N78" s="100"/>
      <c r="O78" s="98">
        <f t="shared" si="3"/>
        <v>0</v>
      </c>
    </row>
    <row r="79" spans="1:15">
      <c r="A79" s="95">
        <v>73</v>
      </c>
      <c r="B79" s="99"/>
      <c r="C79" s="9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7">
        <f>COUNTIFS('3-班级学员信息表'!$I:$I,'8-市场占有率'!D$5,'3-班级学员信息表'!$N:$N,'8-市场占有率'!$B79,'3-班级学员信息表'!$Q:$Q,"&lt;&gt;"&amp;" ")</f>
        <v>0</v>
      </c>
      <c r="E79" s="97">
        <f>COUNTIFS('3-班级学员信息表'!$I:$I,'8-市场占有率'!E$5,'3-班级学员信息表'!$N:$N,'8-市场占有率'!$B79,'3-班级学员信息表'!$Q:$Q,"&lt;&gt;"&amp;" ")</f>
        <v>0</v>
      </c>
      <c r="F79" s="97">
        <f>COUNTIFS('3-班级学员信息表'!$I:$I,'8-市场占有率'!F$5,'3-班级学员信息表'!$N:$N,'8-市场占有率'!$B79,'3-班级学员信息表'!$Q:$Q,"&lt;&gt;"&amp;" ")</f>
        <v>0</v>
      </c>
      <c r="G79" s="97">
        <f>COUNTIFS('3-班级学员信息表'!$I:$I,'8-市场占有率'!G$5,'3-班级学员信息表'!$N:$N,'8-市场占有率'!$B79,'3-班级学员信息表'!$Q:$Q,"&lt;&gt;"&amp;" ")</f>
        <v>0</v>
      </c>
      <c r="H79" s="97">
        <f>COUNTIFS('3-班级学员信息表'!$I:$I,'8-市场占有率'!H$5,'3-班级学员信息表'!$N:$N,'8-市场占有率'!$B79,'3-班级学员信息表'!$Q:$Q,"&lt;&gt;"&amp;" ")</f>
        <v>0</v>
      </c>
      <c r="I79" s="97">
        <f>COUNTIFS('3-班级学员信息表'!$I:$I,'8-市场占有率'!I$5,'3-班级学员信息表'!$N:$N,'8-市场占有率'!$B79,'3-班级学员信息表'!$Q:$Q,"&lt;&gt;"&amp;" ")</f>
        <v>0</v>
      </c>
      <c r="J79" s="97">
        <f>COUNTIFS('3-班级学员信息表'!$I:$I,'8-市场占有率'!J$5,'3-班级学员信息表'!$N:$N,'8-市场占有率'!$B79,'3-班级学员信息表'!$Q:$Q,"&lt;&gt;"&amp;" ")</f>
        <v>0</v>
      </c>
      <c r="K79" s="97">
        <f>COUNTIFS('3-班级学员信息表'!$I:$I,'8-市场占有率'!K$5,'3-班级学员信息表'!$N:$N,'8-市场占有率'!$B79,'3-班级学员信息表'!$Q:$Q,"&lt;&gt;"&amp;" ")</f>
        <v>0</v>
      </c>
      <c r="L79" s="9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7">
        <f t="shared" si="4"/>
        <v>0</v>
      </c>
      <c r="N79" s="100"/>
      <c r="O79" s="98">
        <f t="shared" si="3"/>
        <v>0</v>
      </c>
    </row>
    <row r="80" spans="1:15">
      <c r="A80" s="95">
        <v>74</v>
      </c>
      <c r="B80" s="99"/>
      <c r="C80" s="9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7">
        <f>COUNTIFS('3-班级学员信息表'!$I:$I,'8-市场占有率'!D$5,'3-班级学员信息表'!$N:$N,'8-市场占有率'!$B80,'3-班级学员信息表'!$Q:$Q,"&lt;&gt;"&amp;" ")</f>
        <v>0</v>
      </c>
      <c r="E80" s="97">
        <f>COUNTIFS('3-班级学员信息表'!$I:$I,'8-市场占有率'!E$5,'3-班级学员信息表'!$N:$N,'8-市场占有率'!$B80,'3-班级学员信息表'!$Q:$Q,"&lt;&gt;"&amp;" ")</f>
        <v>0</v>
      </c>
      <c r="F80" s="97">
        <f>COUNTIFS('3-班级学员信息表'!$I:$I,'8-市场占有率'!F$5,'3-班级学员信息表'!$N:$N,'8-市场占有率'!$B80,'3-班级学员信息表'!$Q:$Q,"&lt;&gt;"&amp;" ")</f>
        <v>0</v>
      </c>
      <c r="G80" s="97">
        <f>COUNTIFS('3-班级学员信息表'!$I:$I,'8-市场占有率'!G$5,'3-班级学员信息表'!$N:$N,'8-市场占有率'!$B80,'3-班级学员信息表'!$Q:$Q,"&lt;&gt;"&amp;" ")</f>
        <v>0</v>
      </c>
      <c r="H80" s="97">
        <f>COUNTIFS('3-班级学员信息表'!$I:$I,'8-市场占有率'!H$5,'3-班级学员信息表'!$N:$N,'8-市场占有率'!$B80,'3-班级学员信息表'!$Q:$Q,"&lt;&gt;"&amp;" ")</f>
        <v>0</v>
      </c>
      <c r="I80" s="97">
        <f>COUNTIFS('3-班级学员信息表'!$I:$I,'8-市场占有率'!I$5,'3-班级学员信息表'!$N:$N,'8-市场占有率'!$B80,'3-班级学员信息表'!$Q:$Q,"&lt;&gt;"&amp;" ")</f>
        <v>0</v>
      </c>
      <c r="J80" s="97">
        <f>COUNTIFS('3-班级学员信息表'!$I:$I,'8-市场占有率'!J$5,'3-班级学员信息表'!$N:$N,'8-市场占有率'!$B80,'3-班级学员信息表'!$Q:$Q,"&lt;&gt;"&amp;" ")</f>
        <v>0</v>
      </c>
      <c r="K80" s="97">
        <f>COUNTIFS('3-班级学员信息表'!$I:$I,'8-市场占有率'!K$5,'3-班级学员信息表'!$N:$N,'8-市场占有率'!$B80,'3-班级学员信息表'!$Q:$Q,"&lt;&gt;"&amp;" ")</f>
        <v>0</v>
      </c>
      <c r="L80" s="9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7">
        <f t="shared" si="4"/>
        <v>0</v>
      </c>
      <c r="N80" s="100"/>
      <c r="O80" s="98">
        <f t="shared" si="3"/>
        <v>0</v>
      </c>
    </row>
    <row r="81" spans="1:15">
      <c r="A81" s="95">
        <v>75</v>
      </c>
      <c r="B81" s="99"/>
      <c r="C81" s="9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7">
        <f>COUNTIFS('3-班级学员信息表'!$I:$I,'8-市场占有率'!D$5,'3-班级学员信息表'!$N:$N,'8-市场占有率'!$B81,'3-班级学员信息表'!$Q:$Q,"&lt;&gt;"&amp;" ")</f>
        <v>0</v>
      </c>
      <c r="E81" s="97">
        <f>COUNTIFS('3-班级学员信息表'!$I:$I,'8-市场占有率'!E$5,'3-班级学员信息表'!$N:$N,'8-市场占有率'!$B81,'3-班级学员信息表'!$Q:$Q,"&lt;&gt;"&amp;" ")</f>
        <v>0</v>
      </c>
      <c r="F81" s="97">
        <f>COUNTIFS('3-班级学员信息表'!$I:$I,'8-市场占有率'!F$5,'3-班级学员信息表'!$N:$N,'8-市场占有率'!$B81,'3-班级学员信息表'!$Q:$Q,"&lt;&gt;"&amp;" ")</f>
        <v>0</v>
      </c>
      <c r="G81" s="97">
        <f>COUNTIFS('3-班级学员信息表'!$I:$I,'8-市场占有率'!G$5,'3-班级学员信息表'!$N:$N,'8-市场占有率'!$B81,'3-班级学员信息表'!$Q:$Q,"&lt;&gt;"&amp;" ")</f>
        <v>0</v>
      </c>
      <c r="H81" s="97">
        <f>COUNTIFS('3-班级学员信息表'!$I:$I,'8-市场占有率'!H$5,'3-班级学员信息表'!$N:$N,'8-市场占有率'!$B81,'3-班级学员信息表'!$Q:$Q,"&lt;&gt;"&amp;" ")</f>
        <v>0</v>
      </c>
      <c r="I81" s="97">
        <f>COUNTIFS('3-班级学员信息表'!$I:$I,'8-市场占有率'!I$5,'3-班级学员信息表'!$N:$N,'8-市场占有率'!$B81,'3-班级学员信息表'!$Q:$Q,"&lt;&gt;"&amp;" ")</f>
        <v>0</v>
      </c>
      <c r="J81" s="97">
        <f>COUNTIFS('3-班级学员信息表'!$I:$I,'8-市场占有率'!J$5,'3-班级学员信息表'!$N:$N,'8-市场占有率'!$B81,'3-班级学员信息表'!$Q:$Q,"&lt;&gt;"&amp;" ")</f>
        <v>0</v>
      </c>
      <c r="K81" s="97">
        <f>COUNTIFS('3-班级学员信息表'!$I:$I,'8-市场占有率'!K$5,'3-班级学员信息表'!$N:$N,'8-市场占有率'!$B81,'3-班级学员信息表'!$Q:$Q,"&lt;&gt;"&amp;" ")</f>
        <v>0</v>
      </c>
      <c r="L81" s="9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7">
        <f t="shared" si="4"/>
        <v>0</v>
      </c>
      <c r="N81" s="100"/>
      <c r="O81" s="98">
        <f t="shared" si="3"/>
        <v>0</v>
      </c>
    </row>
    <row r="82" spans="1:15">
      <c r="A82" s="95">
        <v>76</v>
      </c>
      <c r="B82" s="99"/>
      <c r="C82" s="9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7">
        <f>COUNTIFS('3-班级学员信息表'!$I:$I,'8-市场占有率'!D$5,'3-班级学员信息表'!$N:$N,'8-市场占有率'!$B82,'3-班级学员信息表'!$Q:$Q,"&lt;&gt;"&amp;" ")</f>
        <v>0</v>
      </c>
      <c r="E82" s="97">
        <f>COUNTIFS('3-班级学员信息表'!$I:$I,'8-市场占有率'!E$5,'3-班级学员信息表'!$N:$N,'8-市场占有率'!$B82,'3-班级学员信息表'!$Q:$Q,"&lt;&gt;"&amp;" ")</f>
        <v>0</v>
      </c>
      <c r="F82" s="97">
        <f>COUNTIFS('3-班级学员信息表'!$I:$I,'8-市场占有率'!F$5,'3-班级学员信息表'!$N:$N,'8-市场占有率'!$B82,'3-班级学员信息表'!$Q:$Q,"&lt;&gt;"&amp;" ")</f>
        <v>0</v>
      </c>
      <c r="G82" s="97">
        <f>COUNTIFS('3-班级学员信息表'!$I:$I,'8-市场占有率'!G$5,'3-班级学员信息表'!$N:$N,'8-市场占有率'!$B82,'3-班级学员信息表'!$Q:$Q,"&lt;&gt;"&amp;" ")</f>
        <v>0</v>
      </c>
      <c r="H82" s="97">
        <f>COUNTIFS('3-班级学员信息表'!$I:$I,'8-市场占有率'!H$5,'3-班级学员信息表'!$N:$N,'8-市场占有率'!$B82,'3-班级学员信息表'!$Q:$Q,"&lt;&gt;"&amp;" ")</f>
        <v>0</v>
      </c>
      <c r="I82" s="97">
        <f>COUNTIFS('3-班级学员信息表'!$I:$I,'8-市场占有率'!I$5,'3-班级学员信息表'!$N:$N,'8-市场占有率'!$B82,'3-班级学员信息表'!$Q:$Q,"&lt;&gt;"&amp;" ")</f>
        <v>0</v>
      </c>
      <c r="J82" s="97">
        <f>COUNTIFS('3-班级学员信息表'!$I:$I,'8-市场占有率'!J$5,'3-班级学员信息表'!$N:$N,'8-市场占有率'!$B82,'3-班级学员信息表'!$Q:$Q,"&lt;&gt;"&amp;" ")</f>
        <v>0</v>
      </c>
      <c r="K82" s="97">
        <f>COUNTIFS('3-班级学员信息表'!$I:$I,'8-市场占有率'!K$5,'3-班级学员信息表'!$N:$N,'8-市场占有率'!$B82,'3-班级学员信息表'!$Q:$Q,"&lt;&gt;"&amp;" ")</f>
        <v>0</v>
      </c>
      <c r="L82" s="9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7">
        <f t="shared" si="4"/>
        <v>0</v>
      </c>
      <c r="N82" s="100"/>
      <c r="O82" s="98">
        <f t="shared" si="3"/>
        <v>0</v>
      </c>
    </row>
    <row r="83" spans="1:15">
      <c r="A83" s="95">
        <v>77</v>
      </c>
      <c r="B83" s="99"/>
      <c r="C83" s="9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7">
        <f>COUNTIFS('3-班级学员信息表'!$I:$I,'8-市场占有率'!D$5,'3-班级学员信息表'!$N:$N,'8-市场占有率'!$B83,'3-班级学员信息表'!$Q:$Q,"&lt;&gt;"&amp;" ")</f>
        <v>0</v>
      </c>
      <c r="E83" s="97">
        <f>COUNTIFS('3-班级学员信息表'!$I:$I,'8-市场占有率'!E$5,'3-班级学员信息表'!$N:$N,'8-市场占有率'!$B83,'3-班级学员信息表'!$Q:$Q,"&lt;&gt;"&amp;" ")</f>
        <v>0</v>
      </c>
      <c r="F83" s="97">
        <f>COUNTIFS('3-班级学员信息表'!$I:$I,'8-市场占有率'!F$5,'3-班级学员信息表'!$N:$N,'8-市场占有率'!$B83,'3-班级学员信息表'!$Q:$Q,"&lt;&gt;"&amp;" ")</f>
        <v>0</v>
      </c>
      <c r="G83" s="97">
        <f>COUNTIFS('3-班级学员信息表'!$I:$I,'8-市场占有率'!G$5,'3-班级学员信息表'!$N:$N,'8-市场占有率'!$B83,'3-班级学员信息表'!$Q:$Q,"&lt;&gt;"&amp;" ")</f>
        <v>0</v>
      </c>
      <c r="H83" s="97">
        <f>COUNTIFS('3-班级学员信息表'!$I:$I,'8-市场占有率'!H$5,'3-班级学员信息表'!$N:$N,'8-市场占有率'!$B83,'3-班级学员信息表'!$Q:$Q,"&lt;&gt;"&amp;" ")</f>
        <v>0</v>
      </c>
      <c r="I83" s="97">
        <f>COUNTIFS('3-班级学员信息表'!$I:$I,'8-市场占有率'!I$5,'3-班级学员信息表'!$N:$N,'8-市场占有率'!$B83,'3-班级学员信息表'!$Q:$Q,"&lt;&gt;"&amp;" ")</f>
        <v>0</v>
      </c>
      <c r="J83" s="97">
        <f>COUNTIFS('3-班级学员信息表'!$I:$I,'8-市场占有率'!J$5,'3-班级学员信息表'!$N:$N,'8-市场占有率'!$B83,'3-班级学员信息表'!$Q:$Q,"&lt;&gt;"&amp;" ")</f>
        <v>0</v>
      </c>
      <c r="K83" s="97">
        <f>COUNTIFS('3-班级学员信息表'!$I:$I,'8-市场占有率'!K$5,'3-班级学员信息表'!$N:$N,'8-市场占有率'!$B83,'3-班级学员信息表'!$Q:$Q,"&lt;&gt;"&amp;" ")</f>
        <v>0</v>
      </c>
      <c r="L83" s="9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7">
        <f t="shared" si="4"/>
        <v>0</v>
      </c>
      <c r="N83" s="100"/>
      <c r="O83" s="98">
        <f t="shared" si="3"/>
        <v>0</v>
      </c>
    </row>
    <row r="84" spans="1:15">
      <c r="A84" s="95">
        <v>78</v>
      </c>
      <c r="B84" s="99"/>
      <c r="C84" s="9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7">
        <f>COUNTIFS('3-班级学员信息表'!$I:$I,'8-市场占有率'!D$5,'3-班级学员信息表'!$N:$N,'8-市场占有率'!$B84,'3-班级学员信息表'!$Q:$Q,"&lt;&gt;"&amp;" ")</f>
        <v>0</v>
      </c>
      <c r="E84" s="97">
        <f>COUNTIFS('3-班级学员信息表'!$I:$I,'8-市场占有率'!E$5,'3-班级学员信息表'!$N:$N,'8-市场占有率'!$B84,'3-班级学员信息表'!$Q:$Q,"&lt;&gt;"&amp;" ")</f>
        <v>0</v>
      </c>
      <c r="F84" s="97">
        <f>COUNTIFS('3-班级学员信息表'!$I:$I,'8-市场占有率'!F$5,'3-班级学员信息表'!$N:$N,'8-市场占有率'!$B84,'3-班级学员信息表'!$Q:$Q,"&lt;&gt;"&amp;" ")</f>
        <v>0</v>
      </c>
      <c r="G84" s="97">
        <f>COUNTIFS('3-班级学员信息表'!$I:$I,'8-市场占有率'!G$5,'3-班级学员信息表'!$N:$N,'8-市场占有率'!$B84,'3-班级学员信息表'!$Q:$Q,"&lt;&gt;"&amp;" ")</f>
        <v>0</v>
      </c>
      <c r="H84" s="97">
        <f>COUNTIFS('3-班级学员信息表'!$I:$I,'8-市场占有率'!H$5,'3-班级学员信息表'!$N:$N,'8-市场占有率'!$B84,'3-班级学员信息表'!$Q:$Q,"&lt;&gt;"&amp;" ")</f>
        <v>0</v>
      </c>
      <c r="I84" s="97">
        <f>COUNTIFS('3-班级学员信息表'!$I:$I,'8-市场占有率'!I$5,'3-班级学员信息表'!$N:$N,'8-市场占有率'!$B84,'3-班级学员信息表'!$Q:$Q,"&lt;&gt;"&amp;" ")</f>
        <v>0</v>
      </c>
      <c r="J84" s="97">
        <f>COUNTIFS('3-班级学员信息表'!$I:$I,'8-市场占有率'!J$5,'3-班级学员信息表'!$N:$N,'8-市场占有率'!$B84,'3-班级学员信息表'!$Q:$Q,"&lt;&gt;"&amp;" ")</f>
        <v>0</v>
      </c>
      <c r="K84" s="97">
        <f>COUNTIFS('3-班级学员信息表'!$I:$I,'8-市场占有率'!K$5,'3-班级学员信息表'!$N:$N,'8-市场占有率'!$B84,'3-班级学员信息表'!$Q:$Q,"&lt;&gt;"&amp;" ")</f>
        <v>0</v>
      </c>
      <c r="L84" s="9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7">
        <f t="shared" si="4"/>
        <v>0</v>
      </c>
      <c r="N84" s="100"/>
      <c r="O84" s="98">
        <f t="shared" si="3"/>
        <v>0</v>
      </c>
    </row>
    <row r="85" spans="1:15">
      <c r="A85" s="95">
        <v>79</v>
      </c>
      <c r="B85" s="99"/>
      <c r="C85" s="9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7">
        <f>COUNTIFS('3-班级学员信息表'!$I:$I,'8-市场占有率'!D$5,'3-班级学员信息表'!$N:$N,'8-市场占有率'!$B85,'3-班级学员信息表'!$Q:$Q,"&lt;&gt;"&amp;" ")</f>
        <v>0</v>
      </c>
      <c r="E85" s="97">
        <f>COUNTIFS('3-班级学员信息表'!$I:$I,'8-市场占有率'!E$5,'3-班级学员信息表'!$N:$N,'8-市场占有率'!$B85,'3-班级学员信息表'!$Q:$Q,"&lt;&gt;"&amp;" ")</f>
        <v>0</v>
      </c>
      <c r="F85" s="97">
        <f>COUNTIFS('3-班级学员信息表'!$I:$I,'8-市场占有率'!F$5,'3-班级学员信息表'!$N:$N,'8-市场占有率'!$B85,'3-班级学员信息表'!$Q:$Q,"&lt;&gt;"&amp;" ")</f>
        <v>0</v>
      </c>
      <c r="G85" s="97">
        <f>COUNTIFS('3-班级学员信息表'!$I:$I,'8-市场占有率'!G$5,'3-班级学员信息表'!$N:$N,'8-市场占有率'!$B85,'3-班级学员信息表'!$Q:$Q,"&lt;&gt;"&amp;" ")</f>
        <v>0</v>
      </c>
      <c r="H85" s="97">
        <f>COUNTIFS('3-班级学员信息表'!$I:$I,'8-市场占有率'!H$5,'3-班级学员信息表'!$N:$N,'8-市场占有率'!$B85,'3-班级学员信息表'!$Q:$Q,"&lt;&gt;"&amp;" ")</f>
        <v>0</v>
      </c>
      <c r="I85" s="97">
        <f>COUNTIFS('3-班级学员信息表'!$I:$I,'8-市场占有率'!I$5,'3-班级学员信息表'!$N:$N,'8-市场占有率'!$B85,'3-班级学员信息表'!$Q:$Q,"&lt;&gt;"&amp;" ")</f>
        <v>0</v>
      </c>
      <c r="J85" s="97">
        <f>COUNTIFS('3-班级学员信息表'!$I:$I,'8-市场占有率'!J$5,'3-班级学员信息表'!$N:$N,'8-市场占有率'!$B85,'3-班级学员信息表'!$Q:$Q,"&lt;&gt;"&amp;" ")</f>
        <v>0</v>
      </c>
      <c r="K85" s="97">
        <f>COUNTIFS('3-班级学员信息表'!$I:$I,'8-市场占有率'!K$5,'3-班级学员信息表'!$N:$N,'8-市场占有率'!$B85,'3-班级学员信息表'!$Q:$Q,"&lt;&gt;"&amp;" ")</f>
        <v>0</v>
      </c>
      <c r="L85" s="9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7">
        <f t="shared" si="4"/>
        <v>0</v>
      </c>
      <c r="N85" s="100"/>
      <c r="O85" s="98">
        <f t="shared" si="3"/>
        <v>0</v>
      </c>
    </row>
    <row r="86" spans="1:15">
      <c r="A86" s="95">
        <v>80</v>
      </c>
      <c r="B86" s="99"/>
      <c r="C86" s="9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7">
        <f>COUNTIFS('3-班级学员信息表'!$I:$I,'8-市场占有率'!D$5,'3-班级学员信息表'!$N:$N,'8-市场占有率'!$B86,'3-班级学员信息表'!$Q:$Q,"&lt;&gt;"&amp;" ")</f>
        <v>0</v>
      </c>
      <c r="E86" s="97">
        <f>COUNTIFS('3-班级学员信息表'!$I:$I,'8-市场占有率'!E$5,'3-班级学员信息表'!$N:$N,'8-市场占有率'!$B86,'3-班级学员信息表'!$Q:$Q,"&lt;&gt;"&amp;" ")</f>
        <v>0</v>
      </c>
      <c r="F86" s="97">
        <f>COUNTIFS('3-班级学员信息表'!$I:$I,'8-市场占有率'!F$5,'3-班级学员信息表'!$N:$N,'8-市场占有率'!$B86,'3-班级学员信息表'!$Q:$Q,"&lt;&gt;"&amp;" ")</f>
        <v>0</v>
      </c>
      <c r="G86" s="97">
        <f>COUNTIFS('3-班级学员信息表'!$I:$I,'8-市场占有率'!G$5,'3-班级学员信息表'!$N:$N,'8-市场占有率'!$B86,'3-班级学员信息表'!$Q:$Q,"&lt;&gt;"&amp;" ")</f>
        <v>0</v>
      </c>
      <c r="H86" s="97">
        <f>COUNTIFS('3-班级学员信息表'!$I:$I,'8-市场占有率'!H$5,'3-班级学员信息表'!$N:$N,'8-市场占有率'!$B86,'3-班级学员信息表'!$Q:$Q,"&lt;&gt;"&amp;" ")</f>
        <v>0</v>
      </c>
      <c r="I86" s="97">
        <f>COUNTIFS('3-班级学员信息表'!$I:$I,'8-市场占有率'!I$5,'3-班级学员信息表'!$N:$N,'8-市场占有率'!$B86,'3-班级学员信息表'!$Q:$Q,"&lt;&gt;"&amp;" ")</f>
        <v>0</v>
      </c>
      <c r="J86" s="97">
        <f>COUNTIFS('3-班级学员信息表'!$I:$I,'8-市场占有率'!J$5,'3-班级学员信息表'!$N:$N,'8-市场占有率'!$B86,'3-班级学员信息表'!$Q:$Q,"&lt;&gt;"&amp;" ")</f>
        <v>0</v>
      </c>
      <c r="K86" s="97">
        <f>COUNTIFS('3-班级学员信息表'!$I:$I,'8-市场占有率'!K$5,'3-班级学员信息表'!$N:$N,'8-市场占有率'!$B86,'3-班级学员信息表'!$Q:$Q,"&lt;&gt;"&amp;" ")</f>
        <v>0</v>
      </c>
      <c r="L86" s="9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7">
        <f t="shared" si="4"/>
        <v>0</v>
      </c>
      <c r="N86" s="100"/>
      <c r="O86" s="98">
        <f t="shared" si="3"/>
        <v>0</v>
      </c>
    </row>
    <row r="87" spans="1:15">
      <c r="A87" s="95">
        <v>81</v>
      </c>
      <c r="B87" s="99"/>
      <c r="C87" s="9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7">
        <f>COUNTIFS('3-班级学员信息表'!$I:$I,'8-市场占有率'!D$5,'3-班级学员信息表'!$N:$N,'8-市场占有率'!$B87,'3-班级学员信息表'!$Q:$Q,"&lt;&gt;"&amp;" ")</f>
        <v>0</v>
      </c>
      <c r="E87" s="97">
        <f>COUNTIFS('3-班级学员信息表'!$I:$I,'8-市场占有率'!E$5,'3-班级学员信息表'!$N:$N,'8-市场占有率'!$B87,'3-班级学员信息表'!$Q:$Q,"&lt;&gt;"&amp;" ")</f>
        <v>0</v>
      </c>
      <c r="F87" s="97">
        <f>COUNTIFS('3-班级学员信息表'!$I:$I,'8-市场占有率'!F$5,'3-班级学员信息表'!$N:$N,'8-市场占有率'!$B87,'3-班级学员信息表'!$Q:$Q,"&lt;&gt;"&amp;" ")</f>
        <v>0</v>
      </c>
      <c r="G87" s="97">
        <f>COUNTIFS('3-班级学员信息表'!$I:$I,'8-市场占有率'!G$5,'3-班级学员信息表'!$N:$N,'8-市场占有率'!$B87,'3-班级学员信息表'!$Q:$Q,"&lt;&gt;"&amp;" ")</f>
        <v>0</v>
      </c>
      <c r="H87" s="97">
        <f>COUNTIFS('3-班级学员信息表'!$I:$I,'8-市场占有率'!H$5,'3-班级学员信息表'!$N:$N,'8-市场占有率'!$B87,'3-班级学员信息表'!$Q:$Q,"&lt;&gt;"&amp;" ")</f>
        <v>0</v>
      </c>
      <c r="I87" s="97">
        <f>COUNTIFS('3-班级学员信息表'!$I:$I,'8-市场占有率'!I$5,'3-班级学员信息表'!$N:$N,'8-市场占有率'!$B87,'3-班级学员信息表'!$Q:$Q,"&lt;&gt;"&amp;" ")</f>
        <v>0</v>
      </c>
      <c r="J87" s="97">
        <f>COUNTIFS('3-班级学员信息表'!$I:$I,'8-市场占有率'!J$5,'3-班级学员信息表'!$N:$N,'8-市场占有率'!$B87,'3-班级学员信息表'!$Q:$Q,"&lt;&gt;"&amp;" ")</f>
        <v>0</v>
      </c>
      <c r="K87" s="97">
        <f>COUNTIFS('3-班级学员信息表'!$I:$I,'8-市场占有率'!K$5,'3-班级学员信息表'!$N:$N,'8-市场占有率'!$B87,'3-班级学员信息表'!$Q:$Q,"&lt;&gt;"&amp;" ")</f>
        <v>0</v>
      </c>
      <c r="L87" s="9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7">
        <f t="shared" si="4"/>
        <v>0</v>
      </c>
      <c r="N87" s="100"/>
      <c r="O87" s="98">
        <f t="shared" si="3"/>
        <v>0</v>
      </c>
    </row>
    <row r="88" spans="1:15">
      <c r="A88" s="95">
        <v>82</v>
      </c>
      <c r="B88" s="99"/>
      <c r="C88" s="9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7">
        <f>COUNTIFS('3-班级学员信息表'!$I:$I,'8-市场占有率'!D$5,'3-班级学员信息表'!$N:$N,'8-市场占有率'!$B88,'3-班级学员信息表'!$Q:$Q,"&lt;&gt;"&amp;" ")</f>
        <v>0</v>
      </c>
      <c r="E88" s="97">
        <f>COUNTIFS('3-班级学员信息表'!$I:$I,'8-市场占有率'!E$5,'3-班级学员信息表'!$N:$N,'8-市场占有率'!$B88,'3-班级学员信息表'!$Q:$Q,"&lt;&gt;"&amp;" ")</f>
        <v>0</v>
      </c>
      <c r="F88" s="97">
        <f>COUNTIFS('3-班级学员信息表'!$I:$I,'8-市场占有率'!F$5,'3-班级学员信息表'!$N:$N,'8-市场占有率'!$B88,'3-班级学员信息表'!$Q:$Q,"&lt;&gt;"&amp;" ")</f>
        <v>0</v>
      </c>
      <c r="G88" s="97">
        <f>COUNTIFS('3-班级学员信息表'!$I:$I,'8-市场占有率'!G$5,'3-班级学员信息表'!$N:$N,'8-市场占有率'!$B88,'3-班级学员信息表'!$Q:$Q,"&lt;&gt;"&amp;" ")</f>
        <v>0</v>
      </c>
      <c r="H88" s="97">
        <f>COUNTIFS('3-班级学员信息表'!$I:$I,'8-市场占有率'!H$5,'3-班级学员信息表'!$N:$N,'8-市场占有率'!$B88,'3-班级学员信息表'!$Q:$Q,"&lt;&gt;"&amp;" ")</f>
        <v>0</v>
      </c>
      <c r="I88" s="97">
        <f>COUNTIFS('3-班级学员信息表'!$I:$I,'8-市场占有率'!I$5,'3-班级学员信息表'!$N:$N,'8-市场占有率'!$B88,'3-班级学员信息表'!$Q:$Q,"&lt;&gt;"&amp;" ")</f>
        <v>0</v>
      </c>
      <c r="J88" s="97">
        <f>COUNTIFS('3-班级学员信息表'!$I:$I,'8-市场占有率'!J$5,'3-班级学员信息表'!$N:$N,'8-市场占有率'!$B88,'3-班级学员信息表'!$Q:$Q,"&lt;&gt;"&amp;" ")</f>
        <v>0</v>
      </c>
      <c r="K88" s="97">
        <f>COUNTIFS('3-班级学员信息表'!$I:$I,'8-市场占有率'!K$5,'3-班级学员信息表'!$N:$N,'8-市场占有率'!$B88,'3-班级学员信息表'!$Q:$Q,"&lt;&gt;"&amp;" ")</f>
        <v>0</v>
      </c>
      <c r="L88" s="9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7">
        <f t="shared" si="4"/>
        <v>0</v>
      </c>
      <c r="N88" s="100"/>
      <c r="O88" s="98">
        <f t="shared" si="3"/>
        <v>0</v>
      </c>
    </row>
    <row r="89" spans="1:15">
      <c r="A89" s="95">
        <v>83</v>
      </c>
      <c r="B89" s="99"/>
      <c r="C89" s="9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7">
        <f>COUNTIFS('3-班级学员信息表'!$I:$I,'8-市场占有率'!D$5,'3-班级学员信息表'!$N:$N,'8-市场占有率'!$B89,'3-班级学员信息表'!$Q:$Q,"&lt;&gt;"&amp;" ")</f>
        <v>0</v>
      </c>
      <c r="E89" s="97">
        <f>COUNTIFS('3-班级学员信息表'!$I:$I,'8-市场占有率'!E$5,'3-班级学员信息表'!$N:$N,'8-市场占有率'!$B89,'3-班级学员信息表'!$Q:$Q,"&lt;&gt;"&amp;" ")</f>
        <v>0</v>
      </c>
      <c r="F89" s="97">
        <f>COUNTIFS('3-班级学员信息表'!$I:$I,'8-市场占有率'!F$5,'3-班级学员信息表'!$N:$N,'8-市场占有率'!$B89,'3-班级学员信息表'!$Q:$Q,"&lt;&gt;"&amp;" ")</f>
        <v>0</v>
      </c>
      <c r="G89" s="97">
        <f>COUNTIFS('3-班级学员信息表'!$I:$I,'8-市场占有率'!G$5,'3-班级学员信息表'!$N:$N,'8-市场占有率'!$B89,'3-班级学员信息表'!$Q:$Q,"&lt;&gt;"&amp;" ")</f>
        <v>0</v>
      </c>
      <c r="H89" s="97">
        <f>COUNTIFS('3-班级学员信息表'!$I:$I,'8-市场占有率'!H$5,'3-班级学员信息表'!$N:$N,'8-市场占有率'!$B89,'3-班级学员信息表'!$Q:$Q,"&lt;&gt;"&amp;" ")</f>
        <v>0</v>
      </c>
      <c r="I89" s="97">
        <f>COUNTIFS('3-班级学员信息表'!$I:$I,'8-市场占有率'!I$5,'3-班级学员信息表'!$N:$N,'8-市场占有率'!$B89,'3-班级学员信息表'!$Q:$Q,"&lt;&gt;"&amp;" ")</f>
        <v>0</v>
      </c>
      <c r="J89" s="97">
        <f>COUNTIFS('3-班级学员信息表'!$I:$I,'8-市场占有率'!J$5,'3-班级学员信息表'!$N:$N,'8-市场占有率'!$B89,'3-班级学员信息表'!$Q:$Q,"&lt;&gt;"&amp;" ")</f>
        <v>0</v>
      </c>
      <c r="K89" s="97">
        <f>COUNTIFS('3-班级学员信息表'!$I:$I,'8-市场占有率'!K$5,'3-班级学员信息表'!$N:$N,'8-市场占有率'!$B89,'3-班级学员信息表'!$Q:$Q,"&lt;&gt;"&amp;" ")</f>
        <v>0</v>
      </c>
      <c r="L89" s="9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7">
        <f t="shared" si="4"/>
        <v>0</v>
      </c>
      <c r="N89" s="100"/>
      <c r="O89" s="98">
        <f t="shared" si="3"/>
        <v>0</v>
      </c>
    </row>
    <row r="90" spans="1:15">
      <c r="A90" s="95">
        <v>84</v>
      </c>
      <c r="B90" s="99"/>
      <c r="C90" s="9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7">
        <f>COUNTIFS('3-班级学员信息表'!$I:$I,'8-市场占有率'!D$5,'3-班级学员信息表'!$N:$N,'8-市场占有率'!$B90,'3-班级学员信息表'!$Q:$Q,"&lt;&gt;"&amp;" ")</f>
        <v>0</v>
      </c>
      <c r="E90" s="97">
        <f>COUNTIFS('3-班级学员信息表'!$I:$I,'8-市场占有率'!E$5,'3-班级学员信息表'!$N:$N,'8-市场占有率'!$B90,'3-班级学员信息表'!$Q:$Q,"&lt;&gt;"&amp;" ")</f>
        <v>0</v>
      </c>
      <c r="F90" s="97">
        <f>COUNTIFS('3-班级学员信息表'!$I:$I,'8-市场占有率'!F$5,'3-班级学员信息表'!$N:$N,'8-市场占有率'!$B90,'3-班级学员信息表'!$Q:$Q,"&lt;&gt;"&amp;" ")</f>
        <v>0</v>
      </c>
      <c r="G90" s="97">
        <f>COUNTIFS('3-班级学员信息表'!$I:$I,'8-市场占有率'!G$5,'3-班级学员信息表'!$N:$N,'8-市场占有率'!$B90,'3-班级学员信息表'!$Q:$Q,"&lt;&gt;"&amp;" ")</f>
        <v>0</v>
      </c>
      <c r="H90" s="97">
        <f>COUNTIFS('3-班级学员信息表'!$I:$I,'8-市场占有率'!H$5,'3-班级学员信息表'!$N:$N,'8-市场占有率'!$B90,'3-班级学员信息表'!$Q:$Q,"&lt;&gt;"&amp;" ")</f>
        <v>0</v>
      </c>
      <c r="I90" s="97">
        <f>COUNTIFS('3-班级学员信息表'!$I:$I,'8-市场占有率'!I$5,'3-班级学员信息表'!$N:$N,'8-市场占有率'!$B90,'3-班级学员信息表'!$Q:$Q,"&lt;&gt;"&amp;" ")</f>
        <v>0</v>
      </c>
      <c r="J90" s="97">
        <f>COUNTIFS('3-班级学员信息表'!$I:$I,'8-市场占有率'!J$5,'3-班级学员信息表'!$N:$N,'8-市场占有率'!$B90,'3-班级学员信息表'!$Q:$Q,"&lt;&gt;"&amp;" ")</f>
        <v>0</v>
      </c>
      <c r="K90" s="97">
        <f>COUNTIFS('3-班级学员信息表'!$I:$I,'8-市场占有率'!K$5,'3-班级学员信息表'!$N:$N,'8-市场占有率'!$B90,'3-班级学员信息表'!$Q:$Q,"&lt;&gt;"&amp;" ")</f>
        <v>0</v>
      </c>
      <c r="L90" s="9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7">
        <f t="shared" si="4"/>
        <v>0</v>
      </c>
      <c r="N90" s="100"/>
      <c r="O90" s="98">
        <f t="shared" si="3"/>
        <v>0</v>
      </c>
    </row>
    <row r="91" spans="1:15">
      <c r="A91" s="95">
        <v>85</v>
      </c>
      <c r="B91" s="99"/>
      <c r="C91" s="9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7">
        <f>COUNTIFS('3-班级学员信息表'!$I:$I,'8-市场占有率'!D$5,'3-班级学员信息表'!$N:$N,'8-市场占有率'!$B91,'3-班级学员信息表'!$Q:$Q,"&lt;&gt;"&amp;" ")</f>
        <v>0</v>
      </c>
      <c r="E91" s="97">
        <f>COUNTIFS('3-班级学员信息表'!$I:$I,'8-市场占有率'!E$5,'3-班级学员信息表'!$N:$N,'8-市场占有率'!$B91,'3-班级学员信息表'!$Q:$Q,"&lt;&gt;"&amp;" ")</f>
        <v>0</v>
      </c>
      <c r="F91" s="97">
        <f>COUNTIFS('3-班级学员信息表'!$I:$I,'8-市场占有率'!F$5,'3-班级学员信息表'!$N:$N,'8-市场占有率'!$B91,'3-班级学员信息表'!$Q:$Q,"&lt;&gt;"&amp;" ")</f>
        <v>0</v>
      </c>
      <c r="G91" s="97">
        <f>COUNTIFS('3-班级学员信息表'!$I:$I,'8-市场占有率'!G$5,'3-班级学员信息表'!$N:$N,'8-市场占有率'!$B91,'3-班级学员信息表'!$Q:$Q,"&lt;&gt;"&amp;" ")</f>
        <v>0</v>
      </c>
      <c r="H91" s="97">
        <f>COUNTIFS('3-班级学员信息表'!$I:$I,'8-市场占有率'!H$5,'3-班级学员信息表'!$N:$N,'8-市场占有率'!$B91,'3-班级学员信息表'!$Q:$Q,"&lt;&gt;"&amp;" ")</f>
        <v>0</v>
      </c>
      <c r="I91" s="97">
        <f>COUNTIFS('3-班级学员信息表'!$I:$I,'8-市场占有率'!I$5,'3-班级学员信息表'!$N:$N,'8-市场占有率'!$B91,'3-班级学员信息表'!$Q:$Q,"&lt;&gt;"&amp;" ")</f>
        <v>0</v>
      </c>
      <c r="J91" s="97">
        <f>COUNTIFS('3-班级学员信息表'!$I:$I,'8-市场占有率'!J$5,'3-班级学员信息表'!$N:$N,'8-市场占有率'!$B91,'3-班级学员信息表'!$Q:$Q,"&lt;&gt;"&amp;" ")</f>
        <v>0</v>
      </c>
      <c r="K91" s="97">
        <f>COUNTIFS('3-班级学员信息表'!$I:$I,'8-市场占有率'!K$5,'3-班级学员信息表'!$N:$N,'8-市场占有率'!$B91,'3-班级学员信息表'!$Q:$Q,"&lt;&gt;"&amp;" ")</f>
        <v>0</v>
      </c>
      <c r="L91" s="9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7">
        <f t="shared" si="4"/>
        <v>0</v>
      </c>
      <c r="N91" s="100"/>
      <c r="O91" s="98">
        <f t="shared" si="3"/>
        <v>0</v>
      </c>
    </row>
    <row r="92" spans="1:15">
      <c r="A92" s="95">
        <v>86</v>
      </c>
      <c r="B92" s="99"/>
      <c r="C92" s="9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7">
        <f>COUNTIFS('3-班级学员信息表'!$I:$I,'8-市场占有率'!D$5,'3-班级学员信息表'!$N:$N,'8-市场占有率'!$B92,'3-班级学员信息表'!$Q:$Q,"&lt;&gt;"&amp;" ")</f>
        <v>0</v>
      </c>
      <c r="E92" s="97">
        <f>COUNTIFS('3-班级学员信息表'!$I:$I,'8-市场占有率'!E$5,'3-班级学员信息表'!$N:$N,'8-市场占有率'!$B92,'3-班级学员信息表'!$Q:$Q,"&lt;&gt;"&amp;" ")</f>
        <v>0</v>
      </c>
      <c r="F92" s="97">
        <f>COUNTIFS('3-班级学员信息表'!$I:$I,'8-市场占有率'!F$5,'3-班级学员信息表'!$N:$N,'8-市场占有率'!$B92,'3-班级学员信息表'!$Q:$Q,"&lt;&gt;"&amp;" ")</f>
        <v>0</v>
      </c>
      <c r="G92" s="97">
        <f>COUNTIFS('3-班级学员信息表'!$I:$I,'8-市场占有率'!G$5,'3-班级学员信息表'!$N:$N,'8-市场占有率'!$B92,'3-班级学员信息表'!$Q:$Q,"&lt;&gt;"&amp;" ")</f>
        <v>0</v>
      </c>
      <c r="H92" s="97">
        <f>COUNTIFS('3-班级学员信息表'!$I:$I,'8-市场占有率'!H$5,'3-班级学员信息表'!$N:$N,'8-市场占有率'!$B92,'3-班级学员信息表'!$Q:$Q,"&lt;&gt;"&amp;" ")</f>
        <v>0</v>
      </c>
      <c r="I92" s="97">
        <f>COUNTIFS('3-班级学员信息表'!$I:$I,'8-市场占有率'!I$5,'3-班级学员信息表'!$N:$N,'8-市场占有率'!$B92,'3-班级学员信息表'!$Q:$Q,"&lt;&gt;"&amp;" ")</f>
        <v>0</v>
      </c>
      <c r="J92" s="97">
        <f>COUNTIFS('3-班级学员信息表'!$I:$I,'8-市场占有率'!J$5,'3-班级学员信息表'!$N:$N,'8-市场占有率'!$B92,'3-班级学员信息表'!$Q:$Q,"&lt;&gt;"&amp;" ")</f>
        <v>0</v>
      </c>
      <c r="K92" s="97">
        <f>COUNTIFS('3-班级学员信息表'!$I:$I,'8-市场占有率'!K$5,'3-班级学员信息表'!$N:$N,'8-市场占有率'!$B92,'3-班级学员信息表'!$Q:$Q,"&lt;&gt;"&amp;" ")</f>
        <v>0</v>
      </c>
      <c r="L92" s="9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7">
        <f t="shared" si="4"/>
        <v>0</v>
      </c>
      <c r="N92" s="100"/>
      <c r="O92" s="98">
        <f t="shared" si="3"/>
        <v>0</v>
      </c>
    </row>
    <row r="93" spans="1:15">
      <c r="A93" s="95">
        <v>87</v>
      </c>
      <c r="B93" s="99"/>
      <c r="C93" s="9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7">
        <f>COUNTIFS('3-班级学员信息表'!$I:$I,'8-市场占有率'!D$5,'3-班级学员信息表'!$N:$N,'8-市场占有率'!$B93,'3-班级学员信息表'!$Q:$Q,"&lt;&gt;"&amp;" ")</f>
        <v>0</v>
      </c>
      <c r="E93" s="97">
        <f>COUNTIFS('3-班级学员信息表'!$I:$I,'8-市场占有率'!E$5,'3-班级学员信息表'!$N:$N,'8-市场占有率'!$B93,'3-班级学员信息表'!$Q:$Q,"&lt;&gt;"&amp;" ")</f>
        <v>0</v>
      </c>
      <c r="F93" s="97">
        <f>COUNTIFS('3-班级学员信息表'!$I:$I,'8-市场占有率'!F$5,'3-班级学员信息表'!$N:$N,'8-市场占有率'!$B93,'3-班级学员信息表'!$Q:$Q,"&lt;&gt;"&amp;" ")</f>
        <v>0</v>
      </c>
      <c r="G93" s="97">
        <f>COUNTIFS('3-班级学员信息表'!$I:$I,'8-市场占有率'!G$5,'3-班级学员信息表'!$N:$N,'8-市场占有率'!$B93,'3-班级学员信息表'!$Q:$Q,"&lt;&gt;"&amp;" ")</f>
        <v>0</v>
      </c>
      <c r="H93" s="97">
        <f>COUNTIFS('3-班级学员信息表'!$I:$I,'8-市场占有率'!H$5,'3-班级学员信息表'!$N:$N,'8-市场占有率'!$B93,'3-班级学员信息表'!$Q:$Q,"&lt;&gt;"&amp;" ")</f>
        <v>0</v>
      </c>
      <c r="I93" s="97">
        <f>COUNTIFS('3-班级学员信息表'!$I:$I,'8-市场占有率'!I$5,'3-班级学员信息表'!$N:$N,'8-市场占有率'!$B93,'3-班级学员信息表'!$Q:$Q,"&lt;&gt;"&amp;" ")</f>
        <v>0</v>
      </c>
      <c r="J93" s="97">
        <f>COUNTIFS('3-班级学员信息表'!$I:$I,'8-市场占有率'!J$5,'3-班级学员信息表'!$N:$N,'8-市场占有率'!$B93,'3-班级学员信息表'!$Q:$Q,"&lt;&gt;"&amp;" ")</f>
        <v>0</v>
      </c>
      <c r="K93" s="97">
        <f>COUNTIFS('3-班级学员信息表'!$I:$I,'8-市场占有率'!K$5,'3-班级学员信息表'!$N:$N,'8-市场占有率'!$B93,'3-班级学员信息表'!$Q:$Q,"&lt;&gt;"&amp;" ")</f>
        <v>0</v>
      </c>
      <c r="L93" s="9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7">
        <f t="shared" si="4"/>
        <v>0</v>
      </c>
      <c r="N93" s="100"/>
      <c r="O93" s="98">
        <f t="shared" si="3"/>
        <v>0</v>
      </c>
    </row>
    <row r="94" spans="1:15">
      <c r="A94" s="95">
        <v>88</v>
      </c>
      <c r="B94" s="99"/>
      <c r="C94" s="9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7">
        <f>COUNTIFS('3-班级学员信息表'!$I:$I,'8-市场占有率'!D$5,'3-班级学员信息表'!$N:$N,'8-市场占有率'!$B94,'3-班级学员信息表'!$Q:$Q,"&lt;&gt;"&amp;" ")</f>
        <v>0</v>
      </c>
      <c r="E94" s="97">
        <f>COUNTIFS('3-班级学员信息表'!$I:$I,'8-市场占有率'!E$5,'3-班级学员信息表'!$N:$N,'8-市场占有率'!$B94,'3-班级学员信息表'!$Q:$Q,"&lt;&gt;"&amp;" ")</f>
        <v>0</v>
      </c>
      <c r="F94" s="97">
        <f>COUNTIFS('3-班级学员信息表'!$I:$I,'8-市场占有率'!F$5,'3-班级学员信息表'!$N:$N,'8-市场占有率'!$B94,'3-班级学员信息表'!$Q:$Q,"&lt;&gt;"&amp;" ")</f>
        <v>0</v>
      </c>
      <c r="G94" s="97">
        <f>COUNTIFS('3-班级学员信息表'!$I:$I,'8-市场占有率'!G$5,'3-班级学员信息表'!$N:$N,'8-市场占有率'!$B94,'3-班级学员信息表'!$Q:$Q,"&lt;&gt;"&amp;" ")</f>
        <v>0</v>
      </c>
      <c r="H94" s="97">
        <f>COUNTIFS('3-班级学员信息表'!$I:$I,'8-市场占有率'!H$5,'3-班级学员信息表'!$N:$N,'8-市场占有率'!$B94,'3-班级学员信息表'!$Q:$Q,"&lt;&gt;"&amp;" ")</f>
        <v>0</v>
      </c>
      <c r="I94" s="97">
        <f>COUNTIFS('3-班级学员信息表'!$I:$I,'8-市场占有率'!I$5,'3-班级学员信息表'!$N:$N,'8-市场占有率'!$B94,'3-班级学员信息表'!$Q:$Q,"&lt;&gt;"&amp;" ")</f>
        <v>0</v>
      </c>
      <c r="J94" s="97">
        <f>COUNTIFS('3-班级学员信息表'!$I:$I,'8-市场占有率'!J$5,'3-班级学员信息表'!$N:$N,'8-市场占有率'!$B94,'3-班级学员信息表'!$Q:$Q,"&lt;&gt;"&amp;" ")</f>
        <v>0</v>
      </c>
      <c r="K94" s="97">
        <f>COUNTIFS('3-班级学员信息表'!$I:$I,'8-市场占有率'!K$5,'3-班级学员信息表'!$N:$N,'8-市场占有率'!$B94,'3-班级学员信息表'!$Q:$Q,"&lt;&gt;"&amp;" ")</f>
        <v>0</v>
      </c>
      <c r="L94" s="9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7">
        <f t="shared" si="4"/>
        <v>0</v>
      </c>
      <c r="N94" s="100"/>
      <c r="O94" s="98">
        <f t="shared" si="3"/>
        <v>0</v>
      </c>
    </row>
    <row r="95" spans="1:15">
      <c r="A95" s="95">
        <v>89</v>
      </c>
      <c r="B95" s="99"/>
      <c r="C95" s="9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7">
        <f>COUNTIFS('3-班级学员信息表'!$I:$I,'8-市场占有率'!D$5,'3-班级学员信息表'!$N:$N,'8-市场占有率'!$B95,'3-班级学员信息表'!$Q:$Q,"&lt;&gt;"&amp;" ")</f>
        <v>0</v>
      </c>
      <c r="E95" s="97">
        <f>COUNTIFS('3-班级学员信息表'!$I:$I,'8-市场占有率'!E$5,'3-班级学员信息表'!$N:$N,'8-市场占有率'!$B95,'3-班级学员信息表'!$Q:$Q,"&lt;&gt;"&amp;" ")</f>
        <v>0</v>
      </c>
      <c r="F95" s="97">
        <f>COUNTIFS('3-班级学员信息表'!$I:$I,'8-市场占有率'!F$5,'3-班级学员信息表'!$N:$N,'8-市场占有率'!$B95,'3-班级学员信息表'!$Q:$Q,"&lt;&gt;"&amp;" ")</f>
        <v>0</v>
      </c>
      <c r="G95" s="97">
        <f>COUNTIFS('3-班级学员信息表'!$I:$I,'8-市场占有率'!G$5,'3-班级学员信息表'!$N:$N,'8-市场占有率'!$B95,'3-班级学员信息表'!$Q:$Q,"&lt;&gt;"&amp;" ")</f>
        <v>0</v>
      </c>
      <c r="H95" s="97">
        <f>COUNTIFS('3-班级学员信息表'!$I:$I,'8-市场占有率'!H$5,'3-班级学员信息表'!$N:$N,'8-市场占有率'!$B95,'3-班级学员信息表'!$Q:$Q,"&lt;&gt;"&amp;" ")</f>
        <v>0</v>
      </c>
      <c r="I95" s="97">
        <f>COUNTIFS('3-班级学员信息表'!$I:$I,'8-市场占有率'!I$5,'3-班级学员信息表'!$N:$N,'8-市场占有率'!$B95,'3-班级学员信息表'!$Q:$Q,"&lt;&gt;"&amp;" ")</f>
        <v>0</v>
      </c>
      <c r="J95" s="97">
        <f>COUNTIFS('3-班级学员信息表'!$I:$I,'8-市场占有率'!J$5,'3-班级学员信息表'!$N:$N,'8-市场占有率'!$B95,'3-班级学员信息表'!$Q:$Q,"&lt;&gt;"&amp;" ")</f>
        <v>0</v>
      </c>
      <c r="K95" s="97">
        <f>COUNTIFS('3-班级学员信息表'!$I:$I,'8-市场占有率'!K$5,'3-班级学员信息表'!$N:$N,'8-市场占有率'!$B95,'3-班级学员信息表'!$Q:$Q,"&lt;&gt;"&amp;" ")</f>
        <v>0</v>
      </c>
      <c r="L95" s="9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7">
        <f t="shared" si="4"/>
        <v>0</v>
      </c>
      <c r="N95" s="100"/>
      <c r="O95" s="98">
        <f t="shared" si="3"/>
        <v>0</v>
      </c>
    </row>
    <row r="96" spans="1:15">
      <c r="A96" s="95">
        <v>90</v>
      </c>
      <c r="B96" s="99"/>
      <c r="C96" s="9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7">
        <f>COUNTIFS('3-班级学员信息表'!$I:$I,'8-市场占有率'!D$5,'3-班级学员信息表'!$N:$N,'8-市场占有率'!$B96,'3-班级学员信息表'!$Q:$Q,"&lt;&gt;"&amp;" ")</f>
        <v>0</v>
      </c>
      <c r="E96" s="97">
        <f>COUNTIFS('3-班级学员信息表'!$I:$I,'8-市场占有率'!E$5,'3-班级学员信息表'!$N:$N,'8-市场占有率'!$B96,'3-班级学员信息表'!$Q:$Q,"&lt;&gt;"&amp;" ")</f>
        <v>0</v>
      </c>
      <c r="F96" s="97">
        <f>COUNTIFS('3-班级学员信息表'!$I:$I,'8-市场占有率'!F$5,'3-班级学员信息表'!$N:$N,'8-市场占有率'!$B96,'3-班级学员信息表'!$Q:$Q,"&lt;&gt;"&amp;" ")</f>
        <v>0</v>
      </c>
      <c r="G96" s="97">
        <f>COUNTIFS('3-班级学员信息表'!$I:$I,'8-市场占有率'!G$5,'3-班级学员信息表'!$N:$N,'8-市场占有率'!$B96,'3-班级学员信息表'!$Q:$Q,"&lt;&gt;"&amp;" ")</f>
        <v>0</v>
      </c>
      <c r="H96" s="97">
        <f>COUNTIFS('3-班级学员信息表'!$I:$I,'8-市场占有率'!H$5,'3-班级学员信息表'!$N:$N,'8-市场占有率'!$B96,'3-班级学员信息表'!$Q:$Q,"&lt;&gt;"&amp;" ")</f>
        <v>0</v>
      </c>
      <c r="I96" s="97">
        <f>COUNTIFS('3-班级学员信息表'!$I:$I,'8-市场占有率'!I$5,'3-班级学员信息表'!$N:$N,'8-市场占有率'!$B96,'3-班级学员信息表'!$Q:$Q,"&lt;&gt;"&amp;" ")</f>
        <v>0</v>
      </c>
      <c r="J96" s="97">
        <f>COUNTIFS('3-班级学员信息表'!$I:$I,'8-市场占有率'!J$5,'3-班级学员信息表'!$N:$N,'8-市场占有率'!$B96,'3-班级学员信息表'!$Q:$Q,"&lt;&gt;"&amp;" ")</f>
        <v>0</v>
      </c>
      <c r="K96" s="97">
        <f>COUNTIFS('3-班级学员信息表'!$I:$I,'8-市场占有率'!K$5,'3-班级学员信息表'!$N:$N,'8-市场占有率'!$B96,'3-班级学员信息表'!$Q:$Q,"&lt;&gt;"&amp;" ")</f>
        <v>0</v>
      </c>
      <c r="L96" s="9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7">
        <f t="shared" si="4"/>
        <v>0</v>
      </c>
      <c r="N96" s="100"/>
      <c r="O96" s="98">
        <f t="shared" si="3"/>
        <v>0</v>
      </c>
    </row>
    <row r="97" spans="1:15">
      <c r="A97" s="95">
        <v>91</v>
      </c>
      <c r="B97" s="99"/>
      <c r="C97" s="9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7">
        <f>COUNTIFS('3-班级学员信息表'!$I:$I,'8-市场占有率'!D$5,'3-班级学员信息表'!$N:$N,'8-市场占有率'!$B97,'3-班级学员信息表'!$Q:$Q,"&lt;&gt;"&amp;" ")</f>
        <v>0</v>
      </c>
      <c r="E97" s="97">
        <f>COUNTIFS('3-班级学员信息表'!$I:$I,'8-市场占有率'!E$5,'3-班级学员信息表'!$N:$N,'8-市场占有率'!$B97,'3-班级学员信息表'!$Q:$Q,"&lt;&gt;"&amp;" ")</f>
        <v>0</v>
      </c>
      <c r="F97" s="97">
        <f>COUNTIFS('3-班级学员信息表'!$I:$I,'8-市场占有率'!F$5,'3-班级学员信息表'!$N:$N,'8-市场占有率'!$B97,'3-班级学员信息表'!$Q:$Q,"&lt;&gt;"&amp;" ")</f>
        <v>0</v>
      </c>
      <c r="G97" s="97">
        <f>COUNTIFS('3-班级学员信息表'!$I:$I,'8-市场占有率'!G$5,'3-班级学员信息表'!$N:$N,'8-市场占有率'!$B97,'3-班级学员信息表'!$Q:$Q,"&lt;&gt;"&amp;" ")</f>
        <v>0</v>
      </c>
      <c r="H97" s="97">
        <f>COUNTIFS('3-班级学员信息表'!$I:$I,'8-市场占有率'!H$5,'3-班级学员信息表'!$N:$N,'8-市场占有率'!$B97,'3-班级学员信息表'!$Q:$Q,"&lt;&gt;"&amp;" ")</f>
        <v>0</v>
      </c>
      <c r="I97" s="97">
        <f>COUNTIFS('3-班级学员信息表'!$I:$I,'8-市场占有率'!I$5,'3-班级学员信息表'!$N:$N,'8-市场占有率'!$B97,'3-班级学员信息表'!$Q:$Q,"&lt;&gt;"&amp;" ")</f>
        <v>0</v>
      </c>
      <c r="J97" s="97">
        <f>COUNTIFS('3-班级学员信息表'!$I:$I,'8-市场占有率'!J$5,'3-班级学员信息表'!$N:$N,'8-市场占有率'!$B97,'3-班级学员信息表'!$Q:$Q,"&lt;&gt;"&amp;" ")</f>
        <v>0</v>
      </c>
      <c r="K97" s="97">
        <f>COUNTIFS('3-班级学员信息表'!$I:$I,'8-市场占有率'!K$5,'3-班级学员信息表'!$N:$N,'8-市场占有率'!$B97,'3-班级学员信息表'!$Q:$Q,"&lt;&gt;"&amp;" ")</f>
        <v>0</v>
      </c>
      <c r="L97" s="9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7">
        <f t="shared" si="4"/>
        <v>0</v>
      </c>
      <c r="N97" s="100"/>
      <c r="O97" s="98">
        <f t="shared" si="3"/>
        <v>0</v>
      </c>
    </row>
    <row r="98" spans="1:15">
      <c r="A98" s="95">
        <v>92</v>
      </c>
      <c r="B98" s="99"/>
      <c r="C98" s="9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7">
        <f>COUNTIFS('3-班级学员信息表'!$I:$I,'8-市场占有率'!D$5,'3-班级学员信息表'!$N:$N,'8-市场占有率'!$B98,'3-班级学员信息表'!$Q:$Q,"&lt;&gt;"&amp;" ")</f>
        <v>0</v>
      </c>
      <c r="E98" s="97">
        <f>COUNTIFS('3-班级学员信息表'!$I:$I,'8-市场占有率'!E$5,'3-班级学员信息表'!$N:$N,'8-市场占有率'!$B98,'3-班级学员信息表'!$Q:$Q,"&lt;&gt;"&amp;" ")</f>
        <v>0</v>
      </c>
      <c r="F98" s="97">
        <f>COUNTIFS('3-班级学员信息表'!$I:$I,'8-市场占有率'!F$5,'3-班级学员信息表'!$N:$N,'8-市场占有率'!$B98,'3-班级学员信息表'!$Q:$Q,"&lt;&gt;"&amp;" ")</f>
        <v>0</v>
      </c>
      <c r="G98" s="97">
        <f>COUNTIFS('3-班级学员信息表'!$I:$I,'8-市场占有率'!G$5,'3-班级学员信息表'!$N:$N,'8-市场占有率'!$B98,'3-班级学员信息表'!$Q:$Q,"&lt;&gt;"&amp;" ")</f>
        <v>0</v>
      </c>
      <c r="H98" s="97">
        <f>COUNTIFS('3-班级学员信息表'!$I:$I,'8-市场占有率'!H$5,'3-班级学员信息表'!$N:$N,'8-市场占有率'!$B98,'3-班级学员信息表'!$Q:$Q,"&lt;&gt;"&amp;" ")</f>
        <v>0</v>
      </c>
      <c r="I98" s="97">
        <f>COUNTIFS('3-班级学员信息表'!$I:$I,'8-市场占有率'!I$5,'3-班级学员信息表'!$N:$N,'8-市场占有率'!$B98,'3-班级学员信息表'!$Q:$Q,"&lt;&gt;"&amp;" ")</f>
        <v>0</v>
      </c>
      <c r="J98" s="97">
        <f>COUNTIFS('3-班级学员信息表'!$I:$I,'8-市场占有率'!J$5,'3-班级学员信息表'!$N:$N,'8-市场占有率'!$B98,'3-班级学员信息表'!$Q:$Q,"&lt;&gt;"&amp;" ")</f>
        <v>0</v>
      </c>
      <c r="K98" s="97">
        <f>COUNTIFS('3-班级学员信息表'!$I:$I,'8-市场占有率'!K$5,'3-班级学员信息表'!$N:$N,'8-市场占有率'!$B98,'3-班级学员信息表'!$Q:$Q,"&lt;&gt;"&amp;" ")</f>
        <v>0</v>
      </c>
      <c r="L98" s="9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7">
        <f t="shared" si="4"/>
        <v>0</v>
      </c>
      <c r="N98" s="100"/>
      <c r="O98" s="98">
        <f t="shared" si="3"/>
        <v>0</v>
      </c>
    </row>
    <row r="99" spans="1:15">
      <c r="A99" s="95">
        <v>93</v>
      </c>
      <c r="B99" s="99"/>
      <c r="C99" s="9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7">
        <f>COUNTIFS('3-班级学员信息表'!$I:$I,'8-市场占有率'!D$5,'3-班级学员信息表'!$N:$N,'8-市场占有率'!$B99,'3-班级学员信息表'!$Q:$Q,"&lt;&gt;"&amp;" ")</f>
        <v>0</v>
      </c>
      <c r="E99" s="97">
        <f>COUNTIFS('3-班级学员信息表'!$I:$I,'8-市场占有率'!E$5,'3-班级学员信息表'!$N:$N,'8-市场占有率'!$B99,'3-班级学员信息表'!$Q:$Q,"&lt;&gt;"&amp;" ")</f>
        <v>0</v>
      </c>
      <c r="F99" s="97">
        <f>COUNTIFS('3-班级学员信息表'!$I:$I,'8-市场占有率'!F$5,'3-班级学员信息表'!$N:$N,'8-市场占有率'!$B99,'3-班级学员信息表'!$Q:$Q,"&lt;&gt;"&amp;" ")</f>
        <v>0</v>
      </c>
      <c r="G99" s="97">
        <f>COUNTIFS('3-班级学员信息表'!$I:$I,'8-市场占有率'!G$5,'3-班级学员信息表'!$N:$N,'8-市场占有率'!$B99,'3-班级学员信息表'!$Q:$Q,"&lt;&gt;"&amp;" ")</f>
        <v>0</v>
      </c>
      <c r="H99" s="97">
        <f>COUNTIFS('3-班级学员信息表'!$I:$I,'8-市场占有率'!H$5,'3-班级学员信息表'!$N:$N,'8-市场占有率'!$B99,'3-班级学员信息表'!$Q:$Q,"&lt;&gt;"&amp;" ")</f>
        <v>0</v>
      </c>
      <c r="I99" s="97">
        <f>COUNTIFS('3-班级学员信息表'!$I:$I,'8-市场占有率'!I$5,'3-班级学员信息表'!$N:$N,'8-市场占有率'!$B99,'3-班级学员信息表'!$Q:$Q,"&lt;&gt;"&amp;" ")</f>
        <v>0</v>
      </c>
      <c r="J99" s="97">
        <f>COUNTIFS('3-班级学员信息表'!$I:$I,'8-市场占有率'!J$5,'3-班级学员信息表'!$N:$N,'8-市场占有率'!$B99,'3-班级学员信息表'!$Q:$Q,"&lt;&gt;"&amp;" ")</f>
        <v>0</v>
      </c>
      <c r="K99" s="97">
        <f>COUNTIFS('3-班级学员信息表'!$I:$I,'8-市场占有率'!K$5,'3-班级学员信息表'!$N:$N,'8-市场占有率'!$B99,'3-班级学员信息表'!$Q:$Q,"&lt;&gt;"&amp;" ")</f>
        <v>0</v>
      </c>
      <c r="L99" s="9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7">
        <f t="shared" si="4"/>
        <v>0</v>
      </c>
      <c r="N99" s="100"/>
      <c r="O99" s="98">
        <f t="shared" si="3"/>
        <v>0</v>
      </c>
    </row>
    <row r="100" spans="1:15">
      <c r="A100" s="95">
        <v>94</v>
      </c>
      <c r="B100" s="99"/>
      <c r="C100" s="9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7">
        <f>COUNTIFS('3-班级学员信息表'!$I:$I,'8-市场占有率'!D$5,'3-班级学员信息表'!$N:$N,'8-市场占有率'!$B100,'3-班级学员信息表'!$Q:$Q,"&lt;&gt;"&amp;" ")</f>
        <v>0</v>
      </c>
      <c r="E100" s="97">
        <f>COUNTIFS('3-班级学员信息表'!$I:$I,'8-市场占有率'!E$5,'3-班级学员信息表'!$N:$N,'8-市场占有率'!$B100,'3-班级学员信息表'!$Q:$Q,"&lt;&gt;"&amp;" ")</f>
        <v>0</v>
      </c>
      <c r="F100" s="97">
        <f>COUNTIFS('3-班级学员信息表'!$I:$I,'8-市场占有率'!F$5,'3-班级学员信息表'!$N:$N,'8-市场占有率'!$B100,'3-班级学员信息表'!$Q:$Q,"&lt;&gt;"&amp;" ")</f>
        <v>0</v>
      </c>
      <c r="G100" s="97">
        <f>COUNTIFS('3-班级学员信息表'!$I:$I,'8-市场占有率'!G$5,'3-班级学员信息表'!$N:$N,'8-市场占有率'!$B100,'3-班级学员信息表'!$Q:$Q,"&lt;&gt;"&amp;" ")</f>
        <v>0</v>
      </c>
      <c r="H100" s="97">
        <f>COUNTIFS('3-班级学员信息表'!$I:$I,'8-市场占有率'!H$5,'3-班级学员信息表'!$N:$N,'8-市场占有率'!$B100,'3-班级学员信息表'!$Q:$Q,"&lt;&gt;"&amp;" ")</f>
        <v>0</v>
      </c>
      <c r="I100" s="97">
        <f>COUNTIFS('3-班级学员信息表'!$I:$I,'8-市场占有率'!I$5,'3-班级学员信息表'!$N:$N,'8-市场占有率'!$B100,'3-班级学员信息表'!$Q:$Q,"&lt;&gt;"&amp;" ")</f>
        <v>0</v>
      </c>
      <c r="J100" s="97">
        <f>COUNTIFS('3-班级学员信息表'!$I:$I,'8-市场占有率'!J$5,'3-班级学员信息表'!$N:$N,'8-市场占有率'!$B100,'3-班级学员信息表'!$Q:$Q,"&lt;&gt;"&amp;" ")</f>
        <v>0</v>
      </c>
      <c r="K100" s="97">
        <f>COUNTIFS('3-班级学员信息表'!$I:$I,'8-市场占有率'!K$5,'3-班级学员信息表'!$N:$N,'8-市场占有率'!$B100,'3-班级学员信息表'!$Q:$Q,"&lt;&gt;"&amp;" ")</f>
        <v>0</v>
      </c>
      <c r="L100" s="9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7">
        <f t="shared" si="4"/>
        <v>0</v>
      </c>
      <c r="N100" s="100"/>
      <c r="O100" s="98">
        <f t="shared" si="3"/>
        <v>0</v>
      </c>
    </row>
    <row r="101" spans="1:15">
      <c r="A101" s="95">
        <v>95</v>
      </c>
      <c r="B101" s="99"/>
      <c r="C101" s="9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7">
        <f>COUNTIFS('3-班级学员信息表'!$I:$I,'8-市场占有率'!D$5,'3-班级学员信息表'!$N:$N,'8-市场占有率'!$B101,'3-班级学员信息表'!$Q:$Q,"&lt;&gt;"&amp;" ")</f>
        <v>0</v>
      </c>
      <c r="E101" s="97">
        <f>COUNTIFS('3-班级学员信息表'!$I:$I,'8-市场占有率'!E$5,'3-班级学员信息表'!$N:$N,'8-市场占有率'!$B101,'3-班级学员信息表'!$Q:$Q,"&lt;&gt;"&amp;" ")</f>
        <v>0</v>
      </c>
      <c r="F101" s="97">
        <f>COUNTIFS('3-班级学员信息表'!$I:$I,'8-市场占有率'!F$5,'3-班级学员信息表'!$N:$N,'8-市场占有率'!$B101,'3-班级学员信息表'!$Q:$Q,"&lt;&gt;"&amp;" ")</f>
        <v>0</v>
      </c>
      <c r="G101" s="97">
        <f>COUNTIFS('3-班级学员信息表'!$I:$I,'8-市场占有率'!G$5,'3-班级学员信息表'!$N:$N,'8-市场占有率'!$B101,'3-班级学员信息表'!$Q:$Q,"&lt;&gt;"&amp;" ")</f>
        <v>0</v>
      </c>
      <c r="H101" s="97">
        <f>COUNTIFS('3-班级学员信息表'!$I:$I,'8-市场占有率'!H$5,'3-班级学员信息表'!$N:$N,'8-市场占有率'!$B101,'3-班级学员信息表'!$Q:$Q,"&lt;&gt;"&amp;" ")</f>
        <v>0</v>
      </c>
      <c r="I101" s="97">
        <f>COUNTIFS('3-班级学员信息表'!$I:$I,'8-市场占有率'!I$5,'3-班级学员信息表'!$N:$N,'8-市场占有率'!$B101,'3-班级学员信息表'!$Q:$Q,"&lt;&gt;"&amp;" ")</f>
        <v>0</v>
      </c>
      <c r="J101" s="97">
        <f>COUNTIFS('3-班级学员信息表'!$I:$I,'8-市场占有率'!J$5,'3-班级学员信息表'!$N:$N,'8-市场占有率'!$B101,'3-班级学员信息表'!$Q:$Q,"&lt;&gt;"&amp;" ")</f>
        <v>0</v>
      </c>
      <c r="K101" s="97">
        <f>COUNTIFS('3-班级学员信息表'!$I:$I,'8-市场占有率'!K$5,'3-班级学员信息表'!$N:$N,'8-市场占有率'!$B101,'3-班级学员信息表'!$Q:$Q,"&lt;&gt;"&amp;" ")</f>
        <v>0</v>
      </c>
      <c r="L101" s="9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7">
        <f t="shared" si="4"/>
        <v>0</v>
      </c>
      <c r="N101" s="100"/>
      <c r="O101" s="98">
        <f t="shared" si="3"/>
        <v>0</v>
      </c>
    </row>
    <row r="102" spans="1:15">
      <c r="A102" s="95">
        <v>96</v>
      </c>
      <c r="B102" s="99"/>
      <c r="C102" s="97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7">
        <f>COUNTIFS('3-班级学员信息表'!$I:$I,'8-市场占有率'!D$5,'3-班级学员信息表'!$N:$N,'8-市场占有率'!$B102,'3-班级学员信息表'!$Q:$Q,"&lt;&gt;"&amp;" ")</f>
        <v>0</v>
      </c>
      <c r="E102" s="97">
        <f>COUNTIFS('3-班级学员信息表'!$I:$I,'8-市场占有率'!E$5,'3-班级学员信息表'!$N:$N,'8-市场占有率'!$B102,'3-班级学员信息表'!$Q:$Q,"&lt;&gt;"&amp;" ")</f>
        <v>0</v>
      </c>
      <c r="F102" s="97">
        <f>COUNTIFS('3-班级学员信息表'!$I:$I,'8-市场占有率'!F$5,'3-班级学员信息表'!$N:$N,'8-市场占有率'!$B102,'3-班级学员信息表'!$Q:$Q,"&lt;&gt;"&amp;" ")</f>
        <v>0</v>
      </c>
      <c r="G102" s="97">
        <f>COUNTIFS('3-班级学员信息表'!$I:$I,'8-市场占有率'!G$5,'3-班级学员信息表'!$N:$N,'8-市场占有率'!$B102,'3-班级学员信息表'!$Q:$Q,"&lt;&gt;"&amp;" ")</f>
        <v>0</v>
      </c>
      <c r="H102" s="97">
        <f>COUNTIFS('3-班级学员信息表'!$I:$I,'8-市场占有率'!H$5,'3-班级学员信息表'!$N:$N,'8-市场占有率'!$B102,'3-班级学员信息表'!$Q:$Q,"&lt;&gt;"&amp;" ")</f>
        <v>0</v>
      </c>
      <c r="I102" s="97">
        <f>COUNTIFS('3-班级学员信息表'!$I:$I,'8-市场占有率'!I$5,'3-班级学员信息表'!$N:$N,'8-市场占有率'!$B102,'3-班级学员信息表'!$Q:$Q,"&lt;&gt;"&amp;" ")</f>
        <v>0</v>
      </c>
      <c r="J102" s="97">
        <f>COUNTIFS('3-班级学员信息表'!$I:$I,'8-市场占有率'!J$5,'3-班级学员信息表'!$N:$N,'8-市场占有率'!$B102,'3-班级学员信息表'!$Q:$Q,"&lt;&gt;"&amp;" ")</f>
        <v>0</v>
      </c>
      <c r="K102" s="97">
        <f>COUNTIFS('3-班级学员信息表'!$I:$I,'8-市场占有率'!K$5,'3-班级学员信息表'!$N:$N,'8-市场占有率'!$B102,'3-班级学员信息表'!$Q:$Q,"&lt;&gt;"&amp;" ")</f>
        <v>0</v>
      </c>
      <c r="L102" s="9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7">
        <f t="shared" si="4"/>
        <v>0</v>
      </c>
      <c r="N102" s="100"/>
      <c r="O102" s="98">
        <f t="shared" si="3"/>
        <v>0</v>
      </c>
    </row>
    <row r="103" spans="1:15">
      <c r="A103" s="95">
        <v>97</v>
      </c>
      <c r="B103" s="99"/>
      <c r="C103" s="9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7">
        <f>COUNTIFS('3-班级学员信息表'!$I:$I,'8-市场占有率'!D$5,'3-班级学员信息表'!$N:$N,'8-市场占有率'!$B103,'3-班级学员信息表'!$Q:$Q,"&lt;&gt;"&amp;" ")</f>
        <v>0</v>
      </c>
      <c r="E103" s="97">
        <f>COUNTIFS('3-班级学员信息表'!$I:$I,'8-市场占有率'!E$5,'3-班级学员信息表'!$N:$N,'8-市场占有率'!$B103,'3-班级学员信息表'!$Q:$Q,"&lt;&gt;"&amp;" ")</f>
        <v>0</v>
      </c>
      <c r="F103" s="97">
        <f>COUNTIFS('3-班级学员信息表'!$I:$I,'8-市场占有率'!F$5,'3-班级学员信息表'!$N:$N,'8-市场占有率'!$B103,'3-班级学员信息表'!$Q:$Q,"&lt;&gt;"&amp;" ")</f>
        <v>0</v>
      </c>
      <c r="G103" s="97">
        <f>COUNTIFS('3-班级学员信息表'!$I:$I,'8-市场占有率'!G$5,'3-班级学员信息表'!$N:$N,'8-市场占有率'!$B103,'3-班级学员信息表'!$Q:$Q,"&lt;&gt;"&amp;" ")</f>
        <v>0</v>
      </c>
      <c r="H103" s="97">
        <f>COUNTIFS('3-班级学员信息表'!$I:$I,'8-市场占有率'!H$5,'3-班级学员信息表'!$N:$N,'8-市场占有率'!$B103,'3-班级学员信息表'!$Q:$Q,"&lt;&gt;"&amp;" ")</f>
        <v>0</v>
      </c>
      <c r="I103" s="97">
        <f>COUNTIFS('3-班级学员信息表'!$I:$I,'8-市场占有率'!I$5,'3-班级学员信息表'!$N:$N,'8-市场占有率'!$B103,'3-班级学员信息表'!$Q:$Q,"&lt;&gt;"&amp;" ")</f>
        <v>0</v>
      </c>
      <c r="J103" s="97">
        <f>COUNTIFS('3-班级学员信息表'!$I:$I,'8-市场占有率'!J$5,'3-班级学员信息表'!$N:$N,'8-市场占有率'!$B103,'3-班级学员信息表'!$Q:$Q,"&lt;&gt;"&amp;" ")</f>
        <v>0</v>
      </c>
      <c r="K103" s="97">
        <f>COUNTIFS('3-班级学员信息表'!$I:$I,'8-市场占有率'!K$5,'3-班级学员信息表'!$N:$N,'8-市场占有率'!$B103,'3-班级学员信息表'!$Q:$Q,"&lt;&gt;"&amp;" ")</f>
        <v>0</v>
      </c>
      <c r="L103" s="9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7">
        <f t="shared" si="4"/>
        <v>0</v>
      </c>
      <c r="N103" s="100"/>
      <c r="O103" s="98">
        <f t="shared" si="3"/>
        <v>0</v>
      </c>
    </row>
    <row r="104" spans="1:15">
      <c r="A104" s="95">
        <v>98</v>
      </c>
      <c r="B104" s="99"/>
      <c r="C104" s="97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7">
        <f>COUNTIFS('3-班级学员信息表'!$I:$I,'8-市场占有率'!D$5,'3-班级学员信息表'!$N:$N,'8-市场占有率'!$B104,'3-班级学员信息表'!$Q:$Q,"&lt;&gt;"&amp;" ")</f>
        <v>0</v>
      </c>
      <c r="E104" s="97">
        <f>COUNTIFS('3-班级学员信息表'!$I:$I,'8-市场占有率'!E$5,'3-班级学员信息表'!$N:$N,'8-市场占有率'!$B104,'3-班级学员信息表'!$Q:$Q,"&lt;&gt;"&amp;" ")</f>
        <v>0</v>
      </c>
      <c r="F104" s="97">
        <f>COUNTIFS('3-班级学员信息表'!$I:$I,'8-市场占有率'!F$5,'3-班级学员信息表'!$N:$N,'8-市场占有率'!$B104,'3-班级学员信息表'!$Q:$Q,"&lt;&gt;"&amp;" ")</f>
        <v>0</v>
      </c>
      <c r="G104" s="97">
        <f>COUNTIFS('3-班级学员信息表'!$I:$I,'8-市场占有率'!G$5,'3-班级学员信息表'!$N:$N,'8-市场占有率'!$B104,'3-班级学员信息表'!$Q:$Q,"&lt;&gt;"&amp;" ")</f>
        <v>0</v>
      </c>
      <c r="H104" s="97">
        <f>COUNTIFS('3-班级学员信息表'!$I:$I,'8-市场占有率'!H$5,'3-班级学员信息表'!$N:$N,'8-市场占有率'!$B104,'3-班级学员信息表'!$Q:$Q,"&lt;&gt;"&amp;" ")</f>
        <v>0</v>
      </c>
      <c r="I104" s="97">
        <f>COUNTIFS('3-班级学员信息表'!$I:$I,'8-市场占有率'!I$5,'3-班级学员信息表'!$N:$N,'8-市场占有率'!$B104,'3-班级学员信息表'!$Q:$Q,"&lt;&gt;"&amp;" ")</f>
        <v>0</v>
      </c>
      <c r="J104" s="97">
        <f>COUNTIFS('3-班级学员信息表'!$I:$I,'8-市场占有率'!J$5,'3-班级学员信息表'!$N:$N,'8-市场占有率'!$B104,'3-班级学员信息表'!$Q:$Q,"&lt;&gt;"&amp;" ")</f>
        <v>0</v>
      </c>
      <c r="K104" s="97">
        <f>COUNTIFS('3-班级学员信息表'!$I:$I,'8-市场占有率'!K$5,'3-班级学员信息表'!$N:$N,'8-市场占有率'!$B104,'3-班级学员信息表'!$Q:$Q,"&lt;&gt;"&amp;" ")</f>
        <v>0</v>
      </c>
      <c r="L104" s="9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7">
        <f t="shared" si="4"/>
        <v>0</v>
      </c>
      <c r="N104" s="100"/>
      <c r="O104" s="98">
        <f t="shared" si="3"/>
        <v>0</v>
      </c>
    </row>
    <row r="105" spans="1:15">
      <c r="A105" s="95">
        <v>99</v>
      </c>
      <c r="B105" s="99"/>
      <c r="C105" s="97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7">
        <f>COUNTIFS('3-班级学员信息表'!$I:$I,'8-市场占有率'!D$5,'3-班级学员信息表'!$N:$N,'8-市场占有率'!$B105,'3-班级学员信息表'!$Q:$Q,"&lt;&gt;"&amp;" ")</f>
        <v>0</v>
      </c>
      <c r="E105" s="97">
        <f>COUNTIFS('3-班级学员信息表'!$I:$I,'8-市场占有率'!E$5,'3-班级学员信息表'!$N:$N,'8-市场占有率'!$B105,'3-班级学员信息表'!$Q:$Q,"&lt;&gt;"&amp;" ")</f>
        <v>0</v>
      </c>
      <c r="F105" s="97">
        <f>COUNTIFS('3-班级学员信息表'!$I:$I,'8-市场占有率'!F$5,'3-班级学员信息表'!$N:$N,'8-市场占有率'!$B105,'3-班级学员信息表'!$Q:$Q,"&lt;&gt;"&amp;" ")</f>
        <v>0</v>
      </c>
      <c r="G105" s="97">
        <f>COUNTIFS('3-班级学员信息表'!$I:$I,'8-市场占有率'!G$5,'3-班级学员信息表'!$N:$N,'8-市场占有率'!$B105,'3-班级学员信息表'!$Q:$Q,"&lt;&gt;"&amp;" ")</f>
        <v>0</v>
      </c>
      <c r="H105" s="97">
        <f>COUNTIFS('3-班级学员信息表'!$I:$I,'8-市场占有率'!H$5,'3-班级学员信息表'!$N:$N,'8-市场占有率'!$B105,'3-班级学员信息表'!$Q:$Q,"&lt;&gt;"&amp;" ")</f>
        <v>0</v>
      </c>
      <c r="I105" s="97">
        <f>COUNTIFS('3-班级学员信息表'!$I:$I,'8-市场占有率'!I$5,'3-班级学员信息表'!$N:$N,'8-市场占有率'!$B105,'3-班级学员信息表'!$Q:$Q,"&lt;&gt;"&amp;" ")</f>
        <v>0</v>
      </c>
      <c r="J105" s="97">
        <f>COUNTIFS('3-班级学员信息表'!$I:$I,'8-市场占有率'!J$5,'3-班级学员信息表'!$N:$N,'8-市场占有率'!$B105,'3-班级学员信息表'!$Q:$Q,"&lt;&gt;"&amp;" ")</f>
        <v>0</v>
      </c>
      <c r="K105" s="97">
        <f>COUNTIFS('3-班级学员信息表'!$I:$I,'8-市场占有率'!K$5,'3-班级学员信息表'!$N:$N,'8-市场占有率'!$B105,'3-班级学员信息表'!$Q:$Q,"&lt;&gt;"&amp;" ")</f>
        <v>0</v>
      </c>
      <c r="L105" s="9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7">
        <f t="shared" si="4"/>
        <v>0</v>
      </c>
      <c r="N105" s="100"/>
      <c r="O105" s="98">
        <f t="shared" si="3"/>
        <v>0</v>
      </c>
    </row>
    <row r="106" spans="1:15">
      <c r="A106" s="95">
        <v>100</v>
      </c>
      <c r="B106" s="99"/>
      <c r="C106" s="9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7">
        <f>COUNTIFS('3-班级学员信息表'!$I:$I,'8-市场占有率'!D$5,'3-班级学员信息表'!$N:$N,'8-市场占有率'!$B106,'3-班级学员信息表'!$Q:$Q,"&lt;&gt;"&amp;" ")</f>
        <v>0</v>
      </c>
      <c r="E106" s="97">
        <f>COUNTIFS('3-班级学员信息表'!$I:$I,'8-市场占有率'!E$5,'3-班级学员信息表'!$N:$N,'8-市场占有率'!$B106,'3-班级学员信息表'!$Q:$Q,"&lt;&gt;"&amp;" ")</f>
        <v>0</v>
      </c>
      <c r="F106" s="97">
        <f>COUNTIFS('3-班级学员信息表'!$I:$I,'8-市场占有率'!F$5,'3-班级学员信息表'!$N:$N,'8-市场占有率'!$B106,'3-班级学员信息表'!$Q:$Q,"&lt;&gt;"&amp;" ")</f>
        <v>0</v>
      </c>
      <c r="G106" s="97">
        <f>COUNTIFS('3-班级学员信息表'!$I:$I,'8-市场占有率'!G$5,'3-班级学员信息表'!$N:$N,'8-市场占有率'!$B106,'3-班级学员信息表'!$Q:$Q,"&lt;&gt;"&amp;" ")</f>
        <v>0</v>
      </c>
      <c r="H106" s="97">
        <f>COUNTIFS('3-班级学员信息表'!$I:$I,'8-市场占有率'!H$5,'3-班级学员信息表'!$N:$N,'8-市场占有率'!$B106,'3-班级学员信息表'!$Q:$Q,"&lt;&gt;"&amp;" ")</f>
        <v>0</v>
      </c>
      <c r="I106" s="97">
        <f>COUNTIFS('3-班级学员信息表'!$I:$I,'8-市场占有率'!I$5,'3-班级学员信息表'!$N:$N,'8-市场占有率'!$B106,'3-班级学员信息表'!$Q:$Q,"&lt;&gt;"&amp;" ")</f>
        <v>0</v>
      </c>
      <c r="J106" s="97">
        <f>COUNTIFS('3-班级学员信息表'!$I:$I,'8-市场占有率'!J$5,'3-班级学员信息表'!$N:$N,'8-市场占有率'!$B106,'3-班级学员信息表'!$Q:$Q,"&lt;&gt;"&amp;" ")</f>
        <v>0</v>
      </c>
      <c r="K106" s="97">
        <f>COUNTIFS('3-班级学员信息表'!$I:$I,'8-市场占有率'!K$5,'3-班级学员信息表'!$N:$N,'8-市场占有率'!$B106,'3-班级学员信息表'!$Q:$Q,"&lt;&gt;"&amp;" ")</f>
        <v>0</v>
      </c>
      <c r="L106" s="9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7">
        <f t="shared" si="4"/>
        <v>0</v>
      </c>
      <c r="N106" s="100"/>
      <c r="O106" s="98">
        <f t="shared" si="3"/>
        <v>0</v>
      </c>
    </row>
    <row r="107" spans="1:15">
      <c r="A107" s="95">
        <v>101</v>
      </c>
      <c r="B107" s="99"/>
      <c r="C107" s="9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7">
        <f>COUNTIFS('3-班级学员信息表'!$I:$I,'8-市场占有率'!D$5,'3-班级学员信息表'!$N:$N,'8-市场占有率'!$B107,'3-班级学员信息表'!$Q:$Q,"&lt;&gt;"&amp;" ")</f>
        <v>0</v>
      </c>
      <c r="E107" s="97">
        <f>COUNTIFS('3-班级学员信息表'!$I:$I,'8-市场占有率'!E$5,'3-班级学员信息表'!$N:$N,'8-市场占有率'!$B107,'3-班级学员信息表'!$Q:$Q,"&lt;&gt;"&amp;" ")</f>
        <v>0</v>
      </c>
      <c r="F107" s="97">
        <f>COUNTIFS('3-班级学员信息表'!$I:$I,'8-市场占有率'!F$5,'3-班级学员信息表'!$N:$N,'8-市场占有率'!$B107,'3-班级学员信息表'!$Q:$Q,"&lt;&gt;"&amp;" ")</f>
        <v>0</v>
      </c>
      <c r="G107" s="97">
        <f>COUNTIFS('3-班级学员信息表'!$I:$I,'8-市场占有率'!G$5,'3-班级学员信息表'!$N:$N,'8-市场占有率'!$B107,'3-班级学员信息表'!$Q:$Q,"&lt;&gt;"&amp;" ")</f>
        <v>0</v>
      </c>
      <c r="H107" s="97">
        <f>COUNTIFS('3-班级学员信息表'!$I:$I,'8-市场占有率'!H$5,'3-班级学员信息表'!$N:$N,'8-市场占有率'!$B107,'3-班级学员信息表'!$Q:$Q,"&lt;&gt;"&amp;" ")</f>
        <v>0</v>
      </c>
      <c r="I107" s="97">
        <f>COUNTIFS('3-班级学员信息表'!$I:$I,'8-市场占有率'!I$5,'3-班级学员信息表'!$N:$N,'8-市场占有率'!$B107,'3-班级学员信息表'!$Q:$Q,"&lt;&gt;"&amp;" ")</f>
        <v>0</v>
      </c>
      <c r="J107" s="97">
        <f>COUNTIFS('3-班级学员信息表'!$I:$I,'8-市场占有率'!J$5,'3-班级学员信息表'!$N:$N,'8-市场占有率'!$B107,'3-班级学员信息表'!$Q:$Q,"&lt;&gt;"&amp;" ")</f>
        <v>0</v>
      </c>
      <c r="K107" s="97">
        <f>COUNTIFS('3-班级学员信息表'!$I:$I,'8-市场占有率'!K$5,'3-班级学员信息表'!$N:$N,'8-市场占有率'!$B107,'3-班级学员信息表'!$Q:$Q,"&lt;&gt;"&amp;" ")</f>
        <v>0</v>
      </c>
      <c r="L107" s="9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7">
        <f t="shared" si="4"/>
        <v>0</v>
      </c>
      <c r="N107" s="100"/>
      <c r="O107" s="98">
        <f t="shared" si="3"/>
        <v>0</v>
      </c>
    </row>
    <row r="108" spans="1:15">
      <c r="A108" s="95">
        <v>102</v>
      </c>
      <c r="B108" s="99"/>
      <c r="C108" s="9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7">
        <f>COUNTIFS('3-班级学员信息表'!$I:$I,'8-市场占有率'!D$5,'3-班级学员信息表'!$N:$N,'8-市场占有率'!$B108,'3-班级学员信息表'!$Q:$Q,"&lt;&gt;"&amp;" ")</f>
        <v>0</v>
      </c>
      <c r="E108" s="97">
        <f>COUNTIFS('3-班级学员信息表'!$I:$I,'8-市场占有率'!E$5,'3-班级学员信息表'!$N:$N,'8-市场占有率'!$B108,'3-班级学员信息表'!$Q:$Q,"&lt;&gt;"&amp;" ")</f>
        <v>0</v>
      </c>
      <c r="F108" s="97">
        <f>COUNTIFS('3-班级学员信息表'!$I:$I,'8-市场占有率'!F$5,'3-班级学员信息表'!$N:$N,'8-市场占有率'!$B108,'3-班级学员信息表'!$Q:$Q,"&lt;&gt;"&amp;" ")</f>
        <v>0</v>
      </c>
      <c r="G108" s="97">
        <f>COUNTIFS('3-班级学员信息表'!$I:$I,'8-市场占有率'!G$5,'3-班级学员信息表'!$N:$N,'8-市场占有率'!$B108,'3-班级学员信息表'!$Q:$Q,"&lt;&gt;"&amp;" ")</f>
        <v>0</v>
      </c>
      <c r="H108" s="97">
        <f>COUNTIFS('3-班级学员信息表'!$I:$I,'8-市场占有率'!H$5,'3-班级学员信息表'!$N:$N,'8-市场占有率'!$B108,'3-班级学员信息表'!$Q:$Q,"&lt;&gt;"&amp;" ")</f>
        <v>0</v>
      </c>
      <c r="I108" s="97">
        <f>COUNTIFS('3-班级学员信息表'!$I:$I,'8-市场占有率'!I$5,'3-班级学员信息表'!$N:$N,'8-市场占有率'!$B108,'3-班级学员信息表'!$Q:$Q,"&lt;&gt;"&amp;" ")</f>
        <v>0</v>
      </c>
      <c r="J108" s="97">
        <f>COUNTIFS('3-班级学员信息表'!$I:$I,'8-市场占有率'!J$5,'3-班级学员信息表'!$N:$N,'8-市场占有率'!$B108,'3-班级学员信息表'!$Q:$Q,"&lt;&gt;"&amp;" ")</f>
        <v>0</v>
      </c>
      <c r="K108" s="97">
        <f>COUNTIFS('3-班级学员信息表'!$I:$I,'8-市场占有率'!K$5,'3-班级学员信息表'!$N:$N,'8-市场占有率'!$B108,'3-班级学员信息表'!$Q:$Q,"&lt;&gt;"&amp;" ")</f>
        <v>0</v>
      </c>
      <c r="L108" s="9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7">
        <f t="shared" si="4"/>
        <v>0</v>
      </c>
      <c r="N108" s="100"/>
      <c r="O108" s="98">
        <f t="shared" si="3"/>
        <v>0</v>
      </c>
    </row>
    <row r="109" spans="1:15">
      <c r="A109" s="95">
        <v>103</v>
      </c>
      <c r="B109" s="99"/>
      <c r="C109" s="9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7">
        <f>COUNTIFS('3-班级学员信息表'!$I:$I,'8-市场占有率'!D$5,'3-班级学员信息表'!$N:$N,'8-市场占有率'!$B109,'3-班级学员信息表'!$Q:$Q,"&lt;&gt;"&amp;" ")</f>
        <v>0</v>
      </c>
      <c r="E109" s="97">
        <f>COUNTIFS('3-班级学员信息表'!$I:$I,'8-市场占有率'!E$5,'3-班级学员信息表'!$N:$N,'8-市场占有率'!$B109,'3-班级学员信息表'!$Q:$Q,"&lt;&gt;"&amp;" ")</f>
        <v>0</v>
      </c>
      <c r="F109" s="97">
        <f>COUNTIFS('3-班级学员信息表'!$I:$I,'8-市场占有率'!F$5,'3-班级学员信息表'!$N:$N,'8-市场占有率'!$B109,'3-班级学员信息表'!$Q:$Q,"&lt;&gt;"&amp;" ")</f>
        <v>0</v>
      </c>
      <c r="G109" s="97">
        <f>COUNTIFS('3-班级学员信息表'!$I:$I,'8-市场占有率'!G$5,'3-班级学员信息表'!$N:$N,'8-市场占有率'!$B109,'3-班级学员信息表'!$Q:$Q,"&lt;&gt;"&amp;" ")</f>
        <v>0</v>
      </c>
      <c r="H109" s="97">
        <f>COUNTIFS('3-班级学员信息表'!$I:$I,'8-市场占有率'!H$5,'3-班级学员信息表'!$N:$N,'8-市场占有率'!$B109,'3-班级学员信息表'!$Q:$Q,"&lt;&gt;"&amp;" ")</f>
        <v>0</v>
      </c>
      <c r="I109" s="97">
        <f>COUNTIFS('3-班级学员信息表'!$I:$I,'8-市场占有率'!I$5,'3-班级学员信息表'!$N:$N,'8-市场占有率'!$B109,'3-班级学员信息表'!$Q:$Q,"&lt;&gt;"&amp;" ")</f>
        <v>0</v>
      </c>
      <c r="J109" s="97">
        <f>COUNTIFS('3-班级学员信息表'!$I:$I,'8-市场占有率'!J$5,'3-班级学员信息表'!$N:$N,'8-市场占有率'!$B109,'3-班级学员信息表'!$Q:$Q,"&lt;&gt;"&amp;" ")</f>
        <v>0</v>
      </c>
      <c r="K109" s="97">
        <f>COUNTIFS('3-班级学员信息表'!$I:$I,'8-市场占有率'!K$5,'3-班级学员信息表'!$N:$N,'8-市场占有率'!$B109,'3-班级学员信息表'!$Q:$Q,"&lt;&gt;"&amp;" ")</f>
        <v>0</v>
      </c>
      <c r="L109" s="9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7">
        <f t="shared" si="4"/>
        <v>0</v>
      </c>
      <c r="N109" s="100"/>
      <c r="O109" s="98">
        <f t="shared" si="3"/>
        <v>0</v>
      </c>
    </row>
    <row r="110" spans="1:15">
      <c r="A110" s="95">
        <v>104</v>
      </c>
      <c r="B110" s="99"/>
      <c r="C110" s="9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7">
        <f>COUNTIFS('3-班级学员信息表'!$I:$I,'8-市场占有率'!D$5,'3-班级学员信息表'!$N:$N,'8-市场占有率'!$B110,'3-班级学员信息表'!$Q:$Q,"&lt;&gt;"&amp;" ")</f>
        <v>0</v>
      </c>
      <c r="E110" s="97">
        <f>COUNTIFS('3-班级学员信息表'!$I:$I,'8-市场占有率'!E$5,'3-班级学员信息表'!$N:$N,'8-市场占有率'!$B110,'3-班级学员信息表'!$Q:$Q,"&lt;&gt;"&amp;" ")</f>
        <v>0</v>
      </c>
      <c r="F110" s="97">
        <f>COUNTIFS('3-班级学员信息表'!$I:$I,'8-市场占有率'!F$5,'3-班级学员信息表'!$N:$N,'8-市场占有率'!$B110,'3-班级学员信息表'!$Q:$Q,"&lt;&gt;"&amp;" ")</f>
        <v>0</v>
      </c>
      <c r="G110" s="97">
        <f>COUNTIFS('3-班级学员信息表'!$I:$I,'8-市场占有率'!G$5,'3-班级学员信息表'!$N:$N,'8-市场占有率'!$B110,'3-班级学员信息表'!$Q:$Q,"&lt;&gt;"&amp;" ")</f>
        <v>0</v>
      </c>
      <c r="H110" s="97">
        <f>COUNTIFS('3-班级学员信息表'!$I:$I,'8-市场占有率'!H$5,'3-班级学员信息表'!$N:$N,'8-市场占有率'!$B110,'3-班级学员信息表'!$Q:$Q,"&lt;&gt;"&amp;" ")</f>
        <v>0</v>
      </c>
      <c r="I110" s="97">
        <f>COUNTIFS('3-班级学员信息表'!$I:$I,'8-市场占有率'!I$5,'3-班级学员信息表'!$N:$N,'8-市场占有率'!$B110,'3-班级学员信息表'!$Q:$Q,"&lt;&gt;"&amp;" ")</f>
        <v>0</v>
      </c>
      <c r="J110" s="97">
        <f>COUNTIFS('3-班级学员信息表'!$I:$I,'8-市场占有率'!J$5,'3-班级学员信息表'!$N:$N,'8-市场占有率'!$B110,'3-班级学员信息表'!$Q:$Q,"&lt;&gt;"&amp;" ")</f>
        <v>0</v>
      </c>
      <c r="K110" s="97">
        <f>COUNTIFS('3-班级学员信息表'!$I:$I,'8-市场占有率'!K$5,'3-班级学员信息表'!$N:$N,'8-市场占有率'!$B110,'3-班级学员信息表'!$Q:$Q,"&lt;&gt;"&amp;" ")</f>
        <v>0</v>
      </c>
      <c r="L110" s="9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7">
        <f t="shared" si="4"/>
        <v>0</v>
      </c>
      <c r="N110" s="100"/>
      <c r="O110" s="98">
        <f t="shared" si="3"/>
        <v>0</v>
      </c>
    </row>
    <row r="111" spans="1:15">
      <c r="A111" s="95">
        <v>105</v>
      </c>
      <c r="B111" s="99"/>
      <c r="C111" s="9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7">
        <f>COUNTIFS('3-班级学员信息表'!$I:$I,'8-市场占有率'!D$5,'3-班级学员信息表'!$N:$N,'8-市场占有率'!$B111,'3-班级学员信息表'!$Q:$Q,"&lt;&gt;"&amp;" ")</f>
        <v>0</v>
      </c>
      <c r="E111" s="97">
        <f>COUNTIFS('3-班级学员信息表'!$I:$I,'8-市场占有率'!E$5,'3-班级学员信息表'!$N:$N,'8-市场占有率'!$B111,'3-班级学员信息表'!$Q:$Q,"&lt;&gt;"&amp;" ")</f>
        <v>0</v>
      </c>
      <c r="F111" s="97">
        <f>COUNTIFS('3-班级学员信息表'!$I:$I,'8-市场占有率'!F$5,'3-班级学员信息表'!$N:$N,'8-市场占有率'!$B111,'3-班级学员信息表'!$Q:$Q,"&lt;&gt;"&amp;" ")</f>
        <v>0</v>
      </c>
      <c r="G111" s="97">
        <f>COUNTIFS('3-班级学员信息表'!$I:$I,'8-市场占有率'!G$5,'3-班级学员信息表'!$N:$N,'8-市场占有率'!$B111,'3-班级学员信息表'!$Q:$Q,"&lt;&gt;"&amp;" ")</f>
        <v>0</v>
      </c>
      <c r="H111" s="97">
        <f>COUNTIFS('3-班级学员信息表'!$I:$I,'8-市场占有率'!H$5,'3-班级学员信息表'!$N:$N,'8-市场占有率'!$B111,'3-班级学员信息表'!$Q:$Q,"&lt;&gt;"&amp;" ")</f>
        <v>0</v>
      </c>
      <c r="I111" s="97">
        <f>COUNTIFS('3-班级学员信息表'!$I:$I,'8-市场占有率'!I$5,'3-班级学员信息表'!$N:$N,'8-市场占有率'!$B111,'3-班级学员信息表'!$Q:$Q,"&lt;&gt;"&amp;" ")</f>
        <v>0</v>
      </c>
      <c r="J111" s="97">
        <f>COUNTIFS('3-班级学员信息表'!$I:$I,'8-市场占有率'!J$5,'3-班级学员信息表'!$N:$N,'8-市场占有率'!$B111,'3-班级学员信息表'!$Q:$Q,"&lt;&gt;"&amp;" ")</f>
        <v>0</v>
      </c>
      <c r="K111" s="97">
        <f>COUNTIFS('3-班级学员信息表'!$I:$I,'8-市场占有率'!K$5,'3-班级学员信息表'!$N:$N,'8-市场占有率'!$B111,'3-班级学员信息表'!$Q:$Q,"&lt;&gt;"&amp;" ")</f>
        <v>0</v>
      </c>
      <c r="L111" s="9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7">
        <f t="shared" si="4"/>
        <v>0</v>
      </c>
      <c r="N111" s="100"/>
      <c r="O111" s="98">
        <f t="shared" si="3"/>
        <v>0</v>
      </c>
    </row>
    <row r="112" spans="1:15">
      <c r="A112" s="95">
        <v>106</v>
      </c>
      <c r="B112" s="99"/>
      <c r="C112" s="9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7">
        <f>COUNTIFS('3-班级学员信息表'!$I:$I,'8-市场占有率'!D$5,'3-班级学员信息表'!$N:$N,'8-市场占有率'!$B112,'3-班级学员信息表'!$Q:$Q,"&lt;&gt;"&amp;" ")</f>
        <v>0</v>
      </c>
      <c r="E112" s="97">
        <f>COUNTIFS('3-班级学员信息表'!$I:$I,'8-市场占有率'!E$5,'3-班级学员信息表'!$N:$N,'8-市场占有率'!$B112,'3-班级学员信息表'!$Q:$Q,"&lt;&gt;"&amp;" ")</f>
        <v>0</v>
      </c>
      <c r="F112" s="97">
        <f>COUNTIFS('3-班级学员信息表'!$I:$I,'8-市场占有率'!F$5,'3-班级学员信息表'!$N:$N,'8-市场占有率'!$B112,'3-班级学员信息表'!$Q:$Q,"&lt;&gt;"&amp;" ")</f>
        <v>0</v>
      </c>
      <c r="G112" s="97">
        <f>COUNTIFS('3-班级学员信息表'!$I:$I,'8-市场占有率'!G$5,'3-班级学员信息表'!$N:$N,'8-市场占有率'!$B112,'3-班级学员信息表'!$Q:$Q,"&lt;&gt;"&amp;" ")</f>
        <v>0</v>
      </c>
      <c r="H112" s="97">
        <f>COUNTIFS('3-班级学员信息表'!$I:$I,'8-市场占有率'!H$5,'3-班级学员信息表'!$N:$N,'8-市场占有率'!$B112,'3-班级学员信息表'!$Q:$Q,"&lt;&gt;"&amp;" ")</f>
        <v>0</v>
      </c>
      <c r="I112" s="97">
        <f>COUNTIFS('3-班级学员信息表'!$I:$I,'8-市场占有率'!I$5,'3-班级学员信息表'!$N:$N,'8-市场占有率'!$B112,'3-班级学员信息表'!$Q:$Q,"&lt;&gt;"&amp;" ")</f>
        <v>0</v>
      </c>
      <c r="J112" s="97">
        <f>COUNTIFS('3-班级学员信息表'!$I:$I,'8-市场占有率'!J$5,'3-班级学员信息表'!$N:$N,'8-市场占有率'!$B112,'3-班级学员信息表'!$Q:$Q,"&lt;&gt;"&amp;" ")</f>
        <v>0</v>
      </c>
      <c r="K112" s="97">
        <f>COUNTIFS('3-班级学员信息表'!$I:$I,'8-市场占有率'!K$5,'3-班级学员信息表'!$N:$N,'8-市场占有率'!$B112,'3-班级学员信息表'!$Q:$Q,"&lt;&gt;"&amp;" ")</f>
        <v>0</v>
      </c>
      <c r="L112" s="9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7">
        <f t="shared" si="4"/>
        <v>0</v>
      </c>
      <c r="N112" s="100"/>
      <c r="O112" s="98">
        <f t="shared" si="3"/>
        <v>0</v>
      </c>
    </row>
    <row r="113" spans="1:15">
      <c r="A113" s="95">
        <v>107</v>
      </c>
      <c r="B113" s="99"/>
      <c r="C113" s="9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7">
        <f>COUNTIFS('3-班级学员信息表'!$I:$I,'8-市场占有率'!D$5,'3-班级学员信息表'!$N:$N,'8-市场占有率'!$B113,'3-班级学员信息表'!$Q:$Q,"&lt;&gt;"&amp;" ")</f>
        <v>0</v>
      </c>
      <c r="E113" s="97">
        <f>COUNTIFS('3-班级学员信息表'!$I:$I,'8-市场占有率'!E$5,'3-班级学员信息表'!$N:$N,'8-市场占有率'!$B113,'3-班级学员信息表'!$Q:$Q,"&lt;&gt;"&amp;" ")</f>
        <v>0</v>
      </c>
      <c r="F113" s="97">
        <f>COUNTIFS('3-班级学员信息表'!$I:$I,'8-市场占有率'!F$5,'3-班级学员信息表'!$N:$N,'8-市场占有率'!$B113,'3-班级学员信息表'!$Q:$Q,"&lt;&gt;"&amp;" ")</f>
        <v>0</v>
      </c>
      <c r="G113" s="97">
        <f>COUNTIFS('3-班级学员信息表'!$I:$I,'8-市场占有率'!G$5,'3-班级学员信息表'!$N:$N,'8-市场占有率'!$B113,'3-班级学员信息表'!$Q:$Q,"&lt;&gt;"&amp;" ")</f>
        <v>0</v>
      </c>
      <c r="H113" s="97">
        <f>COUNTIFS('3-班级学员信息表'!$I:$I,'8-市场占有率'!H$5,'3-班级学员信息表'!$N:$N,'8-市场占有率'!$B113,'3-班级学员信息表'!$Q:$Q,"&lt;&gt;"&amp;" ")</f>
        <v>0</v>
      </c>
      <c r="I113" s="97">
        <f>COUNTIFS('3-班级学员信息表'!$I:$I,'8-市场占有率'!I$5,'3-班级学员信息表'!$N:$N,'8-市场占有率'!$B113,'3-班级学员信息表'!$Q:$Q,"&lt;&gt;"&amp;" ")</f>
        <v>0</v>
      </c>
      <c r="J113" s="97">
        <f>COUNTIFS('3-班级学员信息表'!$I:$I,'8-市场占有率'!J$5,'3-班级学员信息表'!$N:$N,'8-市场占有率'!$B113,'3-班级学员信息表'!$Q:$Q,"&lt;&gt;"&amp;" ")</f>
        <v>0</v>
      </c>
      <c r="K113" s="97">
        <f>COUNTIFS('3-班级学员信息表'!$I:$I,'8-市场占有率'!K$5,'3-班级学员信息表'!$N:$N,'8-市场占有率'!$B113,'3-班级学员信息表'!$Q:$Q,"&lt;&gt;"&amp;" ")</f>
        <v>0</v>
      </c>
      <c r="L113" s="9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7">
        <f t="shared" si="4"/>
        <v>0</v>
      </c>
      <c r="N113" s="100"/>
      <c r="O113" s="98">
        <f t="shared" si="3"/>
        <v>0</v>
      </c>
    </row>
    <row r="114" spans="1:15">
      <c r="A114" s="95">
        <v>108</v>
      </c>
      <c r="B114" s="99"/>
      <c r="C114" s="9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7">
        <f>COUNTIFS('3-班级学员信息表'!$I:$I,'8-市场占有率'!D$5,'3-班级学员信息表'!$N:$N,'8-市场占有率'!$B114,'3-班级学员信息表'!$Q:$Q,"&lt;&gt;"&amp;" ")</f>
        <v>0</v>
      </c>
      <c r="E114" s="97">
        <f>COUNTIFS('3-班级学员信息表'!$I:$I,'8-市场占有率'!E$5,'3-班级学员信息表'!$N:$N,'8-市场占有率'!$B114,'3-班级学员信息表'!$Q:$Q,"&lt;&gt;"&amp;" ")</f>
        <v>0</v>
      </c>
      <c r="F114" s="97">
        <f>COUNTIFS('3-班级学员信息表'!$I:$I,'8-市场占有率'!F$5,'3-班级学员信息表'!$N:$N,'8-市场占有率'!$B114,'3-班级学员信息表'!$Q:$Q,"&lt;&gt;"&amp;" ")</f>
        <v>0</v>
      </c>
      <c r="G114" s="97">
        <f>COUNTIFS('3-班级学员信息表'!$I:$I,'8-市场占有率'!G$5,'3-班级学员信息表'!$N:$N,'8-市场占有率'!$B114,'3-班级学员信息表'!$Q:$Q,"&lt;&gt;"&amp;" ")</f>
        <v>0</v>
      </c>
      <c r="H114" s="97">
        <f>COUNTIFS('3-班级学员信息表'!$I:$I,'8-市场占有率'!H$5,'3-班级学员信息表'!$N:$N,'8-市场占有率'!$B114,'3-班级学员信息表'!$Q:$Q,"&lt;&gt;"&amp;" ")</f>
        <v>0</v>
      </c>
      <c r="I114" s="97">
        <f>COUNTIFS('3-班级学员信息表'!$I:$I,'8-市场占有率'!I$5,'3-班级学员信息表'!$N:$N,'8-市场占有率'!$B114,'3-班级学员信息表'!$Q:$Q,"&lt;&gt;"&amp;" ")</f>
        <v>0</v>
      </c>
      <c r="J114" s="97">
        <f>COUNTIFS('3-班级学员信息表'!$I:$I,'8-市场占有率'!J$5,'3-班级学员信息表'!$N:$N,'8-市场占有率'!$B114,'3-班级学员信息表'!$Q:$Q,"&lt;&gt;"&amp;" ")</f>
        <v>0</v>
      </c>
      <c r="K114" s="97">
        <f>COUNTIFS('3-班级学员信息表'!$I:$I,'8-市场占有率'!K$5,'3-班级学员信息表'!$N:$N,'8-市场占有率'!$B114,'3-班级学员信息表'!$Q:$Q,"&lt;&gt;"&amp;" ")</f>
        <v>0</v>
      </c>
      <c r="L114" s="9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7">
        <f t="shared" si="4"/>
        <v>0</v>
      </c>
      <c r="N114" s="100"/>
      <c r="O114" s="98">
        <f t="shared" si="3"/>
        <v>0</v>
      </c>
    </row>
    <row r="115" spans="1:15">
      <c r="A115" s="95">
        <v>109</v>
      </c>
      <c r="B115" s="99"/>
      <c r="C115" s="9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7">
        <f>COUNTIFS('3-班级学员信息表'!$I:$I,'8-市场占有率'!D$5,'3-班级学员信息表'!$N:$N,'8-市场占有率'!$B115,'3-班级学员信息表'!$Q:$Q,"&lt;&gt;"&amp;" ")</f>
        <v>0</v>
      </c>
      <c r="E115" s="97">
        <f>COUNTIFS('3-班级学员信息表'!$I:$I,'8-市场占有率'!E$5,'3-班级学员信息表'!$N:$N,'8-市场占有率'!$B115,'3-班级学员信息表'!$Q:$Q,"&lt;&gt;"&amp;" ")</f>
        <v>0</v>
      </c>
      <c r="F115" s="97">
        <f>COUNTIFS('3-班级学员信息表'!$I:$I,'8-市场占有率'!F$5,'3-班级学员信息表'!$N:$N,'8-市场占有率'!$B115,'3-班级学员信息表'!$Q:$Q,"&lt;&gt;"&amp;" ")</f>
        <v>0</v>
      </c>
      <c r="G115" s="97">
        <f>COUNTIFS('3-班级学员信息表'!$I:$I,'8-市场占有率'!G$5,'3-班级学员信息表'!$N:$N,'8-市场占有率'!$B115,'3-班级学员信息表'!$Q:$Q,"&lt;&gt;"&amp;" ")</f>
        <v>0</v>
      </c>
      <c r="H115" s="97">
        <f>COUNTIFS('3-班级学员信息表'!$I:$I,'8-市场占有率'!H$5,'3-班级学员信息表'!$N:$N,'8-市场占有率'!$B115,'3-班级学员信息表'!$Q:$Q,"&lt;&gt;"&amp;" ")</f>
        <v>0</v>
      </c>
      <c r="I115" s="97">
        <f>COUNTIFS('3-班级学员信息表'!$I:$I,'8-市场占有率'!I$5,'3-班级学员信息表'!$N:$N,'8-市场占有率'!$B115,'3-班级学员信息表'!$Q:$Q,"&lt;&gt;"&amp;" ")</f>
        <v>0</v>
      </c>
      <c r="J115" s="97">
        <f>COUNTIFS('3-班级学员信息表'!$I:$I,'8-市场占有率'!J$5,'3-班级学员信息表'!$N:$N,'8-市场占有率'!$B115,'3-班级学员信息表'!$Q:$Q,"&lt;&gt;"&amp;" ")</f>
        <v>0</v>
      </c>
      <c r="K115" s="97">
        <f>COUNTIFS('3-班级学员信息表'!$I:$I,'8-市场占有率'!K$5,'3-班级学员信息表'!$N:$N,'8-市场占有率'!$B115,'3-班级学员信息表'!$Q:$Q,"&lt;&gt;"&amp;" ")</f>
        <v>0</v>
      </c>
      <c r="L115" s="9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7">
        <f t="shared" si="4"/>
        <v>0</v>
      </c>
      <c r="N115" s="100"/>
      <c r="O115" s="98">
        <f t="shared" si="3"/>
        <v>0</v>
      </c>
    </row>
    <row r="116" spans="1:15">
      <c r="A116" s="95">
        <v>110</v>
      </c>
      <c r="B116" s="99"/>
      <c r="C116" s="9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7">
        <f>COUNTIFS('3-班级学员信息表'!$I:$I,'8-市场占有率'!D$5,'3-班级学员信息表'!$N:$N,'8-市场占有率'!$B116,'3-班级学员信息表'!$Q:$Q,"&lt;&gt;"&amp;" ")</f>
        <v>0</v>
      </c>
      <c r="E116" s="97">
        <f>COUNTIFS('3-班级学员信息表'!$I:$I,'8-市场占有率'!E$5,'3-班级学员信息表'!$N:$N,'8-市场占有率'!$B116,'3-班级学员信息表'!$Q:$Q,"&lt;&gt;"&amp;" ")</f>
        <v>0</v>
      </c>
      <c r="F116" s="97">
        <f>COUNTIFS('3-班级学员信息表'!$I:$I,'8-市场占有率'!F$5,'3-班级学员信息表'!$N:$N,'8-市场占有率'!$B116,'3-班级学员信息表'!$Q:$Q,"&lt;&gt;"&amp;" ")</f>
        <v>0</v>
      </c>
      <c r="G116" s="97">
        <f>COUNTIFS('3-班级学员信息表'!$I:$I,'8-市场占有率'!G$5,'3-班级学员信息表'!$N:$N,'8-市场占有率'!$B116,'3-班级学员信息表'!$Q:$Q,"&lt;&gt;"&amp;" ")</f>
        <v>0</v>
      </c>
      <c r="H116" s="97">
        <f>COUNTIFS('3-班级学员信息表'!$I:$I,'8-市场占有率'!H$5,'3-班级学员信息表'!$N:$N,'8-市场占有率'!$B116,'3-班级学员信息表'!$Q:$Q,"&lt;&gt;"&amp;" ")</f>
        <v>0</v>
      </c>
      <c r="I116" s="97">
        <f>COUNTIFS('3-班级学员信息表'!$I:$I,'8-市场占有率'!I$5,'3-班级学员信息表'!$N:$N,'8-市场占有率'!$B116,'3-班级学员信息表'!$Q:$Q,"&lt;&gt;"&amp;" ")</f>
        <v>0</v>
      </c>
      <c r="J116" s="97">
        <f>COUNTIFS('3-班级学员信息表'!$I:$I,'8-市场占有率'!J$5,'3-班级学员信息表'!$N:$N,'8-市场占有率'!$B116,'3-班级学员信息表'!$Q:$Q,"&lt;&gt;"&amp;" ")</f>
        <v>0</v>
      </c>
      <c r="K116" s="97">
        <f>COUNTIFS('3-班级学员信息表'!$I:$I,'8-市场占有率'!K$5,'3-班级学员信息表'!$N:$N,'8-市场占有率'!$B116,'3-班级学员信息表'!$Q:$Q,"&lt;&gt;"&amp;" ")</f>
        <v>0</v>
      </c>
      <c r="L116" s="9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7">
        <f t="shared" si="4"/>
        <v>0</v>
      </c>
      <c r="N116" s="100"/>
      <c r="O116" s="98">
        <f t="shared" si="3"/>
        <v>0</v>
      </c>
    </row>
    <row r="117" spans="1:15">
      <c r="A117" s="95">
        <v>111</v>
      </c>
      <c r="B117" s="99"/>
      <c r="C117" s="9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7">
        <f>COUNTIFS('3-班级学员信息表'!$I:$I,'8-市场占有率'!D$5,'3-班级学员信息表'!$N:$N,'8-市场占有率'!$B117,'3-班级学员信息表'!$Q:$Q,"&lt;&gt;"&amp;" ")</f>
        <v>0</v>
      </c>
      <c r="E117" s="97">
        <f>COUNTIFS('3-班级学员信息表'!$I:$I,'8-市场占有率'!E$5,'3-班级学员信息表'!$N:$N,'8-市场占有率'!$B117,'3-班级学员信息表'!$Q:$Q,"&lt;&gt;"&amp;" ")</f>
        <v>0</v>
      </c>
      <c r="F117" s="97">
        <f>COUNTIFS('3-班级学员信息表'!$I:$I,'8-市场占有率'!F$5,'3-班级学员信息表'!$N:$N,'8-市场占有率'!$B117,'3-班级学员信息表'!$Q:$Q,"&lt;&gt;"&amp;" ")</f>
        <v>0</v>
      </c>
      <c r="G117" s="97">
        <f>COUNTIFS('3-班级学员信息表'!$I:$I,'8-市场占有率'!G$5,'3-班级学员信息表'!$N:$N,'8-市场占有率'!$B117,'3-班级学员信息表'!$Q:$Q,"&lt;&gt;"&amp;" ")</f>
        <v>0</v>
      </c>
      <c r="H117" s="97">
        <f>COUNTIFS('3-班级学员信息表'!$I:$I,'8-市场占有率'!H$5,'3-班级学员信息表'!$N:$N,'8-市场占有率'!$B117,'3-班级学员信息表'!$Q:$Q,"&lt;&gt;"&amp;" ")</f>
        <v>0</v>
      </c>
      <c r="I117" s="97">
        <f>COUNTIFS('3-班级学员信息表'!$I:$I,'8-市场占有率'!I$5,'3-班级学员信息表'!$N:$N,'8-市场占有率'!$B117,'3-班级学员信息表'!$Q:$Q,"&lt;&gt;"&amp;" ")</f>
        <v>0</v>
      </c>
      <c r="J117" s="97">
        <f>COUNTIFS('3-班级学员信息表'!$I:$I,'8-市场占有率'!J$5,'3-班级学员信息表'!$N:$N,'8-市场占有率'!$B117,'3-班级学员信息表'!$Q:$Q,"&lt;&gt;"&amp;" ")</f>
        <v>0</v>
      </c>
      <c r="K117" s="97">
        <f>COUNTIFS('3-班级学员信息表'!$I:$I,'8-市场占有率'!K$5,'3-班级学员信息表'!$N:$N,'8-市场占有率'!$B117,'3-班级学员信息表'!$Q:$Q,"&lt;&gt;"&amp;" ")</f>
        <v>0</v>
      </c>
      <c r="L117" s="9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7">
        <f t="shared" si="4"/>
        <v>0</v>
      </c>
      <c r="N117" s="100"/>
      <c r="O117" s="98">
        <f t="shared" si="3"/>
        <v>0</v>
      </c>
    </row>
    <row r="118" spans="1:15">
      <c r="A118" s="95">
        <v>112</v>
      </c>
      <c r="B118" s="99"/>
      <c r="C118" s="9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7">
        <f>COUNTIFS('3-班级学员信息表'!$I:$I,'8-市场占有率'!D$5,'3-班级学员信息表'!$N:$N,'8-市场占有率'!$B118,'3-班级学员信息表'!$Q:$Q,"&lt;&gt;"&amp;" ")</f>
        <v>0</v>
      </c>
      <c r="E118" s="97">
        <f>COUNTIFS('3-班级学员信息表'!$I:$I,'8-市场占有率'!E$5,'3-班级学员信息表'!$N:$N,'8-市场占有率'!$B118,'3-班级学员信息表'!$Q:$Q,"&lt;&gt;"&amp;" ")</f>
        <v>0</v>
      </c>
      <c r="F118" s="97">
        <f>COUNTIFS('3-班级学员信息表'!$I:$I,'8-市场占有率'!F$5,'3-班级学员信息表'!$N:$N,'8-市场占有率'!$B118,'3-班级学员信息表'!$Q:$Q,"&lt;&gt;"&amp;" ")</f>
        <v>0</v>
      </c>
      <c r="G118" s="97">
        <f>COUNTIFS('3-班级学员信息表'!$I:$I,'8-市场占有率'!G$5,'3-班级学员信息表'!$N:$N,'8-市场占有率'!$B118,'3-班级学员信息表'!$Q:$Q,"&lt;&gt;"&amp;" ")</f>
        <v>0</v>
      </c>
      <c r="H118" s="97">
        <f>COUNTIFS('3-班级学员信息表'!$I:$I,'8-市场占有率'!H$5,'3-班级学员信息表'!$N:$N,'8-市场占有率'!$B118,'3-班级学员信息表'!$Q:$Q,"&lt;&gt;"&amp;" ")</f>
        <v>0</v>
      </c>
      <c r="I118" s="97">
        <f>COUNTIFS('3-班级学员信息表'!$I:$I,'8-市场占有率'!I$5,'3-班级学员信息表'!$N:$N,'8-市场占有率'!$B118,'3-班级学员信息表'!$Q:$Q,"&lt;&gt;"&amp;" ")</f>
        <v>0</v>
      </c>
      <c r="J118" s="97">
        <f>COUNTIFS('3-班级学员信息表'!$I:$I,'8-市场占有率'!J$5,'3-班级学员信息表'!$N:$N,'8-市场占有率'!$B118,'3-班级学员信息表'!$Q:$Q,"&lt;&gt;"&amp;" ")</f>
        <v>0</v>
      </c>
      <c r="K118" s="97">
        <f>COUNTIFS('3-班级学员信息表'!$I:$I,'8-市场占有率'!K$5,'3-班级学员信息表'!$N:$N,'8-市场占有率'!$B118,'3-班级学员信息表'!$Q:$Q,"&lt;&gt;"&amp;" ")</f>
        <v>0</v>
      </c>
      <c r="L118" s="9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7">
        <f t="shared" si="4"/>
        <v>0</v>
      </c>
      <c r="N118" s="100"/>
      <c r="O118" s="98">
        <f t="shared" si="3"/>
        <v>0</v>
      </c>
    </row>
    <row r="119" spans="1:15">
      <c r="A119" s="95">
        <v>113</v>
      </c>
      <c r="B119" s="99"/>
      <c r="C119" s="9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7">
        <f>COUNTIFS('3-班级学员信息表'!$I:$I,'8-市场占有率'!D$5,'3-班级学员信息表'!$N:$N,'8-市场占有率'!$B119,'3-班级学员信息表'!$Q:$Q,"&lt;&gt;"&amp;" ")</f>
        <v>0</v>
      </c>
      <c r="E119" s="97">
        <f>COUNTIFS('3-班级学员信息表'!$I:$I,'8-市场占有率'!E$5,'3-班级学员信息表'!$N:$N,'8-市场占有率'!$B119,'3-班级学员信息表'!$Q:$Q,"&lt;&gt;"&amp;" ")</f>
        <v>0</v>
      </c>
      <c r="F119" s="97">
        <f>COUNTIFS('3-班级学员信息表'!$I:$I,'8-市场占有率'!F$5,'3-班级学员信息表'!$N:$N,'8-市场占有率'!$B119,'3-班级学员信息表'!$Q:$Q,"&lt;&gt;"&amp;" ")</f>
        <v>0</v>
      </c>
      <c r="G119" s="97">
        <f>COUNTIFS('3-班级学员信息表'!$I:$I,'8-市场占有率'!G$5,'3-班级学员信息表'!$N:$N,'8-市场占有率'!$B119,'3-班级学员信息表'!$Q:$Q,"&lt;&gt;"&amp;" ")</f>
        <v>0</v>
      </c>
      <c r="H119" s="97">
        <f>COUNTIFS('3-班级学员信息表'!$I:$I,'8-市场占有率'!H$5,'3-班级学员信息表'!$N:$N,'8-市场占有率'!$B119,'3-班级学员信息表'!$Q:$Q,"&lt;&gt;"&amp;" ")</f>
        <v>0</v>
      </c>
      <c r="I119" s="97">
        <f>COUNTIFS('3-班级学员信息表'!$I:$I,'8-市场占有率'!I$5,'3-班级学员信息表'!$N:$N,'8-市场占有率'!$B119,'3-班级学员信息表'!$Q:$Q,"&lt;&gt;"&amp;" ")</f>
        <v>0</v>
      </c>
      <c r="J119" s="97">
        <f>COUNTIFS('3-班级学员信息表'!$I:$I,'8-市场占有率'!J$5,'3-班级学员信息表'!$N:$N,'8-市场占有率'!$B119,'3-班级学员信息表'!$Q:$Q,"&lt;&gt;"&amp;" ")</f>
        <v>0</v>
      </c>
      <c r="K119" s="97">
        <f>COUNTIFS('3-班级学员信息表'!$I:$I,'8-市场占有率'!K$5,'3-班级学员信息表'!$N:$N,'8-市场占有率'!$B119,'3-班级学员信息表'!$Q:$Q,"&lt;&gt;"&amp;" ")</f>
        <v>0</v>
      </c>
      <c r="L119" s="9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7">
        <f t="shared" si="4"/>
        <v>0</v>
      </c>
      <c r="N119" s="100"/>
      <c r="O119" s="98">
        <f t="shared" si="3"/>
        <v>0</v>
      </c>
    </row>
    <row r="120" spans="1:15">
      <c r="A120" s="95">
        <v>114</v>
      </c>
      <c r="B120" s="99"/>
      <c r="C120" s="9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7">
        <f>COUNTIFS('3-班级学员信息表'!$I:$I,'8-市场占有率'!D$5,'3-班级学员信息表'!$N:$N,'8-市场占有率'!$B120,'3-班级学员信息表'!$Q:$Q,"&lt;&gt;"&amp;" ")</f>
        <v>0</v>
      </c>
      <c r="E120" s="97">
        <f>COUNTIFS('3-班级学员信息表'!$I:$I,'8-市场占有率'!E$5,'3-班级学员信息表'!$N:$N,'8-市场占有率'!$B120,'3-班级学员信息表'!$Q:$Q,"&lt;&gt;"&amp;" ")</f>
        <v>0</v>
      </c>
      <c r="F120" s="97">
        <f>COUNTIFS('3-班级学员信息表'!$I:$I,'8-市场占有率'!F$5,'3-班级学员信息表'!$N:$N,'8-市场占有率'!$B120,'3-班级学员信息表'!$Q:$Q,"&lt;&gt;"&amp;" ")</f>
        <v>0</v>
      </c>
      <c r="G120" s="97">
        <f>COUNTIFS('3-班级学员信息表'!$I:$I,'8-市场占有率'!G$5,'3-班级学员信息表'!$N:$N,'8-市场占有率'!$B120,'3-班级学员信息表'!$Q:$Q,"&lt;&gt;"&amp;" ")</f>
        <v>0</v>
      </c>
      <c r="H120" s="97">
        <f>COUNTIFS('3-班级学员信息表'!$I:$I,'8-市场占有率'!H$5,'3-班级学员信息表'!$N:$N,'8-市场占有率'!$B120,'3-班级学员信息表'!$Q:$Q,"&lt;&gt;"&amp;" ")</f>
        <v>0</v>
      </c>
      <c r="I120" s="97">
        <f>COUNTIFS('3-班级学员信息表'!$I:$I,'8-市场占有率'!I$5,'3-班级学员信息表'!$N:$N,'8-市场占有率'!$B120,'3-班级学员信息表'!$Q:$Q,"&lt;&gt;"&amp;" ")</f>
        <v>0</v>
      </c>
      <c r="J120" s="97">
        <f>COUNTIFS('3-班级学员信息表'!$I:$I,'8-市场占有率'!J$5,'3-班级学员信息表'!$N:$N,'8-市场占有率'!$B120,'3-班级学员信息表'!$Q:$Q,"&lt;&gt;"&amp;" ")</f>
        <v>0</v>
      </c>
      <c r="K120" s="97">
        <f>COUNTIFS('3-班级学员信息表'!$I:$I,'8-市场占有率'!K$5,'3-班级学员信息表'!$N:$N,'8-市场占有率'!$B120,'3-班级学员信息表'!$Q:$Q,"&lt;&gt;"&amp;" ")</f>
        <v>0</v>
      </c>
      <c r="L120" s="9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7">
        <f t="shared" si="4"/>
        <v>0</v>
      </c>
      <c r="N120" s="100"/>
      <c r="O120" s="98">
        <f t="shared" si="3"/>
        <v>0</v>
      </c>
    </row>
    <row r="121" spans="1:15">
      <c r="A121" s="95">
        <v>115</v>
      </c>
      <c r="B121" s="99"/>
      <c r="C121" s="9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7">
        <f>COUNTIFS('3-班级学员信息表'!$I:$I,'8-市场占有率'!D$5,'3-班级学员信息表'!$N:$N,'8-市场占有率'!$B121,'3-班级学员信息表'!$Q:$Q,"&lt;&gt;"&amp;" ")</f>
        <v>0</v>
      </c>
      <c r="E121" s="97">
        <f>COUNTIFS('3-班级学员信息表'!$I:$I,'8-市场占有率'!E$5,'3-班级学员信息表'!$N:$N,'8-市场占有率'!$B121,'3-班级学员信息表'!$Q:$Q,"&lt;&gt;"&amp;" ")</f>
        <v>0</v>
      </c>
      <c r="F121" s="97">
        <f>COUNTIFS('3-班级学员信息表'!$I:$I,'8-市场占有率'!F$5,'3-班级学员信息表'!$N:$N,'8-市场占有率'!$B121,'3-班级学员信息表'!$Q:$Q,"&lt;&gt;"&amp;" ")</f>
        <v>0</v>
      </c>
      <c r="G121" s="97">
        <f>COUNTIFS('3-班级学员信息表'!$I:$I,'8-市场占有率'!G$5,'3-班级学员信息表'!$N:$N,'8-市场占有率'!$B121,'3-班级学员信息表'!$Q:$Q,"&lt;&gt;"&amp;" ")</f>
        <v>0</v>
      </c>
      <c r="H121" s="97">
        <f>COUNTIFS('3-班级学员信息表'!$I:$I,'8-市场占有率'!H$5,'3-班级学员信息表'!$N:$N,'8-市场占有率'!$B121,'3-班级学员信息表'!$Q:$Q,"&lt;&gt;"&amp;" ")</f>
        <v>0</v>
      </c>
      <c r="I121" s="97">
        <f>COUNTIFS('3-班级学员信息表'!$I:$I,'8-市场占有率'!I$5,'3-班级学员信息表'!$N:$N,'8-市场占有率'!$B121,'3-班级学员信息表'!$Q:$Q,"&lt;&gt;"&amp;" ")</f>
        <v>0</v>
      </c>
      <c r="J121" s="97">
        <f>COUNTIFS('3-班级学员信息表'!$I:$I,'8-市场占有率'!J$5,'3-班级学员信息表'!$N:$N,'8-市场占有率'!$B121,'3-班级学员信息表'!$Q:$Q,"&lt;&gt;"&amp;" ")</f>
        <v>0</v>
      </c>
      <c r="K121" s="97">
        <f>COUNTIFS('3-班级学员信息表'!$I:$I,'8-市场占有率'!K$5,'3-班级学员信息表'!$N:$N,'8-市场占有率'!$B121,'3-班级学员信息表'!$Q:$Q,"&lt;&gt;"&amp;" ")</f>
        <v>0</v>
      </c>
      <c r="L121" s="9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7">
        <f t="shared" si="4"/>
        <v>0</v>
      </c>
      <c r="N121" s="100"/>
      <c r="O121" s="98">
        <f t="shared" si="3"/>
        <v>0</v>
      </c>
    </row>
    <row r="122" spans="1:15">
      <c r="A122" s="95">
        <v>116</v>
      </c>
      <c r="B122" s="99"/>
      <c r="C122" s="9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7">
        <f>COUNTIFS('3-班级学员信息表'!$I:$I,'8-市场占有率'!D$5,'3-班级学员信息表'!$N:$N,'8-市场占有率'!$B122,'3-班级学员信息表'!$Q:$Q,"&lt;&gt;"&amp;" ")</f>
        <v>0</v>
      </c>
      <c r="E122" s="97">
        <f>COUNTIFS('3-班级学员信息表'!$I:$I,'8-市场占有率'!E$5,'3-班级学员信息表'!$N:$N,'8-市场占有率'!$B122,'3-班级学员信息表'!$Q:$Q,"&lt;&gt;"&amp;" ")</f>
        <v>0</v>
      </c>
      <c r="F122" s="97">
        <f>COUNTIFS('3-班级学员信息表'!$I:$I,'8-市场占有率'!F$5,'3-班级学员信息表'!$N:$N,'8-市场占有率'!$B122,'3-班级学员信息表'!$Q:$Q,"&lt;&gt;"&amp;" ")</f>
        <v>0</v>
      </c>
      <c r="G122" s="97">
        <f>COUNTIFS('3-班级学员信息表'!$I:$I,'8-市场占有率'!G$5,'3-班级学员信息表'!$N:$N,'8-市场占有率'!$B122,'3-班级学员信息表'!$Q:$Q,"&lt;&gt;"&amp;" ")</f>
        <v>0</v>
      </c>
      <c r="H122" s="97">
        <f>COUNTIFS('3-班级学员信息表'!$I:$I,'8-市场占有率'!H$5,'3-班级学员信息表'!$N:$N,'8-市场占有率'!$B122,'3-班级学员信息表'!$Q:$Q,"&lt;&gt;"&amp;" ")</f>
        <v>0</v>
      </c>
      <c r="I122" s="97">
        <f>COUNTIFS('3-班级学员信息表'!$I:$I,'8-市场占有率'!I$5,'3-班级学员信息表'!$N:$N,'8-市场占有率'!$B122,'3-班级学员信息表'!$Q:$Q,"&lt;&gt;"&amp;" ")</f>
        <v>0</v>
      </c>
      <c r="J122" s="97">
        <f>COUNTIFS('3-班级学员信息表'!$I:$I,'8-市场占有率'!J$5,'3-班级学员信息表'!$N:$N,'8-市场占有率'!$B122,'3-班级学员信息表'!$Q:$Q,"&lt;&gt;"&amp;" ")</f>
        <v>0</v>
      </c>
      <c r="K122" s="97">
        <f>COUNTIFS('3-班级学员信息表'!$I:$I,'8-市场占有率'!K$5,'3-班级学员信息表'!$N:$N,'8-市场占有率'!$B122,'3-班级学员信息表'!$Q:$Q,"&lt;&gt;"&amp;" ")</f>
        <v>0</v>
      </c>
      <c r="L122" s="9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7">
        <f t="shared" si="4"/>
        <v>0</v>
      </c>
      <c r="N122" s="100"/>
      <c r="O122" s="98">
        <f t="shared" si="3"/>
        <v>0</v>
      </c>
    </row>
    <row r="123" spans="1:15">
      <c r="A123" s="95">
        <v>117</v>
      </c>
      <c r="B123" s="99"/>
      <c r="C123" s="9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7">
        <f>COUNTIFS('3-班级学员信息表'!$I:$I,'8-市场占有率'!D$5,'3-班级学员信息表'!$N:$N,'8-市场占有率'!$B123,'3-班级学员信息表'!$Q:$Q,"&lt;&gt;"&amp;" ")</f>
        <v>0</v>
      </c>
      <c r="E123" s="97">
        <f>COUNTIFS('3-班级学员信息表'!$I:$I,'8-市场占有率'!E$5,'3-班级学员信息表'!$N:$N,'8-市场占有率'!$B123,'3-班级学员信息表'!$Q:$Q,"&lt;&gt;"&amp;" ")</f>
        <v>0</v>
      </c>
      <c r="F123" s="97">
        <f>COUNTIFS('3-班级学员信息表'!$I:$I,'8-市场占有率'!F$5,'3-班级学员信息表'!$N:$N,'8-市场占有率'!$B123,'3-班级学员信息表'!$Q:$Q,"&lt;&gt;"&amp;" ")</f>
        <v>0</v>
      </c>
      <c r="G123" s="97">
        <f>COUNTIFS('3-班级学员信息表'!$I:$I,'8-市场占有率'!G$5,'3-班级学员信息表'!$N:$N,'8-市场占有率'!$B123,'3-班级学员信息表'!$Q:$Q,"&lt;&gt;"&amp;" ")</f>
        <v>0</v>
      </c>
      <c r="H123" s="97">
        <f>COUNTIFS('3-班级学员信息表'!$I:$I,'8-市场占有率'!H$5,'3-班级学员信息表'!$N:$N,'8-市场占有率'!$B123,'3-班级学员信息表'!$Q:$Q,"&lt;&gt;"&amp;" ")</f>
        <v>0</v>
      </c>
      <c r="I123" s="97">
        <f>COUNTIFS('3-班级学员信息表'!$I:$I,'8-市场占有率'!I$5,'3-班级学员信息表'!$N:$N,'8-市场占有率'!$B123,'3-班级学员信息表'!$Q:$Q,"&lt;&gt;"&amp;" ")</f>
        <v>0</v>
      </c>
      <c r="J123" s="97">
        <f>COUNTIFS('3-班级学员信息表'!$I:$I,'8-市场占有率'!J$5,'3-班级学员信息表'!$N:$N,'8-市场占有率'!$B123,'3-班级学员信息表'!$Q:$Q,"&lt;&gt;"&amp;" ")</f>
        <v>0</v>
      </c>
      <c r="K123" s="97">
        <f>COUNTIFS('3-班级学员信息表'!$I:$I,'8-市场占有率'!K$5,'3-班级学员信息表'!$N:$N,'8-市场占有率'!$B123,'3-班级学员信息表'!$Q:$Q,"&lt;&gt;"&amp;" ")</f>
        <v>0</v>
      </c>
      <c r="L123" s="9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7">
        <f t="shared" si="4"/>
        <v>0</v>
      </c>
      <c r="N123" s="100"/>
      <c r="O123" s="98">
        <f t="shared" si="3"/>
        <v>0</v>
      </c>
    </row>
    <row r="124" spans="1:15">
      <c r="A124" s="95">
        <v>118</v>
      </c>
      <c r="B124" s="99"/>
      <c r="C124" s="9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7">
        <f>COUNTIFS('3-班级学员信息表'!$I:$I,'8-市场占有率'!D$5,'3-班级学员信息表'!$N:$N,'8-市场占有率'!$B124,'3-班级学员信息表'!$Q:$Q,"&lt;&gt;"&amp;" ")</f>
        <v>0</v>
      </c>
      <c r="E124" s="97">
        <f>COUNTIFS('3-班级学员信息表'!$I:$I,'8-市场占有率'!E$5,'3-班级学员信息表'!$N:$N,'8-市场占有率'!$B124,'3-班级学员信息表'!$Q:$Q,"&lt;&gt;"&amp;" ")</f>
        <v>0</v>
      </c>
      <c r="F124" s="97">
        <f>COUNTIFS('3-班级学员信息表'!$I:$I,'8-市场占有率'!F$5,'3-班级学员信息表'!$N:$N,'8-市场占有率'!$B124,'3-班级学员信息表'!$Q:$Q,"&lt;&gt;"&amp;" ")</f>
        <v>0</v>
      </c>
      <c r="G124" s="97">
        <f>COUNTIFS('3-班级学员信息表'!$I:$I,'8-市场占有率'!G$5,'3-班级学员信息表'!$N:$N,'8-市场占有率'!$B124,'3-班级学员信息表'!$Q:$Q,"&lt;&gt;"&amp;" ")</f>
        <v>0</v>
      </c>
      <c r="H124" s="97">
        <f>COUNTIFS('3-班级学员信息表'!$I:$I,'8-市场占有率'!H$5,'3-班级学员信息表'!$N:$N,'8-市场占有率'!$B124,'3-班级学员信息表'!$Q:$Q,"&lt;&gt;"&amp;" ")</f>
        <v>0</v>
      </c>
      <c r="I124" s="97">
        <f>COUNTIFS('3-班级学员信息表'!$I:$I,'8-市场占有率'!I$5,'3-班级学员信息表'!$N:$N,'8-市场占有率'!$B124,'3-班级学员信息表'!$Q:$Q,"&lt;&gt;"&amp;" ")</f>
        <v>0</v>
      </c>
      <c r="J124" s="97">
        <f>COUNTIFS('3-班级学员信息表'!$I:$I,'8-市场占有率'!J$5,'3-班级学员信息表'!$N:$N,'8-市场占有率'!$B124,'3-班级学员信息表'!$Q:$Q,"&lt;&gt;"&amp;" ")</f>
        <v>0</v>
      </c>
      <c r="K124" s="97">
        <f>COUNTIFS('3-班级学员信息表'!$I:$I,'8-市场占有率'!K$5,'3-班级学员信息表'!$N:$N,'8-市场占有率'!$B124,'3-班级学员信息表'!$Q:$Q,"&lt;&gt;"&amp;" ")</f>
        <v>0</v>
      </c>
      <c r="L124" s="9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7">
        <f t="shared" si="4"/>
        <v>0</v>
      </c>
      <c r="N124" s="100"/>
      <c r="O124" s="98">
        <f t="shared" si="3"/>
        <v>0</v>
      </c>
    </row>
    <row r="125" spans="1:15">
      <c r="A125" s="95">
        <v>119</v>
      </c>
      <c r="B125" s="99"/>
      <c r="C125" s="9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7">
        <f>COUNTIFS('3-班级学员信息表'!$I:$I,'8-市场占有率'!D$5,'3-班级学员信息表'!$N:$N,'8-市场占有率'!$B125,'3-班级学员信息表'!$Q:$Q,"&lt;&gt;"&amp;" ")</f>
        <v>0</v>
      </c>
      <c r="E125" s="97">
        <f>COUNTIFS('3-班级学员信息表'!$I:$I,'8-市场占有率'!E$5,'3-班级学员信息表'!$N:$N,'8-市场占有率'!$B125,'3-班级学员信息表'!$Q:$Q,"&lt;&gt;"&amp;" ")</f>
        <v>0</v>
      </c>
      <c r="F125" s="97">
        <f>COUNTIFS('3-班级学员信息表'!$I:$I,'8-市场占有率'!F$5,'3-班级学员信息表'!$N:$N,'8-市场占有率'!$B125,'3-班级学员信息表'!$Q:$Q,"&lt;&gt;"&amp;" ")</f>
        <v>0</v>
      </c>
      <c r="G125" s="97">
        <f>COUNTIFS('3-班级学员信息表'!$I:$I,'8-市场占有率'!G$5,'3-班级学员信息表'!$N:$N,'8-市场占有率'!$B125,'3-班级学员信息表'!$Q:$Q,"&lt;&gt;"&amp;" ")</f>
        <v>0</v>
      </c>
      <c r="H125" s="97">
        <f>COUNTIFS('3-班级学员信息表'!$I:$I,'8-市场占有率'!H$5,'3-班级学员信息表'!$N:$N,'8-市场占有率'!$B125,'3-班级学员信息表'!$Q:$Q,"&lt;&gt;"&amp;" ")</f>
        <v>0</v>
      </c>
      <c r="I125" s="97">
        <f>COUNTIFS('3-班级学员信息表'!$I:$I,'8-市场占有率'!I$5,'3-班级学员信息表'!$N:$N,'8-市场占有率'!$B125,'3-班级学员信息表'!$Q:$Q,"&lt;&gt;"&amp;" ")</f>
        <v>0</v>
      </c>
      <c r="J125" s="97">
        <f>COUNTIFS('3-班级学员信息表'!$I:$I,'8-市场占有率'!J$5,'3-班级学员信息表'!$N:$N,'8-市场占有率'!$B125,'3-班级学员信息表'!$Q:$Q,"&lt;&gt;"&amp;" ")</f>
        <v>0</v>
      </c>
      <c r="K125" s="97">
        <f>COUNTIFS('3-班级学员信息表'!$I:$I,'8-市场占有率'!K$5,'3-班级学员信息表'!$N:$N,'8-市场占有率'!$B125,'3-班级学员信息表'!$Q:$Q,"&lt;&gt;"&amp;" ")</f>
        <v>0</v>
      </c>
      <c r="L125" s="9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7">
        <f t="shared" si="4"/>
        <v>0</v>
      </c>
      <c r="N125" s="100"/>
      <c r="O125" s="98">
        <f t="shared" si="3"/>
        <v>0</v>
      </c>
    </row>
    <row r="126" spans="1:15">
      <c r="A126" s="95">
        <v>120</v>
      </c>
      <c r="B126" s="99"/>
      <c r="C126" s="9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7">
        <f>COUNTIFS('3-班级学员信息表'!$I:$I,'8-市场占有率'!D$5,'3-班级学员信息表'!$N:$N,'8-市场占有率'!$B126,'3-班级学员信息表'!$Q:$Q,"&lt;&gt;"&amp;" ")</f>
        <v>0</v>
      </c>
      <c r="E126" s="97">
        <f>COUNTIFS('3-班级学员信息表'!$I:$I,'8-市场占有率'!E$5,'3-班级学员信息表'!$N:$N,'8-市场占有率'!$B126,'3-班级学员信息表'!$Q:$Q,"&lt;&gt;"&amp;" ")</f>
        <v>0</v>
      </c>
      <c r="F126" s="97">
        <f>COUNTIFS('3-班级学员信息表'!$I:$I,'8-市场占有率'!F$5,'3-班级学员信息表'!$N:$N,'8-市场占有率'!$B126,'3-班级学员信息表'!$Q:$Q,"&lt;&gt;"&amp;" ")</f>
        <v>0</v>
      </c>
      <c r="G126" s="97">
        <f>COUNTIFS('3-班级学员信息表'!$I:$I,'8-市场占有率'!G$5,'3-班级学员信息表'!$N:$N,'8-市场占有率'!$B126,'3-班级学员信息表'!$Q:$Q,"&lt;&gt;"&amp;" ")</f>
        <v>0</v>
      </c>
      <c r="H126" s="97">
        <f>COUNTIFS('3-班级学员信息表'!$I:$I,'8-市场占有率'!H$5,'3-班级学员信息表'!$N:$N,'8-市场占有率'!$B126,'3-班级学员信息表'!$Q:$Q,"&lt;&gt;"&amp;" ")</f>
        <v>0</v>
      </c>
      <c r="I126" s="97">
        <f>COUNTIFS('3-班级学员信息表'!$I:$I,'8-市场占有率'!I$5,'3-班级学员信息表'!$N:$N,'8-市场占有率'!$B126,'3-班级学员信息表'!$Q:$Q,"&lt;&gt;"&amp;" ")</f>
        <v>0</v>
      </c>
      <c r="J126" s="97">
        <f>COUNTIFS('3-班级学员信息表'!$I:$I,'8-市场占有率'!J$5,'3-班级学员信息表'!$N:$N,'8-市场占有率'!$B126,'3-班级学员信息表'!$Q:$Q,"&lt;&gt;"&amp;" ")</f>
        <v>0</v>
      </c>
      <c r="K126" s="97">
        <f>COUNTIFS('3-班级学员信息表'!$I:$I,'8-市场占有率'!K$5,'3-班级学员信息表'!$N:$N,'8-市场占有率'!$B126,'3-班级学员信息表'!$Q:$Q,"&lt;&gt;"&amp;" ")</f>
        <v>0</v>
      </c>
      <c r="L126" s="9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7">
        <f t="shared" si="4"/>
        <v>0</v>
      </c>
      <c r="N126" s="100"/>
      <c r="O126" s="98">
        <f t="shared" si="3"/>
        <v>0</v>
      </c>
    </row>
    <row r="127" spans="1:15">
      <c r="A127" s="95">
        <v>121</v>
      </c>
      <c r="B127" s="99"/>
      <c r="C127" s="9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7">
        <f>COUNTIFS('3-班级学员信息表'!$I:$I,'8-市场占有率'!D$5,'3-班级学员信息表'!$N:$N,'8-市场占有率'!$B127,'3-班级学员信息表'!$Q:$Q,"&lt;&gt;"&amp;" ")</f>
        <v>0</v>
      </c>
      <c r="E127" s="97">
        <f>COUNTIFS('3-班级学员信息表'!$I:$I,'8-市场占有率'!E$5,'3-班级学员信息表'!$N:$N,'8-市场占有率'!$B127,'3-班级学员信息表'!$Q:$Q,"&lt;&gt;"&amp;" ")</f>
        <v>0</v>
      </c>
      <c r="F127" s="97">
        <f>COUNTIFS('3-班级学员信息表'!$I:$I,'8-市场占有率'!F$5,'3-班级学员信息表'!$N:$N,'8-市场占有率'!$B127,'3-班级学员信息表'!$Q:$Q,"&lt;&gt;"&amp;" ")</f>
        <v>0</v>
      </c>
      <c r="G127" s="97">
        <f>COUNTIFS('3-班级学员信息表'!$I:$I,'8-市场占有率'!G$5,'3-班级学员信息表'!$N:$N,'8-市场占有率'!$B127,'3-班级学员信息表'!$Q:$Q,"&lt;&gt;"&amp;" ")</f>
        <v>0</v>
      </c>
      <c r="H127" s="97">
        <f>COUNTIFS('3-班级学员信息表'!$I:$I,'8-市场占有率'!H$5,'3-班级学员信息表'!$N:$N,'8-市场占有率'!$B127,'3-班级学员信息表'!$Q:$Q,"&lt;&gt;"&amp;" ")</f>
        <v>0</v>
      </c>
      <c r="I127" s="97">
        <f>COUNTIFS('3-班级学员信息表'!$I:$I,'8-市场占有率'!I$5,'3-班级学员信息表'!$N:$N,'8-市场占有率'!$B127,'3-班级学员信息表'!$Q:$Q,"&lt;&gt;"&amp;" ")</f>
        <v>0</v>
      </c>
      <c r="J127" s="97">
        <f>COUNTIFS('3-班级学员信息表'!$I:$I,'8-市场占有率'!J$5,'3-班级学员信息表'!$N:$N,'8-市场占有率'!$B127,'3-班级学员信息表'!$Q:$Q,"&lt;&gt;"&amp;" ")</f>
        <v>0</v>
      </c>
      <c r="K127" s="97">
        <f>COUNTIFS('3-班级学员信息表'!$I:$I,'8-市场占有率'!K$5,'3-班级学员信息表'!$N:$N,'8-市场占有率'!$B127,'3-班级学员信息表'!$Q:$Q,"&lt;&gt;"&amp;" ")</f>
        <v>0</v>
      </c>
      <c r="L127" s="9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7">
        <f t="shared" si="4"/>
        <v>0</v>
      </c>
      <c r="N127" s="100"/>
      <c r="O127" s="98">
        <f t="shared" si="3"/>
        <v>0</v>
      </c>
    </row>
    <row r="128" spans="1:15">
      <c r="A128" s="95">
        <v>122</v>
      </c>
      <c r="B128" s="99"/>
      <c r="C128" s="9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7">
        <f>COUNTIFS('3-班级学员信息表'!$I:$I,'8-市场占有率'!D$5,'3-班级学员信息表'!$N:$N,'8-市场占有率'!$B128,'3-班级学员信息表'!$Q:$Q,"&lt;&gt;"&amp;" ")</f>
        <v>0</v>
      </c>
      <c r="E128" s="97">
        <f>COUNTIFS('3-班级学员信息表'!$I:$I,'8-市场占有率'!E$5,'3-班级学员信息表'!$N:$N,'8-市场占有率'!$B128,'3-班级学员信息表'!$Q:$Q,"&lt;&gt;"&amp;" ")</f>
        <v>0</v>
      </c>
      <c r="F128" s="97">
        <f>COUNTIFS('3-班级学员信息表'!$I:$I,'8-市场占有率'!F$5,'3-班级学员信息表'!$N:$N,'8-市场占有率'!$B128,'3-班级学员信息表'!$Q:$Q,"&lt;&gt;"&amp;" ")</f>
        <v>0</v>
      </c>
      <c r="G128" s="97">
        <f>COUNTIFS('3-班级学员信息表'!$I:$I,'8-市场占有率'!G$5,'3-班级学员信息表'!$N:$N,'8-市场占有率'!$B128,'3-班级学员信息表'!$Q:$Q,"&lt;&gt;"&amp;" ")</f>
        <v>0</v>
      </c>
      <c r="H128" s="97">
        <f>COUNTIFS('3-班级学员信息表'!$I:$I,'8-市场占有率'!H$5,'3-班级学员信息表'!$N:$N,'8-市场占有率'!$B128,'3-班级学员信息表'!$Q:$Q,"&lt;&gt;"&amp;" ")</f>
        <v>0</v>
      </c>
      <c r="I128" s="97">
        <f>COUNTIFS('3-班级学员信息表'!$I:$I,'8-市场占有率'!I$5,'3-班级学员信息表'!$N:$N,'8-市场占有率'!$B128,'3-班级学员信息表'!$Q:$Q,"&lt;&gt;"&amp;" ")</f>
        <v>0</v>
      </c>
      <c r="J128" s="97">
        <f>COUNTIFS('3-班级学员信息表'!$I:$I,'8-市场占有率'!J$5,'3-班级学员信息表'!$N:$N,'8-市场占有率'!$B128,'3-班级学员信息表'!$Q:$Q,"&lt;&gt;"&amp;" ")</f>
        <v>0</v>
      </c>
      <c r="K128" s="97">
        <f>COUNTIFS('3-班级学员信息表'!$I:$I,'8-市场占有率'!K$5,'3-班级学员信息表'!$N:$N,'8-市场占有率'!$B128,'3-班级学员信息表'!$Q:$Q,"&lt;&gt;"&amp;" ")</f>
        <v>0</v>
      </c>
      <c r="L128" s="9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7">
        <f t="shared" si="4"/>
        <v>0</v>
      </c>
      <c r="N128" s="100"/>
      <c r="O128" s="98">
        <f t="shared" si="3"/>
        <v>0</v>
      </c>
    </row>
    <row r="129" spans="1:15">
      <c r="A129" s="95">
        <v>123</v>
      </c>
      <c r="B129" s="99"/>
      <c r="C129" s="9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7">
        <f>COUNTIFS('3-班级学员信息表'!$I:$I,'8-市场占有率'!D$5,'3-班级学员信息表'!$N:$N,'8-市场占有率'!$B129,'3-班级学员信息表'!$Q:$Q,"&lt;&gt;"&amp;" ")</f>
        <v>0</v>
      </c>
      <c r="E129" s="97">
        <f>COUNTIFS('3-班级学员信息表'!$I:$I,'8-市场占有率'!E$5,'3-班级学员信息表'!$N:$N,'8-市场占有率'!$B129,'3-班级学员信息表'!$Q:$Q,"&lt;&gt;"&amp;" ")</f>
        <v>0</v>
      </c>
      <c r="F129" s="97">
        <f>COUNTIFS('3-班级学员信息表'!$I:$I,'8-市场占有率'!F$5,'3-班级学员信息表'!$N:$N,'8-市场占有率'!$B129,'3-班级学员信息表'!$Q:$Q,"&lt;&gt;"&amp;" ")</f>
        <v>0</v>
      </c>
      <c r="G129" s="97">
        <f>COUNTIFS('3-班级学员信息表'!$I:$I,'8-市场占有率'!G$5,'3-班级学员信息表'!$N:$N,'8-市场占有率'!$B129,'3-班级学员信息表'!$Q:$Q,"&lt;&gt;"&amp;" ")</f>
        <v>0</v>
      </c>
      <c r="H129" s="97">
        <f>COUNTIFS('3-班级学员信息表'!$I:$I,'8-市场占有率'!H$5,'3-班级学员信息表'!$N:$N,'8-市场占有率'!$B129,'3-班级学员信息表'!$Q:$Q,"&lt;&gt;"&amp;" ")</f>
        <v>0</v>
      </c>
      <c r="I129" s="97">
        <f>COUNTIFS('3-班级学员信息表'!$I:$I,'8-市场占有率'!I$5,'3-班级学员信息表'!$N:$N,'8-市场占有率'!$B129,'3-班级学员信息表'!$Q:$Q,"&lt;&gt;"&amp;" ")</f>
        <v>0</v>
      </c>
      <c r="J129" s="97">
        <f>COUNTIFS('3-班级学员信息表'!$I:$I,'8-市场占有率'!J$5,'3-班级学员信息表'!$N:$N,'8-市场占有率'!$B129,'3-班级学员信息表'!$Q:$Q,"&lt;&gt;"&amp;" ")</f>
        <v>0</v>
      </c>
      <c r="K129" s="97">
        <f>COUNTIFS('3-班级学员信息表'!$I:$I,'8-市场占有率'!K$5,'3-班级学员信息表'!$N:$N,'8-市场占有率'!$B129,'3-班级学员信息表'!$Q:$Q,"&lt;&gt;"&amp;" ")</f>
        <v>0</v>
      </c>
      <c r="L129" s="9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7">
        <f t="shared" si="4"/>
        <v>0</v>
      </c>
      <c r="N129" s="100"/>
      <c r="O129" s="98">
        <f t="shared" si="3"/>
        <v>0</v>
      </c>
    </row>
    <row r="130" spans="1:15">
      <c r="A130" s="95">
        <v>124</v>
      </c>
      <c r="B130" s="99"/>
      <c r="C130" s="9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7">
        <f>COUNTIFS('3-班级学员信息表'!$I:$I,'8-市场占有率'!D$5,'3-班级学员信息表'!$N:$N,'8-市场占有率'!$B130,'3-班级学员信息表'!$Q:$Q,"&lt;&gt;"&amp;" ")</f>
        <v>0</v>
      </c>
      <c r="E130" s="97">
        <f>COUNTIFS('3-班级学员信息表'!$I:$I,'8-市场占有率'!E$5,'3-班级学员信息表'!$N:$N,'8-市场占有率'!$B130,'3-班级学员信息表'!$Q:$Q,"&lt;&gt;"&amp;" ")</f>
        <v>0</v>
      </c>
      <c r="F130" s="97">
        <f>COUNTIFS('3-班级学员信息表'!$I:$I,'8-市场占有率'!F$5,'3-班级学员信息表'!$N:$N,'8-市场占有率'!$B130,'3-班级学员信息表'!$Q:$Q,"&lt;&gt;"&amp;" ")</f>
        <v>0</v>
      </c>
      <c r="G130" s="97">
        <f>COUNTIFS('3-班级学员信息表'!$I:$I,'8-市场占有率'!G$5,'3-班级学员信息表'!$N:$N,'8-市场占有率'!$B130,'3-班级学员信息表'!$Q:$Q,"&lt;&gt;"&amp;" ")</f>
        <v>0</v>
      </c>
      <c r="H130" s="97">
        <f>COUNTIFS('3-班级学员信息表'!$I:$I,'8-市场占有率'!H$5,'3-班级学员信息表'!$N:$N,'8-市场占有率'!$B130,'3-班级学员信息表'!$Q:$Q,"&lt;&gt;"&amp;" ")</f>
        <v>0</v>
      </c>
      <c r="I130" s="97">
        <f>COUNTIFS('3-班级学员信息表'!$I:$I,'8-市场占有率'!I$5,'3-班级学员信息表'!$N:$N,'8-市场占有率'!$B130,'3-班级学员信息表'!$Q:$Q,"&lt;&gt;"&amp;" ")</f>
        <v>0</v>
      </c>
      <c r="J130" s="97">
        <f>COUNTIFS('3-班级学员信息表'!$I:$I,'8-市场占有率'!J$5,'3-班级学员信息表'!$N:$N,'8-市场占有率'!$B130,'3-班级学员信息表'!$Q:$Q,"&lt;&gt;"&amp;" ")</f>
        <v>0</v>
      </c>
      <c r="K130" s="97">
        <f>COUNTIFS('3-班级学员信息表'!$I:$I,'8-市场占有率'!K$5,'3-班级学员信息表'!$N:$N,'8-市场占有率'!$B130,'3-班级学员信息表'!$Q:$Q,"&lt;&gt;"&amp;" ")</f>
        <v>0</v>
      </c>
      <c r="L130" s="9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7">
        <f t="shared" si="4"/>
        <v>0</v>
      </c>
      <c r="N130" s="100"/>
      <c r="O130" s="98">
        <f t="shared" si="3"/>
        <v>0</v>
      </c>
    </row>
    <row r="131" spans="1:15">
      <c r="A131" s="95">
        <v>125</v>
      </c>
      <c r="B131" s="99"/>
      <c r="C131" s="9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7">
        <f>COUNTIFS('3-班级学员信息表'!$I:$I,'8-市场占有率'!D$5,'3-班级学员信息表'!$N:$N,'8-市场占有率'!$B131,'3-班级学员信息表'!$Q:$Q,"&lt;&gt;"&amp;" ")</f>
        <v>0</v>
      </c>
      <c r="E131" s="97">
        <f>COUNTIFS('3-班级学员信息表'!$I:$I,'8-市场占有率'!E$5,'3-班级学员信息表'!$N:$N,'8-市场占有率'!$B131,'3-班级学员信息表'!$Q:$Q,"&lt;&gt;"&amp;" ")</f>
        <v>0</v>
      </c>
      <c r="F131" s="97">
        <f>COUNTIFS('3-班级学员信息表'!$I:$I,'8-市场占有率'!F$5,'3-班级学员信息表'!$N:$N,'8-市场占有率'!$B131,'3-班级学员信息表'!$Q:$Q,"&lt;&gt;"&amp;" ")</f>
        <v>0</v>
      </c>
      <c r="G131" s="97">
        <f>COUNTIFS('3-班级学员信息表'!$I:$I,'8-市场占有率'!G$5,'3-班级学员信息表'!$N:$N,'8-市场占有率'!$B131,'3-班级学员信息表'!$Q:$Q,"&lt;&gt;"&amp;" ")</f>
        <v>0</v>
      </c>
      <c r="H131" s="97">
        <f>COUNTIFS('3-班级学员信息表'!$I:$I,'8-市场占有率'!H$5,'3-班级学员信息表'!$N:$N,'8-市场占有率'!$B131,'3-班级学员信息表'!$Q:$Q,"&lt;&gt;"&amp;" ")</f>
        <v>0</v>
      </c>
      <c r="I131" s="97">
        <f>COUNTIFS('3-班级学员信息表'!$I:$I,'8-市场占有率'!I$5,'3-班级学员信息表'!$N:$N,'8-市场占有率'!$B131,'3-班级学员信息表'!$Q:$Q,"&lt;&gt;"&amp;" ")</f>
        <v>0</v>
      </c>
      <c r="J131" s="97">
        <f>COUNTIFS('3-班级学员信息表'!$I:$I,'8-市场占有率'!J$5,'3-班级学员信息表'!$N:$N,'8-市场占有率'!$B131,'3-班级学员信息表'!$Q:$Q,"&lt;&gt;"&amp;" ")</f>
        <v>0</v>
      </c>
      <c r="K131" s="97">
        <f>COUNTIFS('3-班级学员信息表'!$I:$I,'8-市场占有率'!K$5,'3-班级学员信息表'!$N:$N,'8-市场占有率'!$B131,'3-班级学员信息表'!$Q:$Q,"&lt;&gt;"&amp;" ")</f>
        <v>0</v>
      </c>
      <c r="L131" s="9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7">
        <f t="shared" si="4"/>
        <v>0</v>
      </c>
      <c r="N131" s="100"/>
      <c r="O131" s="98">
        <f t="shared" si="3"/>
        <v>0</v>
      </c>
    </row>
    <row r="132" spans="1:15">
      <c r="A132" s="95">
        <v>126</v>
      </c>
      <c r="B132" s="99"/>
      <c r="C132" s="9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7">
        <f>COUNTIFS('3-班级学员信息表'!$I:$I,'8-市场占有率'!D$5,'3-班级学员信息表'!$N:$N,'8-市场占有率'!$B132,'3-班级学员信息表'!$Q:$Q,"&lt;&gt;"&amp;" ")</f>
        <v>0</v>
      </c>
      <c r="E132" s="97">
        <f>COUNTIFS('3-班级学员信息表'!$I:$I,'8-市场占有率'!E$5,'3-班级学员信息表'!$N:$N,'8-市场占有率'!$B132,'3-班级学员信息表'!$Q:$Q,"&lt;&gt;"&amp;" ")</f>
        <v>0</v>
      </c>
      <c r="F132" s="97">
        <f>COUNTIFS('3-班级学员信息表'!$I:$I,'8-市场占有率'!F$5,'3-班级学员信息表'!$N:$N,'8-市场占有率'!$B132,'3-班级学员信息表'!$Q:$Q,"&lt;&gt;"&amp;" ")</f>
        <v>0</v>
      </c>
      <c r="G132" s="97">
        <f>COUNTIFS('3-班级学员信息表'!$I:$I,'8-市场占有率'!G$5,'3-班级学员信息表'!$N:$N,'8-市场占有率'!$B132,'3-班级学员信息表'!$Q:$Q,"&lt;&gt;"&amp;" ")</f>
        <v>0</v>
      </c>
      <c r="H132" s="97">
        <f>COUNTIFS('3-班级学员信息表'!$I:$I,'8-市场占有率'!H$5,'3-班级学员信息表'!$N:$N,'8-市场占有率'!$B132,'3-班级学员信息表'!$Q:$Q,"&lt;&gt;"&amp;" ")</f>
        <v>0</v>
      </c>
      <c r="I132" s="97">
        <f>COUNTIFS('3-班级学员信息表'!$I:$I,'8-市场占有率'!I$5,'3-班级学员信息表'!$N:$N,'8-市场占有率'!$B132,'3-班级学员信息表'!$Q:$Q,"&lt;&gt;"&amp;" ")</f>
        <v>0</v>
      </c>
      <c r="J132" s="97">
        <f>COUNTIFS('3-班级学员信息表'!$I:$I,'8-市场占有率'!J$5,'3-班级学员信息表'!$N:$N,'8-市场占有率'!$B132,'3-班级学员信息表'!$Q:$Q,"&lt;&gt;"&amp;" ")</f>
        <v>0</v>
      </c>
      <c r="K132" s="97">
        <f>COUNTIFS('3-班级学员信息表'!$I:$I,'8-市场占有率'!K$5,'3-班级学员信息表'!$N:$N,'8-市场占有率'!$B132,'3-班级学员信息表'!$Q:$Q,"&lt;&gt;"&amp;" ")</f>
        <v>0</v>
      </c>
      <c r="L132" s="9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7">
        <f t="shared" si="4"/>
        <v>0</v>
      </c>
      <c r="N132" s="100"/>
      <c r="O132" s="98">
        <f t="shared" si="3"/>
        <v>0</v>
      </c>
    </row>
    <row r="133" spans="1:15">
      <c r="A133" s="95">
        <v>127</v>
      </c>
      <c r="B133" s="99"/>
      <c r="C133" s="9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7">
        <f>COUNTIFS('3-班级学员信息表'!$I:$I,'8-市场占有率'!D$5,'3-班级学员信息表'!$N:$N,'8-市场占有率'!$B133,'3-班级学员信息表'!$Q:$Q,"&lt;&gt;"&amp;" ")</f>
        <v>0</v>
      </c>
      <c r="E133" s="97">
        <f>COUNTIFS('3-班级学员信息表'!$I:$I,'8-市场占有率'!E$5,'3-班级学员信息表'!$N:$N,'8-市场占有率'!$B133,'3-班级学员信息表'!$Q:$Q,"&lt;&gt;"&amp;" ")</f>
        <v>0</v>
      </c>
      <c r="F133" s="97">
        <f>COUNTIFS('3-班级学员信息表'!$I:$I,'8-市场占有率'!F$5,'3-班级学员信息表'!$N:$N,'8-市场占有率'!$B133,'3-班级学员信息表'!$Q:$Q,"&lt;&gt;"&amp;" ")</f>
        <v>0</v>
      </c>
      <c r="G133" s="97">
        <f>COUNTIFS('3-班级学员信息表'!$I:$I,'8-市场占有率'!G$5,'3-班级学员信息表'!$N:$N,'8-市场占有率'!$B133,'3-班级学员信息表'!$Q:$Q,"&lt;&gt;"&amp;" ")</f>
        <v>0</v>
      </c>
      <c r="H133" s="97">
        <f>COUNTIFS('3-班级学员信息表'!$I:$I,'8-市场占有率'!H$5,'3-班级学员信息表'!$N:$N,'8-市场占有率'!$B133,'3-班级学员信息表'!$Q:$Q,"&lt;&gt;"&amp;" ")</f>
        <v>0</v>
      </c>
      <c r="I133" s="97">
        <f>COUNTIFS('3-班级学员信息表'!$I:$I,'8-市场占有率'!I$5,'3-班级学员信息表'!$N:$N,'8-市场占有率'!$B133,'3-班级学员信息表'!$Q:$Q,"&lt;&gt;"&amp;" ")</f>
        <v>0</v>
      </c>
      <c r="J133" s="97">
        <f>COUNTIFS('3-班级学员信息表'!$I:$I,'8-市场占有率'!J$5,'3-班级学员信息表'!$N:$N,'8-市场占有率'!$B133,'3-班级学员信息表'!$Q:$Q,"&lt;&gt;"&amp;" ")</f>
        <v>0</v>
      </c>
      <c r="K133" s="97">
        <f>COUNTIFS('3-班级学员信息表'!$I:$I,'8-市场占有率'!K$5,'3-班级学员信息表'!$N:$N,'8-市场占有率'!$B133,'3-班级学员信息表'!$Q:$Q,"&lt;&gt;"&amp;" ")</f>
        <v>0</v>
      </c>
      <c r="L133" s="9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7">
        <f t="shared" si="4"/>
        <v>0</v>
      </c>
      <c r="N133" s="100"/>
      <c r="O133" s="98">
        <f t="shared" si="3"/>
        <v>0</v>
      </c>
    </row>
    <row r="134" spans="1:15">
      <c r="A134" s="95">
        <v>128</v>
      </c>
      <c r="B134" s="99"/>
      <c r="C134" s="9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7">
        <f>COUNTIFS('3-班级学员信息表'!$I:$I,'8-市场占有率'!D$5,'3-班级学员信息表'!$N:$N,'8-市场占有率'!$B134,'3-班级学员信息表'!$Q:$Q,"&lt;&gt;"&amp;" ")</f>
        <v>0</v>
      </c>
      <c r="E134" s="97">
        <f>COUNTIFS('3-班级学员信息表'!$I:$I,'8-市场占有率'!E$5,'3-班级学员信息表'!$N:$N,'8-市场占有率'!$B134,'3-班级学员信息表'!$Q:$Q,"&lt;&gt;"&amp;" ")</f>
        <v>0</v>
      </c>
      <c r="F134" s="97">
        <f>COUNTIFS('3-班级学员信息表'!$I:$I,'8-市场占有率'!F$5,'3-班级学员信息表'!$N:$N,'8-市场占有率'!$B134,'3-班级学员信息表'!$Q:$Q,"&lt;&gt;"&amp;" ")</f>
        <v>0</v>
      </c>
      <c r="G134" s="97">
        <f>COUNTIFS('3-班级学员信息表'!$I:$I,'8-市场占有率'!G$5,'3-班级学员信息表'!$N:$N,'8-市场占有率'!$B134,'3-班级学员信息表'!$Q:$Q,"&lt;&gt;"&amp;" ")</f>
        <v>0</v>
      </c>
      <c r="H134" s="97">
        <f>COUNTIFS('3-班级学员信息表'!$I:$I,'8-市场占有率'!H$5,'3-班级学员信息表'!$N:$N,'8-市场占有率'!$B134,'3-班级学员信息表'!$Q:$Q,"&lt;&gt;"&amp;" ")</f>
        <v>0</v>
      </c>
      <c r="I134" s="97">
        <f>COUNTIFS('3-班级学员信息表'!$I:$I,'8-市场占有率'!I$5,'3-班级学员信息表'!$N:$N,'8-市场占有率'!$B134,'3-班级学员信息表'!$Q:$Q,"&lt;&gt;"&amp;" ")</f>
        <v>0</v>
      </c>
      <c r="J134" s="97">
        <f>COUNTIFS('3-班级学员信息表'!$I:$I,'8-市场占有率'!J$5,'3-班级学员信息表'!$N:$N,'8-市场占有率'!$B134,'3-班级学员信息表'!$Q:$Q,"&lt;&gt;"&amp;" ")</f>
        <v>0</v>
      </c>
      <c r="K134" s="97">
        <f>COUNTIFS('3-班级学员信息表'!$I:$I,'8-市场占有率'!K$5,'3-班级学员信息表'!$N:$N,'8-市场占有率'!$B134,'3-班级学员信息表'!$Q:$Q,"&lt;&gt;"&amp;" ")</f>
        <v>0</v>
      </c>
      <c r="L134" s="9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7">
        <f t="shared" si="4"/>
        <v>0</v>
      </c>
      <c r="N134" s="100"/>
      <c r="O134" s="98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5"/>
  <sheetViews>
    <sheetView zoomScale="160" zoomScaleNormal="160" zoomScalePageLayoutView="160" workbookViewId="0">
      <pane xSplit="7" ySplit="3" topLeftCell="H16" activePane="bottomRight" state="frozen"/>
      <selection pane="topRight" activeCell="G1" sqref="G1"/>
      <selection pane="bottomLeft" activeCell="A4" sqref="A4"/>
      <selection pane="bottomRight" activeCell="H7" sqref="H7"/>
    </sheetView>
  </sheetViews>
  <sheetFormatPr baseColWidth="10" defaultColWidth="8.83203125" defaultRowHeight="14" x14ac:dyDescent="0"/>
  <cols>
    <col min="1" max="1" width="3.33203125" style="2" customWidth="1"/>
    <col min="2" max="2" width="4.5" style="2" bestFit="1" customWidth="1"/>
    <col min="3" max="3" width="6.5" style="2" customWidth="1"/>
    <col min="4" max="4" width="7.1640625" style="2" customWidth="1"/>
    <col min="5" max="5" width="6.1640625" style="2" customWidth="1"/>
    <col min="6" max="6" width="7.33203125" style="21" customWidth="1"/>
    <col min="7" max="7" width="7.1640625" style="2" customWidth="1"/>
    <col min="8" max="8" width="8.83203125" style="2"/>
    <col min="9" max="10" width="7.5" style="2" customWidth="1"/>
    <col min="11" max="11" width="8.33203125" style="2" customWidth="1"/>
    <col min="12" max="12" width="8.5" style="2" customWidth="1"/>
    <col min="13" max="13" width="5" style="2" customWidth="1"/>
    <col min="14" max="14" width="7.1640625" style="2" customWidth="1"/>
    <col min="15" max="15" width="9.6640625" style="2" bestFit="1" customWidth="1"/>
    <col min="16" max="16" width="6.33203125" style="2" customWidth="1"/>
    <col min="17" max="18" width="6.1640625" style="2" hidden="1" customWidth="1"/>
    <col min="19" max="19" width="8.33203125" style="21" customWidth="1"/>
    <col min="20" max="20" width="12.1640625" style="2" bestFit="1" customWidth="1"/>
    <col min="21" max="21" width="7.1640625" style="2" customWidth="1"/>
    <col min="22" max="16384" width="8.83203125" style="2"/>
  </cols>
  <sheetData>
    <row r="1" spans="1:21" s="20" customFormat="1" ht="24">
      <c r="A1" s="18" t="s">
        <v>0</v>
      </c>
      <c r="B1" s="17" t="s">
        <v>1492</v>
      </c>
      <c r="C1" s="17" t="s">
        <v>1493</v>
      </c>
      <c r="D1" s="17" t="s">
        <v>1494</v>
      </c>
      <c r="E1" s="17" t="s">
        <v>1495</v>
      </c>
      <c r="F1" s="17" t="s">
        <v>6</v>
      </c>
      <c r="G1" s="16" t="s">
        <v>1496</v>
      </c>
      <c r="H1" s="16" t="s">
        <v>1497</v>
      </c>
      <c r="I1" s="16" t="s">
        <v>4</v>
      </c>
      <c r="J1" s="16" t="s">
        <v>5</v>
      </c>
      <c r="K1" s="15" t="s">
        <v>1498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10" t="s">
        <v>1491</v>
      </c>
      <c r="E2" s="9" t="s">
        <v>4343</v>
      </c>
      <c r="F2" s="12" t="str">
        <f>IF(E2="","",IFERROR(VLOOKUP(E2,'1-学员信息表'!A:AG,2,0),"错误"))</f>
        <v>timmy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18588661238</v>
      </c>
      <c r="P2" s="8" t="str">
        <f>IF(E2="","",IFERROR(VLOOKUP(E2,'4-收据记录表'!D:AX,26,0),"错误"))</f>
        <v>张松煌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07-网络咨询</v>
      </c>
      <c r="T2" s="4" t="str">
        <f>IF(E2="","",IF(ISERROR(VLOOKUP(E2,'1-学员信息表'!A:AG,20,0)),"错误",IF(VLOOKUP(E2,'1-学员信息表'!A:AG,20,0)="","错误",VLOOKUP(E2,'1-学员信息表'!A:AG,20,0))))</f>
        <v>东莞市东城朝天实验小学</v>
      </c>
      <c r="U2" s="8" t="str">
        <f>IF(E2="","",IF(ISERROR(VLOOKUP(E2,'1-学员信息表'!A:AG,21,0)),"错误",IF(VLOOKUP(E2,'1-学员信息表'!A:AG,21,0)="","错误",VLOOKUP(E2,'1-学员信息表'!A:AG,21,0))))</f>
        <v>大班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10" t="s">
        <v>1491</v>
      </c>
      <c r="E3" s="9" t="s">
        <v>4354</v>
      </c>
      <c r="F3" s="12" t="str">
        <f>IF(E3="","",IFERROR(VLOOKUP(E3,'1-学员信息表'!A:AG,2,0),"错误"))</f>
        <v>熊峰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0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18925081158</v>
      </c>
      <c r="P3" s="8" t="str">
        <f>IF(E3="","",IFERROR(VLOOKUP(E3,'4-收据记录表'!D:AX,26,0),"错误"))</f>
        <v>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广州市天河区天府路小学</v>
      </c>
      <c r="U3" s="8" t="str">
        <f>IF(E3="","",IF(ISERROR(VLOOKUP(E3,'1-学员信息表'!A:AG,21,0)),"错误",IF(VLOOKUP(E3,'1-学员信息表'!A:AG,21,0)="","错误",VLOOKUP(E3,'1-学员信息表'!A:AG,21,0))))</f>
        <v>三年级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天河天府路中心</v>
      </c>
      <c r="D4" s="10" t="s">
        <v>1491</v>
      </c>
      <c r="E4" s="9" t="s">
        <v>4361</v>
      </c>
      <c r="F4" s="12" t="str">
        <f>IF(E4="","",IFERROR(VLOOKUP(E4,'1-学员信息表'!A:AG,2,0),"错误"))</f>
        <v>陆文蓓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0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13719299327</v>
      </c>
      <c r="P4" s="8" t="str">
        <f>IF(E4="","",IFERROR(VLOOKUP(E4,'4-收据记录表'!D:AX,26,0),"错误"))</f>
        <v>王圆圆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02-课题：童话剧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天河天府路中心</v>
      </c>
      <c r="D5" s="10" t="s">
        <v>1491</v>
      </c>
      <c r="E5" s="9" t="s">
        <v>4365</v>
      </c>
      <c r="F5" s="12" t="str">
        <f>IF(E5="","",IFERROR(VLOOKUP(E5,'1-学员信息表'!A:AG,2,0),"错误"))</f>
        <v>赵若菡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0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13828420843</v>
      </c>
      <c r="P5" s="8" t="str">
        <f>IF(E5="","",IFERROR(VLOOKUP(E5,'4-收据记录表'!D:AX,26,0),"错误"))</f>
        <v>王圆圆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04-课题：演讲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二年级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天河天府路中心</v>
      </c>
      <c r="D6" s="10" t="s">
        <v>1491</v>
      </c>
      <c r="E6" s="9" t="s">
        <v>4371</v>
      </c>
      <c r="F6" s="12" t="str">
        <f>IF(E6="","",IFERROR(VLOOKUP(E6,'1-学员信息表'!A:AG,2,0),"错误"))</f>
        <v>冯钰淑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0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13928867265</v>
      </c>
      <c r="P6" s="8" t="str">
        <f>IF(E6="","",IFERROR(VLOOKUP(E6,'4-收据记录表'!D:AX,26,0),"错误"))</f>
        <v>张松煌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02-课题：童话剧</v>
      </c>
      <c r="T6" s="4" t="str">
        <f>IF(E6="","",IF(ISERROR(VLOOKUP(E6,'1-学员信息表'!A:AG,20,0)),"错误",IF(VLOOKUP(E6,'1-学员信息表'!A:AG,20,0)="","错误",VLOOKUP(E6,'1-学员信息表'!A:AG,20,0))))</f>
        <v>广州市天河区天府路小学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天河天府路中心</v>
      </c>
      <c r="D7" s="10" t="s">
        <v>1491</v>
      </c>
      <c r="E7" s="9" t="s">
        <v>4378</v>
      </c>
      <c r="F7" s="12" t="str">
        <f>IF(E7="","",IFERROR(VLOOKUP(E7,'1-学员信息表'!A:AG,2,0),"错误"))</f>
        <v>徐宸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15914290808</v>
      </c>
      <c r="P7" s="8" t="str">
        <f>IF(E7="","",IFERROR(VLOOKUP(E7,'4-收据记录表'!D:AX,26,0),"错误"))</f>
        <v>张松煌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广州市天河区天府路小学</v>
      </c>
      <c r="U7" s="8" t="str">
        <f>IF(E7="","",IF(ISERROR(VLOOKUP(E7,'1-学员信息表'!A:AG,21,0)),"错误",IF(VLOOKUP(E7,'1-学员信息表'!A:AG,21,0)="","错误",VLOOKUP(E7,'1-学员信息表'!A:AG,21,0))))</f>
        <v>一年级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天河天府路中心</v>
      </c>
      <c r="D8" s="10" t="s">
        <v>1491</v>
      </c>
      <c r="E8" s="9" t="s">
        <v>4384</v>
      </c>
      <c r="F8" s="12" t="str">
        <f>IF(E8="","",IFERROR(VLOOKUP(E8,'1-学员信息表'!A:AG,2,0),"错误"))</f>
        <v>曾子瀚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18664866876</v>
      </c>
      <c r="P8" s="8" t="str">
        <f>IF(E8="","",IFERROR(VLOOKUP(E8,'4-收据记录表'!D:AX,26,0),"错误"))</f>
        <v>张松煌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03-课题：自然拼音</v>
      </c>
      <c r="T8" s="4" t="str">
        <f>IF(E8="","",IF(ISERROR(VLOOKUP(E8,'1-学员信息表'!A:AG,20,0)),"错误",IF(VLOOKUP(E8,'1-学员信息表'!A:AG,20,0)="","错误",VLOOKUP(E8,'1-学员信息表'!A:AG,20,0))))</f>
        <v>广州市天河区天府路小学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天河天府路中心</v>
      </c>
      <c r="D9" s="10" t="s">
        <v>1491</v>
      </c>
      <c r="E9" s="9" t="s">
        <v>4391</v>
      </c>
      <c r="F9" s="12" t="str">
        <f>IF(E9="","",IFERROR(VLOOKUP(E9,'1-学员信息表'!A:AG,2,0),"错误"))</f>
        <v>王子荞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18666091785</v>
      </c>
      <c r="P9" s="8" t="str">
        <f>IF(E9="","",IFERROR(VLOOKUP(E9,'4-收据记录表'!D:AX,26,0),"错误"))</f>
        <v>彭永红(副签单人),张松煌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01-老带新,02-课题：童话剧</v>
      </c>
      <c r="T9" s="4" t="str">
        <f>IF(E9="","",IF(ISERROR(VLOOKUP(E9,'1-学员信息表'!A:AG,20,0)),"错误",IF(VLOOKUP(E9,'1-学员信息表'!A:AG,20,0)="","错误",VLOOKUP(E9,'1-学员信息表'!A:AG,20,0))))</f>
        <v>广州市天河区天府路小学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天河天府路中心</v>
      </c>
      <c r="D10" s="10" t="s">
        <v>1491</v>
      </c>
      <c r="E10" s="9" t="s">
        <v>4397</v>
      </c>
      <c r="F10" s="12" t="str">
        <f>IF(E10="","",IFERROR(VLOOKUP(E10,'1-学员信息表'!A:AG,2,0),"错误"))</f>
        <v>陈博源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13560139305</v>
      </c>
      <c r="P10" s="8" t="str">
        <f>IF(E10="","",IFERROR(VLOOKUP(E10,'4-收据记录表'!D:AX,26,0),"错误"))</f>
        <v>翟志翔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10-其他渠道推荐</v>
      </c>
      <c r="T10" s="4" t="str">
        <f>IF(E10="","",IF(ISERROR(VLOOKUP(E10,'1-学员信息表'!A:AG,20,0)),"错误",IF(VLOOKUP(E10,'1-学员信息表'!A:AG,20,0)="","错误",VLOOKUP(E10,'1-学员信息表'!A:AG,20,0))))</f>
        <v>广州市天河区天府路小学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天河天府路中心</v>
      </c>
      <c r="D11" s="10" t="s">
        <v>1491</v>
      </c>
      <c r="E11" s="9" t="s">
        <v>4401</v>
      </c>
      <c r="F11" s="12" t="str">
        <f>IF(E11="","",IFERROR(VLOOKUP(E11,'1-学员信息表'!A:AG,2,0),"错误"))</f>
        <v>肖昕瑶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13570251087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06-上门咨询,10-其他渠道推荐</v>
      </c>
      <c r="T11" s="4" t="str">
        <f>IF(E11="","",IF(ISERROR(VLOOKUP(E11,'1-学员信息表'!A:AG,20,0)),"错误",IF(VLOOKUP(E11,'1-学员信息表'!A:AG,20,0)="","错误",VLOOKUP(E11,'1-学员信息表'!A:AG,20,0))))</f>
        <v>东华幼儿园</v>
      </c>
      <c r="U11" s="8" t="str">
        <f>IF(E11="","",IF(ISERROR(VLOOKUP(E11,'1-学员信息表'!A:AG,21,0)),"错误",IF(VLOOKUP(E11,'1-学员信息表'!A:AG,21,0)="","错误",VLOOKUP(E11,'1-学员信息表'!A:AG,21,0))))</f>
        <v>中班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天河天府路中心</v>
      </c>
      <c r="D12" s="10" t="s">
        <v>1491</v>
      </c>
      <c r="E12" s="9" t="s">
        <v>4408</v>
      </c>
      <c r="F12" s="12" t="str">
        <f>IF(E12="","",IFERROR(VLOOKUP(E12,'1-学员信息表'!A:AG,2,0),"错误"))</f>
        <v>彭星语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18688858951</v>
      </c>
      <c r="P12" s="8" t="str">
        <f>IF(E12="","",IFERROR(VLOOKUP(E12,'4-收据记录表'!D:AX,26,0),"错误"))</f>
        <v>张松煌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03-课题：自然拼音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一年级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天河天府路中心</v>
      </c>
      <c r="D13" s="10" t="s">
        <v>1491</v>
      </c>
      <c r="E13" s="9" t="s">
        <v>4416</v>
      </c>
      <c r="F13" s="12" t="str">
        <f>IF(E13="","",IFERROR(VLOOKUP(E13,'1-学员信息表'!A:AG,2,0),"错误"))</f>
        <v>范越好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13570311969</v>
      </c>
      <c r="P13" s="8" t="str">
        <f>IF(E13="","",IFERROR(VLOOKUP(E13,'4-收据记录表'!D:AX,26,0),"错误"))</f>
        <v>王圆圆,彭永红（副签单人)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07-网络咨询,02-课题：童话剧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中班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天河天府路中心</v>
      </c>
      <c r="D14" s="10" t="s">
        <v>1491</v>
      </c>
      <c r="E14" s="9" t="s">
        <v>4422</v>
      </c>
      <c r="F14" s="12" t="str">
        <f>IF(E14="","",IFERROR(VLOOKUP(E14,'1-学员信息表'!A:AG,2,0),"错误"))</f>
        <v>黄楷邦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13926477498</v>
      </c>
      <c r="P14" s="8" t="str">
        <f>IF(E14="","",IFERROR(VLOOKUP(E14,'4-收据记录表'!D:AX,26,0),"错误"))</f>
        <v>张松煌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03-课题：自然拼音</v>
      </c>
      <c r="T14" s="4" t="str">
        <f>IF(E14="","",IF(ISERROR(VLOOKUP(E14,'1-学员信息表'!A:AG,20,0)),"错误",IF(VLOOKUP(E14,'1-学员信息表'!A:AG,20,0)="","错误",VLOOKUP(E14,'1-学员信息表'!A:AG,20,0))))</f>
        <v>朝阳东幼儿园</v>
      </c>
      <c r="U14" s="8" t="str">
        <f>IF(E14="","",IF(ISERROR(VLOOKUP(E14,'1-学员信息表'!A:AG,21,0)),"错误",IF(VLOOKUP(E14,'1-学员信息表'!A:AG,21,0)="","错误",VLOOKUP(E14,'1-学员信息表'!A:AG,21,0))))</f>
        <v>大班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天河天府路中心</v>
      </c>
      <c r="D15" s="10" t="s">
        <v>1491</v>
      </c>
      <c r="E15" s="9" t="s">
        <v>4431</v>
      </c>
      <c r="F15" s="12" t="str">
        <f>IF(E15="","",IFERROR(VLOOKUP(E15,'1-学员信息表'!A:AG,2,0),"错误"))</f>
        <v>柯皓天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15913164129</v>
      </c>
      <c r="P15" s="8" t="str">
        <f>IF(E15="","",IFERROR(VLOOKUP(E15,'4-收据记录表'!D:AX,26,0),"错误"))</f>
        <v>王圆圆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广州邮电通信设备公司幼儿园</v>
      </c>
      <c r="U15" s="8" t="str">
        <f>IF(E15="","",IF(ISERROR(VLOOKUP(E15,'1-学员信息表'!A:AG,21,0)),"错误",IF(VLOOKUP(E15,'1-学员信息表'!A:AG,21,0)="","错误",VLOOKUP(E15,'1-学员信息表'!A:AG,21,0))))</f>
        <v>中班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天河天府路中心</v>
      </c>
      <c r="D16" s="10" t="s">
        <v>1491</v>
      </c>
      <c r="E16" s="9" t="s">
        <v>4437</v>
      </c>
      <c r="F16" s="12" t="str">
        <f>IF(E16="","",IFERROR(VLOOKUP(E16,'1-学员信息表'!A:AG,2,0),"错误"))</f>
        <v>熊奕宁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13632404301</v>
      </c>
      <c r="P16" s="8" t="str">
        <f>IF(E16="","",IFERROR(VLOOKUP(E16,'4-收据记录表'!D:AX,26,0),"错误"))</f>
        <v>张松煌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tr">
        <f>IF(E16="","",IF(ISERROR(VLOOKUP(E16,'1-学员信息表'!A:AG,20,0)),"错误",IF(VLOOKUP(E16,'1-学员信息表'!A:AG,20,0)="","错误",VLOOKUP(E16,'1-学员信息表'!A:AG,20,0))))</f>
        <v>广州市天河区天府路小学</v>
      </c>
      <c r="U16" s="8" t="str">
        <f>IF(E16="","",IF(ISERROR(VLOOKUP(E16,'1-学员信息表'!A:AG,21,0)),"错误",IF(VLOOKUP(E16,'1-学员信息表'!A:AG,21,0)="","错误",VLOOKUP(E16,'1-学员信息表'!A:AG,21,0))))</f>
        <v>二年级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天河天府路中心</v>
      </c>
      <c r="D17" s="10" t="s">
        <v>1491</v>
      </c>
      <c r="E17" s="9" t="s">
        <v>4443</v>
      </c>
      <c r="F17" s="12" t="str">
        <f>IF(E17="","",IFERROR(VLOOKUP(E17,'1-学员信息表'!A:AG,2,0),"错误"))</f>
        <v>陈铭灏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13798058415</v>
      </c>
      <c r="P17" s="8" t="str">
        <f>IF(E17="","",IFERROR(VLOOKUP(E17,'4-收据记录表'!D:AX,26,0),"错误"))</f>
        <v>张松煌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广州市天河区天府路小学</v>
      </c>
      <c r="U17" s="8" t="str">
        <f>IF(E17="","",IF(ISERROR(VLOOKUP(E17,'1-学员信息表'!A:AG,21,0)),"错误",IF(VLOOKUP(E17,'1-学员信息表'!A:AG,21,0)="","错误",VLOOKUP(E17,'1-学员信息表'!A:AG,21,0))))</f>
        <v>一年级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天河天府路中心</v>
      </c>
      <c r="D18" s="10" t="s">
        <v>1491</v>
      </c>
      <c r="E18" s="9" t="s">
        <v>4448</v>
      </c>
      <c r="F18" s="12" t="str">
        <f>IF(E18="","",IFERROR(VLOOKUP(E18,'1-学员信息表'!A:AG,2,0),"错误"))</f>
        <v>张书瑶4101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13580554101</v>
      </c>
      <c r="P18" s="8" t="str">
        <f>IF(E18="","",IFERROR(VLOOKUP(E18,'4-收据记录表'!D:AX,26,0),"错误"))</f>
        <v>张松煌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03-课题：自然拼音</v>
      </c>
      <c r="T18" s="4" t="str">
        <f>IF(E18="","",IF(ISERROR(VLOOKUP(E18,'1-学员信息表'!A:AG,20,0)),"错误",IF(VLOOKUP(E18,'1-学员信息表'!A:AG,20,0)="","错误",VLOOKUP(E18,'1-学员信息表'!A:AG,20,0))))</f>
        <v>广州市天河区天府路小学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天河天府路中心</v>
      </c>
      <c r="D19" s="10" t="s">
        <v>1491</v>
      </c>
      <c r="E19" s="9" t="s">
        <v>4459</v>
      </c>
      <c r="F19" s="12" t="str">
        <f>IF(E19="","",IFERROR(VLOOKUP(E19,'1-学员信息表'!A:AG,2,0),"错误"))</f>
        <v>胡遥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13631346942</v>
      </c>
      <c r="P19" s="8" t="str">
        <f>IF(E19="","",IFERROR(VLOOKUP(E19,'4-收据记录表'!D:AX,26,0),"错误"))</f>
        <v>王圆圆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10-其他渠道推荐</v>
      </c>
      <c r="T19" s="4" t="str">
        <f>IF(E19="","",IF(ISERROR(VLOOKUP(E19,'1-学员信息表'!A:AG,20,0)),"错误",IF(VLOOKUP(E19,'1-学员信息表'!A:AG,20,0)="","错误",VLOOKUP(E19,'1-学员信息表'!A:AG,20,0))))</f>
        <v>东华幼儿园</v>
      </c>
      <c r="U19" s="8" t="str">
        <f>IF(E19="","",IF(ISERROR(VLOOKUP(E19,'1-学员信息表'!A:AG,21,0)),"错误",IF(VLOOKUP(E19,'1-学员信息表'!A:AG,21,0)="","错误",VLOOKUP(E19,'1-学员信息表'!A:AG,21,0))))</f>
        <v>中班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天河天府路中心</v>
      </c>
      <c r="D20" s="10" t="s">
        <v>1491</v>
      </c>
      <c r="E20" s="9" t="s">
        <v>4454</v>
      </c>
      <c r="F20" s="12" t="str">
        <f>IF(E20="","",IFERROR(VLOOKUP(E20,'1-学员信息表'!A:AG,2,0),"错误"))</f>
        <v>胡逍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13631346942</v>
      </c>
      <c r="P20" s="8" t="str">
        <f>IF(E20="","",IFERROR(VLOOKUP(E20,'4-收据记录表'!D:AX,26,0),"错误"))</f>
        <v>王圆圆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10-其他渠道推荐</v>
      </c>
      <c r="T20" s="4" t="str">
        <f>IF(E20="","",IF(ISERROR(VLOOKUP(E20,'1-学员信息表'!A:AG,20,0)),"错误",IF(VLOOKUP(E20,'1-学员信息表'!A:AG,20,0)="","错误",VLOOKUP(E20,'1-学员信息表'!A:AG,20,0))))</f>
        <v>东华幼儿园</v>
      </c>
      <c r="U20" s="8" t="str">
        <f>IF(E20="","",IF(ISERROR(VLOOKUP(E20,'1-学员信息表'!A:AG,21,0)),"错误",IF(VLOOKUP(E20,'1-学员信息表'!A:AG,21,0)="","错误",VLOOKUP(E20,'1-学员信息表'!A:AG,21,0))))</f>
        <v>中班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天河天府路中心</v>
      </c>
      <c r="D21" s="10" t="s">
        <v>1491</v>
      </c>
      <c r="E21" s="9" t="s">
        <v>4464</v>
      </c>
      <c r="F21" s="12" t="str">
        <f>IF(E21="","",IFERROR(VLOOKUP(E21,'1-学员信息表'!A:AG,2,0),"错误"))</f>
        <v>何思睿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13929558460</v>
      </c>
      <c r="P21" s="8" t="str">
        <f>IF(E21="","",IFERROR(VLOOKUP(E21,'4-收据记录表'!D:AX,26,0),"错误"))</f>
        <v>王圆圆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广州市天河区天府路小学</v>
      </c>
      <c r="U21" s="8" t="str">
        <f>IF(E21="","",IF(ISERROR(VLOOKUP(E21,'1-学员信息表'!A:AG,21,0)),"错误",IF(VLOOKUP(E21,'1-学员信息表'!A:AG,21,0)="","错误",VLOOKUP(E21,'1-学员信息表'!A:AG,21,0))))</f>
        <v>二年级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天河天府路中心</v>
      </c>
      <c r="D22" s="10" t="s">
        <v>1491</v>
      </c>
      <c r="E22" s="9" t="s">
        <v>4470</v>
      </c>
      <c r="F22" s="12" t="str">
        <f>IF(E22="","",IFERROR(VLOOKUP(E22,'1-学员信息表'!A:AG,2,0),"错误"))</f>
        <v>骆伊洋Dora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13924227183</v>
      </c>
      <c r="P22" s="8" t="str">
        <f>IF(E22="","",IFERROR(VLOOKUP(E22,'4-收据记录表'!D:AX,26,0),"错误"))</f>
        <v>张松煌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广州市天河区天府路小学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天河天府路中心</v>
      </c>
      <c r="D23" s="10" t="s">
        <v>1491</v>
      </c>
      <c r="E23" s="9" t="s">
        <v>4475</v>
      </c>
      <c r="F23" s="12" t="str">
        <f>IF(E23="","",IFERROR(VLOOKUP(E23,'1-学员信息表'!A:AG,2,0),"错误"))</f>
        <v>陈启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13726789319</v>
      </c>
      <c r="P23" s="8" t="str">
        <f>IF(E23="","",IFERROR(VLOOKUP(E23,'4-收据记录表'!D:AX,26,0),"错误"))</f>
        <v>陈健霞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tr">
        <f>IF(E23="","",IF(ISERROR(VLOOKUP(E23,'1-学员信息表'!A:AG,20,0)),"错误",IF(VLOOKUP(E23,'1-学员信息表'!A:AG,20,0)="","错误",VLOOKUP(E23,'1-学员信息表'!A:AG,20,0))))</f>
        <v>广州市天河区天府路小学</v>
      </c>
      <c r="U23" s="8" t="str">
        <f>IF(E23="","",IF(ISERROR(VLOOKUP(E23,'1-学员信息表'!A:AG,21,0)),"错误",IF(VLOOKUP(E23,'1-学员信息表'!A:AG,21,0)="","错误",VLOOKUP(E23,'1-学员信息表'!A:AG,21,0))))</f>
        <v>二年级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天河天府路中心</v>
      </c>
      <c r="D24" s="10" t="s">
        <v>1491</v>
      </c>
      <c r="E24" s="9" t="s">
        <v>4484</v>
      </c>
      <c r="F24" s="12" t="str">
        <f>IF(E24="","",IFERROR(VLOOKUP(E24,'1-学员信息表'!A:AG,2,0),"错误"))</f>
        <v>陈悦心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13302255996</v>
      </c>
      <c r="P24" s="8" t="str">
        <f>IF(E24="","",IFERROR(VLOOKUP(E24,'4-收据记录表'!D:AX,26,0),"错误"))</f>
        <v>张松煌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03-课题：自然拼音</v>
      </c>
      <c r="T24" s="4" t="str">
        <f>IF(E24="","",IF(ISERROR(VLOOKUP(E24,'1-学员信息表'!A:AG,20,0)),"错误",IF(VLOOKUP(E24,'1-学员信息表'!A:AG,20,0)="","错误",VLOOKUP(E24,'1-学员信息表'!A:AG,20,0))))</f>
        <v>广州市天河区天府路小学</v>
      </c>
      <c r="U24" s="8" t="str">
        <f>IF(E24="","",IF(ISERROR(VLOOKUP(E24,'1-学员信息表'!A:AG,21,0)),"错误",IF(VLOOKUP(E24,'1-学员信息表'!A:AG,21,0)="","错误",VLOOKUP(E24,'1-学员信息表'!A:AG,21,0))))</f>
        <v>二年级</v>
      </c>
    </row>
    <row r="25" spans="1:21">
      <c r="A25" s="8">
        <f t="shared" si="0"/>
        <v>24</v>
      </c>
      <c r="B25" s="12" t="str">
        <f t="shared" si="1"/>
        <v>07月</v>
      </c>
      <c r="C25" s="11" t="str">
        <f t="shared" si="2"/>
        <v>天河天府路中心</v>
      </c>
      <c r="D25" s="10" t="s">
        <v>1491</v>
      </c>
      <c r="E25" s="9" t="s">
        <v>4490</v>
      </c>
      <c r="F25" s="12" t="str">
        <f>IF(E25="","",IFERROR(VLOOKUP(E25,'1-学员信息表'!A:AG,2,0),"错误"))</f>
        <v>简耀龙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13318767909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03-课题：自然拼音</v>
      </c>
      <c r="T25" s="4" t="str">
        <f>IF(E25="","",IF(ISERROR(VLOOKUP(E25,'1-学员信息表'!A:AG,20,0)),"错误",IF(VLOOKUP(E25,'1-学员信息表'!A:AG,20,0)="","错误",VLOOKUP(E25,'1-学员信息表'!A:AG,20,0))))</f>
        <v>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07月</v>
      </c>
      <c r="C26" s="11" t="str">
        <f t="shared" si="2"/>
        <v>天河天府路中心</v>
      </c>
      <c r="D26" s="10" t="s">
        <v>1491</v>
      </c>
      <c r="E26" s="9" t="s">
        <v>4495</v>
      </c>
      <c r="F26" s="12" t="str">
        <f>IF(E26="","",IFERROR(VLOOKUP(E26,'1-学员信息表'!A:AG,2,0),"错误"))</f>
        <v>刘烔燊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13828081771</v>
      </c>
      <c r="P26" s="8" t="str">
        <f>IF(E26="","",IFERROR(VLOOKUP(E26,'4-收据记录表'!D:AX,26,0),"错误"))</f>
        <v>张松煌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07-网络咨询</v>
      </c>
      <c r="T26" s="4" t="str">
        <f>IF(E26="","",IF(ISERROR(VLOOKUP(E26,'1-学员信息表'!A:AG,20,0)),"错误",IF(VLOOKUP(E26,'1-学员信息表'!A:AG,20,0)="","错误",VLOOKUP(E26,'1-学员信息表'!A:AG,20,0))))</f>
        <v>广州市天河区天府路小学</v>
      </c>
      <c r="U26" s="8" t="str">
        <f>IF(E26="","",IF(ISERROR(VLOOKUP(E26,'1-学员信息表'!A:AG,21,0)),"错误",IF(VLOOKUP(E26,'1-学员信息表'!A:AG,21,0)="","错误",VLOOKUP(E26,'1-学员信息表'!A:AG,21,0))))</f>
        <v>一年级</v>
      </c>
    </row>
    <row r="27" spans="1:21">
      <c r="A27" s="8">
        <f t="shared" si="0"/>
        <v>26</v>
      </c>
      <c r="B27" s="12" t="str">
        <f t="shared" si="1"/>
        <v>07月</v>
      </c>
      <c r="C27" s="11" t="str">
        <f t="shared" si="2"/>
        <v>天河天府路中心</v>
      </c>
      <c r="D27" s="10" t="s">
        <v>1491</v>
      </c>
      <c r="E27" s="9" t="s">
        <v>4500</v>
      </c>
      <c r="F27" s="12" t="str">
        <f>IF(E27="","",IFERROR(VLOOKUP(E27,'1-学员信息表'!A:AG,2,0),"错误"))</f>
        <v>杨旖妮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13922455606</v>
      </c>
      <c r="P27" s="8" t="str">
        <f>IF(E27="","",IFERROR(VLOOKUP(E27,'4-收据记录表'!D:AX,26,0),"错误"))</f>
        <v>王圆圆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06-上门咨询</v>
      </c>
      <c r="T27" s="4" t="str">
        <f>IF(E27="","",IF(ISERROR(VLOOKUP(E27,'1-学员信息表'!A:AG,20,0)),"错误",IF(VLOOKUP(E27,'1-学员信息表'!A:AG,20,0)="","错误",VLOOKUP(E27,'1-学员信息表'!A:AG,20,0))))</f>
        <v>广州市天河区天府路小学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07月</v>
      </c>
      <c r="C28" s="11" t="str">
        <f t="shared" si="2"/>
        <v>天河天府路中心</v>
      </c>
      <c r="D28" s="10" t="s">
        <v>1491</v>
      </c>
      <c r="E28" s="9" t="s">
        <v>4506</v>
      </c>
      <c r="F28" s="12" t="str">
        <f>IF(E28="","",IFERROR(VLOOKUP(E28,'1-学员信息表'!A:AG,2,0),"错误"))</f>
        <v>李晓语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13602452352</v>
      </c>
      <c r="P28" s="8" t="str">
        <f>IF(E28="","",IFERROR(VLOOKUP(E28,'4-收据记录表'!D:AX,26,0),"错误"))</f>
        <v>张松煌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01-老带新</v>
      </c>
      <c r="T28" s="4" t="str">
        <f>IF(E28="","",IF(ISERROR(VLOOKUP(E28,'1-学员信息表'!A:AG,20,0)),"错误",IF(VLOOKUP(E28,'1-学员信息表'!A:AG,20,0)="","错误",VLOOKUP(E28,'1-学员信息表'!A:AG,20,0))))</f>
        <v>东华幼儿园</v>
      </c>
      <c r="U28" s="8" t="str">
        <f>IF(E28="","",IF(ISERROR(VLOOKUP(E28,'1-学员信息表'!A:AG,21,0)),"错误",IF(VLOOKUP(E28,'1-学员信息表'!A:AG,21,0)="","错误",VLOOKUP(E28,'1-学员信息表'!A:AG,21,0))))</f>
        <v>中班</v>
      </c>
    </row>
    <row r="29" spans="1:21">
      <c r="A29" s="8">
        <f t="shared" si="0"/>
        <v>28</v>
      </c>
      <c r="B29" s="12" t="str">
        <f t="shared" si="1"/>
        <v>07月</v>
      </c>
      <c r="C29" s="11" t="str">
        <f t="shared" si="2"/>
        <v>天河天府路中心</v>
      </c>
      <c r="D29" s="10" t="s">
        <v>1491</v>
      </c>
      <c r="E29" s="9" t="s">
        <v>4512</v>
      </c>
      <c r="F29" s="12" t="str">
        <f>IF(E29="","",IFERROR(VLOOKUP(E29,'1-学员信息表'!A:AG,2,0),"错误"))</f>
        <v>蓝添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13924268965</v>
      </c>
      <c r="P29" s="8" t="str">
        <f>IF(E29="","",IFERROR(VLOOKUP(E29,'4-收据记录表'!D:AX,26,0),"错误"))</f>
        <v>王圆圆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06-上门咨询,01-老带新</v>
      </c>
      <c r="T29" s="4" t="str">
        <f>IF(E29="","",IF(ISERROR(VLOOKUP(E29,'1-学员信息表'!A:AG,20,0)),"错误",IF(VLOOKUP(E29,'1-学员信息表'!A:AG,20,0)="","错误",VLOOKUP(E29,'1-学员信息表'!A:AG,20,0))))</f>
        <v>广州市番禺区华南碧桂园学校</v>
      </c>
      <c r="U29" s="8" t="str">
        <f>IF(E29="","",IF(ISERROR(VLOOKUP(E29,'1-学员信息表'!A:AG,21,0)),"错误",IF(VLOOKUP(E29,'1-学员信息表'!A:AG,21,0)="","错误",VLOOKUP(E29,'1-学员信息表'!A:AG,21,0))))</f>
        <v>四年级</v>
      </c>
    </row>
    <row r="30" spans="1:21">
      <c r="A30" s="8">
        <f t="shared" si="0"/>
        <v>29</v>
      </c>
      <c r="B30" s="12" t="str">
        <f t="shared" si="1"/>
        <v>07月</v>
      </c>
      <c r="C30" s="11" t="str">
        <f t="shared" si="2"/>
        <v>天河天府路中心</v>
      </c>
      <c r="D30" s="10" t="s">
        <v>1491</v>
      </c>
      <c r="E30" s="9" t="s">
        <v>4520</v>
      </c>
      <c r="F30" s="12" t="str">
        <f>IF(E30="","",IFERROR(VLOOKUP(E30,'1-学员信息表'!A:AG,2,0),"错误"))</f>
        <v>廖爱跃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13602488168</v>
      </c>
      <c r="P30" s="8" t="str">
        <f>IF(E30="","",IFERROR(VLOOKUP(E30,'4-收据记录表'!D:AX,26,0),"错误"))</f>
        <v>张松煌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07-网络咨询</v>
      </c>
      <c r="T30" s="4" t="str">
        <f>IF(E30="","",IF(ISERROR(VLOOKUP(E30,'1-学员信息表'!A:AG,20,0)),"错误",IF(VLOOKUP(E30,'1-学员信息表'!A:AG,20,0)="","错误",VLOOKUP(E30,'1-学员信息表'!A:AG,20,0))))</f>
        <v>东华幼儿园</v>
      </c>
      <c r="U30" s="8" t="str">
        <f>IF(E30="","",IF(ISERROR(VLOOKUP(E30,'1-学员信息表'!A:AG,21,0)),"错误",IF(VLOOKUP(E30,'1-学员信息表'!A:AG,21,0)="","错误",VLOOKUP(E30,'1-学员信息表'!A:AG,21,0))))</f>
        <v>大班</v>
      </c>
    </row>
    <row r="31" spans="1:21">
      <c r="A31" s="8">
        <f t="shared" si="0"/>
        <v>30</v>
      </c>
      <c r="B31" s="12" t="str">
        <f t="shared" si="1"/>
        <v>07月</v>
      </c>
      <c r="C31" s="11" t="str">
        <f t="shared" si="2"/>
        <v>天河天府路中心</v>
      </c>
      <c r="D31" s="10" t="s">
        <v>1491</v>
      </c>
      <c r="E31" s="9" t="s">
        <v>4523</v>
      </c>
      <c r="F31" s="12" t="str">
        <f>IF(E31="","",IFERROR(VLOOKUP(E31,'1-学员信息表'!A:AG,2,0),"错误"))</f>
        <v>江晓潼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13925098803</v>
      </c>
      <c r="P31" s="8" t="str">
        <f>IF(E31="","",IFERROR(VLOOKUP(E31,'4-收据记录表'!D:AX,26,0),"错误"))</f>
        <v>王圆圆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03-课题：自然拼音</v>
      </c>
      <c r="T31" s="4" t="str">
        <f>IF(E31="","",IF(ISERROR(VLOOKUP(E31,'1-学员信息表'!A:AG,20,0)),"错误",IF(VLOOKUP(E31,'1-学员信息表'!A:AG,20,0)="","错误",VLOOKUP(E31,'1-学员信息表'!A:AG,20,0))))</f>
        <v>广州市天河区天府路小学</v>
      </c>
      <c r="U31" s="8" t="str">
        <f>IF(E31="","",IF(ISERROR(VLOOKUP(E31,'1-学员信息表'!A:AG,21,0)),"错误",IF(VLOOKUP(E31,'1-学员信息表'!A:AG,21,0)="","错误",VLOOKUP(E31,'1-学员信息表'!A:AG,21,0))))</f>
        <v>二年级</v>
      </c>
    </row>
    <row r="32" spans="1:21">
      <c r="A32" s="8">
        <f t="shared" si="0"/>
        <v>31</v>
      </c>
      <c r="B32" s="12" t="str">
        <f t="shared" si="1"/>
        <v>07月</v>
      </c>
      <c r="C32" s="11" t="str">
        <f t="shared" si="2"/>
        <v>天河天府路中心</v>
      </c>
      <c r="D32" s="10" t="s">
        <v>1491</v>
      </c>
      <c r="E32" s="9" t="s">
        <v>4527</v>
      </c>
      <c r="F32" s="12" t="str">
        <f>IF(E32="","",IFERROR(VLOOKUP(E32,'1-学员信息表'!A:AG,2,0),"错误"))</f>
        <v>梁文迪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13824469498</v>
      </c>
      <c r="P32" s="8" t="str">
        <f>IF(E32="","",IFERROR(VLOOKUP(E32,'4-收据记录表'!D:AX,26,0),"错误"))</f>
        <v>王圆圆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03-课题：自然拼音</v>
      </c>
      <c r="T32" s="4" t="str">
        <f>IF(E32="","",IF(ISERROR(VLOOKUP(E32,'1-学员信息表'!A:AG,20,0)),"错误",IF(VLOOKUP(E32,'1-学员信息表'!A:AG,20,0)="","错误",VLOOKUP(E32,'1-学员信息表'!A:AG,20,0))))</f>
        <v>天河区天府路小学</v>
      </c>
      <c r="U32" s="8" t="str">
        <f>IF(E32="","",IF(ISERROR(VLOOKUP(E32,'1-学员信息表'!A:AG,21,0)),"错误",IF(VLOOKUP(E32,'1-学员信息表'!A:AG,21,0)="","错误",VLOOKUP(E32,'1-学员信息表'!A:AG,21,0))))</f>
        <v>二年级</v>
      </c>
    </row>
    <row r="33" spans="1:21">
      <c r="A33" s="8">
        <f t="shared" si="0"/>
        <v>32</v>
      </c>
      <c r="B33" s="12" t="str">
        <f t="shared" si="1"/>
        <v>07月</v>
      </c>
      <c r="C33" s="11" t="str">
        <f t="shared" si="2"/>
        <v>天河天府路中心</v>
      </c>
      <c r="D33" s="10" t="s">
        <v>1491</v>
      </c>
      <c r="E33" s="9" t="s">
        <v>4532</v>
      </c>
      <c r="F33" s="12" t="str">
        <f>IF(E33="","",IFERROR(VLOOKUP(E33,'1-学员信息表'!A:AG,2,0),"错误"))</f>
        <v>林也淇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13660691390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03-课题：自然拼音</v>
      </c>
      <c r="T33" s="4" t="str">
        <f>IF(E33="","",IF(ISERROR(VLOOKUP(E33,'1-学员信息表'!A:AG,20,0)),"错误",IF(VLOOKUP(E33,'1-学员信息表'!A:AG,20,0)="","错误",VLOOKUP(E33,'1-学员信息表'!A:AG,20,0))))</f>
        <v>广州市天河区华景小学</v>
      </c>
      <c r="U33" s="8" t="str">
        <f>IF(E33="","",IF(ISERROR(VLOOKUP(E33,'1-学员信息表'!A:AG,21,0)),"错误",IF(VLOOKUP(E33,'1-学员信息表'!A:AG,21,0)="","错误",VLOOKUP(E33,'1-学员信息表'!A:AG,21,0))))</f>
        <v>二年级</v>
      </c>
    </row>
    <row r="34" spans="1:21">
      <c r="A34" s="8">
        <f t="shared" si="0"/>
        <v>33</v>
      </c>
      <c r="B34" s="12" t="str">
        <f t="shared" si="1"/>
        <v>07月</v>
      </c>
      <c r="C34" s="11" t="str">
        <f t="shared" si="2"/>
        <v>天河天府路中心</v>
      </c>
      <c r="D34" s="10" t="s">
        <v>1491</v>
      </c>
      <c r="E34" s="9" t="s">
        <v>4537</v>
      </c>
      <c r="F34" s="12" t="str">
        <f>IF(E34="","",IFERROR(VLOOKUP(E34,'1-学员信息表'!A:AG,2,0),"错误"))</f>
        <v>姚俊宏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13922174670</v>
      </c>
      <c r="P34" s="8" t="str">
        <f>IF(E34="","",IFERROR(VLOOKUP(E34,'4-收据记录表'!D:AX,26,0),"错误"))</f>
        <v>张松煌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07-网络咨询</v>
      </c>
      <c r="T34" s="4" t="str">
        <f>IF(E34="","",IF(ISERROR(VLOOKUP(E34,'1-学员信息表'!A:AG,20,0)),"错误",IF(VLOOKUP(E34,'1-学员信息表'!A:AG,20,0)="","错误",VLOOKUP(E34,'1-学员信息表'!A:AG,20,0))))</f>
        <v>东华幼儿园</v>
      </c>
      <c r="U34" s="8" t="str">
        <f>IF(E34="","",IF(ISERROR(VLOOKUP(E34,'1-学员信息表'!A:AG,21,0)),"错误",IF(VLOOKUP(E34,'1-学员信息表'!A:AG,21,0)="","错误",VLOOKUP(E34,'1-学员信息表'!A:AG,21,0))))</f>
        <v>中班</v>
      </c>
    </row>
    <row r="35" spans="1:21">
      <c r="A35" s="8">
        <f t="shared" si="0"/>
        <v>34</v>
      </c>
      <c r="B35" s="12" t="str">
        <f t="shared" si="1"/>
        <v>07月</v>
      </c>
      <c r="C35" s="11" t="str">
        <f t="shared" si="2"/>
        <v>天河天府路中心</v>
      </c>
      <c r="D35" s="10" t="s">
        <v>1491</v>
      </c>
      <c r="E35" s="9" t="s">
        <v>4540</v>
      </c>
      <c r="F35" s="12" t="str">
        <f>IF(E35="","",IFERROR(VLOOKUP(E35,'1-学员信息表'!A:AG,2,0),"错误"))</f>
        <v>纪博桓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13380079255</v>
      </c>
      <c r="P35" s="8" t="str">
        <f>IF(E35="","",IFERROR(VLOOKUP(E35,'4-收据记录表'!D:AX,26,0),"错误"))</f>
        <v>王圆圆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03-课题：自然拼音</v>
      </c>
      <c r="T35" s="4" t="str">
        <f>IF(E35="","",IF(ISERROR(VLOOKUP(E35,'1-学员信息表'!A:AG,20,0)),"错误",IF(VLOOKUP(E35,'1-学员信息表'!A:AG,20,0)="","错误",VLOOKUP(E35,'1-学员信息表'!A:AG,20,0))))</f>
        <v>广州市天河区天府路小学</v>
      </c>
      <c r="U35" s="8" t="str">
        <f>IF(E35="","",IF(ISERROR(VLOOKUP(E35,'1-学员信息表'!A:AG,21,0)),"错误",IF(VLOOKUP(E35,'1-学员信息表'!A:AG,21,0)="","错误",VLOOKUP(E35,'1-学员信息表'!A:AG,21,0))))</f>
        <v>二年级</v>
      </c>
    </row>
    <row r="36" spans="1:21">
      <c r="A36" s="8">
        <f t="shared" si="0"/>
        <v>35</v>
      </c>
      <c r="B36" s="12" t="str">
        <f t="shared" si="1"/>
        <v>07月</v>
      </c>
      <c r="C36" s="11" t="str">
        <f t="shared" si="2"/>
        <v>天河天府路中心</v>
      </c>
      <c r="D36" s="10" t="s">
        <v>1491</v>
      </c>
      <c r="E36" s="9" t="s">
        <v>4544</v>
      </c>
      <c r="F36" s="12" t="str">
        <f>IF(E36="","",IFERROR(VLOOKUP(E36,'1-学员信息表'!A:AG,2,0),"错误"))</f>
        <v>刘赜恺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15899957099</v>
      </c>
      <c r="P36" s="8" t="str">
        <f>IF(E36="","",IFERROR(VLOOKUP(E36,'4-收据记录表'!D:AX,26,0),"错误"))</f>
        <v>张松煌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07-网络咨询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广州市天河区华景小学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07月</v>
      </c>
      <c r="C37" s="11" t="str">
        <f t="shared" si="2"/>
        <v>天河天府路中心</v>
      </c>
      <c r="D37" s="10" t="s">
        <v>1491</v>
      </c>
      <c r="E37" s="9" t="s">
        <v>4547</v>
      </c>
      <c r="F37" s="12" t="str">
        <f>IF(E37="","",IFERROR(VLOOKUP(E37,'1-学员信息表'!A:AG,2,0),"错误"))</f>
        <v>许雯棋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13632383973</v>
      </c>
      <c r="P37" s="8" t="str">
        <f>IF(E37="","",IFERROR(VLOOKUP(E37,'4-收据记录表'!D:AX,26,0),"错误"))</f>
        <v>王圆圆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广州市天河区天府路小学</v>
      </c>
      <c r="U37" s="8" t="str">
        <f>IF(E37="","",IF(ISERROR(VLOOKUP(E37,'1-学员信息表'!A:AG,21,0)),"错误",IF(VLOOKUP(E37,'1-学员信息表'!A:AG,21,0)="","错误",VLOOKUP(E37,'1-学员信息表'!A:AG,21,0))))</f>
        <v>一年级</v>
      </c>
    </row>
    <row r="38" spans="1:21">
      <c r="A38" s="8">
        <f t="shared" si="0"/>
        <v>37</v>
      </c>
      <c r="B38" s="12" t="str">
        <f t="shared" si="1"/>
        <v>07月</v>
      </c>
      <c r="C38" s="11" t="str">
        <f t="shared" si="2"/>
        <v>天河天府路中心</v>
      </c>
      <c r="D38" s="10" t="s">
        <v>1491</v>
      </c>
      <c r="E38" s="9" t="s">
        <v>4624</v>
      </c>
      <c r="F38" s="12" t="str">
        <f>IF(E38="","",IFERROR(VLOOKUP(E38,'1-学员信息表'!A:AG,2,0),"错误"))</f>
        <v>林子妍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18922100301</v>
      </c>
      <c r="P38" s="8" t="str">
        <f>IF(E38="","",IFERROR(VLOOKUP(E38,'4-收据记录表'!D:AX,26,0),"错误"))</f>
        <v>张松煌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01-老带新</v>
      </c>
      <c r="T38" s="4" t="str">
        <f>IF(E38="","",IF(ISERROR(VLOOKUP(E38,'1-学员信息表'!A:AG,20,0)),"错误",IF(VLOOKUP(E38,'1-学员信息表'!A:AG,20,0)="","错误",VLOOKUP(E38,'1-学员信息表'!A:AG,20,0))))</f>
        <v>广州市天河区天府路小学</v>
      </c>
      <c r="U38" s="8" t="str">
        <f>IF(E38="","",IF(ISERROR(VLOOKUP(E38,'1-学员信息表'!A:AG,21,0)),"错误",IF(VLOOKUP(E38,'1-学员信息表'!A:AG,21,0)="","错误",VLOOKUP(E38,'1-学员信息表'!A:AG,21,0))))</f>
        <v>二年级</v>
      </c>
    </row>
    <row r="39" spans="1:21">
      <c r="A39" s="8">
        <f t="shared" si="0"/>
        <v>38</v>
      </c>
      <c r="B39" s="12" t="str">
        <f t="shared" si="1"/>
        <v>07月</v>
      </c>
      <c r="C39" s="11" t="str">
        <f t="shared" si="2"/>
        <v>天河天府路中心</v>
      </c>
      <c r="D39" s="10" t="s">
        <v>1491</v>
      </c>
      <c r="E39" s="9" t="s">
        <v>4629</v>
      </c>
      <c r="F39" s="12" t="str">
        <f>IF(E39="","",IFERROR(VLOOKUP(E39,'1-学员信息表'!A:AG,2,0),"错误"))</f>
        <v>邓禹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18925063330</v>
      </c>
      <c r="P39" s="8" t="str">
        <f>IF(E39="","",IFERROR(VLOOKUP(E39,'4-收据记录表'!D:AX,26,0),"错误"))</f>
        <v>张松煌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07-网络咨询</v>
      </c>
      <c r="T39" s="4" t="str">
        <f>IF(E39="","",IF(ISERROR(VLOOKUP(E39,'1-学员信息表'!A:AG,20,0)),"错误",IF(VLOOKUP(E39,'1-学员信息表'!A:AG,20,0)="","错误",VLOOKUP(E39,'1-学员信息表'!A:AG,20,0))))</f>
        <v>天河区天府路小学（翠湖分校）</v>
      </c>
      <c r="U39" s="8" t="str">
        <f>IF(E39="","",IF(ISERROR(VLOOKUP(E39,'1-学员信息表'!A:AG,21,0)),"错误",IF(VLOOKUP(E39,'1-学员信息表'!A:AG,21,0)="","错误",VLOOKUP(E39,'1-学员信息表'!A:AG,21,0))))</f>
        <v>二年级</v>
      </c>
    </row>
    <row r="40" spans="1:21">
      <c r="A40" s="8">
        <f t="shared" si="0"/>
        <v>39</v>
      </c>
      <c r="B40" s="12" t="str">
        <f t="shared" si="1"/>
        <v>07月</v>
      </c>
      <c r="C40" s="11" t="str">
        <f t="shared" si="2"/>
        <v>天河天府路中心</v>
      </c>
      <c r="D40" s="10" t="s">
        <v>1491</v>
      </c>
      <c r="E40" s="9" t="s">
        <v>4634</v>
      </c>
      <c r="F40" s="12" t="str">
        <f>IF(E40="","",IFERROR(VLOOKUP(E40,'1-学员信息表'!A:AG,2,0),"错误"))</f>
        <v>吴家兆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13533099190</v>
      </c>
      <c r="P40" s="8" t="str">
        <f>IF(E40="","",IFERROR(VLOOKUP(E40,'4-收据记录表'!D:AX,26,0),"错误"))</f>
        <v>张松煌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07-网络咨询</v>
      </c>
      <c r="T40" s="4" t="str">
        <f>IF(E40="","",IF(ISERROR(VLOOKUP(E40,'1-学员信息表'!A:AG,20,0)),"错误",IF(VLOOKUP(E40,'1-学员信息表'!A:AG,20,0)="","错误",VLOOKUP(E40,'1-学员信息表'!A:AG,20,0))))</f>
        <v>广州市天河区天府路小学</v>
      </c>
      <c r="U40" s="8" t="str">
        <f>IF(E40="","",IF(ISERROR(VLOOKUP(E40,'1-学员信息表'!A:AG,21,0)),"错误",IF(VLOOKUP(E40,'1-学员信息表'!A:AG,21,0)="","错误",VLOOKUP(E40,'1-学员信息表'!A:AG,21,0))))</f>
        <v>一年级</v>
      </c>
    </row>
    <row r="41" spans="1:21">
      <c r="A41" s="8">
        <f t="shared" si="0"/>
        <v>40</v>
      </c>
      <c r="B41" s="12" t="str">
        <f t="shared" si="1"/>
        <v>07月</v>
      </c>
      <c r="C41" s="11" t="str">
        <f t="shared" si="2"/>
        <v>天河天府路中心</v>
      </c>
      <c r="D41" s="10" t="s">
        <v>1491</v>
      </c>
      <c r="E41" s="9" t="s">
        <v>4638</v>
      </c>
      <c r="F41" s="12" t="str">
        <f>IF(E41="","",IFERROR(VLOOKUP(E41,'1-学员信息表'!A:AG,2,0),"错误"))</f>
        <v>吴家诚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13533099190</v>
      </c>
      <c r="P41" s="8" t="str">
        <f>IF(E41="","",IFERROR(VLOOKUP(E41,'4-收据记录表'!D:AX,26,0),"错误"))</f>
        <v>张松煌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07-网络咨询</v>
      </c>
      <c r="T41" s="4" t="str">
        <f>IF(E41="","",IF(ISERROR(VLOOKUP(E41,'1-学员信息表'!A:AG,20,0)),"错误",IF(VLOOKUP(E41,'1-学员信息表'!A:AG,20,0)="","错误",VLOOKUP(E41,'1-学员信息表'!A:AG,20,0))))</f>
        <v>广州市天河区天府路小学</v>
      </c>
      <c r="U41" s="8" t="str">
        <f>IF(E41="","",IF(ISERROR(VLOOKUP(E41,'1-学员信息表'!A:AG,21,0)),"错误",IF(VLOOKUP(E41,'1-学员信息表'!A:AG,21,0)="","错误",VLOOKUP(E41,'1-学员信息表'!A:AG,21,0))))</f>
        <v>一年级</v>
      </c>
    </row>
    <row r="42" spans="1:21">
      <c r="A42" s="8">
        <f t="shared" si="0"/>
        <v>41</v>
      </c>
      <c r="B42" s="12" t="str">
        <f t="shared" si="1"/>
        <v>07月</v>
      </c>
      <c r="C42" s="11" t="str">
        <f t="shared" si="2"/>
        <v>天河天府路中心</v>
      </c>
      <c r="D42" s="10" t="s">
        <v>4671</v>
      </c>
      <c r="E42" s="9" t="s">
        <v>4665</v>
      </c>
      <c r="F42" s="12" t="str">
        <f>IF(E42="","",IFERROR(VLOOKUP(E42,'1-学员信息表'!A:AG,2,0),"错误"))</f>
        <v>杨恩昊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13434361898</v>
      </c>
      <c r="P42" s="8" t="str">
        <f>IF(E42="","",IFERROR(VLOOKUP(E42,'4-收据记录表'!D:AX,26,0),"错误"))</f>
        <v>梁彩红</v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01-老带新</v>
      </c>
      <c r="T42" s="4" t="str">
        <f>IF(E42="","",IF(ISERROR(VLOOKUP(E42,'1-学员信息表'!A:AG,20,0)),"错误",IF(VLOOKUP(E42,'1-学员信息表'!A:AG,20,0)="","错误",VLOOKUP(E42,'1-学员信息表'!A:AG,20,0))))</f>
        <v>未知</v>
      </c>
      <c r="U42" s="8" t="str">
        <f>IF(E42="","",IF(ISERROR(VLOOKUP(E42,'1-学员信息表'!A:AG,21,0)),"错误",IF(VLOOKUP(E42,'1-学员信息表'!A:AG,21,0)="","错误",VLOOKUP(E42,'1-学员信息表'!A:AG,21,0))))</f>
        <v>三年级</v>
      </c>
    </row>
    <row r="43" spans="1:21">
      <c r="A43" s="8">
        <f t="shared" si="0"/>
        <v>42</v>
      </c>
      <c r="B43" s="12" t="str">
        <f t="shared" si="1"/>
        <v>07月</v>
      </c>
      <c r="C43" s="11" t="str">
        <f t="shared" si="2"/>
        <v>天河天府路中心</v>
      </c>
      <c r="D43" s="3" t="s">
        <v>4671</v>
      </c>
      <c r="E43" s="9" t="s">
        <v>4143</v>
      </c>
      <c r="F43" s="12" t="str">
        <f>IF(E43="","",IFERROR(VLOOKUP(E43,'1-学员信息表'!A:AG,2,0),"错误"))</f>
        <v>陈钧泽</v>
      </c>
      <c r="G43" s="12" t="str">
        <f>IF(E43="","",IF(ISERROR(VLOOKUP(E43,'3-班级学员信息表'!G:AC,12,0)),"错误",IF(VLOOKUP(E43,'3-班级学员信息表'!G:AC,12,0)="","错误",VLOOKUP(E43,'3-班级学员信息表'!G:AC,12,0))))</f>
        <v>未进班</v>
      </c>
      <c r="H43" s="12" t="str">
        <f>IF(E43="","",IF(ISERROR(VLOOKUP(E43,'3-班级学员信息表'!G:AC,13,0)),"错误",IF(VLOOKUP(E43,'3-班级学员信息表'!G:AC,13,0)="","错误",VLOOKUP(E43,'3-班级学员信息表'!G:AC,13,0))))</f>
        <v>未进班</v>
      </c>
      <c r="I43" s="8">
        <f>IF(E43="","",IFERROR(VLOOKUP(E43,'3-班级学员信息表'!G:AC,14,0),"错误"))</f>
        <v>0</v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>13286854113</v>
      </c>
      <c r="P43" s="8" t="str">
        <f>IF(E43="","",IFERROR(VLOOKUP(E43,'4-收据记录表'!D:AX,26,0),"错误"))</f>
        <v>梁彩红</v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>01-老带新</v>
      </c>
      <c r="T43" s="4" t="str">
        <f>IF(E43="","",IF(ISERROR(VLOOKUP(E43,'1-学员信息表'!A:AG,20,0)),"错误",IF(VLOOKUP(E43,'1-学员信息表'!A:AG,20,0)="","错误",VLOOKUP(E43,'1-学员信息表'!A:AG,20,0))))</f>
        <v>广州市天河区天府路小学</v>
      </c>
      <c r="U43" s="8" t="str">
        <f>IF(E43="","",IF(ISERROR(VLOOKUP(E43,'1-学员信息表'!A:AG,21,0)),"错误",IF(VLOOKUP(E43,'1-学员信息表'!A:AG,21,0)="","错误",VLOOKUP(E43,'1-学员信息表'!A:AG,21,0))))</f>
        <v>一年级</v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37 D43:E1048576 E42 D38:D42" name="区域1"/>
    <protectedRange sqref="E38" name="区域1_1"/>
    <protectedRange sqref="E38" name="区域3"/>
    <protectedRange sqref="E39" name="区域1_2"/>
    <protectedRange sqref="E39" name="区域3_1"/>
    <protectedRange sqref="E40" name="区域1_3"/>
    <protectedRange sqref="E40" name="区域3_2"/>
    <protectedRange sqref="E41" name="区域1_4"/>
    <protectedRange sqref="E41" name="区域3_3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D3" sqref="D3"/>
    </sheetView>
  </sheetViews>
  <sheetFormatPr baseColWidth="10" defaultColWidth="8.83203125" defaultRowHeight="14" x14ac:dyDescent="0"/>
  <cols>
    <col min="1" max="2" width="4.5" bestFit="1" customWidth="1"/>
    <col min="3" max="3" width="6.33203125" customWidth="1"/>
    <col min="4" max="5" width="5.83203125" customWidth="1"/>
    <col min="6" max="6" width="6.1640625" customWidth="1"/>
    <col min="7" max="7" width="6.5" customWidth="1"/>
    <col min="8" max="8" width="9.6640625" customWidth="1"/>
    <col min="9" max="9" width="6.83203125" customWidth="1"/>
    <col min="10" max="10" width="7" customWidth="1"/>
    <col min="13" max="13" width="7.83203125" customWidth="1"/>
    <col min="14" max="14" width="10.1640625" customWidth="1"/>
    <col min="15" max="15" width="5" customWidth="1"/>
    <col min="16" max="16" width="6.6640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3203125" customWidth="1"/>
  </cols>
  <sheetData>
    <row r="1" spans="1:28" ht="24">
      <c r="A1" s="18" t="s">
        <v>0</v>
      </c>
      <c r="B1" s="102" t="s">
        <v>1583</v>
      </c>
      <c r="C1" s="102" t="s">
        <v>1584</v>
      </c>
      <c r="D1" s="17" t="s">
        <v>1585</v>
      </c>
      <c r="E1" s="17" t="s">
        <v>1586</v>
      </c>
      <c r="F1" s="17" t="s">
        <v>6</v>
      </c>
      <c r="G1" s="16" t="s">
        <v>1587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1588</v>
      </c>
      <c r="M1" s="18" t="s">
        <v>1589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1590</v>
      </c>
      <c r="S1" s="102" t="s">
        <v>1591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3" t="s">
        <v>4676</v>
      </c>
      <c r="E2" s="9" t="s">
        <v>3579</v>
      </c>
      <c r="F2" s="12" t="str">
        <f>IF(E2="","",IFERROR(VLOOKUP(E2,'1-学员信息表'!A:AG,2,0),"错误"))</f>
        <v>曾浩轩（1）</v>
      </c>
      <c r="G2" s="12" t="e">
        <f>IF(E2="","",VLOOKUP(LEFT(H2,3),班级编码!A:M,8,0))</f>
        <v>#N/A</v>
      </c>
      <c r="H2" s="1" t="s">
        <v>4674</v>
      </c>
      <c r="I2" s="8">
        <f>IF(E2="","",IFERROR(VLOOKUP(H2,'2-班级信息'!A:AM,23,0),"错误"))</f>
        <v>0</v>
      </c>
      <c r="J2" s="8">
        <f>IF(E2="","",IFERROR(VLOOKUP(H2,'2-班级信息'!A:AM,24,0),"错误"))</f>
        <v>0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3" t="s">
        <v>4677</v>
      </c>
      <c r="N2" s="104"/>
      <c r="O2" s="105">
        <f>SUMIF('6-学员费用预警表'!A:A,E2,'6-学员费用预警表'!F:F)</f>
        <v>48</v>
      </c>
      <c r="P2" s="105">
        <f>SUMIF('6-学员费用预警表'!A:A,E2,'6-学员费用预警表'!I:I)</f>
        <v>0</v>
      </c>
      <c r="Q2" s="106" t="str">
        <f>IF(E2="","",IFERROR(VLOOKUP(E2,'1-学员信息表'!A:AG,8,0),"错误"))</f>
        <v>13602234226</v>
      </c>
      <c r="R2" s="107"/>
      <c r="S2" s="108"/>
      <c r="T2" s="1"/>
      <c r="U2" s="12"/>
      <c r="V2" s="109"/>
      <c r="W2" s="8" t="str">
        <f>IF(E2="","",IF(ISERROR(VLOOKUP(E2,'1-学员信息表'!A:AG,9,0)),"错误",IF(VLOOKUP(E2,'1-学员信息表'!A:AG,9,0)="","错误",VLOOKUP(E2,'1-学员信息表'!A:AG,9,0))))</f>
        <v>07-网络咨询</v>
      </c>
      <c r="X2" s="106" t="str">
        <f>IF(E2="","",IF(ISERROR(VLOOKUP(E2,'1-学员信息表'!A:AG,20,0)),"错误",IF(VLOOKUP(E2,'1-学员信息表'!A:AG,20,0)="","错误",VLOOKUP(E2,'1-学员信息表'!A:AG,20,0))))</f>
        <v>体育东路小学</v>
      </c>
      <c r="Y2" s="106" t="str">
        <f>IF(E2="","",IF(ISERROR(VLOOKUP(E2,'1-学员信息表'!A:AG,21,0)),"错误",IF(VLOOKUP(E2,'1-学员信息表'!A:AG,21,0)="","错误",VLOOKUP(E2,'1-学员信息表'!A:AG,21,0))))</f>
        <v>一年级</v>
      </c>
      <c r="AA2" t="s">
        <v>69</v>
      </c>
      <c r="AB2" t="s">
        <v>70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3" t="s">
        <v>4676</v>
      </c>
      <c r="E3" s="9" t="s">
        <v>3859</v>
      </c>
      <c r="F3" s="12" t="str">
        <f>IF(E3="","",IFERROR(VLOOKUP(E3,'1-学员信息表'!A:AG,2,0),"错误"))</f>
        <v>刘骐瑶</v>
      </c>
      <c r="G3" s="12" t="e">
        <f>IF(E3="","",VLOOKUP(LEFT(H3,3),班级编码!A:M,8,0))</f>
        <v>#N/A</v>
      </c>
      <c r="H3" s="9" t="s">
        <v>4674</v>
      </c>
      <c r="I3" s="8">
        <f>IF(E3="","",IFERROR(VLOOKUP(H3,'2-班级信息'!A:AM,23,0),"错误"))</f>
        <v>0</v>
      </c>
      <c r="J3" s="8">
        <f>IF(E3="","",IFERROR(VLOOKUP(H3,'2-班级信息'!A:AM,24,0),"错误"))</f>
        <v>0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10" t="s">
        <v>4677</v>
      </c>
      <c r="N3" s="104"/>
      <c r="O3" s="105">
        <f>SUMIF('6-学员费用预警表'!A:A,E3,'6-学员费用预警表'!F:F)</f>
        <v>32</v>
      </c>
      <c r="P3" s="105">
        <f>SUMIF('6-学员费用预警表'!A:A,E3,'6-学员费用预警表'!I:I)</f>
        <v>0</v>
      </c>
      <c r="Q3" s="106" t="str">
        <f>IF(E3="","",IFERROR(VLOOKUP(E3,'1-学员信息表'!A:AG,8,0),"错误"))</f>
        <v>13902202502</v>
      </c>
      <c r="R3" s="107"/>
      <c r="S3" s="108"/>
      <c r="T3" s="1"/>
      <c r="U3" s="12"/>
      <c r="V3" s="109"/>
      <c r="W3" s="8" t="str">
        <f>IF(E3="","",IF(ISERROR(VLOOKUP(E3,'1-学员信息表'!A:AG,9,0)),"错误",IF(VLOOKUP(E3,'1-学员信息表'!A:AG,9,0)="","错误",VLOOKUP(E3,'1-学员信息表'!A:AG,9,0))))</f>
        <v>06-上门咨询</v>
      </c>
      <c r="X3" s="106" t="str">
        <f>IF(E3="","",IF(ISERROR(VLOOKUP(E3,'1-学员信息表'!A:AG,20,0)),"错误",IF(VLOOKUP(E3,'1-学员信息表'!A:AG,20,0)="","错误",VLOOKUP(E3,'1-学员信息表'!A:AG,20,0))))</f>
        <v>东华幼儿园</v>
      </c>
      <c r="Y3" s="106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0"/>
      <c r="N4" s="104"/>
      <c r="O4" s="105">
        <f>SUMIF('6-学员费用预警表'!A:A,E4,'6-学员费用预警表'!F:F)</f>
        <v>0</v>
      </c>
      <c r="P4" s="105">
        <f>SUMIF('6-学员费用预警表'!A:A,E4,'6-学员费用预警表'!I:I)</f>
        <v>0</v>
      </c>
      <c r="Q4" s="106" t="str">
        <f>IF(E4="","",IFERROR(VLOOKUP(E4,'1-学员信息表'!A:AG,8,0),"错误"))</f>
        <v/>
      </c>
      <c r="R4" s="107"/>
      <c r="S4" s="108"/>
      <c r="T4" s="1"/>
      <c r="U4" s="12"/>
      <c r="V4" s="109"/>
      <c r="W4" s="8" t="str">
        <f>IF(E4="","",IF(ISERROR(VLOOKUP(E4,'1-学员信息表'!A:AG,9,0)),"错误",IF(VLOOKUP(E4,'1-学员信息表'!A:AG,9,0)="","错误",VLOOKUP(E4,'1-学员信息表'!A:AG,9,0))))</f>
        <v/>
      </c>
      <c r="X4" s="106" t="str">
        <f>IF(E4="","",IF(ISERROR(VLOOKUP(E4,'1-学员信息表'!A:AG,20,0)),"错误",IF(VLOOKUP(E4,'1-学员信息表'!A:AG,20,0)="","错误",VLOOKUP(E4,'1-学员信息表'!A:AG,20,0))))</f>
        <v/>
      </c>
      <c r="Y4" s="106" t="str">
        <f>IF(E4="","",IF(ISERROR(VLOOKUP(E4,'1-学员信息表'!A:AG,21,0)),"错误",IF(VLOOKUP(E4,'1-学员信息表'!A:AG,21,0)="","错误",VLOOKUP(E4,'1-学员信息表'!A:AG,21,0))))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0"/>
      <c r="N5" s="104"/>
      <c r="O5" s="105">
        <f>SUMIF('6-学员费用预警表'!A:A,E5,'6-学员费用预警表'!F:F)</f>
        <v>0</v>
      </c>
      <c r="P5" s="105">
        <f>SUMIF('6-学员费用预警表'!A:A,E5,'6-学员费用预警表'!I:I)</f>
        <v>0</v>
      </c>
      <c r="Q5" s="106" t="str">
        <f>IF(E5="","",IFERROR(VLOOKUP(E5,'1-学员信息表'!A:AG,8,0),"错误"))</f>
        <v/>
      </c>
      <c r="R5" s="107"/>
      <c r="S5" s="108"/>
      <c r="T5" s="1"/>
      <c r="U5" s="12"/>
      <c r="V5" s="109"/>
      <c r="W5" s="8" t="str">
        <f>IF(E5="","",IF(ISERROR(VLOOKUP(E5,'1-学员信息表'!A:AG,9,0)),"错误",IF(VLOOKUP(E5,'1-学员信息表'!A:AG,9,0)="","错误",VLOOKUP(E5,'1-学员信息表'!A:AG,9,0))))</f>
        <v/>
      </c>
      <c r="X5" s="106" t="str">
        <f>IF(E5="","",IF(ISERROR(VLOOKUP(E5,'1-学员信息表'!A:AG,20,0)),"错误",IF(VLOOKUP(E5,'1-学员信息表'!A:AG,20,0)="","错误",VLOOKUP(E5,'1-学员信息表'!A:AG,20,0))))</f>
        <v/>
      </c>
      <c r="Y5" s="106" t="str">
        <f>IF(E5="","",IF(ISERROR(VLOOKUP(E5,'1-学员信息表'!A:AG,21,0)),"错误",IF(VLOOKUP(E5,'1-学员信息表'!A:AG,21,0)="","错误",VLOOKUP(E5,'1-学员信息表'!A:AG,21,0))))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0"/>
      <c r="N6" s="104"/>
      <c r="O6" s="105">
        <f>SUMIF('6-学员费用预警表'!A:A,E6,'6-学员费用预警表'!F:F)</f>
        <v>0</v>
      </c>
      <c r="P6" s="105">
        <f>SUMIF('6-学员费用预警表'!A:A,E6,'6-学员费用预警表'!I:I)</f>
        <v>0</v>
      </c>
      <c r="Q6" s="106" t="str">
        <f>IF(E6="","",IFERROR(VLOOKUP(E6,'1-学员信息表'!A:AG,8,0),"错误"))</f>
        <v/>
      </c>
      <c r="R6" s="107"/>
      <c r="S6" s="108"/>
      <c r="T6" s="1"/>
      <c r="U6" s="12"/>
      <c r="V6" s="109"/>
      <c r="W6" s="8" t="str">
        <f>IF(E6="","",IF(ISERROR(VLOOKUP(E6,'1-学员信息表'!A:AG,9,0)),"错误",IF(VLOOKUP(E6,'1-学员信息表'!A:AG,9,0)="","错误",VLOOKUP(E6,'1-学员信息表'!A:AG,9,0))))</f>
        <v/>
      </c>
      <c r="X6" s="106" t="str">
        <f>IF(E6="","",IF(ISERROR(VLOOKUP(E6,'1-学员信息表'!A:AG,20,0)),"错误",IF(VLOOKUP(E6,'1-学员信息表'!A:AG,20,0)="","错误",VLOOKUP(E6,'1-学员信息表'!A:AG,20,0))))</f>
        <v/>
      </c>
      <c r="Y6" s="106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0"/>
      <c r="N7" s="104"/>
      <c r="O7" s="105">
        <f>SUMIF('6-学员费用预警表'!A:A,E7,'6-学员费用预警表'!F:F)</f>
        <v>0</v>
      </c>
      <c r="P7" s="105">
        <f>SUMIF('6-学员费用预警表'!A:A,E7,'6-学员费用预警表'!I:I)</f>
        <v>0</v>
      </c>
      <c r="Q7" s="106" t="str">
        <f>IF(E7="","",IFERROR(VLOOKUP(E7,'1-学员信息表'!A:AG,8,0),"错误"))</f>
        <v/>
      </c>
      <c r="R7" s="107"/>
      <c r="S7" s="108"/>
      <c r="T7" s="1"/>
      <c r="U7" s="12"/>
      <c r="V7" s="109"/>
      <c r="W7" s="8" t="str">
        <f>IF(E7="","",IF(ISERROR(VLOOKUP(E7,'1-学员信息表'!A:AG,9,0)),"错误",IF(VLOOKUP(E7,'1-学员信息表'!A:AG,9,0)="","错误",VLOOKUP(E7,'1-学员信息表'!A:AG,9,0))))</f>
        <v/>
      </c>
      <c r="X7" s="106" t="str">
        <f>IF(E7="","",IF(ISERROR(VLOOKUP(E7,'1-学员信息表'!A:AG,20,0)),"错误",IF(VLOOKUP(E7,'1-学员信息表'!A:AG,20,0)="","错误",VLOOKUP(E7,'1-学员信息表'!A:AG,20,0))))</f>
        <v/>
      </c>
      <c r="Y7" s="106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0"/>
      <c r="N8" s="104"/>
      <c r="O8" s="105">
        <f>SUMIF('6-学员费用预警表'!A:A,E8,'6-学员费用预警表'!F:F)</f>
        <v>0</v>
      </c>
      <c r="P8" s="105">
        <f>SUMIF('6-学员费用预警表'!A:A,E8,'6-学员费用预警表'!I:I)</f>
        <v>0</v>
      </c>
      <c r="Q8" s="106" t="str">
        <f>IF(E8="","",IFERROR(VLOOKUP(E8,'1-学员信息表'!A:AG,8,0),"错误"))</f>
        <v/>
      </c>
      <c r="R8" s="107"/>
      <c r="S8" s="108"/>
      <c r="T8" s="1"/>
      <c r="U8" s="12"/>
      <c r="V8" s="109"/>
      <c r="W8" s="8" t="str">
        <f>IF(E8="","",IF(ISERROR(VLOOKUP(E8,'1-学员信息表'!A:AG,9,0)),"错误",IF(VLOOKUP(E8,'1-学员信息表'!A:AG,9,0)="","错误",VLOOKUP(E8,'1-学员信息表'!A:AG,9,0))))</f>
        <v/>
      </c>
      <c r="X8" s="106" t="str">
        <f>IF(E8="","",IF(ISERROR(VLOOKUP(E8,'1-学员信息表'!A:AG,20,0)),"错误",IF(VLOOKUP(E8,'1-学员信息表'!A:AG,20,0)="","错误",VLOOKUP(E8,'1-学员信息表'!A:AG,20,0))))</f>
        <v/>
      </c>
      <c r="Y8" s="106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3"/>
      <c r="N9" s="104"/>
      <c r="O9" s="105">
        <f>SUMIF('6-学员费用预警表'!A:A,E9,'6-学员费用预警表'!F:F)</f>
        <v>0</v>
      </c>
      <c r="P9" s="105">
        <f>SUMIF('6-学员费用预警表'!A:A,E9,'6-学员费用预警表'!I:I)</f>
        <v>0</v>
      </c>
      <c r="Q9" s="106" t="str">
        <f>IF(E9="","",IFERROR(VLOOKUP(E9,'1-学员信息表'!A:AG,8,0),"错误"))</f>
        <v/>
      </c>
      <c r="R9" s="107"/>
      <c r="S9" s="108"/>
      <c r="T9" s="1"/>
      <c r="U9" s="12"/>
      <c r="V9" s="109"/>
      <c r="W9" s="8" t="str">
        <f>IF(E9="","",IF(ISERROR(VLOOKUP(E9,'1-学员信息表'!A:AG,9,0)),"错误",IF(VLOOKUP(E9,'1-学员信息表'!A:AG,9,0)="","错误",VLOOKUP(E9,'1-学员信息表'!A:AG,9,0))))</f>
        <v/>
      </c>
      <c r="X9" s="106" t="str">
        <f>IF(E9="","",IF(ISERROR(VLOOKUP(E9,'1-学员信息表'!A:AG,20,0)),"错误",IF(VLOOKUP(E9,'1-学员信息表'!A:AG,20,0)="","错误",VLOOKUP(E9,'1-学员信息表'!A:AG,20,0))))</f>
        <v/>
      </c>
      <c r="Y9" s="106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3"/>
      <c r="N10" s="104"/>
      <c r="O10" s="105">
        <f>SUMIF('6-学员费用预警表'!A:A,E10,'6-学员费用预警表'!F:F)</f>
        <v>0</v>
      </c>
      <c r="P10" s="105">
        <f>SUMIF('6-学员费用预警表'!A:A,E10,'6-学员费用预警表'!I:I)</f>
        <v>0</v>
      </c>
      <c r="Q10" s="106" t="str">
        <f>IF(E10="","",IFERROR(VLOOKUP(E10,'1-学员信息表'!A:AG,8,0),"错误"))</f>
        <v/>
      </c>
      <c r="R10" s="107"/>
      <c r="S10" s="108"/>
      <c r="T10" s="1"/>
      <c r="U10" s="12"/>
      <c r="V10" s="109"/>
      <c r="W10" s="8" t="str">
        <f>IF(E10="","",IF(ISERROR(VLOOKUP(E10,'1-学员信息表'!A:AG,9,0)),"错误",IF(VLOOKUP(E10,'1-学员信息表'!A:AG,9,0)="","错误",VLOOKUP(E10,'1-学员信息表'!A:AG,9,0))))</f>
        <v/>
      </c>
      <c r="X10" s="106" t="str">
        <f>IF(E10="","",IF(ISERROR(VLOOKUP(E10,'1-学员信息表'!A:AG,20,0)),"错误",IF(VLOOKUP(E10,'1-学员信息表'!A:AG,20,0)="","错误",VLOOKUP(E10,'1-学员信息表'!A:AG,20,0))))</f>
        <v/>
      </c>
      <c r="Y10" s="106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3"/>
      <c r="N11" s="104"/>
      <c r="O11" s="105">
        <f>SUMIF('6-学员费用预警表'!A:A,E11,'6-学员费用预警表'!F:F)</f>
        <v>0</v>
      </c>
      <c r="P11" s="105">
        <f>SUMIF('6-学员费用预警表'!A:A,E11,'6-学员费用预警表'!I:I)</f>
        <v>0</v>
      </c>
      <c r="Q11" s="106" t="str">
        <f>IF(E11="","",IFERROR(VLOOKUP(E11,'1-学员信息表'!A:AG,8,0),"错误"))</f>
        <v/>
      </c>
      <c r="R11" s="107"/>
      <c r="S11" s="108"/>
      <c r="T11" s="1"/>
      <c r="U11" s="12"/>
      <c r="V11" s="109"/>
      <c r="W11" s="8" t="str">
        <f>IF(E11="","",IF(ISERROR(VLOOKUP(E11,'1-学员信息表'!A:AG,9,0)),"错误",IF(VLOOKUP(E11,'1-学员信息表'!A:AG,9,0)="","错误",VLOOKUP(E11,'1-学员信息表'!A:AG,9,0))))</f>
        <v/>
      </c>
      <c r="X11" s="106" t="str">
        <f>IF(E11="","",IF(ISERROR(VLOOKUP(E11,'1-学员信息表'!A:AG,20,0)),"错误",IF(VLOOKUP(E11,'1-学员信息表'!A:AG,20,0)="","错误",VLOOKUP(E11,'1-学员信息表'!A:AG,20,0))))</f>
        <v/>
      </c>
      <c r="Y11" s="106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0"/>
      <c r="N12" s="104"/>
      <c r="O12" s="105">
        <f>SUMIF('6-学员费用预警表'!A:A,E12,'6-学员费用预警表'!F:F)</f>
        <v>0</v>
      </c>
      <c r="P12" s="105">
        <f>SUMIF('6-学员费用预警表'!A:A,E12,'6-学员费用预警表'!I:I)</f>
        <v>0</v>
      </c>
      <c r="Q12" s="106" t="str">
        <f>IF(E12="","",IFERROR(VLOOKUP(E12,'1-学员信息表'!A:AG,8,0),"错误"))</f>
        <v/>
      </c>
      <c r="R12" s="107"/>
      <c r="S12" s="108"/>
      <c r="T12" s="1"/>
      <c r="U12" s="12"/>
      <c r="V12" s="109"/>
      <c r="W12" s="8" t="str">
        <f>IF(E12="","",IF(ISERROR(VLOOKUP(E12,'1-学员信息表'!A:AG,9,0)),"错误",IF(VLOOKUP(E12,'1-学员信息表'!A:AG,9,0)="","错误",VLOOKUP(E12,'1-学员信息表'!A:AG,9,0))))</f>
        <v/>
      </c>
      <c r="X12" s="106" t="str">
        <f>IF(E12="","",IF(ISERROR(VLOOKUP(E12,'1-学员信息表'!A:AG,20,0)),"错误",IF(VLOOKUP(E12,'1-学员信息表'!A:AG,20,0)="","错误",VLOOKUP(E12,'1-学员信息表'!A:AG,20,0))))</f>
        <v/>
      </c>
      <c r="Y12" s="106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1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3"/>
      <c r="N13" s="104"/>
      <c r="O13" s="105">
        <f>SUMIF('6-学员费用预警表'!A:A,E13,'6-学员费用预警表'!F:F)</f>
        <v>0</v>
      </c>
      <c r="P13" s="105">
        <f>SUMIF('6-学员费用预警表'!A:A,E13,'6-学员费用预警表'!I:I)</f>
        <v>0</v>
      </c>
      <c r="Q13" s="106" t="str">
        <f>IF(E13="","",IFERROR(VLOOKUP(E13,'1-学员信息表'!A:AG,8,0),"错误"))</f>
        <v/>
      </c>
      <c r="R13" s="107"/>
      <c r="S13" s="108"/>
      <c r="T13" s="1"/>
      <c r="U13" s="12"/>
      <c r="V13" s="109"/>
      <c r="W13" s="8" t="str">
        <f>IF(E13="","",IF(ISERROR(VLOOKUP(E13,'1-学员信息表'!A:AG,9,0)),"错误",IF(VLOOKUP(E13,'1-学员信息表'!A:AG,9,0)="","错误",VLOOKUP(E13,'1-学员信息表'!A:AG,9,0))))</f>
        <v/>
      </c>
      <c r="X13" s="106" t="str">
        <f>IF(E13="","",IF(ISERROR(VLOOKUP(E13,'1-学员信息表'!A:AG,20,0)),"错误",IF(VLOOKUP(E13,'1-学员信息表'!A:AG,20,0)="","错误",VLOOKUP(E13,'1-学员信息表'!A:AG,20,0))))</f>
        <v/>
      </c>
      <c r="Y13" s="106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1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3"/>
      <c r="N14" s="104"/>
      <c r="O14" s="105">
        <f>SUMIF('6-学员费用预警表'!A:A,E14,'6-学员费用预警表'!F:F)</f>
        <v>0</v>
      </c>
      <c r="P14" s="105">
        <f>SUMIF('6-学员费用预警表'!A:A,E14,'6-学员费用预警表'!I:I)</f>
        <v>0</v>
      </c>
      <c r="Q14" s="106" t="str">
        <f>IF(E14="","",IFERROR(VLOOKUP(E14,'1-学员信息表'!A:AG,8,0),"错误"))</f>
        <v/>
      </c>
      <c r="R14" s="107"/>
      <c r="S14" s="108"/>
      <c r="T14" s="1"/>
      <c r="U14" s="12"/>
      <c r="V14" s="109"/>
      <c r="W14" s="8" t="str">
        <f>IF(E14="","",IF(ISERROR(VLOOKUP(E14,'1-学员信息表'!A:AG,9,0)),"错误",IF(VLOOKUP(E14,'1-学员信息表'!A:AG,9,0)="","错误",VLOOKUP(E14,'1-学员信息表'!A:AG,9,0))))</f>
        <v/>
      </c>
      <c r="X14" s="106" t="str">
        <f>IF(E14="","",IF(ISERROR(VLOOKUP(E14,'1-学员信息表'!A:AG,20,0)),"错误",IF(VLOOKUP(E14,'1-学员信息表'!A:AG,20,0)="","错误",VLOOKUP(E14,'1-学员信息表'!A:AG,20,0))))</f>
        <v/>
      </c>
      <c r="Y14" s="106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3"/>
      <c r="N15" s="104"/>
      <c r="O15" s="105">
        <f>SUMIF('6-学员费用预警表'!A:A,E15,'6-学员费用预警表'!F:F)</f>
        <v>0</v>
      </c>
      <c r="P15" s="105">
        <f>SUMIF('6-学员费用预警表'!A:A,E15,'6-学员费用预警表'!I:I)</f>
        <v>0</v>
      </c>
      <c r="Q15" s="106" t="str">
        <f>IF(E15="","",IFERROR(VLOOKUP(E15,'1-学员信息表'!A:AG,8,0),"错误"))</f>
        <v/>
      </c>
      <c r="R15" s="107"/>
      <c r="S15" s="108"/>
      <c r="T15" s="1"/>
      <c r="U15" s="12"/>
      <c r="V15" s="109"/>
      <c r="W15" s="8" t="str">
        <f>IF(E15="","",IF(ISERROR(VLOOKUP(E15,'1-学员信息表'!A:AG,9,0)),"错误",IF(VLOOKUP(E15,'1-学员信息表'!A:AG,9,0)="","错误",VLOOKUP(E15,'1-学员信息表'!A:AG,9,0))))</f>
        <v/>
      </c>
      <c r="X15" s="106" t="str">
        <f>IF(E15="","",IF(ISERROR(VLOOKUP(E15,'1-学员信息表'!A:AG,20,0)),"错误",IF(VLOOKUP(E15,'1-学员信息表'!A:AG,20,0)="","错误",VLOOKUP(E15,'1-学员信息表'!A:AG,20,0))))</f>
        <v/>
      </c>
      <c r="Y15" s="106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3"/>
      <c r="N16" s="104"/>
      <c r="O16" s="105">
        <f>SUMIF('6-学员费用预警表'!A:A,E16,'6-学员费用预警表'!F:F)</f>
        <v>0</v>
      </c>
      <c r="P16" s="105">
        <f>SUMIF('6-学员费用预警表'!A:A,E16,'6-学员费用预警表'!I:I)</f>
        <v>0</v>
      </c>
      <c r="Q16" s="106" t="str">
        <f>IF(E16="","",IFERROR(VLOOKUP(E16,'1-学员信息表'!A:AG,8,0),"错误"))</f>
        <v/>
      </c>
      <c r="R16" s="107"/>
      <c r="S16" s="108"/>
      <c r="T16" s="1"/>
      <c r="U16" s="12"/>
      <c r="V16" s="109"/>
      <c r="W16" s="8" t="str">
        <f>IF(E16="","",IF(ISERROR(VLOOKUP(E16,'1-学员信息表'!A:AG,9,0)),"错误",IF(VLOOKUP(E16,'1-学员信息表'!A:AG,9,0)="","错误",VLOOKUP(E16,'1-学员信息表'!A:AG,9,0))))</f>
        <v/>
      </c>
      <c r="X16" s="106" t="str">
        <f>IF(E16="","",IF(ISERROR(VLOOKUP(E16,'1-学员信息表'!A:AG,20,0)),"错误",IF(VLOOKUP(E16,'1-学员信息表'!A:AG,20,0)="","错误",VLOOKUP(E16,'1-学员信息表'!A:AG,20,0))))</f>
        <v/>
      </c>
      <c r="Y16" s="106" t="str">
        <f>IF(E16="","",IF(ISERROR(VLOOKUP(E16,'1-学员信息表'!A:AG,21,0)),"错误",IF(VLOOKUP(E16,'1-学员信息表'!A:AG,21,0)="","错误",VLOOKUP(E16,'1-学员信息表'!A:AG,21,0))))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3"/>
      <c r="N17" s="104"/>
      <c r="O17" s="105">
        <f>SUMIF('6-学员费用预警表'!A:A,E17,'6-学员费用预警表'!F:F)</f>
        <v>0</v>
      </c>
      <c r="P17" s="105">
        <f>SUMIF('6-学员费用预警表'!A:A,E17,'6-学员费用预警表'!I:I)</f>
        <v>0</v>
      </c>
      <c r="Q17" s="106" t="str">
        <f>IF(E17="","",IFERROR(VLOOKUP(E17,'1-学员信息表'!A:AG,8,0),"错误"))</f>
        <v/>
      </c>
      <c r="R17" s="107"/>
      <c r="S17" s="108"/>
      <c r="T17" s="1"/>
      <c r="U17" s="12"/>
      <c r="V17" s="109"/>
      <c r="W17" s="8" t="str">
        <f>IF(E17="","",IF(ISERROR(VLOOKUP(E17,'1-学员信息表'!A:AG,9,0)),"错误",IF(VLOOKUP(E17,'1-学员信息表'!A:AG,9,0)="","错误",VLOOKUP(E17,'1-学员信息表'!A:AG,9,0))))</f>
        <v/>
      </c>
      <c r="X17" s="106" t="str">
        <f>IF(E17="","",IF(ISERROR(VLOOKUP(E17,'1-学员信息表'!A:AG,20,0)),"错误",IF(VLOOKUP(E17,'1-学员信息表'!A:AG,20,0)="","错误",VLOOKUP(E17,'1-学员信息表'!A:AG,20,0))))</f>
        <v/>
      </c>
      <c r="Y17" s="106" t="str">
        <f>IF(E17="","",IF(ISERROR(VLOOKUP(E17,'1-学员信息表'!A:AG,21,0)),"错误",IF(VLOOKUP(E17,'1-学员信息表'!A:AG,21,0)="","错误",VLOOKUP(E17,'1-学员信息表'!A:AG,21,0))))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3"/>
      <c r="N18" s="104"/>
      <c r="O18" s="105">
        <f>SUMIF('6-学员费用预警表'!A:A,E18,'6-学员费用预警表'!F:F)</f>
        <v>0</v>
      </c>
      <c r="P18" s="105">
        <f>SUMIF('6-学员费用预警表'!A:A,E18,'6-学员费用预警表'!I:I)</f>
        <v>0</v>
      </c>
      <c r="Q18" s="106" t="str">
        <f>IF(E18="","",IFERROR(VLOOKUP(E18,'1-学员信息表'!A:AG,8,0),"错误"))</f>
        <v/>
      </c>
      <c r="R18" s="107"/>
      <c r="S18" s="108"/>
      <c r="T18" s="1"/>
      <c r="U18" s="12"/>
      <c r="V18" s="109"/>
      <c r="W18" s="8" t="str">
        <f>IF(E18="","",IF(ISERROR(VLOOKUP(E18,'1-学员信息表'!A:AG,9,0)),"错误",IF(VLOOKUP(E18,'1-学员信息表'!A:AG,9,0)="","错误",VLOOKUP(E18,'1-学员信息表'!A:AG,9,0))))</f>
        <v/>
      </c>
      <c r="X18" s="106" t="str">
        <f>IF(E18="","",IF(ISERROR(VLOOKUP(E18,'1-学员信息表'!A:AG,20,0)),"错误",IF(VLOOKUP(E18,'1-学员信息表'!A:AG,20,0)="","错误",VLOOKUP(E18,'1-学员信息表'!A:AG,20,0))))</f>
        <v/>
      </c>
      <c r="Y18" s="106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3"/>
      <c r="N19" s="104"/>
      <c r="O19" s="105">
        <f>SUMIF('6-学员费用预警表'!A:A,E19,'6-学员费用预警表'!F:F)</f>
        <v>0</v>
      </c>
      <c r="P19" s="105">
        <f>SUMIF('6-学员费用预警表'!A:A,E19,'6-学员费用预警表'!I:I)</f>
        <v>0</v>
      </c>
      <c r="Q19" s="106" t="str">
        <f>IF(E19="","",IFERROR(VLOOKUP(E19,'1-学员信息表'!A:AG,8,0),"错误"))</f>
        <v/>
      </c>
      <c r="R19" s="107"/>
      <c r="S19" s="108"/>
      <c r="T19" s="1"/>
      <c r="U19" s="12"/>
      <c r="V19" s="109"/>
      <c r="W19" s="8" t="str">
        <f>IF(E19="","",IF(ISERROR(VLOOKUP(E19,'1-学员信息表'!A:AG,9,0)),"错误",IF(VLOOKUP(E19,'1-学员信息表'!A:AG,9,0)="","错误",VLOOKUP(E19,'1-学员信息表'!A:AG,9,0))))</f>
        <v/>
      </c>
      <c r="X19" s="106" t="str">
        <f>IF(E19="","",IF(ISERROR(VLOOKUP(E19,'1-学员信息表'!A:AG,20,0)),"错误",IF(VLOOKUP(E19,'1-学员信息表'!A:AG,20,0)="","错误",VLOOKUP(E19,'1-学员信息表'!A:AG,20,0))))</f>
        <v/>
      </c>
      <c r="Y19" s="106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3"/>
      <c r="N20" s="104"/>
      <c r="O20" s="105">
        <f>SUMIF('6-学员费用预警表'!A:A,E20,'6-学员费用预警表'!F:F)</f>
        <v>0</v>
      </c>
      <c r="P20" s="105">
        <f>SUMIF('6-学员费用预警表'!A:A,E20,'6-学员费用预警表'!I:I)</f>
        <v>0</v>
      </c>
      <c r="Q20" s="106" t="str">
        <f>IF(E20="","",IFERROR(VLOOKUP(E20,'1-学员信息表'!A:AG,8,0),"错误"))</f>
        <v/>
      </c>
      <c r="R20" s="107"/>
      <c r="S20" s="108"/>
      <c r="T20" s="1"/>
      <c r="U20" s="12"/>
      <c r="V20" s="109"/>
      <c r="W20" s="8" t="str">
        <f>IF(E20="","",IF(ISERROR(VLOOKUP(E20,'1-学员信息表'!A:AG,9,0)),"错误",IF(VLOOKUP(E20,'1-学员信息表'!A:AG,9,0)="","错误",VLOOKUP(E20,'1-学员信息表'!A:AG,9,0))))</f>
        <v/>
      </c>
      <c r="X20" s="106" t="str">
        <f>IF(E20="","",IF(ISERROR(VLOOKUP(E20,'1-学员信息表'!A:AG,20,0)),"错误",IF(VLOOKUP(E20,'1-学员信息表'!A:AG,20,0)="","错误",VLOOKUP(E20,'1-学员信息表'!A:AG,20,0))))</f>
        <v/>
      </c>
      <c r="Y20" s="106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3"/>
      <c r="N21" s="104"/>
      <c r="O21" s="105">
        <f>SUMIF('6-学员费用预警表'!A:A,E21,'6-学员费用预警表'!F:F)</f>
        <v>0</v>
      </c>
      <c r="P21" s="105">
        <f>SUMIF('6-学员费用预警表'!A:A,E21,'6-学员费用预警表'!I:I)</f>
        <v>0</v>
      </c>
      <c r="Q21" s="106" t="str">
        <f>IF(E21="","",IFERROR(VLOOKUP(E21,'1-学员信息表'!A:AG,8,0),"错误"))</f>
        <v/>
      </c>
      <c r="R21" s="107"/>
      <c r="S21" s="108"/>
      <c r="T21" s="1"/>
      <c r="U21" s="12"/>
      <c r="V21" s="109"/>
      <c r="W21" s="8" t="str">
        <f>IF(E21="","",IF(ISERROR(VLOOKUP(E21,'1-学员信息表'!A:AG,9,0)),"错误",IF(VLOOKUP(E21,'1-学员信息表'!A:AG,9,0)="","错误",VLOOKUP(E21,'1-学员信息表'!A:AG,9,0))))</f>
        <v/>
      </c>
      <c r="X21" s="106" t="str">
        <f>IF(E21="","",IF(ISERROR(VLOOKUP(E21,'1-学员信息表'!A:AG,20,0)),"错误",IF(VLOOKUP(E21,'1-学员信息表'!A:AG,20,0)="","错误",VLOOKUP(E21,'1-学员信息表'!A:AG,20,0))))</f>
        <v/>
      </c>
      <c r="Y21" s="106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3"/>
      <c r="N22" s="104"/>
      <c r="O22" s="105">
        <f>SUMIF('6-学员费用预警表'!A:A,E22,'6-学员费用预警表'!F:F)</f>
        <v>0</v>
      </c>
      <c r="P22" s="105">
        <f>SUMIF('6-学员费用预警表'!A:A,E22,'6-学员费用预警表'!I:I)</f>
        <v>0</v>
      </c>
      <c r="Q22" s="106" t="str">
        <f>IF(E22="","",IFERROR(VLOOKUP(E22,'1-学员信息表'!A:AG,8,0),"错误"))</f>
        <v/>
      </c>
      <c r="R22" s="107"/>
      <c r="S22" s="108"/>
      <c r="T22" s="1"/>
      <c r="U22" s="12"/>
      <c r="V22" s="109"/>
      <c r="W22" s="8" t="str">
        <f>IF(E22="","",IF(ISERROR(VLOOKUP(E22,'1-学员信息表'!A:AG,9,0)),"错误",IF(VLOOKUP(E22,'1-学员信息表'!A:AG,9,0)="","错误",VLOOKUP(E22,'1-学员信息表'!A:AG,9,0))))</f>
        <v/>
      </c>
      <c r="X22" s="106" t="str">
        <f>IF(E22="","",IF(ISERROR(VLOOKUP(E22,'1-学员信息表'!A:AG,20,0)),"错误",IF(VLOOKUP(E22,'1-学员信息表'!A:AG,20,0)="","错误",VLOOKUP(E22,'1-学员信息表'!A:AG,20,0))))</f>
        <v/>
      </c>
      <c r="Y22" s="106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3"/>
      <c r="N23" s="104"/>
      <c r="O23" s="105">
        <f>SUMIF('6-学员费用预警表'!A:A,E23,'6-学员费用预警表'!F:F)</f>
        <v>0</v>
      </c>
      <c r="P23" s="105">
        <f>SUMIF('6-学员费用预警表'!A:A,E23,'6-学员费用预警表'!I:I)</f>
        <v>0</v>
      </c>
      <c r="Q23" s="106" t="str">
        <f>IF(E23="","",IFERROR(VLOOKUP(E23,'1-学员信息表'!A:AG,8,0),"错误"))</f>
        <v/>
      </c>
      <c r="R23" s="107"/>
      <c r="S23" s="108"/>
      <c r="T23" s="1"/>
      <c r="U23" s="12"/>
      <c r="V23" s="109"/>
      <c r="W23" s="8" t="str">
        <f>IF(E23="","",IF(ISERROR(VLOOKUP(E23,'1-学员信息表'!A:AG,9,0)),"错误",IF(VLOOKUP(E23,'1-学员信息表'!A:AG,9,0)="","错误",VLOOKUP(E23,'1-学员信息表'!A:AG,9,0))))</f>
        <v/>
      </c>
      <c r="X23" s="106" t="str">
        <f>IF(E23="","",IF(ISERROR(VLOOKUP(E23,'1-学员信息表'!A:AG,20,0)),"错误",IF(VLOOKUP(E23,'1-学员信息表'!A:AG,20,0)="","错误",VLOOKUP(E23,'1-学员信息表'!A:AG,20,0))))</f>
        <v/>
      </c>
      <c r="Y23" s="106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3"/>
      <c r="N24" s="104"/>
      <c r="O24" s="105">
        <f>SUMIF('6-学员费用预警表'!A:A,E24,'6-学员费用预警表'!F:F)</f>
        <v>0</v>
      </c>
      <c r="P24" s="105">
        <f>SUMIF('6-学员费用预警表'!A:A,E24,'6-学员费用预警表'!I:I)</f>
        <v>0</v>
      </c>
      <c r="Q24" s="106" t="str">
        <f>IF(E24="","",IFERROR(VLOOKUP(E24,'1-学员信息表'!A:AG,8,0),"错误"))</f>
        <v/>
      </c>
      <c r="R24" s="107"/>
      <c r="S24" s="108"/>
      <c r="T24" s="1"/>
      <c r="U24" s="12"/>
      <c r="V24" s="109"/>
      <c r="W24" s="8" t="str">
        <f>IF(E24="","",IF(ISERROR(VLOOKUP(E24,'1-学员信息表'!A:AG,9,0)),"错误",IF(VLOOKUP(E24,'1-学员信息表'!A:AG,9,0)="","错误",VLOOKUP(E24,'1-学员信息表'!A:AG,9,0))))</f>
        <v/>
      </c>
      <c r="X24" s="106" t="str">
        <f>IF(E24="","",IF(ISERROR(VLOOKUP(E24,'1-学员信息表'!A:AG,20,0)),"错误",IF(VLOOKUP(E24,'1-学员信息表'!A:AG,20,0)="","错误",VLOOKUP(E24,'1-学员信息表'!A:AG,20,0))))</f>
        <v/>
      </c>
      <c r="Y24" s="106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3"/>
      <c r="N25" s="104"/>
      <c r="O25" s="105">
        <f>SUMIF('6-学员费用预警表'!A:A,E25,'6-学员费用预警表'!F:F)</f>
        <v>0</v>
      </c>
      <c r="P25" s="105">
        <f>SUMIF('6-学员费用预警表'!A:A,E25,'6-学员费用预警表'!I:I)</f>
        <v>0</v>
      </c>
      <c r="Q25" s="106" t="str">
        <f>IF(E25="","",IFERROR(VLOOKUP(E25,'1-学员信息表'!A:AG,8,0),"错误"))</f>
        <v/>
      </c>
      <c r="R25" s="107"/>
      <c r="S25" s="108"/>
      <c r="T25" s="1"/>
      <c r="U25" s="12"/>
      <c r="V25" s="109"/>
      <c r="W25" s="8" t="str">
        <f>IF(E25="","",IF(ISERROR(VLOOKUP(E25,'1-学员信息表'!A:AG,9,0)),"错误",IF(VLOOKUP(E25,'1-学员信息表'!A:AG,9,0)="","错误",VLOOKUP(E25,'1-学员信息表'!A:AG,9,0))))</f>
        <v/>
      </c>
      <c r="X25" s="106" t="str">
        <f>IF(E25="","",IF(ISERROR(VLOOKUP(E25,'1-学员信息表'!A:AG,20,0)),"错误",IF(VLOOKUP(E25,'1-学员信息表'!A:AG,20,0)="","错误",VLOOKUP(E25,'1-学员信息表'!A:AG,20,0))))</f>
        <v/>
      </c>
      <c r="Y25" s="106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3"/>
      <c r="N26" s="104"/>
      <c r="O26" s="105">
        <f>SUMIF('6-学员费用预警表'!A:A,E26,'6-学员费用预警表'!F:F)</f>
        <v>0</v>
      </c>
      <c r="P26" s="105">
        <f>SUMIF('6-学员费用预警表'!A:A,E26,'6-学员费用预警表'!I:I)</f>
        <v>0</v>
      </c>
      <c r="Q26" s="106" t="str">
        <f>IF(E26="","",IFERROR(VLOOKUP(E26,'1-学员信息表'!A:AG,8,0),"错误"))</f>
        <v/>
      </c>
      <c r="R26" s="107"/>
      <c r="S26" s="108"/>
      <c r="T26" s="1"/>
      <c r="U26" s="12"/>
      <c r="V26" s="109"/>
      <c r="W26" s="8" t="str">
        <f>IF(E26="","",IF(ISERROR(VLOOKUP(E26,'1-学员信息表'!A:AG,9,0)),"错误",IF(VLOOKUP(E26,'1-学员信息表'!A:AG,9,0)="","错误",VLOOKUP(E26,'1-学员信息表'!A:AG,9,0))))</f>
        <v/>
      </c>
      <c r="X26" s="106" t="str">
        <f>IF(E26="","",IF(ISERROR(VLOOKUP(E26,'1-学员信息表'!A:AG,20,0)),"错误",IF(VLOOKUP(E26,'1-学员信息表'!A:AG,20,0)="","错误",VLOOKUP(E26,'1-学员信息表'!A:AG,20,0))))</f>
        <v/>
      </c>
      <c r="Y26" s="106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3"/>
      <c r="N27" s="104"/>
      <c r="O27" s="105">
        <f>SUMIF('6-学员费用预警表'!A:A,E27,'6-学员费用预警表'!F:F)</f>
        <v>0</v>
      </c>
      <c r="P27" s="105">
        <f>SUMIF('6-学员费用预警表'!A:A,E27,'6-学员费用预警表'!I:I)</f>
        <v>0</v>
      </c>
      <c r="Q27" s="106" t="str">
        <f>IF(E27="","",IFERROR(VLOOKUP(E27,'1-学员信息表'!A:AG,8,0),"错误"))</f>
        <v/>
      </c>
      <c r="R27" s="107"/>
      <c r="S27" s="108"/>
      <c r="T27" s="1"/>
      <c r="U27" s="12"/>
      <c r="V27" s="109"/>
      <c r="W27" s="8" t="str">
        <f>IF(E27="","",IF(ISERROR(VLOOKUP(E27,'1-学员信息表'!A:AG,9,0)),"错误",IF(VLOOKUP(E27,'1-学员信息表'!A:AG,9,0)="","错误",VLOOKUP(E27,'1-学员信息表'!A:AG,9,0))))</f>
        <v/>
      </c>
      <c r="X27" s="106" t="str">
        <f>IF(E27="","",IF(ISERROR(VLOOKUP(E27,'1-学员信息表'!A:AG,20,0)),"错误",IF(VLOOKUP(E27,'1-学员信息表'!A:AG,20,0)="","错误",VLOOKUP(E27,'1-学员信息表'!A:AG,20,0))))</f>
        <v/>
      </c>
      <c r="Y27" s="106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3"/>
      <c r="N28" s="104"/>
      <c r="O28" s="105">
        <f>SUMIF('6-学员费用预警表'!A:A,E28,'6-学员费用预警表'!F:F)</f>
        <v>0</v>
      </c>
      <c r="P28" s="105">
        <f>SUMIF('6-学员费用预警表'!A:A,E28,'6-学员费用预警表'!I:I)</f>
        <v>0</v>
      </c>
      <c r="Q28" s="106" t="str">
        <f>IF(E28="","",IFERROR(VLOOKUP(E28,'1-学员信息表'!A:AG,8,0),"错误"))</f>
        <v/>
      </c>
      <c r="R28" s="107"/>
      <c r="S28" s="108"/>
      <c r="T28" s="1"/>
      <c r="U28" s="12"/>
      <c r="V28" s="109"/>
      <c r="W28" s="8" t="str">
        <f>IF(E28="","",IF(ISERROR(VLOOKUP(E28,'1-学员信息表'!A:AG,9,0)),"错误",IF(VLOOKUP(E28,'1-学员信息表'!A:AG,9,0)="","错误",VLOOKUP(E28,'1-学员信息表'!A:AG,9,0))))</f>
        <v/>
      </c>
      <c r="X28" s="106" t="str">
        <f>IF(E28="","",IF(ISERROR(VLOOKUP(E28,'1-学员信息表'!A:AG,20,0)),"错误",IF(VLOOKUP(E28,'1-学员信息表'!A:AG,20,0)="","错误",VLOOKUP(E28,'1-学员信息表'!A:AG,20,0))))</f>
        <v/>
      </c>
      <c r="Y28" s="106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3"/>
      <c r="N29" s="104"/>
      <c r="O29" s="105">
        <f>SUMIF('6-学员费用预警表'!A:A,E29,'6-学员费用预警表'!F:F)</f>
        <v>0</v>
      </c>
      <c r="P29" s="105">
        <f>SUMIF('6-学员费用预警表'!A:A,E29,'6-学员费用预警表'!I:I)</f>
        <v>0</v>
      </c>
      <c r="Q29" s="106" t="str">
        <f>IF(E29="","",IFERROR(VLOOKUP(E29,'1-学员信息表'!A:AG,8,0),"错误"))</f>
        <v/>
      </c>
      <c r="R29" s="107"/>
      <c r="S29" s="108"/>
      <c r="T29" s="1"/>
      <c r="U29" s="12"/>
      <c r="V29" s="109"/>
      <c r="W29" s="8" t="str">
        <f>IF(E29="","",IF(ISERROR(VLOOKUP(E29,'1-学员信息表'!A:AG,9,0)),"错误",IF(VLOOKUP(E29,'1-学员信息表'!A:AG,9,0)="","错误",VLOOKUP(E29,'1-学员信息表'!A:AG,9,0))))</f>
        <v/>
      </c>
      <c r="X29" s="106" t="str">
        <f>IF(E29="","",IF(ISERROR(VLOOKUP(E29,'1-学员信息表'!A:AG,20,0)),"错误",IF(VLOOKUP(E29,'1-学员信息表'!A:AG,20,0)="","错误",VLOOKUP(E29,'1-学员信息表'!A:AG,20,0))))</f>
        <v/>
      </c>
      <c r="Y29" s="106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3"/>
      <c r="N30" s="104"/>
      <c r="O30" s="105">
        <f>SUMIF('6-学员费用预警表'!A:A,E30,'6-学员费用预警表'!F:F)</f>
        <v>0</v>
      </c>
      <c r="P30" s="105">
        <f>SUMIF('6-学员费用预警表'!A:A,E30,'6-学员费用预警表'!I:I)</f>
        <v>0</v>
      </c>
      <c r="Q30" s="106" t="str">
        <f>IF(E30="","",IFERROR(VLOOKUP(E30,'1-学员信息表'!A:AG,8,0),"错误"))</f>
        <v/>
      </c>
      <c r="R30" s="107"/>
      <c r="S30" s="108"/>
      <c r="T30" s="1"/>
      <c r="U30" s="12"/>
      <c r="V30" s="109"/>
      <c r="W30" s="8" t="str">
        <f>IF(E30="","",IF(ISERROR(VLOOKUP(E30,'1-学员信息表'!A:AG,9,0)),"错误",IF(VLOOKUP(E30,'1-学员信息表'!A:AG,9,0)="","错误",VLOOKUP(E30,'1-学员信息表'!A:AG,9,0))))</f>
        <v/>
      </c>
      <c r="X30" s="106" t="str">
        <f>IF(E30="","",IF(ISERROR(VLOOKUP(E30,'1-学员信息表'!A:AG,20,0)),"错误",IF(VLOOKUP(E30,'1-学员信息表'!A:AG,20,0)="","错误",VLOOKUP(E30,'1-学员信息表'!A:AG,20,0))))</f>
        <v/>
      </c>
      <c r="Y30" s="106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3"/>
      <c r="N31" s="104"/>
      <c r="O31" s="105">
        <f>SUMIF('6-学员费用预警表'!A:A,E31,'6-学员费用预警表'!F:F)</f>
        <v>0</v>
      </c>
      <c r="P31" s="105">
        <f>SUMIF('6-学员费用预警表'!A:A,E31,'6-学员费用预警表'!I:I)</f>
        <v>0</v>
      </c>
      <c r="Q31" s="106" t="str">
        <f>IF(E31="","",IFERROR(VLOOKUP(E31,'1-学员信息表'!A:AG,8,0),"错误"))</f>
        <v/>
      </c>
      <c r="R31" s="107"/>
      <c r="S31" s="108"/>
      <c r="T31" s="1"/>
      <c r="U31" s="12"/>
      <c r="V31" s="109"/>
      <c r="W31" s="8" t="str">
        <f>IF(E31="","",IF(ISERROR(VLOOKUP(E31,'1-学员信息表'!A:AG,9,0)),"错误",IF(VLOOKUP(E31,'1-学员信息表'!A:AG,9,0)="","错误",VLOOKUP(E31,'1-学员信息表'!A:AG,9,0))))</f>
        <v/>
      </c>
      <c r="X31" s="106" t="str">
        <f>IF(E31="","",IF(ISERROR(VLOOKUP(E31,'1-学员信息表'!A:AG,20,0)),"错误",IF(VLOOKUP(E31,'1-学员信息表'!A:AG,20,0)="","错误",VLOOKUP(E31,'1-学员信息表'!A:AG,20,0))))</f>
        <v/>
      </c>
      <c r="Y31" s="106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3"/>
      <c r="N32" s="104"/>
      <c r="O32" s="105">
        <f>SUMIF('6-学员费用预警表'!A:A,E32,'6-学员费用预警表'!F:F)</f>
        <v>0</v>
      </c>
      <c r="P32" s="105">
        <f>SUMIF('6-学员费用预警表'!A:A,E32,'6-学员费用预警表'!I:I)</f>
        <v>0</v>
      </c>
      <c r="Q32" s="106" t="str">
        <f>IF(E32="","",IFERROR(VLOOKUP(E32,'1-学员信息表'!A:AG,8,0),"错误"))</f>
        <v/>
      </c>
      <c r="R32" s="107"/>
      <c r="S32" s="108"/>
      <c r="T32" s="1"/>
      <c r="U32" s="12"/>
      <c r="V32" s="109"/>
      <c r="W32" s="8" t="str">
        <f>IF(E32="","",IF(ISERROR(VLOOKUP(E32,'1-学员信息表'!A:AG,9,0)),"错误",IF(VLOOKUP(E32,'1-学员信息表'!A:AG,9,0)="","错误",VLOOKUP(E32,'1-学员信息表'!A:AG,9,0))))</f>
        <v/>
      </c>
      <c r="X32" s="106" t="str">
        <f>IF(E32="","",IF(ISERROR(VLOOKUP(E32,'1-学员信息表'!A:AG,20,0)),"错误",IF(VLOOKUP(E32,'1-学员信息表'!A:AG,20,0)="","错误",VLOOKUP(E32,'1-学员信息表'!A:AG,20,0))))</f>
        <v/>
      </c>
      <c r="Y32" s="106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3"/>
      <c r="N33" s="104"/>
      <c r="O33" s="105">
        <f>SUMIF('6-学员费用预警表'!A:A,E33,'6-学员费用预警表'!F:F)</f>
        <v>0</v>
      </c>
      <c r="P33" s="105">
        <f>SUMIF('6-学员费用预警表'!A:A,E33,'6-学员费用预警表'!I:I)</f>
        <v>0</v>
      </c>
      <c r="Q33" s="106" t="str">
        <f>IF(E33="","",IFERROR(VLOOKUP(E33,'1-学员信息表'!A:AG,8,0),"错误"))</f>
        <v/>
      </c>
      <c r="R33" s="107"/>
      <c r="S33" s="108"/>
      <c r="T33" s="1"/>
      <c r="U33" s="12"/>
      <c r="V33" s="109"/>
      <c r="W33" s="8" t="str">
        <f>IF(E33="","",IF(ISERROR(VLOOKUP(E33,'1-学员信息表'!A:AG,9,0)),"错误",IF(VLOOKUP(E33,'1-学员信息表'!A:AG,9,0)="","错误",VLOOKUP(E33,'1-学员信息表'!A:AG,9,0))))</f>
        <v/>
      </c>
      <c r="X33" s="106" t="str">
        <f>IF(E33="","",IF(ISERROR(VLOOKUP(E33,'1-学员信息表'!A:AG,20,0)),"错误",IF(VLOOKUP(E33,'1-学员信息表'!A:AG,20,0)="","错误",VLOOKUP(E33,'1-学员信息表'!A:AG,20,0))))</f>
        <v/>
      </c>
      <c r="Y33" s="106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3"/>
      <c r="N34" s="104"/>
      <c r="O34" s="105">
        <f>SUMIF('6-学员费用预警表'!A:A,E34,'6-学员费用预警表'!F:F)</f>
        <v>0</v>
      </c>
      <c r="P34" s="105">
        <f>SUMIF('6-学员费用预警表'!A:A,E34,'6-学员费用预警表'!I:I)</f>
        <v>0</v>
      </c>
      <c r="Q34" s="106" t="str">
        <f>IF(E34="","",IFERROR(VLOOKUP(E34,'1-学员信息表'!A:AG,8,0),"错误"))</f>
        <v/>
      </c>
      <c r="R34" s="107"/>
      <c r="S34" s="108"/>
      <c r="T34" s="1"/>
      <c r="U34" s="12"/>
      <c r="V34" s="109"/>
      <c r="W34" s="8" t="str">
        <f>IF(E34="","",IF(ISERROR(VLOOKUP(E34,'1-学员信息表'!A:AG,9,0)),"错误",IF(VLOOKUP(E34,'1-学员信息表'!A:AG,9,0)="","错误",VLOOKUP(E34,'1-学员信息表'!A:AG,9,0))))</f>
        <v/>
      </c>
      <c r="X34" s="106" t="str">
        <f>IF(E34="","",IF(ISERROR(VLOOKUP(E34,'1-学员信息表'!A:AG,20,0)),"错误",IF(VLOOKUP(E34,'1-学员信息表'!A:AG,20,0)="","错误",VLOOKUP(E34,'1-学员信息表'!A:AG,20,0))))</f>
        <v/>
      </c>
      <c r="Y34" s="106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3"/>
      <c r="N35" s="104"/>
      <c r="O35" s="105">
        <f>SUMIF('6-学员费用预警表'!A:A,E35,'6-学员费用预警表'!F:F)</f>
        <v>0</v>
      </c>
      <c r="P35" s="105">
        <f>SUMIF('6-学员费用预警表'!A:A,E35,'6-学员费用预警表'!I:I)</f>
        <v>0</v>
      </c>
      <c r="Q35" s="106" t="str">
        <f>IF(E35="","",IFERROR(VLOOKUP(E35,'1-学员信息表'!A:AG,8,0),"错误"))</f>
        <v/>
      </c>
      <c r="R35" s="107"/>
      <c r="S35" s="108"/>
      <c r="T35" s="1"/>
      <c r="U35" s="12"/>
      <c r="V35" s="109"/>
      <c r="W35" s="8" t="str">
        <f>IF(E35="","",IF(ISERROR(VLOOKUP(E35,'1-学员信息表'!A:AG,9,0)),"错误",IF(VLOOKUP(E35,'1-学员信息表'!A:AG,9,0)="","错误",VLOOKUP(E35,'1-学员信息表'!A:AG,9,0))))</f>
        <v/>
      </c>
      <c r="X35" s="106" t="str">
        <f>IF(E35="","",IF(ISERROR(VLOOKUP(E35,'1-学员信息表'!A:AG,20,0)),"错误",IF(VLOOKUP(E35,'1-学员信息表'!A:AG,20,0)="","错误",VLOOKUP(E35,'1-学员信息表'!A:AG,20,0))))</f>
        <v/>
      </c>
      <c r="Y35" s="106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3"/>
      <c r="N36" s="104"/>
      <c r="O36" s="105">
        <f>SUMIF('6-学员费用预警表'!A:A,E36,'6-学员费用预警表'!F:F)</f>
        <v>0</v>
      </c>
      <c r="P36" s="105">
        <f>SUMIF('6-学员费用预警表'!A:A,E36,'6-学员费用预警表'!I:I)</f>
        <v>0</v>
      </c>
      <c r="Q36" s="106" t="str">
        <f>IF(E36="","",IFERROR(VLOOKUP(E36,'1-学员信息表'!A:AG,8,0),"错误"))</f>
        <v/>
      </c>
      <c r="R36" s="107"/>
      <c r="S36" s="108"/>
      <c r="T36" s="1"/>
      <c r="U36" s="12"/>
      <c r="V36" s="109"/>
      <c r="W36" s="8" t="str">
        <f>IF(E36="","",IF(ISERROR(VLOOKUP(E36,'1-学员信息表'!A:AG,9,0)),"错误",IF(VLOOKUP(E36,'1-学员信息表'!A:AG,9,0)="","错误",VLOOKUP(E36,'1-学员信息表'!A:AG,9,0))))</f>
        <v/>
      </c>
      <c r="X36" s="106" t="str">
        <f>IF(E36="","",IF(ISERROR(VLOOKUP(E36,'1-学员信息表'!A:AG,20,0)),"错误",IF(VLOOKUP(E36,'1-学员信息表'!A:AG,20,0)="","错误",VLOOKUP(E36,'1-学员信息表'!A:AG,20,0))))</f>
        <v/>
      </c>
      <c r="Y36" s="10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3"/>
      <c r="N37" s="104"/>
      <c r="O37" s="105">
        <f>SUMIF('6-学员费用预警表'!A:A,E37,'6-学员费用预警表'!F:F)</f>
        <v>0</v>
      </c>
      <c r="P37" s="105">
        <f>SUMIF('6-学员费用预警表'!A:A,E37,'6-学员费用预警表'!I:I)</f>
        <v>0</v>
      </c>
      <c r="Q37" s="106" t="str">
        <f>IF(E37="","",IFERROR(VLOOKUP(E37,'1-学员信息表'!A:AG,8,0),"错误"))</f>
        <v/>
      </c>
      <c r="R37" s="107"/>
      <c r="S37" s="108"/>
      <c r="T37" s="1"/>
      <c r="U37" s="12"/>
      <c r="V37" s="109"/>
      <c r="W37" s="8" t="str">
        <f>IF(E37="","",IF(ISERROR(VLOOKUP(E37,'1-学员信息表'!A:AG,9,0)),"错误",IF(VLOOKUP(E37,'1-学员信息表'!A:AG,9,0)="","错误",VLOOKUP(E37,'1-学员信息表'!A:AG,9,0))))</f>
        <v/>
      </c>
      <c r="X37" s="106" t="str">
        <f>IF(E37="","",IF(ISERROR(VLOOKUP(E37,'1-学员信息表'!A:AG,20,0)),"错误",IF(VLOOKUP(E37,'1-学员信息表'!A:AG,20,0)="","错误",VLOOKUP(E37,'1-学员信息表'!A:AG,20,0))))</f>
        <v/>
      </c>
      <c r="Y37" s="10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3"/>
      <c r="N38" s="104"/>
      <c r="O38" s="105">
        <f>SUMIF('6-学员费用预警表'!A:A,E38,'6-学员费用预警表'!F:F)</f>
        <v>0</v>
      </c>
      <c r="P38" s="105">
        <f>SUMIF('6-学员费用预警表'!A:A,E38,'6-学员费用预警表'!I:I)</f>
        <v>0</v>
      </c>
      <c r="Q38" s="106" t="str">
        <f>IF(E38="","",IFERROR(VLOOKUP(E38,'1-学员信息表'!A:AG,8,0),"错误"))</f>
        <v/>
      </c>
      <c r="R38" s="107"/>
      <c r="S38" s="108"/>
      <c r="T38" s="1"/>
      <c r="U38" s="12"/>
      <c r="V38" s="109"/>
      <c r="W38" s="8" t="str">
        <f>IF(E38="","",IF(ISERROR(VLOOKUP(E38,'1-学员信息表'!A:AG,9,0)),"错误",IF(VLOOKUP(E38,'1-学员信息表'!A:AG,9,0)="","错误",VLOOKUP(E38,'1-学员信息表'!A:AG,9,0))))</f>
        <v/>
      </c>
      <c r="X38" s="106" t="str">
        <f>IF(E38="","",IF(ISERROR(VLOOKUP(E38,'1-学员信息表'!A:AG,20,0)),"错误",IF(VLOOKUP(E38,'1-学员信息表'!A:AG,20,0)="","错误",VLOOKUP(E38,'1-学员信息表'!A:AG,20,0))))</f>
        <v/>
      </c>
      <c r="Y38" s="10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3"/>
      <c r="N39" s="104"/>
      <c r="O39" s="105">
        <f>SUMIF('6-学员费用预警表'!A:A,E39,'6-学员费用预警表'!F:F)</f>
        <v>0</v>
      </c>
      <c r="P39" s="105">
        <f>SUMIF('6-学员费用预警表'!A:A,E39,'6-学员费用预警表'!I:I)</f>
        <v>0</v>
      </c>
      <c r="Q39" s="106" t="str">
        <f>IF(E39="","",IFERROR(VLOOKUP(E39,'1-学员信息表'!A:AG,8,0),"错误"))</f>
        <v/>
      </c>
      <c r="R39" s="107"/>
      <c r="S39" s="108"/>
      <c r="T39" s="1"/>
      <c r="U39" s="12"/>
      <c r="V39" s="109"/>
      <c r="W39" s="8" t="str">
        <f>IF(E39="","",IF(ISERROR(VLOOKUP(E39,'1-学员信息表'!A:AG,9,0)),"错误",IF(VLOOKUP(E39,'1-学员信息表'!A:AG,9,0)="","错误",VLOOKUP(E39,'1-学员信息表'!A:AG,9,0))))</f>
        <v/>
      </c>
      <c r="X39" s="106" t="str">
        <f>IF(E39="","",IF(ISERROR(VLOOKUP(E39,'1-学员信息表'!A:AG,20,0)),"错误",IF(VLOOKUP(E39,'1-学员信息表'!A:AG,20,0)="","错误",VLOOKUP(E39,'1-学员信息表'!A:AG,20,0))))</f>
        <v/>
      </c>
      <c r="Y39" s="10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3"/>
      <c r="N40" s="104"/>
      <c r="O40" s="105">
        <f>SUMIF('6-学员费用预警表'!A:A,E40,'6-学员费用预警表'!F:F)</f>
        <v>0</v>
      </c>
      <c r="P40" s="105">
        <f>SUMIF('6-学员费用预警表'!A:A,E40,'6-学员费用预警表'!I:I)</f>
        <v>0</v>
      </c>
      <c r="Q40" s="106" t="str">
        <f>IF(E40="","",IFERROR(VLOOKUP(E40,'1-学员信息表'!A:AG,8,0),"错误"))</f>
        <v/>
      </c>
      <c r="R40" s="107"/>
      <c r="S40" s="108"/>
      <c r="T40" s="1"/>
      <c r="U40" s="12"/>
      <c r="V40" s="109"/>
      <c r="W40" s="8" t="str">
        <f>IF(E40="","",IF(ISERROR(VLOOKUP(E40,'1-学员信息表'!A:AG,9,0)),"错误",IF(VLOOKUP(E40,'1-学员信息表'!A:AG,9,0)="","错误",VLOOKUP(E40,'1-学员信息表'!A:AG,9,0))))</f>
        <v/>
      </c>
      <c r="X40" s="106" t="str">
        <f>IF(E40="","",IF(ISERROR(VLOOKUP(E40,'1-学员信息表'!A:AG,20,0)),"错误",IF(VLOOKUP(E40,'1-学员信息表'!A:AG,20,0)="","错误",VLOOKUP(E40,'1-学员信息表'!A:AG,20,0))))</f>
        <v/>
      </c>
      <c r="Y40" s="10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3"/>
      <c r="N41" s="104"/>
      <c r="O41" s="105">
        <f>SUMIF('6-学员费用预警表'!A:A,E41,'6-学员费用预警表'!F:F)</f>
        <v>0</v>
      </c>
      <c r="P41" s="105">
        <f>SUMIF('6-学员费用预警表'!A:A,E41,'6-学员费用预警表'!I:I)</f>
        <v>0</v>
      </c>
      <c r="Q41" s="106" t="str">
        <f>IF(E41="","",IFERROR(VLOOKUP(E41,'1-学员信息表'!A:AG,8,0),"错误"))</f>
        <v/>
      </c>
      <c r="R41" s="107"/>
      <c r="S41" s="108"/>
      <c r="T41" s="1"/>
      <c r="U41" s="12"/>
      <c r="V41" s="109"/>
      <c r="W41" s="8" t="str">
        <f>IF(E41="","",IF(ISERROR(VLOOKUP(E41,'1-学员信息表'!A:AG,9,0)),"错误",IF(VLOOKUP(E41,'1-学员信息表'!A:AG,9,0)="","错误",VLOOKUP(E41,'1-学员信息表'!A:AG,9,0))))</f>
        <v/>
      </c>
      <c r="X41" s="106" t="str">
        <f>IF(E41="","",IF(ISERROR(VLOOKUP(E41,'1-学员信息表'!A:AG,20,0)),"错误",IF(VLOOKUP(E41,'1-学员信息表'!A:AG,20,0)="","错误",VLOOKUP(E41,'1-学员信息表'!A:AG,20,0))))</f>
        <v/>
      </c>
      <c r="Y41" s="10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3"/>
      <c r="N42" s="104"/>
      <c r="O42" s="105">
        <f>SUMIF('6-学员费用预警表'!A:A,E42,'6-学员费用预警表'!F:F)</f>
        <v>0</v>
      </c>
      <c r="P42" s="105">
        <f>SUMIF('6-学员费用预警表'!A:A,E42,'6-学员费用预警表'!I:I)</f>
        <v>0</v>
      </c>
      <c r="Q42" s="106" t="str">
        <f>IF(E42="","",IFERROR(VLOOKUP(E42,'1-学员信息表'!A:AG,8,0),"错误"))</f>
        <v/>
      </c>
      <c r="R42" s="107"/>
      <c r="S42" s="108"/>
      <c r="T42" s="1"/>
      <c r="U42" s="12"/>
      <c r="V42" s="109"/>
      <c r="W42" s="8" t="str">
        <f>IF(E42="","",IF(ISERROR(VLOOKUP(E42,'1-学员信息表'!A:AG,9,0)),"错误",IF(VLOOKUP(E42,'1-学员信息表'!A:AG,9,0)="","错误",VLOOKUP(E42,'1-学员信息表'!A:AG,9,0))))</f>
        <v/>
      </c>
      <c r="X42" s="106" t="str">
        <f>IF(E42="","",IF(ISERROR(VLOOKUP(E42,'1-学员信息表'!A:AG,20,0)),"错误",IF(VLOOKUP(E42,'1-学员信息表'!A:AG,20,0)="","错误",VLOOKUP(E42,'1-学员信息表'!A:AG,20,0))))</f>
        <v/>
      </c>
      <c r="Y42" s="10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3"/>
      <c r="N43" s="104"/>
      <c r="O43" s="105">
        <f>SUMIF('6-学员费用预警表'!A:A,E43,'6-学员费用预警表'!F:F)</f>
        <v>0</v>
      </c>
      <c r="P43" s="105">
        <f>SUMIF('6-学员费用预警表'!A:A,E43,'6-学员费用预警表'!I:I)</f>
        <v>0</v>
      </c>
      <c r="Q43" s="106" t="str">
        <f>IF(E43="","",IFERROR(VLOOKUP(E43,'1-学员信息表'!A:AG,8,0),"错误"))</f>
        <v/>
      </c>
      <c r="R43" s="107"/>
      <c r="S43" s="108"/>
      <c r="T43" s="1"/>
      <c r="U43" s="12"/>
      <c r="V43" s="109"/>
      <c r="W43" s="8" t="str">
        <f>IF(E43="","",IF(ISERROR(VLOOKUP(E43,'1-学员信息表'!A:AG,9,0)),"错误",IF(VLOOKUP(E43,'1-学员信息表'!A:AG,9,0)="","错误",VLOOKUP(E43,'1-学员信息表'!A:AG,9,0))))</f>
        <v/>
      </c>
      <c r="X43" s="106" t="str">
        <f>IF(E43="","",IF(ISERROR(VLOOKUP(E43,'1-学员信息表'!A:AG,20,0)),"错误",IF(VLOOKUP(E43,'1-学员信息表'!A:AG,20,0)="","错误",VLOOKUP(E43,'1-学员信息表'!A:AG,20,0))))</f>
        <v/>
      </c>
      <c r="Y43" s="10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3"/>
      <c r="N44" s="104"/>
      <c r="O44" s="105">
        <f>SUMIF('6-学员费用预警表'!A:A,E44,'6-学员费用预警表'!F:F)</f>
        <v>0</v>
      </c>
      <c r="P44" s="105">
        <f>SUMIF('6-学员费用预警表'!A:A,E44,'6-学员费用预警表'!I:I)</f>
        <v>0</v>
      </c>
      <c r="Q44" s="106" t="str">
        <f>IF(E44="","",IFERROR(VLOOKUP(E44,'1-学员信息表'!A:AG,8,0),"错误"))</f>
        <v/>
      </c>
      <c r="R44" s="107"/>
      <c r="S44" s="108"/>
      <c r="T44" s="1"/>
      <c r="U44" s="12"/>
      <c r="V44" s="109"/>
      <c r="W44" s="8" t="str">
        <f>IF(E44="","",IF(ISERROR(VLOOKUP(E44,'1-学员信息表'!A:AG,9,0)),"错误",IF(VLOOKUP(E44,'1-学员信息表'!A:AG,9,0)="","错误",VLOOKUP(E44,'1-学员信息表'!A:AG,9,0))))</f>
        <v/>
      </c>
      <c r="X44" s="106" t="str">
        <f>IF(E44="","",IF(ISERROR(VLOOKUP(E44,'1-学员信息表'!A:AG,20,0)),"错误",IF(VLOOKUP(E44,'1-学员信息表'!A:AG,20,0)="","错误",VLOOKUP(E44,'1-学员信息表'!A:AG,20,0))))</f>
        <v/>
      </c>
      <c r="Y44" s="10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3"/>
      <c r="N45" s="104"/>
      <c r="O45" s="105">
        <f>SUMIF('6-学员费用预警表'!A:A,E45,'6-学员费用预警表'!F:F)</f>
        <v>0</v>
      </c>
      <c r="P45" s="105">
        <f>SUMIF('6-学员费用预警表'!A:A,E45,'6-学员费用预警表'!I:I)</f>
        <v>0</v>
      </c>
      <c r="Q45" s="106" t="str">
        <f>IF(E45="","",IFERROR(VLOOKUP(E45,'1-学员信息表'!A:AG,8,0),"错误"))</f>
        <v/>
      </c>
      <c r="R45" s="107"/>
      <c r="S45" s="108"/>
      <c r="T45" s="1"/>
      <c r="U45" s="12"/>
      <c r="V45" s="109"/>
      <c r="W45" s="8" t="str">
        <f>IF(E45="","",IF(ISERROR(VLOOKUP(E45,'1-学员信息表'!A:AG,9,0)),"错误",IF(VLOOKUP(E45,'1-学员信息表'!A:AG,9,0)="","错误",VLOOKUP(E45,'1-学员信息表'!A:AG,9,0))))</f>
        <v/>
      </c>
      <c r="X45" s="106" t="str">
        <f>IF(E45="","",IF(ISERROR(VLOOKUP(E45,'1-学员信息表'!A:AG,20,0)),"错误",IF(VLOOKUP(E45,'1-学员信息表'!A:AG,20,0)="","错误",VLOOKUP(E45,'1-学员信息表'!A:AG,20,0))))</f>
        <v/>
      </c>
      <c r="Y45" s="10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3"/>
      <c r="N46" s="104"/>
      <c r="O46" s="105">
        <f>SUMIF('6-学员费用预警表'!A:A,E46,'6-学员费用预警表'!F:F)</f>
        <v>0</v>
      </c>
      <c r="P46" s="105">
        <f>SUMIF('6-学员费用预警表'!A:A,E46,'6-学员费用预警表'!I:I)</f>
        <v>0</v>
      </c>
      <c r="Q46" s="106" t="str">
        <f>IF(E46="","",IFERROR(VLOOKUP(E46,'1-学员信息表'!A:AG,8,0),"错误"))</f>
        <v/>
      </c>
      <c r="R46" s="107"/>
      <c r="S46" s="108"/>
      <c r="T46" s="1"/>
      <c r="U46" s="12"/>
      <c r="V46" s="109"/>
      <c r="W46" s="8" t="str">
        <f>IF(E46="","",IF(ISERROR(VLOOKUP(E46,'1-学员信息表'!A:AG,9,0)),"错误",IF(VLOOKUP(E46,'1-学员信息表'!A:AG,9,0)="","错误",VLOOKUP(E46,'1-学员信息表'!A:AG,9,0))))</f>
        <v/>
      </c>
      <c r="X46" s="106" t="str">
        <f>IF(E46="","",IF(ISERROR(VLOOKUP(E46,'1-学员信息表'!A:AG,20,0)),"错误",IF(VLOOKUP(E46,'1-学员信息表'!A:AG,20,0)="","错误",VLOOKUP(E46,'1-学员信息表'!A:AG,20,0))))</f>
        <v/>
      </c>
      <c r="Y46" s="10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3"/>
      <c r="N47" s="104"/>
      <c r="O47" s="105">
        <f>SUMIF('6-学员费用预警表'!A:A,E47,'6-学员费用预警表'!F:F)</f>
        <v>0</v>
      </c>
      <c r="P47" s="105">
        <f>SUMIF('6-学员费用预警表'!A:A,E47,'6-学员费用预警表'!I:I)</f>
        <v>0</v>
      </c>
      <c r="Q47" s="106" t="str">
        <f>IF(E47="","",IFERROR(VLOOKUP(E47,'1-学员信息表'!A:AG,8,0),"错误"))</f>
        <v/>
      </c>
      <c r="R47" s="107"/>
      <c r="S47" s="108"/>
      <c r="T47" s="1"/>
      <c r="U47" s="12"/>
      <c r="V47" s="109"/>
      <c r="W47" s="8" t="str">
        <f>IF(E47="","",IF(ISERROR(VLOOKUP(E47,'1-学员信息表'!A:AG,9,0)),"错误",IF(VLOOKUP(E47,'1-学员信息表'!A:AG,9,0)="","错误",VLOOKUP(E47,'1-学员信息表'!A:AG,9,0))))</f>
        <v/>
      </c>
      <c r="X47" s="106" t="str">
        <f>IF(E47="","",IF(ISERROR(VLOOKUP(E47,'1-学员信息表'!A:AG,20,0)),"错误",IF(VLOOKUP(E47,'1-学员信息表'!A:AG,20,0)="","错误",VLOOKUP(E47,'1-学员信息表'!A:AG,20,0))))</f>
        <v/>
      </c>
      <c r="Y47" s="10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3"/>
      <c r="N48" s="104"/>
      <c r="O48" s="105">
        <f>SUMIF('6-学员费用预警表'!A:A,E48,'6-学员费用预警表'!F:F)</f>
        <v>0</v>
      </c>
      <c r="P48" s="105">
        <f>SUMIF('6-学员费用预警表'!A:A,E48,'6-学员费用预警表'!I:I)</f>
        <v>0</v>
      </c>
      <c r="Q48" s="106" t="str">
        <f>IF(E48="","",IFERROR(VLOOKUP(E48,'1-学员信息表'!A:AG,8,0),"错误"))</f>
        <v/>
      </c>
      <c r="R48" s="107"/>
      <c r="S48" s="108"/>
      <c r="T48" s="1"/>
      <c r="U48" s="12"/>
      <c r="V48" s="109"/>
      <c r="W48" s="8" t="str">
        <f>IF(E48="","",IF(ISERROR(VLOOKUP(E48,'1-学员信息表'!A:AG,9,0)),"错误",IF(VLOOKUP(E48,'1-学员信息表'!A:AG,9,0)="","错误",VLOOKUP(E48,'1-学员信息表'!A:AG,9,0))))</f>
        <v/>
      </c>
      <c r="X48" s="106" t="str">
        <f>IF(E48="","",IF(ISERROR(VLOOKUP(E48,'1-学员信息表'!A:AG,20,0)),"错误",IF(VLOOKUP(E48,'1-学员信息表'!A:AG,20,0)="","错误",VLOOKUP(E48,'1-学员信息表'!A:AG,20,0))))</f>
        <v/>
      </c>
      <c r="Y48" s="10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3"/>
      <c r="N49" s="104"/>
      <c r="O49" s="105">
        <f>SUMIF('6-学员费用预警表'!A:A,E49,'6-学员费用预警表'!F:F)</f>
        <v>0</v>
      </c>
      <c r="P49" s="105">
        <f>SUMIF('6-学员费用预警表'!A:A,E49,'6-学员费用预警表'!I:I)</f>
        <v>0</v>
      </c>
      <c r="Q49" s="106" t="str">
        <f>IF(E49="","",IFERROR(VLOOKUP(E49,'1-学员信息表'!A:AG,8,0),"错误"))</f>
        <v/>
      </c>
      <c r="R49" s="107"/>
      <c r="S49" s="108"/>
      <c r="T49" s="1"/>
      <c r="U49" s="12"/>
      <c r="V49" s="109"/>
      <c r="W49" s="8" t="str">
        <f>IF(E49="","",IF(ISERROR(VLOOKUP(E49,'1-学员信息表'!A:AG,9,0)),"错误",IF(VLOOKUP(E49,'1-学员信息表'!A:AG,9,0)="","错误",VLOOKUP(E49,'1-学员信息表'!A:AG,9,0))))</f>
        <v/>
      </c>
      <c r="X49" s="106" t="str">
        <f>IF(E49="","",IF(ISERROR(VLOOKUP(E49,'1-学员信息表'!A:AG,20,0)),"错误",IF(VLOOKUP(E49,'1-学员信息表'!A:AG,20,0)="","错误",VLOOKUP(E49,'1-学员信息表'!A:AG,20,0))))</f>
        <v/>
      </c>
      <c r="Y49" s="10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3"/>
      <c r="N50" s="104"/>
      <c r="O50" s="105">
        <f>SUMIF('6-学员费用预警表'!A:A,E50,'6-学员费用预警表'!F:F)</f>
        <v>0</v>
      </c>
      <c r="P50" s="105">
        <f>SUMIF('6-学员费用预警表'!A:A,E50,'6-学员费用预警表'!I:I)</f>
        <v>0</v>
      </c>
      <c r="Q50" s="106" t="str">
        <f>IF(E50="","",IFERROR(VLOOKUP(E50,'1-学员信息表'!A:AG,8,0),"错误"))</f>
        <v/>
      </c>
      <c r="R50" s="107"/>
      <c r="S50" s="108"/>
      <c r="T50" s="1"/>
      <c r="U50" s="12"/>
      <c r="V50" s="109"/>
      <c r="W50" s="8" t="str">
        <f>IF(E50="","",IF(ISERROR(VLOOKUP(E50,'1-学员信息表'!A:AG,9,0)),"错误",IF(VLOOKUP(E50,'1-学员信息表'!A:AG,9,0)="","错误",VLOOKUP(E50,'1-学员信息表'!A:AG,9,0))))</f>
        <v/>
      </c>
      <c r="X50" s="106" t="str">
        <f>IF(E50="","",IF(ISERROR(VLOOKUP(E50,'1-学员信息表'!A:AG,20,0)),"错误",IF(VLOOKUP(E50,'1-学员信息表'!A:AG,20,0)="","错误",VLOOKUP(E50,'1-学员信息表'!A:AG,20,0))))</f>
        <v/>
      </c>
      <c r="Y50" s="10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3"/>
      <c r="N51" s="104"/>
      <c r="O51" s="105">
        <f>SUMIF('6-学员费用预警表'!A:A,E51,'6-学员费用预警表'!F:F)</f>
        <v>0</v>
      </c>
      <c r="P51" s="105">
        <f>SUMIF('6-学员费用预警表'!A:A,E51,'6-学员费用预警表'!I:I)</f>
        <v>0</v>
      </c>
      <c r="Q51" s="106" t="str">
        <f>IF(E51="","",IFERROR(VLOOKUP(E51,'1-学员信息表'!A:AG,8,0),"错误"))</f>
        <v/>
      </c>
      <c r="R51" s="107"/>
      <c r="S51" s="108"/>
      <c r="T51" s="1"/>
      <c r="U51" s="12"/>
      <c r="V51" s="109"/>
      <c r="W51" s="8" t="str">
        <f>IF(E51="","",IF(ISERROR(VLOOKUP(E51,'1-学员信息表'!A:AG,9,0)),"错误",IF(VLOOKUP(E51,'1-学员信息表'!A:AG,9,0)="","错误",VLOOKUP(E51,'1-学员信息表'!A:AG,9,0))))</f>
        <v/>
      </c>
      <c r="X51" s="106" t="str">
        <f>IF(E51="","",IF(ISERROR(VLOOKUP(E51,'1-学员信息表'!A:AG,20,0)),"错误",IF(VLOOKUP(E51,'1-学员信息表'!A:AG,20,0)="","错误",VLOOKUP(E51,'1-学员信息表'!A:AG,20,0))))</f>
        <v/>
      </c>
      <c r="Y51" s="10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3"/>
      <c r="N52" s="104"/>
      <c r="O52" s="105">
        <f>SUMIF('6-学员费用预警表'!A:A,E52,'6-学员费用预警表'!F:F)</f>
        <v>0</v>
      </c>
      <c r="P52" s="105">
        <f>SUMIF('6-学员费用预警表'!A:A,E52,'6-学员费用预警表'!I:I)</f>
        <v>0</v>
      </c>
      <c r="Q52" s="106" t="str">
        <f>IF(E52="","",IFERROR(VLOOKUP(E52,'1-学员信息表'!A:AG,8,0),"错误"))</f>
        <v/>
      </c>
      <c r="R52" s="107"/>
      <c r="S52" s="108"/>
      <c r="T52" s="1"/>
      <c r="U52" s="12"/>
      <c r="V52" s="109"/>
      <c r="W52" s="8" t="str">
        <f>IF(E52="","",IF(ISERROR(VLOOKUP(E52,'1-学员信息表'!A:AG,9,0)),"错误",IF(VLOOKUP(E52,'1-学员信息表'!A:AG,9,0)="","错误",VLOOKUP(E52,'1-学员信息表'!A:AG,9,0))))</f>
        <v/>
      </c>
      <c r="X52" s="106" t="str">
        <f>IF(E52="","",IF(ISERROR(VLOOKUP(E52,'1-学员信息表'!A:AG,20,0)),"错误",IF(VLOOKUP(E52,'1-学员信息表'!A:AG,20,0)="","错误",VLOOKUP(E52,'1-学员信息表'!A:AG,20,0))))</f>
        <v/>
      </c>
      <c r="Y52" s="10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3"/>
      <c r="N53" s="104"/>
      <c r="O53" s="105">
        <f>SUMIF('6-学员费用预警表'!A:A,E53,'6-学员费用预警表'!F:F)</f>
        <v>0</v>
      </c>
      <c r="P53" s="105">
        <f>SUMIF('6-学员费用预警表'!A:A,E53,'6-学员费用预警表'!I:I)</f>
        <v>0</v>
      </c>
      <c r="Q53" s="106" t="str">
        <f>IF(E53="","",IFERROR(VLOOKUP(E53,'1-学员信息表'!A:AG,8,0),"错误"))</f>
        <v/>
      </c>
      <c r="R53" s="107"/>
      <c r="S53" s="108"/>
      <c r="T53" s="1"/>
      <c r="U53" s="12"/>
      <c r="V53" s="109"/>
      <c r="W53" s="8" t="str">
        <f>IF(E53="","",IF(ISERROR(VLOOKUP(E53,'1-学员信息表'!A:AG,9,0)),"错误",IF(VLOOKUP(E53,'1-学员信息表'!A:AG,9,0)="","错误",VLOOKUP(E53,'1-学员信息表'!A:AG,9,0))))</f>
        <v/>
      </c>
      <c r="X53" s="106" t="str">
        <f>IF(E53="","",IF(ISERROR(VLOOKUP(E53,'1-学员信息表'!A:AG,20,0)),"错误",IF(VLOOKUP(E53,'1-学员信息表'!A:AG,20,0)="","错误",VLOOKUP(E53,'1-学员信息表'!A:AG,20,0))))</f>
        <v/>
      </c>
      <c r="Y53" s="10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3"/>
      <c r="N54" s="104"/>
      <c r="O54" s="105">
        <f>SUMIF('6-学员费用预警表'!A:A,E54,'6-学员费用预警表'!F:F)</f>
        <v>0</v>
      </c>
      <c r="P54" s="105">
        <f>SUMIF('6-学员费用预警表'!A:A,E54,'6-学员费用预警表'!I:I)</f>
        <v>0</v>
      </c>
      <c r="Q54" s="106" t="str">
        <f>IF(E54="","",IFERROR(VLOOKUP(E54,'1-学员信息表'!A:AG,8,0),"错误"))</f>
        <v/>
      </c>
      <c r="R54" s="107"/>
      <c r="S54" s="108"/>
      <c r="T54" s="1"/>
      <c r="U54" s="12"/>
      <c r="V54" s="109"/>
      <c r="W54" s="8" t="str">
        <f>IF(E54="","",IF(ISERROR(VLOOKUP(E54,'1-学员信息表'!A:AG,9,0)),"错误",IF(VLOOKUP(E54,'1-学员信息表'!A:AG,9,0)="","错误",VLOOKUP(E54,'1-学员信息表'!A:AG,9,0))))</f>
        <v/>
      </c>
      <c r="X54" s="106" t="str">
        <f>IF(E54="","",IF(ISERROR(VLOOKUP(E54,'1-学员信息表'!A:AG,20,0)),"错误",IF(VLOOKUP(E54,'1-学员信息表'!A:AG,20,0)="","错误",VLOOKUP(E54,'1-学员信息表'!A:AG,20,0))))</f>
        <v/>
      </c>
      <c r="Y54" s="10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3"/>
      <c r="N55" s="104"/>
      <c r="O55" s="105">
        <f>SUMIF('6-学员费用预警表'!A:A,E55,'6-学员费用预警表'!F:F)</f>
        <v>0</v>
      </c>
      <c r="P55" s="105">
        <f>SUMIF('6-学员费用预警表'!A:A,E55,'6-学员费用预警表'!I:I)</f>
        <v>0</v>
      </c>
      <c r="Q55" s="106" t="str">
        <f>IF(E55="","",IFERROR(VLOOKUP(E55,'1-学员信息表'!A:AG,8,0),"错误"))</f>
        <v/>
      </c>
      <c r="R55" s="107"/>
      <c r="S55" s="108"/>
      <c r="T55" s="1"/>
      <c r="U55" s="12"/>
      <c r="V55" s="109"/>
      <c r="W55" s="8" t="str">
        <f>IF(E55="","",IF(ISERROR(VLOOKUP(E55,'1-学员信息表'!A:AG,9,0)),"错误",IF(VLOOKUP(E55,'1-学员信息表'!A:AG,9,0)="","错误",VLOOKUP(E55,'1-学员信息表'!A:AG,9,0))))</f>
        <v/>
      </c>
      <c r="X55" s="106" t="str">
        <f>IF(E55="","",IF(ISERROR(VLOOKUP(E55,'1-学员信息表'!A:AG,20,0)),"错误",IF(VLOOKUP(E55,'1-学员信息表'!A:AG,20,0)="","错误",VLOOKUP(E55,'1-学员信息表'!A:AG,20,0))))</f>
        <v/>
      </c>
      <c r="Y55" s="10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3"/>
      <c r="N56" s="104"/>
      <c r="O56" s="105">
        <f>SUMIF('6-学员费用预警表'!A:A,E56,'6-学员费用预警表'!F:F)</f>
        <v>0</v>
      </c>
      <c r="P56" s="105">
        <f>SUMIF('6-学员费用预警表'!A:A,E56,'6-学员费用预警表'!I:I)</f>
        <v>0</v>
      </c>
      <c r="Q56" s="106" t="str">
        <f>IF(E56="","",IFERROR(VLOOKUP(E56,'1-学员信息表'!A:AG,8,0),"错误"))</f>
        <v/>
      </c>
      <c r="R56" s="107"/>
      <c r="S56" s="108"/>
      <c r="T56" s="1"/>
      <c r="U56" s="12"/>
      <c r="V56" s="109"/>
      <c r="W56" s="8" t="str">
        <f>IF(E56="","",IF(ISERROR(VLOOKUP(E56,'1-学员信息表'!A:AG,9,0)),"错误",IF(VLOOKUP(E56,'1-学员信息表'!A:AG,9,0)="","错误",VLOOKUP(E56,'1-学员信息表'!A:AG,9,0))))</f>
        <v/>
      </c>
      <c r="X56" s="106" t="str">
        <f>IF(E56="","",IF(ISERROR(VLOOKUP(E56,'1-学员信息表'!A:AG,20,0)),"错误",IF(VLOOKUP(E56,'1-学员信息表'!A:AG,20,0)="","错误",VLOOKUP(E56,'1-学员信息表'!A:AG,20,0))))</f>
        <v/>
      </c>
      <c r="Y56" s="10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3"/>
      <c r="N57" s="104"/>
      <c r="O57" s="105">
        <f>SUMIF('6-学员费用预警表'!A:A,E57,'6-学员费用预警表'!F:F)</f>
        <v>0</v>
      </c>
      <c r="P57" s="105">
        <f>SUMIF('6-学员费用预警表'!A:A,E57,'6-学员费用预警表'!I:I)</f>
        <v>0</v>
      </c>
      <c r="Q57" s="106" t="str">
        <f>IF(E57="","",IFERROR(VLOOKUP(E57,'1-学员信息表'!A:AG,8,0),"错误"))</f>
        <v/>
      </c>
      <c r="R57" s="107"/>
      <c r="S57" s="108"/>
      <c r="T57" s="1"/>
      <c r="U57" s="12"/>
      <c r="V57" s="109"/>
      <c r="W57" s="8" t="str">
        <f>IF(E57="","",IF(ISERROR(VLOOKUP(E57,'1-学员信息表'!A:AG,9,0)),"错误",IF(VLOOKUP(E57,'1-学员信息表'!A:AG,9,0)="","错误",VLOOKUP(E57,'1-学员信息表'!A:AG,9,0))))</f>
        <v/>
      </c>
      <c r="X57" s="106" t="str">
        <f>IF(E57="","",IF(ISERROR(VLOOKUP(E57,'1-学员信息表'!A:AG,20,0)),"错误",IF(VLOOKUP(E57,'1-学员信息表'!A:AG,20,0)="","错误",VLOOKUP(E57,'1-学员信息表'!A:AG,20,0))))</f>
        <v/>
      </c>
      <c r="Y57" s="10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3"/>
      <c r="N58" s="104"/>
      <c r="O58" s="105">
        <f>SUMIF('6-学员费用预警表'!A:A,E58,'6-学员费用预警表'!F:F)</f>
        <v>0</v>
      </c>
      <c r="P58" s="105">
        <f>SUMIF('6-学员费用预警表'!A:A,E58,'6-学员费用预警表'!I:I)</f>
        <v>0</v>
      </c>
      <c r="Q58" s="106" t="str">
        <f>IF(E58="","",IFERROR(VLOOKUP(E58,'1-学员信息表'!A:AG,8,0),"错误"))</f>
        <v/>
      </c>
      <c r="R58" s="107"/>
      <c r="S58" s="108"/>
      <c r="T58" s="1"/>
      <c r="U58" s="12"/>
      <c r="V58" s="109"/>
      <c r="W58" s="8" t="str">
        <f>IF(E58="","",IF(ISERROR(VLOOKUP(E58,'1-学员信息表'!A:AG,9,0)),"错误",IF(VLOOKUP(E58,'1-学员信息表'!A:AG,9,0)="","错误",VLOOKUP(E58,'1-学员信息表'!A:AG,9,0))))</f>
        <v/>
      </c>
      <c r="X58" s="106" t="str">
        <f>IF(E58="","",IF(ISERROR(VLOOKUP(E58,'1-学员信息表'!A:AG,20,0)),"错误",IF(VLOOKUP(E58,'1-学员信息表'!A:AG,20,0)="","错误",VLOOKUP(E58,'1-学员信息表'!A:AG,20,0))))</f>
        <v/>
      </c>
      <c r="Y58" s="10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3"/>
      <c r="N59" s="104"/>
      <c r="O59" s="105">
        <f>SUMIF('6-学员费用预警表'!A:A,E59,'6-学员费用预警表'!F:F)</f>
        <v>0</v>
      </c>
      <c r="P59" s="105">
        <f>SUMIF('6-学员费用预警表'!A:A,E59,'6-学员费用预警表'!I:I)</f>
        <v>0</v>
      </c>
      <c r="Q59" s="106" t="str">
        <f>IF(E59="","",IFERROR(VLOOKUP(E59,'1-学员信息表'!A:AG,8,0),"错误"))</f>
        <v/>
      </c>
      <c r="R59" s="107"/>
      <c r="S59" s="108"/>
      <c r="T59" s="1"/>
      <c r="U59" s="12"/>
      <c r="V59" s="109"/>
      <c r="W59" s="8" t="str">
        <f>IF(E59="","",IF(ISERROR(VLOOKUP(E59,'1-学员信息表'!A:AG,9,0)),"错误",IF(VLOOKUP(E59,'1-学员信息表'!A:AG,9,0)="","错误",VLOOKUP(E59,'1-学员信息表'!A:AG,9,0))))</f>
        <v/>
      </c>
      <c r="X59" s="106" t="str">
        <f>IF(E59="","",IF(ISERROR(VLOOKUP(E59,'1-学员信息表'!A:AG,20,0)),"错误",IF(VLOOKUP(E59,'1-学员信息表'!A:AG,20,0)="","错误",VLOOKUP(E59,'1-学员信息表'!A:AG,20,0))))</f>
        <v/>
      </c>
      <c r="Y59" s="10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3"/>
      <c r="N60" s="104"/>
      <c r="O60" s="105">
        <f>SUMIF('6-学员费用预警表'!A:A,E60,'6-学员费用预警表'!F:F)</f>
        <v>0</v>
      </c>
      <c r="P60" s="105">
        <f>SUMIF('6-学员费用预警表'!A:A,E60,'6-学员费用预警表'!I:I)</f>
        <v>0</v>
      </c>
      <c r="Q60" s="106" t="str">
        <f>IF(E60="","",IFERROR(VLOOKUP(E60,'1-学员信息表'!A:AG,8,0),"错误"))</f>
        <v/>
      </c>
      <c r="R60" s="107"/>
      <c r="S60" s="108"/>
      <c r="T60" s="1"/>
      <c r="U60" s="12"/>
      <c r="V60" s="109"/>
      <c r="W60" s="8" t="str">
        <f>IF(E60="","",IF(ISERROR(VLOOKUP(E60,'1-学员信息表'!A:AG,9,0)),"错误",IF(VLOOKUP(E60,'1-学员信息表'!A:AG,9,0)="","错误",VLOOKUP(E60,'1-学员信息表'!A:AG,9,0))))</f>
        <v/>
      </c>
      <c r="X60" s="106" t="str">
        <f>IF(E60="","",IF(ISERROR(VLOOKUP(E60,'1-学员信息表'!A:AG,20,0)),"错误",IF(VLOOKUP(E60,'1-学员信息表'!A:AG,20,0)="","错误",VLOOKUP(E60,'1-学员信息表'!A:AG,20,0))))</f>
        <v/>
      </c>
      <c r="Y60" s="10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3"/>
      <c r="N61" s="104"/>
      <c r="O61" s="105">
        <f>SUMIF('6-学员费用预警表'!A:A,E61,'6-学员费用预警表'!F:F)</f>
        <v>0</v>
      </c>
      <c r="P61" s="105">
        <f>SUMIF('6-学员费用预警表'!A:A,E61,'6-学员费用预警表'!I:I)</f>
        <v>0</v>
      </c>
      <c r="Q61" s="106" t="str">
        <f>IF(E61="","",IFERROR(VLOOKUP(E61,'1-学员信息表'!A:AG,8,0),"错误"))</f>
        <v/>
      </c>
      <c r="R61" s="107"/>
      <c r="S61" s="108"/>
      <c r="T61" s="1"/>
      <c r="U61" s="12"/>
      <c r="V61" s="109"/>
      <c r="W61" s="8" t="str">
        <f>IF(E61="","",IF(ISERROR(VLOOKUP(E61,'1-学员信息表'!A:AG,9,0)),"错误",IF(VLOOKUP(E61,'1-学员信息表'!A:AG,9,0)="","错误",VLOOKUP(E61,'1-学员信息表'!A:AG,9,0))))</f>
        <v/>
      </c>
      <c r="X61" s="106" t="str">
        <f>IF(E61="","",IF(ISERROR(VLOOKUP(E61,'1-学员信息表'!A:AG,20,0)),"错误",IF(VLOOKUP(E61,'1-学员信息表'!A:AG,20,0)="","错误",VLOOKUP(E61,'1-学员信息表'!A:AG,20,0))))</f>
        <v/>
      </c>
      <c r="Y61" s="10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3"/>
      <c r="N62" s="104"/>
      <c r="O62" s="105">
        <f>SUMIF('6-学员费用预警表'!A:A,E62,'6-学员费用预警表'!F:F)</f>
        <v>0</v>
      </c>
      <c r="P62" s="105">
        <f>SUMIF('6-学员费用预警表'!A:A,E62,'6-学员费用预警表'!I:I)</f>
        <v>0</v>
      </c>
      <c r="Q62" s="106" t="str">
        <f>IF(E62="","",IFERROR(VLOOKUP(E62,'1-学员信息表'!A:AG,8,0),"错误"))</f>
        <v/>
      </c>
      <c r="R62" s="107"/>
      <c r="S62" s="108"/>
      <c r="T62" s="1"/>
      <c r="U62" s="12"/>
      <c r="V62" s="109"/>
      <c r="W62" s="8" t="str">
        <f>IF(E62="","",IF(ISERROR(VLOOKUP(E62,'1-学员信息表'!A:AG,9,0)),"错误",IF(VLOOKUP(E62,'1-学员信息表'!A:AG,9,0)="","错误",VLOOKUP(E62,'1-学员信息表'!A:AG,9,0))))</f>
        <v/>
      </c>
      <c r="X62" s="106" t="str">
        <f>IF(E62="","",IF(ISERROR(VLOOKUP(E62,'1-学员信息表'!A:AG,20,0)),"错误",IF(VLOOKUP(E62,'1-学员信息表'!A:AG,20,0)="","错误",VLOOKUP(E62,'1-学员信息表'!A:AG,20,0))))</f>
        <v/>
      </c>
      <c r="Y62" s="10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3"/>
      <c r="N63" s="104"/>
      <c r="O63" s="105">
        <f>SUMIF('6-学员费用预警表'!A:A,E63,'6-学员费用预警表'!F:F)</f>
        <v>0</v>
      </c>
      <c r="P63" s="105">
        <f>SUMIF('6-学员费用预警表'!A:A,E63,'6-学员费用预警表'!I:I)</f>
        <v>0</v>
      </c>
      <c r="Q63" s="106" t="str">
        <f>IF(E63="","",IFERROR(VLOOKUP(E63,'1-学员信息表'!A:AG,8,0),"错误"))</f>
        <v/>
      </c>
      <c r="R63" s="107"/>
      <c r="S63" s="108"/>
      <c r="T63" s="1"/>
      <c r="U63" s="12"/>
      <c r="V63" s="109"/>
      <c r="W63" s="8" t="str">
        <f>IF(E63="","",IF(ISERROR(VLOOKUP(E63,'1-学员信息表'!A:AG,9,0)),"错误",IF(VLOOKUP(E63,'1-学员信息表'!A:AG,9,0)="","错误",VLOOKUP(E63,'1-学员信息表'!A:AG,9,0))))</f>
        <v/>
      </c>
      <c r="X63" s="106" t="str">
        <f>IF(E63="","",IF(ISERROR(VLOOKUP(E63,'1-学员信息表'!A:AG,19,0)),"错误",IF(VLOOKUP(E63,'1-学员信息表'!A:AG,19,0)="","错误",VLOOKUP(E63,'1-学员信息表'!A:AG,19,0))))</f>
        <v/>
      </c>
      <c r="Y63" s="10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3"/>
      <c r="N64" s="104"/>
      <c r="O64" s="105">
        <f>SUMIF('6-学员费用预警表'!A:A,E64,'6-学员费用预警表'!F:F)</f>
        <v>0</v>
      </c>
      <c r="P64" s="105">
        <f>SUMIF('6-学员费用预警表'!A:A,E64,'6-学员费用预警表'!I:I)</f>
        <v>0</v>
      </c>
      <c r="Q64" s="106" t="str">
        <f>IF(E64="","",IFERROR(VLOOKUP(E64,'1-学员信息表'!A:AG,8,0),"错误"))</f>
        <v/>
      </c>
      <c r="R64" s="107"/>
      <c r="S64" s="108"/>
      <c r="T64" s="1"/>
      <c r="U64" s="12"/>
      <c r="V64" s="109"/>
      <c r="W64" s="8" t="str">
        <f>IF(E64="","",IF(ISERROR(VLOOKUP(E64,'1-学员信息表'!A:AG,9,0)),"错误",IF(VLOOKUP(E64,'1-学员信息表'!A:AG,9,0)="","错误",VLOOKUP(E64,'1-学员信息表'!A:AG,9,0))))</f>
        <v/>
      </c>
      <c r="X64" s="106" t="str">
        <f>IF(E64="","",IF(ISERROR(VLOOKUP(E64,'1-学员信息表'!A:AG,19,0)),"错误",IF(VLOOKUP(E64,'1-学员信息表'!A:AG,19,0)="","错误",VLOOKUP(E64,'1-学员信息表'!A:AG,19,0))))</f>
        <v/>
      </c>
      <c r="Y64" s="10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3"/>
      <c r="N65" s="104"/>
      <c r="O65" s="105">
        <f>SUMIF('6-学员费用预警表'!A:A,E65,'6-学员费用预警表'!F:F)</f>
        <v>0</v>
      </c>
      <c r="P65" s="105">
        <f>SUMIF('6-学员费用预警表'!A:A,E65,'6-学员费用预警表'!I:I)</f>
        <v>0</v>
      </c>
      <c r="Q65" s="106" t="str">
        <f>IF(E65="","",IFERROR(VLOOKUP(E65,'1-学员信息表'!A:AG,8,0),"错误"))</f>
        <v/>
      </c>
      <c r="R65" s="107"/>
      <c r="S65" s="108"/>
      <c r="T65" s="1"/>
      <c r="U65" s="12"/>
      <c r="V65" s="109"/>
      <c r="W65" s="8" t="str">
        <f>IF(E65="","",IF(ISERROR(VLOOKUP(E65,'1-学员信息表'!A:AG,9,0)),"错误",IF(VLOOKUP(E65,'1-学员信息表'!A:AG,9,0)="","错误",VLOOKUP(E65,'1-学员信息表'!A:AG,9,0))))</f>
        <v/>
      </c>
      <c r="X65" s="106" t="str">
        <f>IF(E65="","",IF(ISERROR(VLOOKUP(E65,'1-学员信息表'!A:AG,19,0)),"错误",IF(VLOOKUP(E65,'1-学员信息表'!A:AG,19,0)="","错误",VLOOKUP(E65,'1-学员信息表'!A:AG,19,0))))</f>
        <v/>
      </c>
      <c r="Y65" s="10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3"/>
      <c r="N66" s="104"/>
      <c r="O66" s="105">
        <f>SUMIF('6-学员费用预警表'!A:A,E66,'6-学员费用预警表'!F:F)</f>
        <v>0</v>
      </c>
      <c r="P66" s="105">
        <f>SUMIF('6-学员费用预警表'!A:A,E66,'6-学员费用预警表'!I:I)</f>
        <v>0</v>
      </c>
      <c r="Q66" s="106" t="str">
        <f>IF(E66="","",IFERROR(VLOOKUP(E66,'1-学员信息表'!A:AG,8,0),"错误"))</f>
        <v/>
      </c>
      <c r="R66" s="107"/>
      <c r="S66" s="108"/>
      <c r="T66" s="1"/>
      <c r="U66" s="12"/>
      <c r="V66" s="109"/>
      <c r="W66" s="8" t="str">
        <f>IF(E66="","",IF(ISERROR(VLOOKUP(E66,'1-学员信息表'!A:AG,9,0)),"错误",IF(VLOOKUP(E66,'1-学员信息表'!A:AG,9,0)="","错误",VLOOKUP(E66,'1-学员信息表'!A:AG,9,0))))</f>
        <v/>
      </c>
      <c r="X66" s="106" t="str">
        <f>IF(E66="","",IF(ISERROR(VLOOKUP(E66,'1-学员信息表'!A:AG,19,0)),"错误",IF(VLOOKUP(E66,'1-学员信息表'!A:AG,19,0)="","错误",VLOOKUP(E66,'1-学员信息表'!A:AG,19,0))))</f>
        <v/>
      </c>
      <c r="Y66" s="10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3"/>
      <c r="N67" s="104"/>
      <c r="O67" s="105">
        <f>SUMIF('6-学员费用预警表'!A:A,E67,'6-学员费用预警表'!F:F)</f>
        <v>0</v>
      </c>
      <c r="P67" s="105">
        <f>SUMIF('6-学员费用预警表'!A:A,E67,'6-学员费用预警表'!I:I)</f>
        <v>0</v>
      </c>
      <c r="Q67" s="106" t="str">
        <f>IF(E67="","",IFERROR(VLOOKUP(E67,'1-学员信息表'!A:AG,8,0),"错误"))</f>
        <v/>
      </c>
      <c r="R67" s="107"/>
      <c r="S67" s="108"/>
      <c r="T67" s="1"/>
      <c r="U67" s="12"/>
      <c r="V67" s="109"/>
      <c r="W67" s="8" t="str">
        <f>IF(E67="","",IF(ISERROR(VLOOKUP(E67,'1-学员信息表'!A:AG,9,0)),"错误",IF(VLOOKUP(E67,'1-学员信息表'!A:AG,9,0)="","错误",VLOOKUP(E67,'1-学员信息表'!A:AG,9,0))))</f>
        <v/>
      </c>
      <c r="X67" s="106" t="str">
        <f>IF(E67="","",IF(ISERROR(VLOOKUP(E67,'1-学员信息表'!A:AG,19,0)),"错误",IF(VLOOKUP(E67,'1-学员信息表'!A:AG,19,0)="","错误",VLOOKUP(E67,'1-学员信息表'!A:AG,19,0))))</f>
        <v/>
      </c>
      <c r="Y67" s="10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3"/>
      <c r="N68" s="104"/>
      <c r="O68" s="105">
        <f>SUMIF('6-学员费用预警表'!A:A,E68,'6-学员费用预警表'!F:F)</f>
        <v>0</v>
      </c>
      <c r="P68" s="105">
        <f>SUMIF('6-学员费用预警表'!A:A,E68,'6-学员费用预警表'!I:I)</f>
        <v>0</v>
      </c>
      <c r="Q68" s="106" t="str">
        <f>IF(E68="","",IFERROR(VLOOKUP(E68,'1-学员信息表'!A:AG,8,0),"错误"))</f>
        <v/>
      </c>
      <c r="R68" s="107"/>
      <c r="S68" s="108"/>
      <c r="T68" s="1"/>
      <c r="U68" s="12"/>
      <c r="V68" s="109"/>
      <c r="W68" s="8" t="str">
        <f>IF(E68="","",IF(ISERROR(VLOOKUP(E68,'1-学员信息表'!A:AG,9,0)),"错误",IF(VLOOKUP(E68,'1-学员信息表'!A:AG,9,0)="","错误",VLOOKUP(E68,'1-学员信息表'!A:AG,9,0))))</f>
        <v/>
      </c>
      <c r="X68" s="106" t="str">
        <f>IF(E68="","",IF(ISERROR(VLOOKUP(E68,'1-学员信息表'!A:AG,19,0)),"错误",IF(VLOOKUP(E68,'1-学员信息表'!A:AG,19,0)="","错误",VLOOKUP(E68,'1-学员信息表'!A:AG,19,0))))</f>
        <v/>
      </c>
      <c r="Y68" s="10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3"/>
      <c r="N69" s="104"/>
      <c r="O69" s="105">
        <f>SUMIF('6-学员费用预警表'!A:A,E69,'6-学员费用预警表'!F:F)</f>
        <v>0</v>
      </c>
      <c r="P69" s="105">
        <f>SUMIF('6-学员费用预警表'!A:A,E69,'6-学员费用预警表'!I:I)</f>
        <v>0</v>
      </c>
      <c r="Q69" s="106" t="str">
        <f>IF(E69="","",IFERROR(VLOOKUP(E69,'1-学员信息表'!A:AG,8,0),"错误"))</f>
        <v/>
      </c>
      <c r="R69" s="107"/>
      <c r="S69" s="108"/>
      <c r="T69" s="1"/>
      <c r="U69" s="12"/>
      <c r="V69" s="109"/>
      <c r="W69" s="8" t="str">
        <f>IF(E69="","",IF(ISERROR(VLOOKUP(E69,'1-学员信息表'!A:AG,9,0)),"错误",IF(VLOOKUP(E69,'1-学员信息表'!A:AG,9,0)="","错误",VLOOKUP(E69,'1-学员信息表'!A:AG,9,0))))</f>
        <v/>
      </c>
      <c r="X69" s="106" t="str">
        <f>IF(E69="","",IF(ISERROR(VLOOKUP(E69,'1-学员信息表'!A:AG,19,0)),"错误",IF(VLOOKUP(E69,'1-学员信息表'!A:AG,19,0)="","错误",VLOOKUP(E69,'1-学员信息表'!A:AG,19,0))))</f>
        <v/>
      </c>
      <c r="Y69" s="10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3"/>
      <c r="N70" s="104"/>
      <c r="O70" s="105">
        <f>SUMIF('6-学员费用预警表'!A:A,E70,'6-学员费用预警表'!F:F)</f>
        <v>0</v>
      </c>
      <c r="P70" s="105">
        <f>SUMIF('6-学员费用预警表'!A:A,E70,'6-学员费用预警表'!I:I)</f>
        <v>0</v>
      </c>
      <c r="Q70" s="106" t="str">
        <f>IF(E70="","",IFERROR(VLOOKUP(E70,'1-学员信息表'!A:AG,8,0),"错误"))</f>
        <v/>
      </c>
      <c r="R70" s="107"/>
      <c r="S70" s="108"/>
      <c r="T70" s="1"/>
      <c r="U70" s="12"/>
      <c r="V70" s="109"/>
      <c r="W70" s="8" t="str">
        <f>IF(E70="","",IF(ISERROR(VLOOKUP(E70,'1-学员信息表'!A:AG,9,0)),"错误",IF(VLOOKUP(E70,'1-学员信息表'!A:AG,9,0)="","错误",VLOOKUP(E70,'1-学员信息表'!A:AG,9,0))))</f>
        <v/>
      </c>
      <c r="X70" s="106" t="str">
        <f>IF(E70="","",IF(ISERROR(VLOOKUP(E70,'1-学员信息表'!A:AG,19,0)),"错误",IF(VLOOKUP(E70,'1-学员信息表'!A:AG,19,0)="","错误",VLOOKUP(E70,'1-学员信息表'!A:AG,19,0))))</f>
        <v/>
      </c>
      <c r="Y70" s="10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3"/>
      <c r="N71" s="104"/>
      <c r="O71" s="105">
        <f>SUMIF('6-学员费用预警表'!A:A,E71,'6-学员费用预警表'!F:F)</f>
        <v>0</v>
      </c>
      <c r="P71" s="105">
        <f>SUMIF('6-学员费用预警表'!A:A,E71,'6-学员费用预警表'!I:I)</f>
        <v>0</v>
      </c>
      <c r="Q71" s="106" t="str">
        <f>IF(E71="","",IFERROR(VLOOKUP(E71,'1-学员信息表'!A:AG,8,0),"错误"))</f>
        <v/>
      </c>
      <c r="R71" s="107"/>
      <c r="S71" s="108"/>
      <c r="T71" s="1"/>
      <c r="U71" s="12"/>
      <c r="V71" s="109"/>
      <c r="W71" s="8" t="str">
        <f>IF(E71="","",IF(ISERROR(VLOOKUP(E71,'1-学员信息表'!A:AG,9,0)),"错误",IF(VLOOKUP(E71,'1-学员信息表'!A:AG,9,0)="","错误",VLOOKUP(E71,'1-学员信息表'!A:AG,9,0))))</f>
        <v/>
      </c>
      <c r="X71" s="106" t="str">
        <f>IF(E71="","",IF(ISERROR(VLOOKUP(E71,'1-学员信息表'!A:AG,19,0)),"错误",IF(VLOOKUP(E71,'1-学员信息表'!A:AG,19,0)="","错误",VLOOKUP(E71,'1-学员信息表'!A:AG,19,0))))</f>
        <v/>
      </c>
      <c r="Y71" s="10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3"/>
      <c r="N72" s="104"/>
      <c r="O72" s="105">
        <f>SUMIF('6-学员费用预警表'!A:A,E72,'6-学员费用预警表'!F:F)</f>
        <v>0</v>
      </c>
      <c r="P72" s="105">
        <f>SUMIF('6-学员费用预警表'!A:A,E72,'6-学员费用预警表'!I:I)</f>
        <v>0</v>
      </c>
      <c r="Q72" s="106" t="str">
        <f>IF(E72="","",IFERROR(VLOOKUP(E72,'1-学员信息表'!A:AG,8,0),"错误"))</f>
        <v/>
      </c>
      <c r="R72" s="107"/>
      <c r="S72" s="108"/>
      <c r="T72" s="1"/>
      <c r="U72" s="12"/>
      <c r="V72" s="109"/>
      <c r="W72" s="8" t="str">
        <f>IF(E72="","",IF(ISERROR(VLOOKUP(E72,'1-学员信息表'!A:AG,9,0)),"错误",IF(VLOOKUP(E72,'1-学员信息表'!A:AG,9,0)="","错误",VLOOKUP(E72,'1-学员信息表'!A:AG,9,0))))</f>
        <v/>
      </c>
      <c r="X72" s="106" t="str">
        <f>IF(E72="","",IF(ISERROR(VLOOKUP(E72,'1-学员信息表'!A:AG,19,0)),"错误",IF(VLOOKUP(E72,'1-学员信息表'!A:AG,19,0)="","错误",VLOOKUP(E72,'1-学员信息表'!A:AG,19,0))))</f>
        <v/>
      </c>
      <c r="Y72" s="10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3"/>
      <c r="N73" s="104"/>
      <c r="O73" s="105">
        <f>SUMIF('6-学员费用预警表'!A:A,E73,'6-学员费用预警表'!F:F)</f>
        <v>0</v>
      </c>
      <c r="P73" s="105">
        <f>SUMIF('6-学员费用预警表'!A:A,E73,'6-学员费用预警表'!I:I)</f>
        <v>0</v>
      </c>
      <c r="Q73" s="106" t="str">
        <f>IF(E73="","",IFERROR(VLOOKUP(E73,'1-学员信息表'!A:AG,8,0),"错误"))</f>
        <v/>
      </c>
      <c r="R73" s="107"/>
      <c r="S73" s="108"/>
      <c r="T73" s="1"/>
      <c r="U73" s="12"/>
      <c r="V73" s="109"/>
      <c r="W73" s="8" t="str">
        <f>IF(E73="","",IF(ISERROR(VLOOKUP(E73,'1-学员信息表'!A:AG,9,0)),"错误",IF(VLOOKUP(E73,'1-学员信息表'!A:AG,9,0)="","错误",VLOOKUP(E73,'1-学员信息表'!A:AG,9,0))))</f>
        <v/>
      </c>
      <c r="X73" s="106" t="str">
        <f>IF(E73="","",IF(ISERROR(VLOOKUP(E73,'1-学员信息表'!A:AG,19,0)),"错误",IF(VLOOKUP(E73,'1-学员信息表'!A:AG,19,0)="","错误",VLOOKUP(E73,'1-学员信息表'!A:AG,19,0))))</f>
        <v/>
      </c>
      <c r="Y73" s="10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3"/>
      <c r="N74" s="104"/>
      <c r="O74" s="105">
        <f>SUMIF('6-学员费用预警表'!A:A,E74,'6-学员费用预警表'!F:F)</f>
        <v>0</v>
      </c>
      <c r="P74" s="105">
        <f>SUMIF('6-学员费用预警表'!A:A,E74,'6-学员费用预警表'!I:I)</f>
        <v>0</v>
      </c>
      <c r="Q74" s="106" t="str">
        <f>IF(E74="","",IFERROR(VLOOKUP(E74,'1-学员信息表'!A:AG,8,0),"错误"))</f>
        <v/>
      </c>
      <c r="R74" s="107"/>
      <c r="S74" s="108"/>
      <c r="T74" s="1"/>
      <c r="U74" s="12"/>
      <c r="V74" s="109"/>
      <c r="W74" s="8" t="str">
        <f>IF(E74="","",IF(ISERROR(VLOOKUP(E74,'1-学员信息表'!A:AG,9,0)),"错误",IF(VLOOKUP(E74,'1-学员信息表'!A:AG,9,0)="","错误",VLOOKUP(E74,'1-学员信息表'!A:AG,9,0))))</f>
        <v/>
      </c>
      <c r="X74" s="106" t="str">
        <f>IF(E74="","",IF(ISERROR(VLOOKUP(E74,'1-学员信息表'!A:AG,19,0)),"错误",IF(VLOOKUP(E74,'1-学员信息表'!A:AG,19,0)="","错误",VLOOKUP(E74,'1-学员信息表'!A:AG,19,0))))</f>
        <v/>
      </c>
      <c r="Y74" s="10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3"/>
      <c r="N75" s="104"/>
      <c r="O75" s="105">
        <f>SUMIF('6-学员费用预警表'!A:A,E75,'6-学员费用预警表'!F:F)</f>
        <v>0</v>
      </c>
      <c r="P75" s="105">
        <f>SUMIF('6-学员费用预警表'!A:A,E75,'6-学员费用预警表'!I:I)</f>
        <v>0</v>
      </c>
      <c r="Q75" s="106" t="str">
        <f>IF(E75="","",IFERROR(VLOOKUP(E75,'1-学员信息表'!A:AG,8,0),"错误"))</f>
        <v/>
      </c>
      <c r="R75" s="107"/>
      <c r="S75" s="108"/>
      <c r="T75" s="1"/>
      <c r="U75" s="12"/>
      <c r="V75" s="109"/>
      <c r="W75" s="8" t="str">
        <f>IF(E75="","",IF(ISERROR(VLOOKUP(E75,'1-学员信息表'!A:AG,9,0)),"错误",IF(VLOOKUP(E75,'1-学员信息表'!A:AG,9,0)="","错误",VLOOKUP(E75,'1-学员信息表'!A:AG,9,0))))</f>
        <v/>
      </c>
      <c r="X75" s="106" t="str">
        <f>IF(E75="","",IF(ISERROR(VLOOKUP(E75,'1-学员信息表'!A:AG,19,0)),"错误",IF(VLOOKUP(E75,'1-学员信息表'!A:AG,19,0)="","错误",VLOOKUP(E75,'1-学员信息表'!A:AG,19,0))))</f>
        <v/>
      </c>
      <c r="Y75" s="10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3"/>
      <c r="N76" s="104"/>
      <c r="O76" s="105">
        <f>SUMIF('6-学员费用预警表'!A:A,E76,'6-学员费用预警表'!F:F)</f>
        <v>0</v>
      </c>
      <c r="P76" s="105">
        <f>SUMIF('6-学员费用预警表'!A:A,E76,'6-学员费用预警表'!I:I)</f>
        <v>0</v>
      </c>
      <c r="Q76" s="106" t="str">
        <f>IF(E76="","",IFERROR(VLOOKUP(E76,'1-学员信息表'!A:AG,8,0),"错误"))</f>
        <v/>
      </c>
      <c r="R76" s="107"/>
      <c r="S76" s="108"/>
      <c r="T76" s="1"/>
      <c r="U76" s="12"/>
      <c r="V76" s="109"/>
      <c r="W76" s="8" t="str">
        <f>IF(E76="","",IF(ISERROR(VLOOKUP(E76,'1-学员信息表'!A:AG,9,0)),"错误",IF(VLOOKUP(E76,'1-学员信息表'!A:AG,9,0)="","错误",VLOOKUP(E76,'1-学员信息表'!A:AG,9,0))))</f>
        <v/>
      </c>
      <c r="X76" s="106" t="str">
        <f>IF(E76="","",IF(ISERROR(VLOOKUP(E76,'1-学员信息表'!A:AG,19,0)),"错误",IF(VLOOKUP(E76,'1-学员信息表'!A:AG,19,0)="","错误",VLOOKUP(E76,'1-学员信息表'!A:AG,19,0))))</f>
        <v/>
      </c>
      <c r="Y76" s="10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3"/>
      <c r="N77" s="104"/>
      <c r="O77" s="105">
        <f>SUMIF('6-学员费用预警表'!A:A,E77,'6-学员费用预警表'!F:F)</f>
        <v>0</v>
      </c>
      <c r="P77" s="105">
        <f>SUMIF('6-学员费用预警表'!A:A,E77,'6-学员费用预警表'!I:I)</f>
        <v>0</v>
      </c>
      <c r="Q77" s="106" t="str">
        <f>IF(E77="","",IFERROR(VLOOKUP(E77,'1-学员信息表'!A:AG,8,0),"错误"))</f>
        <v/>
      </c>
      <c r="R77" s="107"/>
      <c r="S77" s="108"/>
      <c r="T77" s="1"/>
      <c r="U77" s="12"/>
      <c r="V77" s="109"/>
      <c r="W77" s="8" t="str">
        <f>IF(E77="","",IF(ISERROR(VLOOKUP(E77,'1-学员信息表'!A:AG,9,0)),"错误",IF(VLOOKUP(E77,'1-学员信息表'!A:AG,9,0)="","错误",VLOOKUP(E77,'1-学员信息表'!A:AG,9,0))))</f>
        <v/>
      </c>
      <c r="X77" s="106" t="str">
        <f>IF(E77="","",IF(ISERROR(VLOOKUP(E77,'1-学员信息表'!A:AG,19,0)),"错误",IF(VLOOKUP(E77,'1-学员信息表'!A:AG,19,0)="","错误",VLOOKUP(E77,'1-学员信息表'!A:AG,19,0))))</f>
        <v/>
      </c>
      <c r="Y77" s="10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3"/>
      <c r="N78" s="104"/>
      <c r="O78" s="105">
        <f>SUMIF('6-学员费用预警表'!A:A,E78,'6-学员费用预警表'!F:F)</f>
        <v>0</v>
      </c>
      <c r="P78" s="105">
        <f>SUMIF('6-学员费用预警表'!A:A,E78,'6-学员费用预警表'!I:I)</f>
        <v>0</v>
      </c>
      <c r="Q78" s="106" t="str">
        <f>IF(E78="","",IFERROR(VLOOKUP(E78,'1-学员信息表'!A:AG,8,0),"错误"))</f>
        <v/>
      </c>
      <c r="R78" s="107"/>
      <c r="S78" s="108"/>
      <c r="T78" s="1"/>
      <c r="U78" s="12"/>
      <c r="V78" s="109"/>
      <c r="W78" s="8" t="str">
        <f>IF(E78="","",IF(ISERROR(VLOOKUP(E78,'1-学员信息表'!A:AG,9,0)),"错误",IF(VLOOKUP(E78,'1-学员信息表'!A:AG,9,0)="","错误",VLOOKUP(E78,'1-学员信息表'!A:AG,9,0))))</f>
        <v/>
      </c>
      <c r="X78" s="106" t="str">
        <f>IF(E78="","",IF(ISERROR(VLOOKUP(E78,'1-学员信息表'!A:AG,19,0)),"错误",IF(VLOOKUP(E78,'1-学员信息表'!A:AG,19,0)="","错误",VLOOKUP(E78,'1-学员信息表'!A:AG,19,0))))</f>
        <v/>
      </c>
      <c r="Y78" s="10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3"/>
      <c r="N79" s="104"/>
      <c r="O79" s="105">
        <f>SUMIF('6-学员费用预警表'!A:A,E79,'6-学员费用预警表'!F:F)</f>
        <v>0</v>
      </c>
      <c r="P79" s="105">
        <f>SUMIF('6-学员费用预警表'!A:A,E79,'6-学员费用预警表'!I:I)</f>
        <v>0</v>
      </c>
      <c r="Q79" s="106" t="str">
        <f>IF(E79="","",IFERROR(VLOOKUP(E79,'1-学员信息表'!A:AG,8,0),"错误"))</f>
        <v/>
      </c>
      <c r="R79" s="107"/>
      <c r="S79" s="108"/>
      <c r="T79" s="1"/>
      <c r="U79" s="12"/>
      <c r="V79" s="109"/>
      <c r="W79" s="8" t="str">
        <f>IF(E79="","",IF(ISERROR(VLOOKUP(E79,'1-学员信息表'!A:AG,9,0)),"错误",IF(VLOOKUP(E79,'1-学员信息表'!A:AG,9,0)="","错误",VLOOKUP(E79,'1-学员信息表'!A:AG,9,0))))</f>
        <v/>
      </c>
      <c r="X79" s="106" t="str">
        <f>IF(E79="","",IF(ISERROR(VLOOKUP(E79,'1-学员信息表'!A:AG,19,0)),"错误",IF(VLOOKUP(E79,'1-学员信息表'!A:AG,19,0)="","错误",VLOOKUP(E79,'1-学员信息表'!A:AG,19,0))))</f>
        <v/>
      </c>
      <c r="Y79" s="10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3"/>
      <c r="N80" s="104"/>
      <c r="O80" s="105">
        <f>SUMIF('6-学员费用预警表'!A:A,E80,'6-学员费用预警表'!F:F)</f>
        <v>0</v>
      </c>
      <c r="P80" s="105">
        <f>SUMIF('6-学员费用预警表'!A:A,E80,'6-学员费用预警表'!I:I)</f>
        <v>0</v>
      </c>
      <c r="Q80" s="106" t="str">
        <f>IF(E80="","",IFERROR(VLOOKUP(E80,'1-学员信息表'!A:AG,8,0),"错误"))</f>
        <v/>
      </c>
      <c r="R80" s="107"/>
      <c r="S80" s="108"/>
      <c r="T80" s="1"/>
      <c r="U80" s="12"/>
      <c r="V80" s="109"/>
      <c r="W80" s="8" t="str">
        <f>IF(E80="","",IF(ISERROR(VLOOKUP(E80,'1-学员信息表'!A:AG,9,0)),"错误",IF(VLOOKUP(E80,'1-学员信息表'!A:AG,9,0)="","错误",VLOOKUP(E80,'1-学员信息表'!A:AG,9,0))))</f>
        <v/>
      </c>
      <c r="X80" s="106" t="str">
        <f>IF(E80="","",IF(ISERROR(VLOOKUP(E80,'1-学员信息表'!A:AG,19,0)),"错误",IF(VLOOKUP(E80,'1-学员信息表'!A:AG,19,0)="","错误",VLOOKUP(E80,'1-学员信息表'!A:AG,19,0))))</f>
        <v/>
      </c>
      <c r="Y80" s="10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3"/>
      <c r="N81" s="104"/>
      <c r="O81" s="105">
        <f>SUMIF('6-学员费用预警表'!A:A,E81,'6-学员费用预警表'!F:F)</f>
        <v>0</v>
      </c>
      <c r="P81" s="105">
        <f>SUMIF('6-学员费用预警表'!A:A,E81,'6-学员费用预警表'!I:I)</f>
        <v>0</v>
      </c>
      <c r="Q81" s="106" t="str">
        <f>IF(E81="","",IFERROR(VLOOKUP(E81,'1-学员信息表'!A:AG,8,0),"错误"))</f>
        <v/>
      </c>
      <c r="R81" s="107"/>
      <c r="S81" s="108"/>
      <c r="T81" s="1"/>
      <c r="U81" s="12"/>
      <c r="V81" s="109"/>
      <c r="W81" s="8" t="str">
        <f>IF(E81="","",IF(ISERROR(VLOOKUP(E81,'1-学员信息表'!A:AG,9,0)),"错误",IF(VLOOKUP(E81,'1-学员信息表'!A:AG,9,0)="","错误",VLOOKUP(E81,'1-学员信息表'!A:AG,9,0))))</f>
        <v/>
      </c>
      <c r="X81" s="106" t="str">
        <f>IF(E81="","",IF(ISERROR(VLOOKUP(E81,'1-学员信息表'!A:AG,19,0)),"错误",IF(VLOOKUP(E81,'1-学员信息表'!A:AG,19,0)="","错误",VLOOKUP(E81,'1-学员信息表'!A:AG,19,0))))</f>
        <v/>
      </c>
      <c r="Y81" s="10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3"/>
      <c r="N82" s="104"/>
      <c r="O82" s="105">
        <f>SUMIF('6-学员费用预警表'!A:A,E82,'6-学员费用预警表'!F:F)</f>
        <v>0</v>
      </c>
      <c r="P82" s="105">
        <f>SUMIF('6-学员费用预警表'!A:A,E82,'6-学员费用预警表'!I:I)</f>
        <v>0</v>
      </c>
      <c r="Q82" s="106" t="str">
        <f>IF(E82="","",IFERROR(VLOOKUP(E82,'1-学员信息表'!A:AG,8,0),"错误"))</f>
        <v/>
      </c>
      <c r="R82" s="107"/>
      <c r="S82" s="108"/>
      <c r="T82" s="1"/>
      <c r="U82" s="12"/>
      <c r="V82" s="109"/>
      <c r="W82" s="8" t="str">
        <f>IF(E82="","",IF(ISERROR(VLOOKUP(E82,'1-学员信息表'!A:AG,9,0)),"错误",IF(VLOOKUP(E82,'1-学员信息表'!A:AG,9,0)="","错误",VLOOKUP(E82,'1-学员信息表'!A:AG,9,0))))</f>
        <v/>
      </c>
      <c r="X82" s="106" t="str">
        <f>IF(E82="","",IF(ISERROR(VLOOKUP(E82,'1-学员信息表'!A:AG,19,0)),"错误",IF(VLOOKUP(E82,'1-学员信息表'!A:AG,19,0)="","错误",VLOOKUP(E82,'1-学员信息表'!A:AG,19,0))))</f>
        <v/>
      </c>
      <c r="Y82" s="10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3"/>
      <c r="N83" s="104"/>
      <c r="O83" s="105">
        <f>SUMIF('6-学员费用预警表'!A:A,E83,'6-学员费用预警表'!F:F)</f>
        <v>0</v>
      </c>
      <c r="P83" s="105">
        <f>SUMIF('6-学员费用预警表'!A:A,E83,'6-学员费用预警表'!I:I)</f>
        <v>0</v>
      </c>
      <c r="Q83" s="106" t="str">
        <f>IF(E83="","",IFERROR(VLOOKUP(E83,'1-学员信息表'!A:AG,8,0),"错误"))</f>
        <v/>
      </c>
      <c r="R83" s="107"/>
      <c r="S83" s="108"/>
      <c r="T83" s="1"/>
      <c r="U83" s="12"/>
      <c r="V83" s="109"/>
      <c r="W83" s="8" t="str">
        <f>IF(E83="","",IF(ISERROR(VLOOKUP(E83,'1-学员信息表'!A:AG,9,0)),"错误",IF(VLOOKUP(E83,'1-学员信息表'!A:AG,9,0)="","错误",VLOOKUP(E83,'1-学员信息表'!A:AG,9,0))))</f>
        <v/>
      </c>
      <c r="X83" s="106" t="str">
        <f>IF(E83="","",IF(ISERROR(VLOOKUP(E83,'1-学员信息表'!A:AG,19,0)),"错误",IF(VLOOKUP(E83,'1-学员信息表'!A:AG,19,0)="","错误",VLOOKUP(E83,'1-学员信息表'!A:AG,19,0))))</f>
        <v/>
      </c>
      <c r="Y83" s="10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3"/>
      <c r="N84" s="104"/>
      <c r="O84" s="105">
        <f>SUMIF('6-学员费用预警表'!A:A,E84,'6-学员费用预警表'!F:F)</f>
        <v>0</v>
      </c>
      <c r="P84" s="105">
        <f>SUMIF('6-学员费用预警表'!A:A,E84,'6-学员费用预警表'!I:I)</f>
        <v>0</v>
      </c>
      <c r="Q84" s="106" t="str">
        <f>IF(E84="","",IFERROR(VLOOKUP(E84,'1-学员信息表'!A:AG,8,0),"错误"))</f>
        <v/>
      </c>
      <c r="R84" s="107"/>
      <c r="S84" s="108"/>
      <c r="T84" s="1"/>
      <c r="U84" s="12"/>
      <c r="V84" s="109"/>
      <c r="W84" s="8" t="str">
        <f>IF(E84="","",IF(ISERROR(VLOOKUP(E84,'1-学员信息表'!A:AG,9,0)),"错误",IF(VLOOKUP(E84,'1-学员信息表'!A:AG,9,0)="","错误",VLOOKUP(E84,'1-学员信息表'!A:AG,9,0))))</f>
        <v/>
      </c>
      <c r="X84" s="106" t="str">
        <f>IF(E84="","",IF(ISERROR(VLOOKUP(E84,'1-学员信息表'!A:AG,19,0)),"错误",IF(VLOOKUP(E84,'1-学员信息表'!A:AG,19,0)="","错误",VLOOKUP(E84,'1-学员信息表'!A:AG,19,0))))</f>
        <v/>
      </c>
      <c r="Y84" s="10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3"/>
      <c r="N85" s="104"/>
      <c r="O85" s="105">
        <f>SUMIF('6-学员费用预警表'!A:A,E85,'6-学员费用预警表'!F:F)</f>
        <v>0</v>
      </c>
      <c r="P85" s="105">
        <f>SUMIF('6-学员费用预警表'!A:A,E85,'6-学员费用预警表'!I:I)</f>
        <v>0</v>
      </c>
      <c r="Q85" s="106" t="str">
        <f>IF(E85="","",IFERROR(VLOOKUP(E85,'1-学员信息表'!A:AG,8,0),"错误"))</f>
        <v/>
      </c>
      <c r="R85" s="107"/>
      <c r="S85" s="108"/>
      <c r="T85" s="1"/>
      <c r="U85" s="12"/>
      <c r="V85" s="109"/>
      <c r="W85" s="8" t="str">
        <f>IF(E85="","",IF(ISERROR(VLOOKUP(E85,'1-学员信息表'!A:AG,9,0)),"错误",IF(VLOOKUP(E85,'1-学员信息表'!A:AG,9,0)="","错误",VLOOKUP(E85,'1-学员信息表'!A:AG,9,0))))</f>
        <v/>
      </c>
      <c r="X85" s="106" t="str">
        <f>IF(E85="","",IF(ISERROR(VLOOKUP(E85,'1-学员信息表'!A:AG,19,0)),"错误",IF(VLOOKUP(E85,'1-学员信息表'!A:AG,19,0)="","错误",VLOOKUP(E85,'1-学员信息表'!A:AG,19,0))))</f>
        <v/>
      </c>
      <c r="Y85" s="10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3"/>
      <c r="N86" s="104"/>
      <c r="O86" s="105">
        <f>SUMIF('6-学员费用预警表'!A:A,E86,'6-学员费用预警表'!F:F)</f>
        <v>0</v>
      </c>
      <c r="P86" s="105">
        <f>SUMIF('6-学员费用预警表'!A:A,E86,'6-学员费用预警表'!I:I)</f>
        <v>0</v>
      </c>
      <c r="Q86" s="106" t="str">
        <f>IF(E86="","",IFERROR(VLOOKUP(E86,'1-学员信息表'!A:AG,8,0),"错误"))</f>
        <v/>
      </c>
      <c r="R86" s="107"/>
      <c r="S86" s="108"/>
      <c r="T86" s="1"/>
      <c r="U86" s="12"/>
      <c r="V86" s="109"/>
      <c r="W86" s="8" t="str">
        <f>IF(E86="","",IF(ISERROR(VLOOKUP(E86,'1-学员信息表'!A:AG,9,0)),"错误",IF(VLOOKUP(E86,'1-学员信息表'!A:AG,9,0)="","错误",VLOOKUP(E86,'1-学员信息表'!A:AG,9,0))))</f>
        <v/>
      </c>
      <c r="X86" s="106" t="str">
        <f>IF(E86="","",IF(ISERROR(VLOOKUP(E86,'1-学员信息表'!A:AG,19,0)),"错误",IF(VLOOKUP(E86,'1-学员信息表'!A:AG,19,0)="","错误",VLOOKUP(E86,'1-学员信息表'!A:AG,19,0))))</f>
        <v/>
      </c>
      <c r="Y86" s="10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3"/>
      <c r="N87" s="104"/>
      <c r="O87" s="105">
        <f>SUMIF('6-学员费用预警表'!A:A,E87,'6-学员费用预警表'!F:F)</f>
        <v>0</v>
      </c>
      <c r="P87" s="105">
        <f>SUMIF('6-学员费用预警表'!A:A,E87,'6-学员费用预警表'!I:I)</f>
        <v>0</v>
      </c>
      <c r="Q87" s="106" t="str">
        <f>IF(E87="","",IFERROR(VLOOKUP(E87,'1-学员信息表'!A:AG,8,0),"错误"))</f>
        <v/>
      </c>
      <c r="R87" s="107"/>
      <c r="S87" s="108"/>
      <c r="T87" s="1"/>
      <c r="U87" s="12"/>
      <c r="V87" s="109"/>
      <c r="W87" s="8" t="str">
        <f>IF(E87="","",IF(ISERROR(VLOOKUP(E87,'1-学员信息表'!A:AG,9,0)),"错误",IF(VLOOKUP(E87,'1-学员信息表'!A:AG,9,0)="","错误",VLOOKUP(E87,'1-学员信息表'!A:AG,9,0))))</f>
        <v/>
      </c>
      <c r="X87" s="106" t="str">
        <f>IF(E87="","",IF(ISERROR(VLOOKUP(E87,'1-学员信息表'!A:AG,19,0)),"错误",IF(VLOOKUP(E87,'1-学员信息表'!A:AG,19,0)="","错误",VLOOKUP(E87,'1-学员信息表'!A:AG,19,0))))</f>
        <v/>
      </c>
      <c r="Y87" s="10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3"/>
      <c r="N88" s="104"/>
      <c r="O88" s="105">
        <f>SUMIF('6-学员费用预警表'!A:A,E88,'6-学员费用预警表'!F:F)</f>
        <v>0</v>
      </c>
      <c r="P88" s="105">
        <f>SUMIF('6-学员费用预警表'!A:A,E88,'6-学员费用预警表'!I:I)</f>
        <v>0</v>
      </c>
      <c r="Q88" s="106" t="str">
        <f>IF(E88="","",IFERROR(VLOOKUP(E88,'1-学员信息表'!A:AG,8,0),"错误"))</f>
        <v/>
      </c>
      <c r="R88" s="107"/>
      <c r="S88" s="108"/>
      <c r="T88" s="1"/>
      <c r="U88" s="12"/>
      <c r="V88" s="109"/>
      <c r="W88" s="8" t="str">
        <f>IF(E88="","",IF(ISERROR(VLOOKUP(E88,'1-学员信息表'!A:AG,9,0)),"错误",IF(VLOOKUP(E88,'1-学员信息表'!A:AG,9,0)="","错误",VLOOKUP(E88,'1-学员信息表'!A:AG,9,0))))</f>
        <v/>
      </c>
      <c r="X88" s="106" t="str">
        <f>IF(E88="","",IF(ISERROR(VLOOKUP(E88,'1-学员信息表'!A:AG,19,0)),"错误",IF(VLOOKUP(E88,'1-学员信息表'!A:AG,19,0)="","错误",VLOOKUP(E88,'1-学员信息表'!A:AG,19,0))))</f>
        <v/>
      </c>
      <c r="Y88" s="10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3"/>
      <c r="N89" s="104"/>
      <c r="O89" s="105">
        <f>SUMIF('6-学员费用预警表'!A:A,E89,'6-学员费用预警表'!F:F)</f>
        <v>0</v>
      </c>
      <c r="P89" s="105">
        <f>SUMIF('6-学员费用预警表'!A:A,E89,'6-学员费用预警表'!I:I)</f>
        <v>0</v>
      </c>
      <c r="Q89" s="106" t="str">
        <f>IF(E89="","",IFERROR(VLOOKUP(E89,'1-学员信息表'!A:AG,8,0),"错误"))</f>
        <v/>
      </c>
      <c r="R89" s="107"/>
      <c r="S89" s="108"/>
      <c r="T89" s="1"/>
      <c r="U89" s="12"/>
      <c r="V89" s="109"/>
      <c r="W89" s="8" t="str">
        <f>IF(E89="","",IF(ISERROR(VLOOKUP(E89,'1-学员信息表'!A:AG,9,0)),"错误",IF(VLOOKUP(E89,'1-学员信息表'!A:AG,9,0)="","错误",VLOOKUP(E89,'1-学员信息表'!A:AG,9,0))))</f>
        <v/>
      </c>
      <c r="X89" s="106" t="str">
        <f>IF(E89="","",IF(ISERROR(VLOOKUP(E89,'1-学员信息表'!A:AG,19,0)),"错误",IF(VLOOKUP(E89,'1-学员信息表'!A:AG,19,0)="","错误",VLOOKUP(E89,'1-学员信息表'!A:AG,19,0))))</f>
        <v/>
      </c>
      <c r="Y89" s="10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3"/>
      <c r="N90" s="104"/>
      <c r="O90" s="105">
        <f>SUMIF('6-学员费用预警表'!A:A,E90,'6-学员费用预警表'!F:F)</f>
        <v>0</v>
      </c>
      <c r="P90" s="105">
        <f>SUMIF('6-学员费用预警表'!A:A,E90,'6-学员费用预警表'!I:I)</f>
        <v>0</v>
      </c>
      <c r="Q90" s="106" t="str">
        <f>IF(E90="","",IFERROR(VLOOKUP(E90,'1-学员信息表'!A:AG,8,0),"错误"))</f>
        <v/>
      </c>
      <c r="R90" s="107"/>
      <c r="S90" s="108"/>
      <c r="T90" s="1"/>
      <c r="U90" s="12"/>
      <c r="V90" s="109"/>
      <c r="W90" s="8" t="str">
        <f>IF(E90="","",IF(ISERROR(VLOOKUP(E90,'1-学员信息表'!A:AG,9,0)),"错误",IF(VLOOKUP(E90,'1-学员信息表'!A:AG,9,0)="","错误",VLOOKUP(E90,'1-学员信息表'!A:AG,9,0))))</f>
        <v/>
      </c>
      <c r="X90" s="106" t="str">
        <f>IF(E90="","",IF(ISERROR(VLOOKUP(E90,'1-学员信息表'!A:AG,19,0)),"错误",IF(VLOOKUP(E90,'1-学员信息表'!A:AG,19,0)="","错误",VLOOKUP(E90,'1-学员信息表'!A:AG,19,0))))</f>
        <v/>
      </c>
      <c r="Y90" s="10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3"/>
      <c r="N91" s="104"/>
      <c r="O91" s="105">
        <f>SUMIF('6-学员费用预警表'!A:A,E91,'6-学员费用预警表'!F:F)</f>
        <v>0</v>
      </c>
      <c r="P91" s="105">
        <f>SUMIF('6-学员费用预警表'!A:A,E91,'6-学员费用预警表'!I:I)</f>
        <v>0</v>
      </c>
      <c r="Q91" s="106" t="str">
        <f>IF(E91="","",IFERROR(VLOOKUP(E91,'1-学员信息表'!A:AG,8,0),"错误"))</f>
        <v/>
      </c>
      <c r="R91" s="107"/>
      <c r="S91" s="108"/>
      <c r="T91" s="1"/>
      <c r="U91" s="12"/>
      <c r="V91" s="109"/>
      <c r="W91" s="8" t="str">
        <f>IF(E91="","",IF(ISERROR(VLOOKUP(E91,'1-学员信息表'!A:AG,9,0)),"错误",IF(VLOOKUP(E91,'1-学员信息表'!A:AG,9,0)="","错误",VLOOKUP(E91,'1-学员信息表'!A:AG,9,0))))</f>
        <v/>
      </c>
      <c r="X91" s="106" t="str">
        <f>IF(E91="","",IF(ISERROR(VLOOKUP(E91,'1-学员信息表'!A:AG,19,0)),"错误",IF(VLOOKUP(E91,'1-学员信息表'!A:AG,19,0)="","错误",VLOOKUP(E91,'1-学员信息表'!A:AG,19,0))))</f>
        <v/>
      </c>
      <c r="Y91" s="10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3"/>
      <c r="N92" s="104"/>
      <c r="O92" s="105">
        <f>SUMIF('6-学员费用预警表'!A:A,E92,'6-学员费用预警表'!F:F)</f>
        <v>0</v>
      </c>
      <c r="P92" s="105">
        <f>SUMIF('6-学员费用预警表'!A:A,E92,'6-学员费用预警表'!I:I)</f>
        <v>0</v>
      </c>
      <c r="Q92" s="106" t="str">
        <f>IF(E92="","",IFERROR(VLOOKUP(E92,'1-学员信息表'!A:AG,8,0),"错误"))</f>
        <v/>
      </c>
      <c r="R92" s="107"/>
      <c r="S92" s="108"/>
      <c r="T92" s="1"/>
      <c r="U92" s="12"/>
      <c r="V92" s="109"/>
      <c r="W92" s="8" t="str">
        <f>IF(E92="","",IF(ISERROR(VLOOKUP(E92,'1-学员信息表'!A:AG,9,0)),"错误",IF(VLOOKUP(E92,'1-学员信息表'!A:AG,9,0)="","错误",VLOOKUP(E92,'1-学员信息表'!A:AG,9,0))))</f>
        <v/>
      </c>
      <c r="X92" s="106" t="str">
        <f>IF(E92="","",IF(ISERROR(VLOOKUP(E92,'1-学员信息表'!A:AG,19,0)),"错误",IF(VLOOKUP(E92,'1-学员信息表'!A:AG,19,0)="","错误",VLOOKUP(E92,'1-学员信息表'!A:AG,19,0))))</f>
        <v/>
      </c>
      <c r="Y92" s="10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3"/>
      <c r="N93" s="104"/>
      <c r="O93" s="105">
        <f>SUMIF('6-学员费用预警表'!A:A,E93,'6-学员费用预警表'!F:F)</f>
        <v>0</v>
      </c>
      <c r="P93" s="105">
        <f>SUMIF('6-学员费用预警表'!A:A,E93,'6-学员费用预警表'!I:I)</f>
        <v>0</v>
      </c>
      <c r="Q93" s="106" t="str">
        <f>IF(E93="","",IFERROR(VLOOKUP(E93,'1-学员信息表'!A:AG,8,0),"错误"))</f>
        <v/>
      </c>
      <c r="R93" s="107"/>
      <c r="S93" s="108"/>
      <c r="T93" s="1"/>
      <c r="U93" s="12"/>
      <c r="V93" s="109"/>
      <c r="W93" s="8" t="str">
        <f>IF(E93="","",IF(ISERROR(VLOOKUP(E93,'1-学员信息表'!A:AG,9,0)),"错误",IF(VLOOKUP(E93,'1-学员信息表'!A:AG,9,0)="","错误",VLOOKUP(E93,'1-学员信息表'!A:AG,9,0))))</f>
        <v/>
      </c>
      <c r="X93" s="106" t="str">
        <f>IF(E93="","",IF(ISERROR(VLOOKUP(E93,'1-学员信息表'!A:AG,19,0)),"错误",IF(VLOOKUP(E93,'1-学员信息表'!A:AG,19,0)="","错误",VLOOKUP(E93,'1-学员信息表'!A:AG,19,0))))</f>
        <v/>
      </c>
      <c r="Y93" s="10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3"/>
      <c r="N94" s="104"/>
      <c r="O94" s="105">
        <f>SUMIF('6-学员费用预警表'!A:A,E94,'6-学员费用预警表'!F:F)</f>
        <v>0</v>
      </c>
      <c r="P94" s="105">
        <f>SUMIF('6-学员费用预警表'!A:A,E94,'6-学员费用预警表'!I:I)</f>
        <v>0</v>
      </c>
      <c r="Q94" s="106" t="str">
        <f>IF(E94="","",IFERROR(VLOOKUP(E94,'1-学员信息表'!A:AG,8,0),"错误"))</f>
        <v/>
      </c>
      <c r="R94" s="107"/>
      <c r="S94" s="108"/>
      <c r="T94" s="1"/>
      <c r="U94" s="12"/>
      <c r="V94" s="109"/>
      <c r="W94" s="8" t="str">
        <f>IF(E94="","",IF(ISERROR(VLOOKUP(E94,'1-学员信息表'!A:AG,9,0)),"错误",IF(VLOOKUP(E94,'1-学员信息表'!A:AG,9,0)="","错误",VLOOKUP(E94,'1-学员信息表'!A:AG,9,0))))</f>
        <v/>
      </c>
      <c r="X94" s="106" t="str">
        <f>IF(E94="","",IF(ISERROR(VLOOKUP(E94,'1-学员信息表'!A:AG,19,0)),"错误",IF(VLOOKUP(E94,'1-学员信息表'!A:AG,19,0)="","错误",VLOOKUP(E94,'1-学员信息表'!A:AG,19,0))))</f>
        <v/>
      </c>
      <c r="Y94" s="10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3"/>
      <c r="N95" s="104"/>
      <c r="O95" s="105">
        <f>SUMIF('6-学员费用预警表'!A:A,E95,'6-学员费用预警表'!F:F)</f>
        <v>0</v>
      </c>
      <c r="P95" s="105">
        <f>SUMIF('6-学员费用预警表'!A:A,E95,'6-学员费用预警表'!I:I)</f>
        <v>0</v>
      </c>
      <c r="Q95" s="106" t="str">
        <f>IF(E95="","",IFERROR(VLOOKUP(E95,'1-学员信息表'!A:AG,8,0),"错误"))</f>
        <v/>
      </c>
      <c r="R95" s="107"/>
      <c r="S95" s="108"/>
      <c r="T95" s="1"/>
      <c r="U95" s="12"/>
      <c r="V95" s="109"/>
      <c r="W95" s="8" t="str">
        <f>IF(E95="","",IF(ISERROR(VLOOKUP(E95,'1-学员信息表'!A:AG,9,0)),"错误",IF(VLOOKUP(E95,'1-学员信息表'!A:AG,9,0)="","错误",VLOOKUP(E95,'1-学员信息表'!A:AG,9,0))))</f>
        <v/>
      </c>
      <c r="X95" s="106" t="str">
        <f>IF(E95="","",IF(ISERROR(VLOOKUP(E95,'1-学员信息表'!A:AG,19,0)),"错误",IF(VLOOKUP(E95,'1-学员信息表'!A:AG,19,0)="","错误",VLOOKUP(E95,'1-学员信息表'!A:AG,19,0))))</f>
        <v/>
      </c>
      <c r="Y95" s="10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3"/>
      <c r="N96" s="104"/>
      <c r="O96" s="105">
        <f>SUMIF('6-学员费用预警表'!A:A,E96,'6-学员费用预警表'!F:F)</f>
        <v>0</v>
      </c>
      <c r="P96" s="105">
        <f>SUMIF('6-学员费用预警表'!A:A,E96,'6-学员费用预警表'!I:I)</f>
        <v>0</v>
      </c>
      <c r="Q96" s="106" t="str">
        <f>IF(E96="","",IFERROR(VLOOKUP(E96,'1-学员信息表'!A:AG,8,0),"错误"))</f>
        <v/>
      </c>
      <c r="R96" s="107"/>
      <c r="S96" s="108"/>
      <c r="T96" s="1"/>
      <c r="U96" s="12"/>
      <c r="V96" s="109"/>
      <c r="W96" s="8" t="str">
        <f>IF(E96="","",IF(ISERROR(VLOOKUP(E96,'1-学员信息表'!A:AG,9,0)),"错误",IF(VLOOKUP(E96,'1-学员信息表'!A:AG,9,0)="","错误",VLOOKUP(E96,'1-学员信息表'!A:AG,9,0))))</f>
        <v/>
      </c>
      <c r="X96" s="106" t="str">
        <f>IF(E96="","",IF(ISERROR(VLOOKUP(E96,'1-学员信息表'!A:AG,19,0)),"错误",IF(VLOOKUP(E96,'1-学员信息表'!A:AG,19,0)="","错误",VLOOKUP(E96,'1-学员信息表'!A:AG,19,0))))</f>
        <v/>
      </c>
      <c r="Y96" s="10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3"/>
      <c r="N97" s="104"/>
      <c r="O97" s="105">
        <f>SUMIF('6-学员费用预警表'!A:A,E97,'6-学员费用预警表'!F:F)</f>
        <v>0</v>
      </c>
      <c r="P97" s="105">
        <f>SUMIF('6-学员费用预警表'!A:A,E97,'6-学员费用预警表'!I:I)</f>
        <v>0</v>
      </c>
      <c r="Q97" s="106" t="str">
        <f>IF(E97="","",IFERROR(VLOOKUP(E97,'1-学员信息表'!A:AG,8,0),"错误"))</f>
        <v/>
      </c>
      <c r="R97" s="107"/>
      <c r="S97" s="108"/>
      <c r="T97" s="1"/>
      <c r="U97" s="12"/>
      <c r="V97" s="109"/>
      <c r="W97" s="8" t="str">
        <f>IF(E97="","",IF(ISERROR(VLOOKUP(E97,'1-学员信息表'!A:AG,9,0)),"错误",IF(VLOOKUP(E97,'1-学员信息表'!A:AG,9,0)="","错误",VLOOKUP(E97,'1-学员信息表'!A:AG,9,0))))</f>
        <v/>
      </c>
      <c r="X97" s="106" t="str">
        <f>IF(E97="","",IF(ISERROR(VLOOKUP(E97,'1-学员信息表'!A:AG,19,0)),"错误",IF(VLOOKUP(E97,'1-学员信息表'!A:AG,19,0)="","错误",VLOOKUP(E97,'1-学员信息表'!A:AG,19,0))))</f>
        <v/>
      </c>
      <c r="Y97" s="10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3"/>
      <c r="N98" s="104"/>
      <c r="O98" s="105">
        <f>SUMIF('6-学员费用预警表'!A:A,E98,'6-学员费用预警表'!F:F)</f>
        <v>0</v>
      </c>
      <c r="P98" s="105">
        <f>SUMIF('6-学员费用预警表'!A:A,E98,'6-学员费用预警表'!I:I)</f>
        <v>0</v>
      </c>
      <c r="Q98" s="106" t="str">
        <f>IF(E98="","",IFERROR(VLOOKUP(E98,'1-学员信息表'!A:AG,8,0),"错误"))</f>
        <v/>
      </c>
      <c r="R98" s="107"/>
      <c r="S98" s="108"/>
      <c r="T98" s="1"/>
      <c r="U98" s="12"/>
      <c r="V98" s="109"/>
      <c r="W98" s="8" t="str">
        <f>IF(E98="","",IF(ISERROR(VLOOKUP(E98,'1-学员信息表'!A:AG,9,0)),"错误",IF(VLOOKUP(E98,'1-学员信息表'!A:AG,9,0)="","错误",VLOOKUP(E98,'1-学员信息表'!A:AG,9,0))))</f>
        <v/>
      </c>
      <c r="X98" s="106" t="str">
        <f>IF(E98="","",IF(ISERROR(VLOOKUP(E98,'1-学员信息表'!A:AG,19,0)),"错误",IF(VLOOKUP(E98,'1-学员信息表'!A:AG,19,0)="","错误",VLOOKUP(E98,'1-学员信息表'!A:AG,19,0))))</f>
        <v/>
      </c>
      <c r="Y98" s="10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3"/>
      <c r="N99" s="104"/>
      <c r="O99" s="105">
        <f>SUMIF('6-学员费用预警表'!A:A,E99,'6-学员费用预警表'!F:F)</f>
        <v>0</v>
      </c>
      <c r="P99" s="105">
        <f>SUMIF('6-学员费用预警表'!A:A,E99,'6-学员费用预警表'!I:I)</f>
        <v>0</v>
      </c>
      <c r="Q99" s="106" t="str">
        <f>IF(E99="","",IFERROR(VLOOKUP(E99,'1-学员信息表'!A:AG,8,0),"错误"))</f>
        <v/>
      </c>
      <c r="R99" s="107"/>
      <c r="S99" s="108"/>
      <c r="T99" s="1"/>
      <c r="U99" s="12"/>
      <c r="V99" s="109"/>
      <c r="W99" s="8" t="str">
        <f>IF(E99="","",IF(ISERROR(VLOOKUP(E99,'1-学员信息表'!A:AG,9,0)),"错误",IF(VLOOKUP(E99,'1-学员信息表'!A:AG,9,0)="","错误",VLOOKUP(E99,'1-学员信息表'!A:AG,9,0))))</f>
        <v/>
      </c>
      <c r="X99" s="106" t="str">
        <f>IF(E99="","",IF(ISERROR(VLOOKUP(E99,'1-学员信息表'!A:AG,19,0)),"错误",IF(VLOOKUP(E99,'1-学员信息表'!A:AG,19,0)="","错误",VLOOKUP(E99,'1-学员信息表'!A:AG,19,0))))</f>
        <v/>
      </c>
      <c r="Y99" s="10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3"/>
      <c r="N100" s="104"/>
      <c r="O100" s="105">
        <f>SUMIF('6-学员费用预警表'!A:A,E100,'6-学员费用预警表'!F:F)</f>
        <v>0</v>
      </c>
      <c r="P100" s="105">
        <f>SUMIF('6-学员费用预警表'!A:A,E100,'6-学员费用预警表'!I:I)</f>
        <v>0</v>
      </c>
      <c r="Q100" s="106" t="str">
        <f>IF(E100="","",IFERROR(VLOOKUP(E100,'1-学员信息表'!A:AG,8,0),"错误"))</f>
        <v/>
      </c>
      <c r="R100" s="107"/>
      <c r="S100" s="108"/>
      <c r="T100" s="1"/>
      <c r="U100" s="12"/>
      <c r="V100" s="10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6" t="str">
        <f>IF(E100="","",IF(ISERROR(VLOOKUP(E100,'1-学员信息表'!A:AG,19,0)),"错误",IF(VLOOKUP(E100,'1-学员信息表'!A:AG,19,0)="","错误",VLOOKUP(E100,'1-学员信息表'!A:AG,19,0))))</f>
        <v/>
      </c>
      <c r="Y100" s="10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3"/>
      <c r="N101" s="104"/>
      <c r="O101" s="105">
        <f>SUMIF('6-学员费用预警表'!A:A,E101,'6-学员费用预警表'!F:F)</f>
        <v>0</v>
      </c>
      <c r="P101" s="105">
        <f>SUMIF('6-学员费用预警表'!A:A,E101,'6-学员费用预警表'!I:I)</f>
        <v>0</v>
      </c>
      <c r="Q101" s="106" t="str">
        <f>IF(E101="","",IFERROR(VLOOKUP(E101,'1-学员信息表'!A:AG,8,0),"错误"))</f>
        <v/>
      </c>
      <c r="R101" s="107"/>
      <c r="S101" s="108"/>
      <c r="T101" s="1"/>
      <c r="U101" s="12"/>
      <c r="V101" s="10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6" t="str">
        <f>IF(E101="","",IF(ISERROR(VLOOKUP(E101,'1-学员信息表'!A:AG,19,0)),"错误",IF(VLOOKUP(E101,'1-学员信息表'!A:AG,19,0)="","错误",VLOOKUP(E101,'1-学员信息表'!A:AG,19,0))))</f>
        <v/>
      </c>
      <c r="Y101" s="10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3"/>
      <c r="N102" s="104"/>
      <c r="O102" s="105">
        <f>SUMIF('6-学员费用预警表'!A:A,E102,'6-学员费用预警表'!F:F)</f>
        <v>0</v>
      </c>
      <c r="P102" s="105">
        <f>SUMIF('6-学员费用预警表'!A:A,E102,'6-学员费用预警表'!I:I)</f>
        <v>0</v>
      </c>
      <c r="Q102" s="106" t="str">
        <f>IF(E102="","",IFERROR(VLOOKUP(E102,'1-学员信息表'!A:AG,8,0),"错误"))</f>
        <v/>
      </c>
      <c r="R102" s="107"/>
      <c r="S102" s="108"/>
      <c r="T102" s="1"/>
      <c r="U102" s="12"/>
      <c r="V102" s="10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6" t="str">
        <f>IF(E102="","",IF(ISERROR(VLOOKUP(E102,'1-学员信息表'!A:AG,19,0)),"错误",IF(VLOOKUP(E102,'1-学员信息表'!A:AG,19,0)="","错误",VLOOKUP(E102,'1-学员信息表'!A:AG,19,0))))</f>
        <v/>
      </c>
      <c r="Y102" s="10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3"/>
      <c r="N103" s="104"/>
      <c r="O103" s="105">
        <f>SUMIF('6-学员费用预警表'!A:A,E103,'6-学员费用预警表'!F:F)</f>
        <v>0</v>
      </c>
      <c r="P103" s="105">
        <f>SUMIF('6-学员费用预警表'!A:A,E103,'6-学员费用预警表'!I:I)</f>
        <v>0</v>
      </c>
      <c r="Q103" s="106" t="str">
        <f>IF(E103="","",IFERROR(VLOOKUP(E103,'1-学员信息表'!A:AG,8,0),"错误"))</f>
        <v/>
      </c>
      <c r="R103" s="107"/>
      <c r="S103" s="108"/>
      <c r="T103" s="1"/>
      <c r="U103" s="12"/>
      <c r="V103" s="10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6" t="str">
        <f>IF(E103="","",IF(ISERROR(VLOOKUP(E103,'1-学员信息表'!A:AG,19,0)),"错误",IF(VLOOKUP(E103,'1-学员信息表'!A:AG,19,0)="","错误",VLOOKUP(E103,'1-学员信息表'!A:AG,19,0))))</f>
        <v/>
      </c>
      <c r="Y103" s="10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3"/>
      <c r="N104" s="104"/>
      <c r="O104" s="105">
        <f>SUMIF('6-学员费用预警表'!A:A,E104,'6-学员费用预警表'!F:F)</f>
        <v>0</v>
      </c>
      <c r="P104" s="105">
        <f>SUMIF('6-学员费用预警表'!A:A,E104,'6-学员费用预警表'!I:I)</f>
        <v>0</v>
      </c>
      <c r="Q104" s="106" t="str">
        <f>IF(E104="","",IFERROR(VLOOKUP(E104,'1-学员信息表'!A:AG,8,0),"错误"))</f>
        <v/>
      </c>
      <c r="R104" s="107"/>
      <c r="S104" s="108"/>
      <c r="T104" s="1"/>
      <c r="U104" s="12"/>
      <c r="V104" s="10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6" t="str">
        <f>IF(E104="","",IF(ISERROR(VLOOKUP(E104,'1-学员信息表'!A:AG,19,0)),"错误",IF(VLOOKUP(E104,'1-学员信息表'!A:AG,19,0)="","错误",VLOOKUP(E104,'1-学员信息表'!A:AG,19,0))))</f>
        <v/>
      </c>
      <c r="Y104" s="10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3"/>
      <c r="N105" s="104"/>
      <c r="O105" s="105">
        <f>SUMIF('6-学员费用预警表'!A:A,E105,'6-学员费用预警表'!F:F)</f>
        <v>0</v>
      </c>
      <c r="P105" s="105">
        <f>SUMIF('6-学员费用预警表'!A:A,E105,'6-学员费用预警表'!I:I)</f>
        <v>0</v>
      </c>
      <c r="Q105" s="106" t="str">
        <f>IF(E105="","",IFERROR(VLOOKUP(E105,'1-学员信息表'!A:AG,8,0),"错误"))</f>
        <v/>
      </c>
      <c r="R105" s="107"/>
      <c r="S105" s="108"/>
      <c r="T105" s="1"/>
      <c r="U105" s="12"/>
      <c r="V105" s="10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6" t="str">
        <f>IF(E105="","",IF(ISERROR(VLOOKUP(E105,'1-学员信息表'!A:AG,19,0)),"错误",IF(VLOOKUP(E105,'1-学员信息表'!A:AG,19,0)="","错误",VLOOKUP(E105,'1-学员信息表'!A:AG,19,0))))</f>
        <v/>
      </c>
      <c r="Y105" s="10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3"/>
      <c r="N106" s="104"/>
      <c r="O106" s="105">
        <f>SUMIF('6-学员费用预警表'!A:A,E106,'6-学员费用预警表'!F:F)</f>
        <v>0</v>
      </c>
      <c r="P106" s="105">
        <f>SUMIF('6-学员费用预警表'!A:A,E106,'6-学员费用预警表'!I:I)</f>
        <v>0</v>
      </c>
      <c r="Q106" s="106" t="str">
        <f>IF(E106="","",IFERROR(VLOOKUP(E106,'1-学员信息表'!A:AG,8,0),"错误"))</f>
        <v/>
      </c>
      <c r="R106" s="107"/>
      <c r="S106" s="108"/>
      <c r="T106" s="1"/>
      <c r="U106" s="12"/>
      <c r="V106" s="10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6" t="str">
        <f>IF(E106="","",IF(ISERROR(VLOOKUP(E106,'1-学员信息表'!A:AG,19,0)),"错误",IF(VLOOKUP(E106,'1-学员信息表'!A:AG,19,0)="","错误",VLOOKUP(E106,'1-学员信息表'!A:AG,19,0))))</f>
        <v/>
      </c>
      <c r="Y106" s="10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3"/>
      <c r="N107" s="104"/>
      <c r="O107" s="105">
        <f>SUMIF('6-学员费用预警表'!A:A,E107,'6-学员费用预警表'!F:F)</f>
        <v>0</v>
      </c>
      <c r="P107" s="105">
        <f>SUMIF('6-学员费用预警表'!A:A,E107,'6-学员费用预警表'!I:I)</f>
        <v>0</v>
      </c>
      <c r="Q107" s="106" t="str">
        <f>IF(E107="","",IFERROR(VLOOKUP(E107,'1-学员信息表'!A:AG,8,0),"错误"))</f>
        <v/>
      </c>
      <c r="R107" s="107"/>
      <c r="S107" s="108"/>
      <c r="T107" s="1"/>
      <c r="U107" s="12"/>
      <c r="V107" s="10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6" t="str">
        <f>IF(E107="","",IF(ISERROR(VLOOKUP(E107,'1-学员信息表'!A:AG,19,0)),"错误",IF(VLOOKUP(E107,'1-学员信息表'!A:AG,19,0)="","错误",VLOOKUP(E107,'1-学员信息表'!A:AG,19,0))))</f>
        <v/>
      </c>
      <c r="Y107" s="10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3"/>
      <c r="N108" s="104"/>
      <c r="O108" s="105">
        <f>SUMIF('6-学员费用预警表'!A:A,E108,'6-学员费用预警表'!F:F)</f>
        <v>0</v>
      </c>
      <c r="P108" s="105">
        <f>SUMIF('6-学员费用预警表'!A:A,E108,'6-学员费用预警表'!I:I)</f>
        <v>0</v>
      </c>
      <c r="Q108" s="106" t="str">
        <f>IF(E108="","",IFERROR(VLOOKUP(E108,'1-学员信息表'!A:AG,8,0),"错误"))</f>
        <v/>
      </c>
      <c r="R108" s="107"/>
      <c r="S108" s="108"/>
      <c r="T108" s="1"/>
      <c r="U108" s="12"/>
      <c r="V108" s="10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6" t="str">
        <f>IF(E108="","",IF(ISERROR(VLOOKUP(E108,'1-学员信息表'!A:AG,19,0)),"错误",IF(VLOOKUP(E108,'1-学员信息表'!A:AG,19,0)="","错误",VLOOKUP(E108,'1-学员信息表'!A:AG,19,0))))</f>
        <v/>
      </c>
      <c r="Y108" s="10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3"/>
      <c r="N109" s="104"/>
      <c r="O109" s="105">
        <f>SUMIF('6-学员费用预警表'!A:A,E109,'6-学员费用预警表'!F:F)</f>
        <v>0</v>
      </c>
      <c r="P109" s="105">
        <f>SUMIF('6-学员费用预警表'!A:A,E109,'6-学员费用预警表'!I:I)</f>
        <v>0</v>
      </c>
      <c r="Q109" s="106" t="str">
        <f>IF(E109="","",IFERROR(VLOOKUP(E109,'1-学员信息表'!A:AG,8,0),"错误"))</f>
        <v/>
      </c>
      <c r="R109" s="107"/>
      <c r="S109" s="108"/>
      <c r="T109" s="1"/>
      <c r="U109" s="12"/>
      <c r="V109" s="10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6" t="str">
        <f>IF(E109="","",IF(ISERROR(VLOOKUP(E109,'1-学员信息表'!A:AG,19,0)),"错误",IF(VLOOKUP(E109,'1-学员信息表'!A:AG,19,0)="","错误",VLOOKUP(E109,'1-学员信息表'!A:AG,19,0))))</f>
        <v/>
      </c>
      <c r="Y109" s="10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3"/>
      <c r="N110" s="104"/>
      <c r="O110" s="105">
        <f>SUMIF('6-学员费用预警表'!A:A,E110,'6-学员费用预警表'!F:F)</f>
        <v>0</v>
      </c>
      <c r="P110" s="105">
        <f>SUMIF('6-学员费用预警表'!A:A,E110,'6-学员费用预警表'!I:I)</f>
        <v>0</v>
      </c>
      <c r="Q110" s="106" t="str">
        <f>IF(E110="","",IFERROR(VLOOKUP(E110,'1-学员信息表'!A:AG,8,0),"错误"))</f>
        <v/>
      </c>
      <c r="R110" s="107"/>
      <c r="S110" s="108"/>
      <c r="T110" s="1"/>
      <c r="U110" s="12"/>
      <c r="V110" s="10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6" t="str">
        <f>IF(E110="","",IF(ISERROR(VLOOKUP(E110,'1-学员信息表'!A:AG,19,0)),"错误",IF(VLOOKUP(E110,'1-学员信息表'!A:AG,19,0)="","错误",VLOOKUP(E110,'1-学员信息表'!A:AG,19,0))))</f>
        <v/>
      </c>
      <c r="Y110" s="10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3"/>
      <c r="N111" s="104"/>
      <c r="O111" s="105">
        <f>SUMIF('6-学员费用预警表'!A:A,E111,'6-学员费用预警表'!F:F)</f>
        <v>0</v>
      </c>
      <c r="P111" s="105">
        <f>SUMIF('6-学员费用预警表'!A:A,E111,'6-学员费用预警表'!I:I)</f>
        <v>0</v>
      </c>
      <c r="Q111" s="106" t="str">
        <f>IF(E111="","",IFERROR(VLOOKUP(E111,'1-学员信息表'!A:AG,8,0),"错误"))</f>
        <v/>
      </c>
      <c r="R111" s="107"/>
      <c r="S111" s="108"/>
      <c r="T111" s="1"/>
      <c r="U111" s="12"/>
      <c r="V111" s="10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6" t="str">
        <f>IF(E111="","",IF(ISERROR(VLOOKUP(E111,'1-学员信息表'!A:AG,19,0)),"错误",IF(VLOOKUP(E111,'1-学员信息表'!A:AG,19,0)="","错误",VLOOKUP(E111,'1-学员信息表'!A:AG,19,0))))</f>
        <v/>
      </c>
      <c r="Y111" s="10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3"/>
      <c r="N112" s="104"/>
      <c r="O112" s="105">
        <f>SUMIF('6-学员费用预警表'!A:A,E112,'6-学员费用预警表'!F:F)</f>
        <v>0</v>
      </c>
      <c r="P112" s="105">
        <f>SUMIF('6-学员费用预警表'!A:A,E112,'6-学员费用预警表'!I:I)</f>
        <v>0</v>
      </c>
      <c r="Q112" s="106" t="str">
        <f>IF(E112="","",IFERROR(VLOOKUP(E112,'1-学员信息表'!A:AG,8,0),"错误"))</f>
        <v/>
      </c>
      <c r="R112" s="107"/>
      <c r="S112" s="108"/>
      <c r="T112" s="1"/>
      <c r="U112" s="12"/>
      <c r="V112" s="10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6" t="str">
        <f>IF(E112="","",IF(ISERROR(VLOOKUP(E112,'1-学员信息表'!A:AG,19,0)),"错误",IF(VLOOKUP(E112,'1-学员信息表'!A:AG,19,0)="","错误",VLOOKUP(E112,'1-学员信息表'!A:AG,19,0))))</f>
        <v/>
      </c>
      <c r="Y112" s="10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3"/>
      <c r="N113" s="104"/>
      <c r="O113" s="105">
        <f>SUMIF('6-学员费用预警表'!A:A,E113,'6-学员费用预警表'!F:F)</f>
        <v>0</v>
      </c>
      <c r="P113" s="105">
        <f>SUMIF('6-学员费用预警表'!A:A,E113,'6-学员费用预警表'!I:I)</f>
        <v>0</v>
      </c>
      <c r="Q113" s="106" t="str">
        <f>IF(E113="","",IFERROR(VLOOKUP(E113,'1-学员信息表'!A:AG,8,0),"错误"))</f>
        <v/>
      </c>
      <c r="R113" s="107"/>
      <c r="S113" s="108"/>
      <c r="T113" s="1"/>
      <c r="U113" s="12"/>
      <c r="V113" s="10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6" t="str">
        <f>IF(E113="","",IF(ISERROR(VLOOKUP(E113,'1-学员信息表'!A:AG,19,0)),"错误",IF(VLOOKUP(E113,'1-学员信息表'!A:AG,19,0)="","错误",VLOOKUP(E113,'1-学员信息表'!A:AG,19,0))))</f>
        <v/>
      </c>
      <c r="Y113" s="10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3"/>
      <c r="N114" s="104"/>
      <c r="O114" s="105">
        <f>SUMIF('6-学员费用预警表'!A:A,E114,'6-学员费用预警表'!F:F)</f>
        <v>0</v>
      </c>
      <c r="P114" s="105">
        <f>SUMIF('6-学员费用预警表'!A:A,E114,'6-学员费用预警表'!I:I)</f>
        <v>0</v>
      </c>
      <c r="Q114" s="106" t="str">
        <f>IF(E114="","",IFERROR(VLOOKUP(E114,'1-学员信息表'!A:AG,8,0),"错误"))</f>
        <v/>
      </c>
      <c r="R114" s="107"/>
      <c r="S114" s="108"/>
      <c r="T114" s="1"/>
      <c r="U114" s="12"/>
      <c r="V114" s="10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6" t="str">
        <f>IF(E114="","",IF(ISERROR(VLOOKUP(E114,'1-学员信息表'!A:AG,19,0)),"错误",IF(VLOOKUP(E114,'1-学员信息表'!A:AG,19,0)="","错误",VLOOKUP(E114,'1-学员信息表'!A:AG,19,0))))</f>
        <v/>
      </c>
      <c r="Y114" s="10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3"/>
      <c r="N115" s="104"/>
      <c r="O115" s="105">
        <f>SUMIF('6-学员费用预警表'!A:A,E115,'6-学员费用预警表'!F:F)</f>
        <v>0</v>
      </c>
      <c r="P115" s="105">
        <f>SUMIF('6-学员费用预警表'!A:A,E115,'6-学员费用预警表'!I:I)</f>
        <v>0</v>
      </c>
      <c r="Q115" s="106" t="str">
        <f>IF(E115="","",IFERROR(VLOOKUP(E115,'1-学员信息表'!A:AG,8,0),"错误"))</f>
        <v/>
      </c>
      <c r="R115" s="107"/>
      <c r="S115" s="108"/>
      <c r="T115" s="1"/>
      <c r="U115" s="12"/>
      <c r="V115" s="10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6" t="str">
        <f>IF(E115="","",IF(ISERROR(VLOOKUP(E115,'1-学员信息表'!A:AG,19,0)),"错误",IF(VLOOKUP(E115,'1-学员信息表'!A:AG,19,0)="","错误",VLOOKUP(E115,'1-学员信息表'!A:AG,19,0))))</f>
        <v/>
      </c>
      <c r="Y115" s="10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3"/>
      <c r="N116" s="104"/>
      <c r="O116" s="105">
        <f>SUMIF('6-学员费用预警表'!A:A,E116,'6-学员费用预警表'!F:F)</f>
        <v>0</v>
      </c>
      <c r="P116" s="105">
        <f>SUMIF('6-学员费用预警表'!A:A,E116,'6-学员费用预警表'!I:I)</f>
        <v>0</v>
      </c>
      <c r="Q116" s="106" t="str">
        <f>IF(E116="","",IFERROR(VLOOKUP(E116,'1-学员信息表'!A:AG,8,0),"错误"))</f>
        <v/>
      </c>
      <c r="R116" s="107"/>
      <c r="S116" s="108"/>
      <c r="T116" s="1"/>
      <c r="U116" s="12"/>
      <c r="V116" s="10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6" t="str">
        <f>IF(E116="","",IF(ISERROR(VLOOKUP(E116,'1-学员信息表'!A:AG,19,0)),"错误",IF(VLOOKUP(E116,'1-学员信息表'!A:AG,19,0)="","错误",VLOOKUP(E116,'1-学员信息表'!A:AG,19,0))))</f>
        <v/>
      </c>
      <c r="Y116" s="10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3"/>
      <c r="N117" s="104"/>
      <c r="O117" s="105">
        <f>SUMIF('6-学员费用预警表'!A:A,E117,'6-学员费用预警表'!F:F)</f>
        <v>0</v>
      </c>
      <c r="P117" s="105">
        <f>SUMIF('6-学员费用预警表'!A:A,E117,'6-学员费用预警表'!I:I)</f>
        <v>0</v>
      </c>
      <c r="Q117" s="106" t="str">
        <f>IF(E117="","",IFERROR(VLOOKUP(E117,'1-学员信息表'!A:AG,8,0),"错误"))</f>
        <v/>
      </c>
      <c r="R117" s="107"/>
      <c r="S117" s="108"/>
      <c r="T117" s="1"/>
      <c r="U117" s="12"/>
      <c r="V117" s="10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6" t="str">
        <f>IF(E117="","",IF(ISERROR(VLOOKUP(E117,'1-学员信息表'!A:AG,19,0)),"错误",IF(VLOOKUP(E117,'1-学员信息表'!A:AG,19,0)="","错误",VLOOKUP(E117,'1-学员信息表'!A:AG,19,0))))</f>
        <v/>
      </c>
      <c r="Y117" s="10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3"/>
      <c r="N118" s="104"/>
      <c r="O118" s="105">
        <f>SUMIF('6-学员费用预警表'!A:A,E118,'6-学员费用预警表'!F:F)</f>
        <v>0</v>
      </c>
      <c r="P118" s="105">
        <f>SUMIF('6-学员费用预警表'!A:A,E118,'6-学员费用预警表'!I:I)</f>
        <v>0</v>
      </c>
      <c r="Q118" s="106" t="str">
        <f>IF(E118="","",IFERROR(VLOOKUP(E118,'1-学员信息表'!A:AG,8,0),"错误"))</f>
        <v/>
      </c>
      <c r="R118" s="107"/>
      <c r="S118" s="108"/>
      <c r="T118" s="1"/>
      <c r="U118" s="12"/>
      <c r="V118" s="10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6" t="str">
        <f>IF(E118="","",IF(ISERROR(VLOOKUP(E118,'1-学员信息表'!A:AG,19,0)),"错误",IF(VLOOKUP(E118,'1-学员信息表'!A:AG,19,0)="","错误",VLOOKUP(E118,'1-学员信息表'!A:AG,19,0))))</f>
        <v/>
      </c>
      <c r="Y118" s="10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3"/>
      <c r="N119" s="104"/>
      <c r="O119" s="105">
        <f>SUMIF('6-学员费用预警表'!A:A,E119,'6-学员费用预警表'!F:F)</f>
        <v>0</v>
      </c>
      <c r="P119" s="105">
        <f>SUMIF('6-学员费用预警表'!A:A,E119,'6-学员费用预警表'!I:I)</f>
        <v>0</v>
      </c>
      <c r="Q119" s="106" t="str">
        <f>IF(E119="","",IFERROR(VLOOKUP(E119,'1-学员信息表'!A:AG,8,0),"错误"))</f>
        <v/>
      </c>
      <c r="R119" s="107"/>
      <c r="S119" s="108"/>
      <c r="T119" s="1"/>
      <c r="U119" s="12"/>
      <c r="V119" s="10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6" t="str">
        <f>IF(E119="","",IF(ISERROR(VLOOKUP(E119,'1-学员信息表'!A:AG,19,0)),"错误",IF(VLOOKUP(E119,'1-学员信息表'!A:AG,19,0)="","错误",VLOOKUP(E119,'1-学员信息表'!A:AG,19,0))))</f>
        <v/>
      </c>
      <c r="Y119" s="10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3"/>
      <c r="N120" s="104"/>
      <c r="O120" s="105">
        <f>SUMIF('6-学员费用预警表'!A:A,E120,'6-学员费用预警表'!F:F)</f>
        <v>0</v>
      </c>
      <c r="P120" s="105">
        <f>SUMIF('6-学员费用预警表'!A:A,E120,'6-学员费用预警表'!I:I)</f>
        <v>0</v>
      </c>
      <c r="Q120" s="106" t="str">
        <f>IF(E120="","",IFERROR(VLOOKUP(E120,'1-学员信息表'!A:AG,8,0),"错误"))</f>
        <v/>
      </c>
      <c r="R120" s="107"/>
      <c r="S120" s="108"/>
      <c r="T120" s="1"/>
      <c r="U120" s="12"/>
      <c r="V120" s="10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6" t="str">
        <f>IF(E120="","",IF(ISERROR(VLOOKUP(E120,'1-学员信息表'!A:AG,19,0)),"错误",IF(VLOOKUP(E120,'1-学员信息表'!A:AG,19,0)="","错误",VLOOKUP(E120,'1-学员信息表'!A:AG,19,0))))</f>
        <v/>
      </c>
      <c r="Y120" s="10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3"/>
      <c r="N121" s="104"/>
      <c r="O121" s="105">
        <f>SUMIF('6-学员费用预警表'!A:A,E121,'6-学员费用预警表'!F:F)</f>
        <v>0</v>
      </c>
      <c r="P121" s="105">
        <f>SUMIF('6-学员费用预警表'!A:A,E121,'6-学员费用预警表'!I:I)</f>
        <v>0</v>
      </c>
      <c r="Q121" s="106" t="str">
        <f>IF(E121="","",IFERROR(VLOOKUP(E121,'1-学员信息表'!A:AG,8,0),"错误"))</f>
        <v/>
      </c>
      <c r="R121" s="107"/>
      <c r="S121" s="108"/>
      <c r="T121" s="1"/>
      <c r="U121" s="12"/>
      <c r="V121" s="10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6" t="str">
        <f>IF(E121="","",IF(ISERROR(VLOOKUP(E121,'1-学员信息表'!A:AG,19,0)),"错误",IF(VLOOKUP(E121,'1-学员信息表'!A:AG,19,0)="","错误",VLOOKUP(E121,'1-学员信息表'!A:AG,19,0))))</f>
        <v/>
      </c>
      <c r="Y121" s="10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3"/>
      <c r="N122" s="104"/>
      <c r="O122" s="105">
        <f>SUMIF('6-学员费用预警表'!A:A,E122,'6-学员费用预警表'!F:F)</f>
        <v>0</v>
      </c>
      <c r="P122" s="105">
        <f>SUMIF('6-学员费用预警表'!A:A,E122,'6-学员费用预警表'!I:I)</f>
        <v>0</v>
      </c>
      <c r="Q122" s="106" t="str">
        <f>IF(E122="","",IFERROR(VLOOKUP(E122,'1-学员信息表'!A:AG,8,0),"错误"))</f>
        <v/>
      </c>
      <c r="R122" s="107"/>
      <c r="S122" s="108"/>
      <c r="T122" s="1"/>
      <c r="U122" s="12"/>
      <c r="V122" s="10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6" t="str">
        <f>IF(E122="","",IF(ISERROR(VLOOKUP(E122,'1-学员信息表'!A:AG,19,0)),"错误",IF(VLOOKUP(E122,'1-学员信息表'!A:AG,19,0)="","错误",VLOOKUP(E122,'1-学员信息表'!A:AG,19,0))))</f>
        <v/>
      </c>
      <c r="Y122" s="10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3"/>
      <c r="N123" s="104"/>
      <c r="O123" s="105">
        <f>SUMIF('6-学员费用预警表'!A:A,E123,'6-学员费用预警表'!F:F)</f>
        <v>0</v>
      </c>
      <c r="P123" s="105">
        <f>SUMIF('6-学员费用预警表'!A:A,E123,'6-学员费用预警表'!I:I)</f>
        <v>0</v>
      </c>
      <c r="Q123" s="106" t="str">
        <f>IF(E123="","",IFERROR(VLOOKUP(E123,'1-学员信息表'!A:AG,8,0),"错误"))</f>
        <v/>
      </c>
      <c r="R123" s="107"/>
      <c r="S123" s="108"/>
      <c r="T123" s="1"/>
      <c r="U123" s="12"/>
      <c r="V123" s="10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6" t="str">
        <f>IF(E123="","",IF(ISERROR(VLOOKUP(E123,'1-学员信息表'!A:AG,19,0)),"错误",IF(VLOOKUP(E123,'1-学员信息表'!A:AG,19,0)="","错误",VLOOKUP(E123,'1-学员信息表'!A:AG,19,0))))</f>
        <v/>
      </c>
      <c r="Y123" s="10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3"/>
      <c r="N124" s="104"/>
      <c r="O124" s="105">
        <f>SUMIF('6-学员费用预警表'!A:A,E124,'6-学员费用预警表'!F:F)</f>
        <v>0</v>
      </c>
      <c r="P124" s="105">
        <f>SUMIF('6-学员费用预警表'!A:A,E124,'6-学员费用预警表'!I:I)</f>
        <v>0</v>
      </c>
      <c r="Q124" s="106" t="str">
        <f>IF(E124="","",IFERROR(VLOOKUP(E124,'1-学员信息表'!A:AG,8,0),"错误"))</f>
        <v/>
      </c>
      <c r="R124" s="107"/>
      <c r="S124" s="108"/>
      <c r="T124" s="1"/>
      <c r="U124" s="12"/>
      <c r="V124" s="10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6" t="str">
        <f>IF(E124="","",IF(ISERROR(VLOOKUP(E124,'1-学员信息表'!A:AG,19,0)),"错误",IF(VLOOKUP(E124,'1-学员信息表'!A:AG,19,0)="","错误",VLOOKUP(E124,'1-学员信息表'!A:AG,19,0))))</f>
        <v/>
      </c>
      <c r="Y124" s="10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3"/>
      <c r="N125" s="104"/>
      <c r="O125" s="105">
        <f>SUMIF('6-学员费用预警表'!A:A,E125,'6-学员费用预警表'!F:F)</f>
        <v>0</v>
      </c>
      <c r="P125" s="105">
        <f>SUMIF('6-学员费用预警表'!A:A,E125,'6-学员费用预警表'!I:I)</f>
        <v>0</v>
      </c>
      <c r="Q125" s="106" t="str">
        <f>IF(E125="","",IFERROR(VLOOKUP(E125,'1-学员信息表'!A:AG,8,0),"错误"))</f>
        <v/>
      </c>
      <c r="R125" s="107"/>
      <c r="S125" s="108"/>
      <c r="T125" s="1"/>
      <c r="U125" s="12"/>
      <c r="V125" s="10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6" t="str">
        <f>IF(E125="","",IF(ISERROR(VLOOKUP(E125,'1-学员信息表'!A:AG,19,0)),"错误",IF(VLOOKUP(E125,'1-学员信息表'!A:AG,19,0)="","错误",VLOOKUP(E125,'1-学员信息表'!A:AG,19,0))))</f>
        <v/>
      </c>
      <c r="Y125" s="10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3"/>
      <c r="N126" s="104"/>
      <c r="O126" s="105">
        <f>SUMIF('6-学员费用预警表'!A:A,E126,'6-学员费用预警表'!F:F)</f>
        <v>0</v>
      </c>
      <c r="P126" s="105">
        <f>SUMIF('6-学员费用预警表'!A:A,E126,'6-学员费用预警表'!I:I)</f>
        <v>0</v>
      </c>
      <c r="Q126" s="106" t="str">
        <f>IF(E126="","",IFERROR(VLOOKUP(E126,'1-学员信息表'!A:AG,8,0),"错误"))</f>
        <v/>
      </c>
      <c r="R126" s="107"/>
      <c r="S126" s="108"/>
      <c r="T126" s="1"/>
      <c r="U126" s="12"/>
      <c r="V126" s="10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6" t="str">
        <f>IF(E126="","",IF(ISERROR(VLOOKUP(E126,'1-学员信息表'!A:AG,19,0)),"错误",IF(VLOOKUP(E126,'1-学员信息表'!A:AG,19,0)="","错误",VLOOKUP(E126,'1-学员信息表'!A:AG,19,0))))</f>
        <v/>
      </c>
      <c r="Y126" s="10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3"/>
      <c r="N127" s="104"/>
      <c r="O127" s="105">
        <f>SUMIF('6-学员费用预警表'!A:A,E127,'6-学员费用预警表'!F:F)</f>
        <v>0</v>
      </c>
      <c r="P127" s="105">
        <f>SUMIF('6-学员费用预警表'!A:A,E127,'6-学员费用预警表'!I:I)</f>
        <v>0</v>
      </c>
      <c r="Q127" s="106" t="str">
        <f>IF(E127="","",IFERROR(VLOOKUP(E127,'1-学员信息表'!A:AG,8,0),"错误"))</f>
        <v/>
      </c>
      <c r="R127" s="107"/>
      <c r="S127" s="108"/>
      <c r="T127" s="1"/>
      <c r="U127" s="12"/>
      <c r="V127" s="10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6" t="str">
        <f>IF(E127="","",IF(ISERROR(VLOOKUP(E127,'1-学员信息表'!A:AG,19,0)),"错误",IF(VLOOKUP(E127,'1-学员信息表'!A:AG,19,0)="","错误",VLOOKUP(E127,'1-学员信息表'!A:AG,19,0))))</f>
        <v/>
      </c>
      <c r="Y127" s="10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3"/>
      <c r="N128" s="104"/>
      <c r="O128" s="105">
        <f>SUMIF('6-学员费用预警表'!A:A,E128,'6-学员费用预警表'!F:F)</f>
        <v>0</v>
      </c>
      <c r="P128" s="105">
        <f>SUMIF('6-学员费用预警表'!A:A,E128,'6-学员费用预警表'!I:I)</f>
        <v>0</v>
      </c>
      <c r="Q128" s="106" t="str">
        <f>IF(E128="","",IFERROR(VLOOKUP(E128,'1-学员信息表'!A:AG,8,0),"错误"))</f>
        <v/>
      </c>
      <c r="R128" s="107"/>
      <c r="S128" s="108"/>
      <c r="T128" s="1"/>
      <c r="U128" s="12"/>
      <c r="V128" s="10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6" t="str">
        <f>IF(E128="","",IF(ISERROR(VLOOKUP(E128,'1-学员信息表'!A:AG,19,0)),"错误",IF(VLOOKUP(E128,'1-学员信息表'!A:AG,19,0)="","错误",VLOOKUP(E128,'1-学员信息表'!A:AG,19,0))))</f>
        <v/>
      </c>
      <c r="Y128" s="10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3"/>
      <c r="N129" s="104"/>
      <c r="O129" s="105">
        <f>SUMIF('6-学员费用预警表'!A:A,E129,'6-学员费用预警表'!F:F)</f>
        <v>0</v>
      </c>
      <c r="P129" s="105">
        <f>SUMIF('6-学员费用预警表'!A:A,E129,'6-学员费用预警表'!I:I)</f>
        <v>0</v>
      </c>
      <c r="Q129" s="106" t="str">
        <f>IF(E129="","",IFERROR(VLOOKUP(E129,'1-学员信息表'!A:AG,8,0),"错误"))</f>
        <v/>
      </c>
      <c r="R129" s="107"/>
      <c r="S129" s="108"/>
      <c r="T129" s="1"/>
      <c r="U129" s="12"/>
      <c r="V129" s="10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6" t="str">
        <f>IF(E129="","",IF(ISERROR(VLOOKUP(E129,'1-学员信息表'!A:AG,19,0)),"错误",IF(VLOOKUP(E129,'1-学员信息表'!A:AG,19,0)="","错误",VLOOKUP(E129,'1-学员信息表'!A:AG,19,0))))</f>
        <v/>
      </c>
      <c r="Y129" s="10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3"/>
      <c r="N130" s="104"/>
      <c r="O130" s="105">
        <f>SUMIF('6-学员费用预警表'!A:A,E130,'6-学员费用预警表'!F:F)</f>
        <v>0</v>
      </c>
      <c r="P130" s="105">
        <f>SUMIF('6-学员费用预警表'!A:A,E130,'6-学员费用预警表'!I:I)</f>
        <v>0</v>
      </c>
      <c r="Q130" s="106" t="str">
        <f>IF(E130="","",IFERROR(VLOOKUP(E130,'1-学员信息表'!A:AG,8,0),"错误"))</f>
        <v/>
      </c>
      <c r="R130" s="107"/>
      <c r="S130" s="108"/>
      <c r="T130" s="1"/>
      <c r="U130" s="12"/>
      <c r="V130" s="10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6" t="str">
        <f>IF(E130="","",IF(ISERROR(VLOOKUP(E130,'1-学员信息表'!A:AG,19,0)),"错误",IF(VLOOKUP(E130,'1-学员信息表'!A:AG,19,0)="","错误",VLOOKUP(E130,'1-学员信息表'!A:AG,19,0))))</f>
        <v/>
      </c>
      <c r="Y130" s="10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3"/>
      <c r="N131" s="104"/>
      <c r="O131" s="105">
        <f>SUMIF('6-学员费用预警表'!A:A,E131,'6-学员费用预警表'!F:F)</f>
        <v>0</v>
      </c>
      <c r="P131" s="105">
        <f>SUMIF('6-学员费用预警表'!A:A,E131,'6-学员费用预警表'!I:I)</f>
        <v>0</v>
      </c>
      <c r="Q131" s="106" t="str">
        <f>IF(E131="","",IFERROR(VLOOKUP(E131,'1-学员信息表'!A:AG,8,0),"错误"))</f>
        <v/>
      </c>
      <c r="R131" s="107"/>
      <c r="S131" s="108"/>
      <c r="T131" s="1"/>
      <c r="U131" s="12"/>
      <c r="V131" s="10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6" t="str">
        <f>IF(E131="","",IF(ISERROR(VLOOKUP(E131,'1-学员信息表'!A:AG,19,0)),"错误",IF(VLOOKUP(E131,'1-学员信息表'!A:AG,19,0)="","错误",VLOOKUP(E131,'1-学员信息表'!A:AG,19,0))))</f>
        <v/>
      </c>
      <c r="Y131" s="10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3"/>
      <c r="N132" s="104"/>
      <c r="O132" s="105">
        <f>SUMIF('6-学员费用预警表'!A:A,E132,'6-学员费用预警表'!F:F)</f>
        <v>0</v>
      </c>
      <c r="P132" s="105">
        <f>SUMIF('6-学员费用预警表'!A:A,E132,'6-学员费用预警表'!I:I)</f>
        <v>0</v>
      </c>
      <c r="Q132" s="106" t="str">
        <f>IF(E132="","",IFERROR(VLOOKUP(E132,'1-学员信息表'!A:AG,8,0),"错误"))</f>
        <v/>
      </c>
      <c r="R132" s="107"/>
      <c r="S132" s="108"/>
      <c r="T132" s="1"/>
      <c r="U132" s="12"/>
      <c r="V132" s="10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6" t="str">
        <f>IF(E132="","",IF(ISERROR(VLOOKUP(E132,'1-学员信息表'!A:AG,19,0)),"错误",IF(VLOOKUP(E132,'1-学员信息表'!A:AG,19,0)="","错误",VLOOKUP(E132,'1-学员信息表'!A:AG,19,0))))</f>
        <v/>
      </c>
      <c r="Y132" s="10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3"/>
      <c r="N133" s="104"/>
      <c r="O133" s="105">
        <f>SUMIF('6-学员费用预警表'!A:A,E133,'6-学员费用预警表'!F:F)</f>
        <v>0</v>
      </c>
      <c r="P133" s="105">
        <f>SUMIF('6-学员费用预警表'!A:A,E133,'6-学员费用预警表'!I:I)</f>
        <v>0</v>
      </c>
      <c r="Q133" s="106" t="str">
        <f>IF(E133="","",IFERROR(VLOOKUP(E133,'1-学员信息表'!A:AG,8,0),"错误"))</f>
        <v/>
      </c>
      <c r="R133" s="107"/>
      <c r="S133" s="108"/>
      <c r="T133" s="1"/>
      <c r="U133" s="12"/>
      <c r="V133" s="10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6" t="str">
        <f>IF(E133="","",IF(ISERROR(VLOOKUP(E133,'1-学员信息表'!A:AG,19,0)),"错误",IF(VLOOKUP(E133,'1-学员信息表'!A:AG,19,0)="","错误",VLOOKUP(E133,'1-学员信息表'!A:AG,19,0))))</f>
        <v/>
      </c>
      <c r="Y133" s="10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3"/>
      <c r="N134" s="104"/>
      <c r="O134" s="105">
        <f>SUMIF('6-学员费用预警表'!A:A,E134,'6-学员费用预警表'!F:F)</f>
        <v>0</v>
      </c>
      <c r="P134" s="105">
        <f>SUMIF('6-学员费用预警表'!A:A,E134,'6-学员费用预警表'!I:I)</f>
        <v>0</v>
      </c>
      <c r="Q134" s="106" t="str">
        <f>IF(E134="","",IFERROR(VLOOKUP(E134,'1-学员信息表'!A:AG,8,0),"错误"))</f>
        <v/>
      </c>
      <c r="R134" s="107"/>
      <c r="S134" s="108"/>
      <c r="T134" s="1"/>
      <c r="U134" s="12"/>
      <c r="V134" s="10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6" t="str">
        <f>IF(E134="","",IF(ISERROR(VLOOKUP(E134,'1-学员信息表'!A:AG,19,0)),"错误",IF(VLOOKUP(E134,'1-学员信息表'!A:AG,19,0)="","错误",VLOOKUP(E134,'1-学员信息表'!A:AG,19,0))))</f>
        <v/>
      </c>
      <c r="Y134" s="10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3"/>
      <c r="N135" s="104"/>
      <c r="O135" s="105">
        <f>SUMIF('6-学员费用预警表'!A:A,E135,'6-学员费用预警表'!F:F)</f>
        <v>0</v>
      </c>
      <c r="P135" s="105">
        <f>SUMIF('6-学员费用预警表'!A:A,E135,'6-学员费用预警表'!I:I)</f>
        <v>0</v>
      </c>
      <c r="Q135" s="106" t="str">
        <f>IF(E135="","",IFERROR(VLOOKUP(E135,'1-学员信息表'!A:AG,8,0),"错误"))</f>
        <v/>
      </c>
      <c r="R135" s="107"/>
      <c r="S135" s="108"/>
      <c r="T135" s="1"/>
      <c r="U135" s="12"/>
      <c r="V135" s="10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6" t="str">
        <f>IF(E135="","",IF(ISERROR(VLOOKUP(E135,'1-学员信息表'!A:AG,19,0)),"错误",IF(VLOOKUP(E135,'1-学员信息表'!A:AG,19,0)="","错误",VLOOKUP(E135,'1-学员信息表'!A:AG,19,0))))</f>
        <v/>
      </c>
      <c r="Y135" s="10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3"/>
      <c r="N136" s="104"/>
      <c r="O136" s="105">
        <f>SUMIF('6-学员费用预警表'!A:A,E136,'6-学员费用预警表'!F:F)</f>
        <v>0</v>
      </c>
      <c r="P136" s="105">
        <f>SUMIF('6-学员费用预警表'!A:A,E136,'6-学员费用预警表'!I:I)</f>
        <v>0</v>
      </c>
      <c r="Q136" s="106" t="str">
        <f>IF(E136="","",IFERROR(VLOOKUP(E136,'1-学员信息表'!A:AG,8,0),"错误"))</f>
        <v/>
      </c>
      <c r="R136" s="107"/>
      <c r="S136" s="108"/>
      <c r="T136" s="1"/>
      <c r="U136" s="12"/>
      <c r="V136" s="10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6" t="str">
        <f>IF(E136="","",IF(ISERROR(VLOOKUP(E136,'1-学员信息表'!A:AG,19,0)),"错误",IF(VLOOKUP(E136,'1-学员信息表'!A:AG,19,0)="","错误",VLOOKUP(E136,'1-学员信息表'!A:AG,19,0))))</f>
        <v/>
      </c>
      <c r="Y136" s="10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3"/>
      <c r="N137" s="104"/>
      <c r="O137" s="105">
        <f>SUMIF('6-学员费用预警表'!A:A,E137,'6-学员费用预警表'!F:F)</f>
        <v>0</v>
      </c>
      <c r="P137" s="105">
        <f>SUMIF('6-学员费用预警表'!A:A,E137,'6-学员费用预警表'!I:I)</f>
        <v>0</v>
      </c>
      <c r="Q137" s="106" t="str">
        <f>IF(E137="","",IFERROR(VLOOKUP(E137,'1-学员信息表'!A:AG,8,0),"错误"))</f>
        <v/>
      </c>
      <c r="R137" s="107"/>
      <c r="S137" s="108"/>
      <c r="T137" s="1"/>
      <c r="U137" s="12"/>
      <c r="V137" s="10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6" t="str">
        <f>IF(E137="","",IF(ISERROR(VLOOKUP(E137,'1-学员信息表'!A:AG,19,0)),"错误",IF(VLOOKUP(E137,'1-学员信息表'!A:AG,19,0)="","错误",VLOOKUP(E137,'1-学员信息表'!A:AG,19,0))))</f>
        <v/>
      </c>
      <c r="Y137" s="10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3"/>
      <c r="N138" s="104"/>
      <c r="O138" s="105">
        <f>SUMIF('6-学员费用预警表'!A:A,E138,'6-学员费用预警表'!F:F)</f>
        <v>0</v>
      </c>
      <c r="P138" s="105">
        <f>SUMIF('6-学员费用预警表'!A:A,E138,'6-学员费用预警表'!I:I)</f>
        <v>0</v>
      </c>
      <c r="Q138" s="106" t="str">
        <f>IF(E138="","",IFERROR(VLOOKUP(E138,'1-学员信息表'!A:AG,8,0),"错误"))</f>
        <v/>
      </c>
      <c r="R138" s="107"/>
      <c r="S138" s="108"/>
      <c r="T138" s="1"/>
      <c r="U138" s="12"/>
      <c r="V138" s="10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6" t="str">
        <f>IF(E138="","",IF(ISERROR(VLOOKUP(E138,'1-学员信息表'!A:AG,19,0)),"错误",IF(VLOOKUP(E138,'1-学员信息表'!A:AG,19,0)="","错误",VLOOKUP(E138,'1-学员信息表'!A:AG,19,0))))</f>
        <v/>
      </c>
      <c r="Y138" s="10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3"/>
      <c r="N139" s="104"/>
      <c r="O139" s="105">
        <f>SUMIF('6-学员费用预警表'!A:A,E139,'6-学员费用预警表'!F:F)</f>
        <v>0</v>
      </c>
      <c r="P139" s="105">
        <f>SUMIF('6-学员费用预警表'!A:A,E139,'6-学员费用预警表'!I:I)</f>
        <v>0</v>
      </c>
      <c r="Q139" s="106" t="str">
        <f>IF(E139="","",IFERROR(VLOOKUP(E139,'1-学员信息表'!A:AG,8,0),"错误"))</f>
        <v/>
      </c>
      <c r="R139" s="107"/>
      <c r="S139" s="108"/>
      <c r="T139" s="1"/>
      <c r="U139" s="12"/>
      <c r="V139" s="10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6" t="str">
        <f>IF(E139="","",IF(ISERROR(VLOOKUP(E139,'1-学员信息表'!A:AG,19,0)),"错误",IF(VLOOKUP(E139,'1-学员信息表'!A:AG,19,0)="","错误",VLOOKUP(E139,'1-学员信息表'!A:AG,19,0))))</f>
        <v/>
      </c>
      <c r="Y139" s="10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3"/>
      <c r="N140" s="104"/>
      <c r="O140" s="105">
        <f>SUMIF('6-学员费用预警表'!A:A,E140,'6-学员费用预警表'!F:F)</f>
        <v>0</v>
      </c>
      <c r="P140" s="105">
        <f>SUMIF('6-学员费用预警表'!A:A,E140,'6-学员费用预警表'!I:I)</f>
        <v>0</v>
      </c>
      <c r="Q140" s="106" t="str">
        <f>IF(E140="","",IFERROR(VLOOKUP(E140,'1-学员信息表'!A:AG,8,0),"错误"))</f>
        <v/>
      </c>
      <c r="R140" s="107"/>
      <c r="S140" s="108"/>
      <c r="T140" s="1"/>
      <c r="U140" s="12"/>
      <c r="V140" s="10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6" t="str">
        <f>IF(E140="","",IF(ISERROR(VLOOKUP(E140,'1-学员信息表'!A:AG,19,0)),"错误",IF(VLOOKUP(E140,'1-学员信息表'!A:AG,19,0)="","错误",VLOOKUP(E140,'1-学员信息表'!A:AG,19,0))))</f>
        <v/>
      </c>
      <c r="Y140" s="10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3"/>
      <c r="N141" s="104"/>
      <c r="O141" s="105">
        <f>SUMIF('6-学员费用预警表'!A:A,E141,'6-学员费用预警表'!F:F)</f>
        <v>0</v>
      </c>
      <c r="P141" s="105">
        <f>SUMIF('6-学员费用预警表'!A:A,E141,'6-学员费用预警表'!I:I)</f>
        <v>0</v>
      </c>
      <c r="Q141" s="106" t="str">
        <f>IF(E141="","",IFERROR(VLOOKUP(E141,'1-学员信息表'!A:AG,8,0),"错误"))</f>
        <v/>
      </c>
      <c r="R141" s="107"/>
      <c r="S141" s="108"/>
      <c r="T141" s="1"/>
      <c r="U141" s="12"/>
      <c r="V141" s="10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6" t="str">
        <f>IF(E141="","",IF(ISERROR(VLOOKUP(E141,'1-学员信息表'!A:AG,19,0)),"错误",IF(VLOOKUP(E141,'1-学员信息表'!A:AG,19,0)="","错误",VLOOKUP(E141,'1-学员信息表'!A:AG,19,0))))</f>
        <v/>
      </c>
      <c r="Y141" s="10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3"/>
      <c r="N142" s="104"/>
      <c r="O142" s="105">
        <f>SUMIF('6-学员费用预警表'!A:A,E142,'6-学员费用预警表'!F:F)</f>
        <v>0</v>
      </c>
      <c r="P142" s="105">
        <f>SUMIF('6-学员费用预警表'!A:A,E142,'6-学员费用预警表'!I:I)</f>
        <v>0</v>
      </c>
      <c r="Q142" s="106" t="str">
        <f>IF(E142="","",IFERROR(VLOOKUP(E142,'1-学员信息表'!A:AG,8,0),"错误"))</f>
        <v/>
      </c>
      <c r="R142" s="107"/>
      <c r="S142" s="108"/>
      <c r="T142" s="1"/>
      <c r="U142" s="12"/>
      <c r="V142" s="10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6" t="str">
        <f>IF(E142="","",IF(ISERROR(VLOOKUP(E142,'1-学员信息表'!A:AG,19,0)),"错误",IF(VLOOKUP(E142,'1-学员信息表'!A:AG,19,0)="","错误",VLOOKUP(E142,'1-学员信息表'!A:AG,19,0))))</f>
        <v/>
      </c>
      <c r="Y142" s="10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3"/>
      <c r="N143" s="104"/>
      <c r="O143" s="105">
        <f>SUMIF('6-学员费用预警表'!A:A,E143,'6-学员费用预警表'!F:F)</f>
        <v>0</v>
      </c>
      <c r="P143" s="105">
        <f>SUMIF('6-学员费用预警表'!A:A,E143,'6-学员费用预警表'!I:I)</f>
        <v>0</v>
      </c>
      <c r="Q143" s="106" t="str">
        <f>IF(E143="","",IFERROR(VLOOKUP(E143,'1-学员信息表'!A:AG,8,0),"错误"))</f>
        <v/>
      </c>
      <c r="R143" s="107"/>
      <c r="S143" s="108"/>
      <c r="T143" s="1"/>
      <c r="U143" s="12"/>
      <c r="V143" s="10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6" t="str">
        <f>IF(E143="","",IF(ISERROR(VLOOKUP(E143,'1-学员信息表'!A:AG,19,0)),"错误",IF(VLOOKUP(E143,'1-学员信息表'!A:AG,19,0)="","错误",VLOOKUP(E143,'1-学员信息表'!A:AG,19,0))))</f>
        <v/>
      </c>
      <c r="Y143" s="10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3"/>
      <c r="N144" s="104"/>
      <c r="O144" s="105">
        <f>SUMIF('6-学员费用预警表'!A:A,E144,'6-学员费用预警表'!F:F)</f>
        <v>0</v>
      </c>
      <c r="P144" s="105">
        <f>SUMIF('6-学员费用预警表'!A:A,E144,'6-学员费用预警表'!I:I)</f>
        <v>0</v>
      </c>
      <c r="Q144" s="106" t="str">
        <f>IF(E144="","",IFERROR(VLOOKUP(E144,'1-学员信息表'!A:AG,8,0),"错误"))</f>
        <v/>
      </c>
      <c r="R144" s="107"/>
      <c r="S144" s="108"/>
      <c r="T144" s="1"/>
      <c r="U144" s="12"/>
      <c r="V144" s="10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6" t="str">
        <f>IF(E144="","",IF(ISERROR(VLOOKUP(E144,'1-学员信息表'!A:AG,19,0)),"错误",IF(VLOOKUP(E144,'1-学员信息表'!A:AG,19,0)="","错误",VLOOKUP(E144,'1-学员信息表'!A:AG,19,0))))</f>
        <v/>
      </c>
      <c r="Y144" s="10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3"/>
      <c r="N145" s="104"/>
      <c r="O145" s="105">
        <f>SUMIF('6-学员费用预警表'!A:A,E145,'6-学员费用预警表'!F:F)</f>
        <v>0</v>
      </c>
      <c r="P145" s="105">
        <f>SUMIF('6-学员费用预警表'!A:A,E145,'6-学员费用预警表'!I:I)</f>
        <v>0</v>
      </c>
      <c r="Q145" s="106" t="str">
        <f>IF(E145="","",IFERROR(VLOOKUP(E145,'1-学员信息表'!A:AG,8,0),"错误"))</f>
        <v/>
      </c>
      <c r="R145" s="107"/>
      <c r="S145" s="108"/>
      <c r="T145" s="1"/>
      <c r="U145" s="12"/>
      <c r="V145" s="10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6" t="str">
        <f>IF(E145="","",IF(ISERROR(VLOOKUP(E145,'1-学员信息表'!A:AG,19,0)),"错误",IF(VLOOKUP(E145,'1-学员信息表'!A:AG,19,0)="","错误",VLOOKUP(E145,'1-学员信息表'!A:AG,19,0))))</f>
        <v/>
      </c>
      <c r="Y145" s="10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3"/>
      <c r="N146" s="104"/>
      <c r="O146" s="105">
        <f>SUMIF('6-学员费用预警表'!A:A,E146,'6-学员费用预警表'!F:F)</f>
        <v>0</v>
      </c>
      <c r="P146" s="105">
        <f>SUMIF('6-学员费用预警表'!A:A,E146,'6-学员费用预警表'!I:I)</f>
        <v>0</v>
      </c>
      <c r="Q146" s="106" t="str">
        <f>IF(E146="","",IFERROR(VLOOKUP(E146,'1-学员信息表'!A:AG,8,0),"错误"))</f>
        <v/>
      </c>
      <c r="R146" s="107"/>
      <c r="S146" s="108"/>
      <c r="T146" s="1"/>
      <c r="U146" s="12"/>
      <c r="V146" s="10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6" t="str">
        <f>IF(E146="","",IF(ISERROR(VLOOKUP(E146,'1-学员信息表'!A:AG,19,0)),"错误",IF(VLOOKUP(E146,'1-学员信息表'!A:AG,19,0)="","错误",VLOOKUP(E146,'1-学员信息表'!A:AG,19,0))))</f>
        <v/>
      </c>
      <c r="Y146" s="10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3"/>
      <c r="N147" s="104"/>
      <c r="O147" s="105">
        <f>SUMIF('6-学员费用预警表'!A:A,E147,'6-学员费用预警表'!F:F)</f>
        <v>0</v>
      </c>
      <c r="P147" s="105">
        <f>SUMIF('6-学员费用预警表'!A:A,E147,'6-学员费用预警表'!I:I)</f>
        <v>0</v>
      </c>
      <c r="Q147" s="106" t="str">
        <f>IF(E147="","",IFERROR(VLOOKUP(E147,'1-学员信息表'!A:AG,8,0),"错误"))</f>
        <v/>
      </c>
      <c r="R147" s="107"/>
      <c r="S147" s="108"/>
      <c r="T147" s="1"/>
      <c r="U147" s="12"/>
      <c r="V147" s="10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6" t="str">
        <f>IF(E147="","",IF(ISERROR(VLOOKUP(E147,'1-学员信息表'!A:AG,19,0)),"错误",IF(VLOOKUP(E147,'1-学员信息表'!A:AG,19,0)="","错误",VLOOKUP(E147,'1-学员信息表'!A:AG,19,0))))</f>
        <v/>
      </c>
      <c r="Y147" s="10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3"/>
      <c r="N148" s="104"/>
      <c r="O148" s="105">
        <f>SUMIF('6-学员费用预警表'!A:A,E148,'6-学员费用预警表'!F:F)</f>
        <v>0</v>
      </c>
      <c r="P148" s="105">
        <f>SUMIF('6-学员费用预警表'!A:A,E148,'6-学员费用预警表'!I:I)</f>
        <v>0</v>
      </c>
      <c r="Q148" s="106" t="str">
        <f>IF(E148="","",IFERROR(VLOOKUP(E148,'1-学员信息表'!A:AG,8,0),"错误"))</f>
        <v/>
      </c>
      <c r="R148" s="107"/>
      <c r="S148" s="108"/>
      <c r="T148" s="1"/>
      <c r="U148" s="12"/>
      <c r="V148" s="10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6" t="str">
        <f>IF(E148="","",IF(ISERROR(VLOOKUP(E148,'1-学员信息表'!A:AG,19,0)),"错误",IF(VLOOKUP(E148,'1-学员信息表'!A:AG,19,0)="","错误",VLOOKUP(E148,'1-学员信息表'!A:AG,19,0))))</f>
        <v/>
      </c>
      <c r="Y148" s="10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3"/>
      <c r="N149" s="104"/>
      <c r="O149" s="105">
        <f>SUMIF('6-学员费用预警表'!A:A,E149,'6-学员费用预警表'!F:F)</f>
        <v>0</v>
      </c>
      <c r="P149" s="105">
        <f>SUMIF('6-学员费用预警表'!A:A,E149,'6-学员费用预警表'!I:I)</f>
        <v>0</v>
      </c>
      <c r="Q149" s="106" t="str">
        <f>IF(E149="","",IFERROR(VLOOKUP(E149,'1-学员信息表'!A:AG,8,0),"错误"))</f>
        <v/>
      </c>
      <c r="R149" s="107"/>
      <c r="S149" s="108"/>
      <c r="T149" s="1"/>
      <c r="U149" s="12"/>
      <c r="V149" s="10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6" t="str">
        <f>IF(E149="","",IF(ISERROR(VLOOKUP(E149,'1-学员信息表'!A:AG,19,0)),"错误",IF(VLOOKUP(E149,'1-学员信息表'!A:AG,19,0)="","错误",VLOOKUP(E149,'1-学员信息表'!A:AG,19,0))))</f>
        <v/>
      </c>
      <c r="Y149" s="10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3"/>
      <c r="N150" s="104"/>
      <c r="O150" s="105">
        <f>SUMIF('6-学员费用预警表'!A:A,E150,'6-学员费用预警表'!F:F)</f>
        <v>0</v>
      </c>
      <c r="P150" s="105">
        <f>SUMIF('6-学员费用预警表'!A:A,E150,'6-学员费用预警表'!I:I)</f>
        <v>0</v>
      </c>
      <c r="Q150" s="106" t="str">
        <f>IF(E150="","",IFERROR(VLOOKUP(E150,'1-学员信息表'!A:AG,8,0),"错误"))</f>
        <v/>
      </c>
      <c r="R150" s="107"/>
      <c r="S150" s="108"/>
      <c r="T150" s="1"/>
      <c r="U150" s="12"/>
      <c r="V150" s="10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6" t="str">
        <f>IF(E150="","",IF(ISERROR(VLOOKUP(E150,'1-学员信息表'!A:AG,19,0)),"错误",IF(VLOOKUP(E150,'1-学员信息表'!A:AG,19,0)="","错误",VLOOKUP(E150,'1-学员信息表'!A:AG,19,0))))</f>
        <v/>
      </c>
      <c r="Y150" s="10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3"/>
      <c r="N151" s="104"/>
      <c r="O151" s="105">
        <f>SUMIF('6-学员费用预警表'!A:A,E151,'6-学员费用预警表'!F:F)</f>
        <v>0</v>
      </c>
      <c r="P151" s="105">
        <f>SUMIF('6-学员费用预警表'!A:A,E151,'6-学员费用预警表'!I:I)</f>
        <v>0</v>
      </c>
      <c r="Q151" s="106" t="str">
        <f>IF(E151="","",IFERROR(VLOOKUP(E151,'1-学员信息表'!A:AG,8,0),"错误"))</f>
        <v/>
      </c>
      <c r="R151" s="107"/>
      <c r="S151" s="108"/>
      <c r="T151" s="1"/>
      <c r="U151" s="12"/>
      <c r="V151" s="10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6" t="str">
        <f>IF(E151="","",IF(ISERROR(VLOOKUP(E151,'1-学员信息表'!A:AG,19,0)),"错误",IF(VLOOKUP(E151,'1-学员信息表'!A:AG,19,0)="","错误",VLOOKUP(E151,'1-学员信息表'!A:AG,19,0))))</f>
        <v/>
      </c>
      <c r="Y151" s="10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3"/>
      <c r="N152" s="104"/>
      <c r="O152" s="105">
        <f>SUMIF('6-学员费用预警表'!A:A,E152,'6-学员费用预警表'!F:F)</f>
        <v>0</v>
      </c>
      <c r="P152" s="105">
        <f>SUMIF('6-学员费用预警表'!A:A,E152,'6-学员费用预警表'!I:I)</f>
        <v>0</v>
      </c>
      <c r="Q152" s="106" t="str">
        <f>IF(E152="","",IFERROR(VLOOKUP(E152,'1-学员信息表'!A:AG,8,0),"错误"))</f>
        <v/>
      </c>
      <c r="R152" s="107"/>
      <c r="S152" s="108"/>
      <c r="T152" s="1"/>
      <c r="U152" s="12"/>
      <c r="V152" s="10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6" t="str">
        <f>IF(E152="","",IF(ISERROR(VLOOKUP(E152,'1-学员信息表'!A:AG,19,0)),"错误",IF(VLOOKUP(E152,'1-学员信息表'!A:AG,19,0)="","错误",VLOOKUP(E152,'1-学员信息表'!A:AG,19,0))))</f>
        <v/>
      </c>
      <c r="Y152" s="10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3"/>
      <c r="N153" s="104"/>
      <c r="O153" s="105">
        <f>SUMIF('6-学员费用预警表'!A:A,E153,'6-学员费用预警表'!F:F)</f>
        <v>0</v>
      </c>
      <c r="P153" s="105">
        <f>SUMIF('6-学员费用预警表'!A:A,E153,'6-学员费用预警表'!I:I)</f>
        <v>0</v>
      </c>
      <c r="Q153" s="106" t="str">
        <f>IF(E153="","",IFERROR(VLOOKUP(E153,'1-学员信息表'!A:AG,8,0),"错误"))</f>
        <v/>
      </c>
      <c r="R153" s="107"/>
      <c r="S153" s="108"/>
      <c r="T153" s="1"/>
      <c r="U153" s="12"/>
      <c r="V153" s="10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6" t="str">
        <f>IF(E153="","",IF(ISERROR(VLOOKUP(E153,'1-学员信息表'!A:AG,19,0)),"错误",IF(VLOOKUP(E153,'1-学员信息表'!A:AG,19,0)="","错误",VLOOKUP(E153,'1-学员信息表'!A:AG,19,0))))</f>
        <v/>
      </c>
      <c r="Y153" s="10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3"/>
      <c r="N154" s="104"/>
      <c r="O154" s="105">
        <f>SUMIF('6-学员费用预警表'!A:A,E154,'6-学员费用预警表'!F:F)</f>
        <v>0</v>
      </c>
      <c r="P154" s="105">
        <f>SUMIF('6-学员费用预警表'!A:A,E154,'6-学员费用预警表'!I:I)</f>
        <v>0</v>
      </c>
      <c r="Q154" s="106" t="str">
        <f>IF(E154="","",IFERROR(VLOOKUP(E154,'1-学员信息表'!A:AG,8,0),"错误"))</f>
        <v/>
      </c>
      <c r="R154" s="107"/>
      <c r="S154" s="108"/>
      <c r="T154" s="1"/>
      <c r="U154" s="12"/>
      <c r="V154" s="10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6" t="str">
        <f>IF(E154="","",IF(ISERROR(VLOOKUP(E154,'1-学员信息表'!A:AG,19,0)),"错误",IF(VLOOKUP(E154,'1-学员信息表'!A:AG,19,0)="","错误",VLOOKUP(E154,'1-学员信息表'!A:AG,19,0))))</f>
        <v/>
      </c>
      <c r="Y154" s="10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3"/>
      <c r="N155" s="104"/>
      <c r="O155" s="105">
        <f>SUMIF('6-学员费用预警表'!A:A,E155,'6-学员费用预警表'!F:F)</f>
        <v>0</v>
      </c>
      <c r="P155" s="105">
        <f>SUMIF('6-学员费用预警表'!A:A,E155,'6-学员费用预警表'!I:I)</f>
        <v>0</v>
      </c>
      <c r="Q155" s="106" t="str">
        <f>IF(E155="","",IFERROR(VLOOKUP(E155,'1-学员信息表'!A:AG,8,0),"错误"))</f>
        <v/>
      </c>
      <c r="R155" s="107"/>
      <c r="S155" s="108"/>
      <c r="T155" s="1"/>
      <c r="U155" s="12"/>
      <c r="V155" s="10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6" t="str">
        <f>IF(E155="","",IF(ISERROR(VLOOKUP(E155,'1-学员信息表'!A:AG,19,0)),"错误",IF(VLOOKUP(E155,'1-学员信息表'!A:AG,19,0)="","错误",VLOOKUP(E155,'1-学员信息表'!A:AG,19,0))))</f>
        <v/>
      </c>
      <c r="Y155" s="10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3"/>
      <c r="N156" s="104"/>
      <c r="O156" s="105">
        <f>SUMIF('6-学员费用预警表'!A:A,E156,'6-学员费用预警表'!F:F)</f>
        <v>0</v>
      </c>
      <c r="P156" s="105">
        <f>SUMIF('6-学员费用预警表'!A:A,E156,'6-学员费用预警表'!I:I)</f>
        <v>0</v>
      </c>
      <c r="Q156" s="106" t="str">
        <f>IF(E156="","",IFERROR(VLOOKUP(E156,'1-学员信息表'!A:AG,8,0),"错误"))</f>
        <v/>
      </c>
      <c r="R156" s="107"/>
      <c r="S156" s="108"/>
      <c r="T156" s="1"/>
      <c r="U156" s="12"/>
      <c r="V156" s="10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6" t="str">
        <f>IF(E156="","",IF(ISERROR(VLOOKUP(E156,'1-学员信息表'!A:AG,19,0)),"错误",IF(VLOOKUP(E156,'1-学员信息表'!A:AG,19,0)="","错误",VLOOKUP(E156,'1-学员信息表'!A:AG,19,0))))</f>
        <v/>
      </c>
      <c r="Y156" s="10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3"/>
      <c r="N157" s="104"/>
      <c r="O157" s="105">
        <f>SUMIF('6-学员费用预警表'!A:A,E157,'6-学员费用预警表'!F:F)</f>
        <v>0</v>
      </c>
      <c r="P157" s="105">
        <f>SUMIF('6-学员费用预警表'!A:A,E157,'6-学员费用预警表'!I:I)</f>
        <v>0</v>
      </c>
      <c r="Q157" s="106" t="str">
        <f>IF(E157="","",IFERROR(VLOOKUP(E157,'1-学员信息表'!A:AG,8,0),"错误"))</f>
        <v/>
      </c>
      <c r="R157" s="107"/>
      <c r="S157" s="108"/>
      <c r="T157" s="1"/>
      <c r="U157" s="12"/>
      <c r="V157" s="10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6" t="str">
        <f>IF(E157="","",IF(ISERROR(VLOOKUP(E157,'1-学员信息表'!A:AG,19,0)),"错误",IF(VLOOKUP(E157,'1-学员信息表'!A:AG,19,0)="","错误",VLOOKUP(E157,'1-学员信息表'!A:AG,19,0))))</f>
        <v/>
      </c>
      <c r="Y157" s="10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3"/>
      <c r="N158" s="104"/>
      <c r="O158" s="105">
        <f>SUMIF('6-学员费用预警表'!A:A,E158,'6-学员费用预警表'!F:F)</f>
        <v>0</v>
      </c>
      <c r="P158" s="105">
        <f>SUMIF('6-学员费用预警表'!A:A,E158,'6-学员费用预警表'!I:I)</f>
        <v>0</v>
      </c>
      <c r="Q158" s="106" t="str">
        <f>IF(E158="","",IFERROR(VLOOKUP(E158,'1-学员信息表'!A:AG,8,0),"错误"))</f>
        <v/>
      </c>
      <c r="R158" s="107"/>
      <c r="S158" s="108"/>
      <c r="T158" s="1"/>
      <c r="U158" s="12"/>
      <c r="V158" s="10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6" t="str">
        <f>IF(E158="","",IF(ISERROR(VLOOKUP(E158,'1-学员信息表'!A:AG,19,0)),"错误",IF(VLOOKUP(E158,'1-学员信息表'!A:AG,19,0)="","错误",VLOOKUP(E158,'1-学员信息表'!A:AG,19,0))))</f>
        <v/>
      </c>
      <c r="Y158" s="10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3"/>
      <c r="N159" s="104"/>
      <c r="O159" s="105">
        <f>SUMIF('6-学员费用预警表'!A:A,E159,'6-学员费用预警表'!F:F)</f>
        <v>0</v>
      </c>
      <c r="P159" s="105">
        <f>SUMIF('6-学员费用预警表'!A:A,E159,'6-学员费用预警表'!I:I)</f>
        <v>0</v>
      </c>
      <c r="Q159" s="106" t="str">
        <f>IF(E159="","",IFERROR(VLOOKUP(E159,'1-学员信息表'!A:AG,8,0),"错误"))</f>
        <v/>
      </c>
      <c r="R159" s="107"/>
      <c r="S159" s="108"/>
      <c r="T159" s="1"/>
      <c r="U159" s="12"/>
      <c r="V159" s="10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6" t="str">
        <f>IF(E159="","",IF(ISERROR(VLOOKUP(E159,'1-学员信息表'!A:AG,19,0)),"错误",IF(VLOOKUP(E159,'1-学员信息表'!A:AG,19,0)="","错误",VLOOKUP(E159,'1-学员信息表'!A:AG,19,0))))</f>
        <v/>
      </c>
      <c r="Y159" s="10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3"/>
      <c r="N160" s="104"/>
      <c r="O160" s="105">
        <f>SUMIF('6-学员费用预警表'!A:A,E160,'6-学员费用预警表'!F:F)</f>
        <v>0</v>
      </c>
      <c r="P160" s="105">
        <f>SUMIF('6-学员费用预警表'!A:A,E160,'6-学员费用预警表'!I:I)</f>
        <v>0</v>
      </c>
      <c r="Q160" s="106" t="str">
        <f>IF(E160="","",IFERROR(VLOOKUP(E160,'1-学员信息表'!A:AG,8,0),"错误"))</f>
        <v/>
      </c>
      <c r="R160" s="107"/>
      <c r="S160" s="108"/>
      <c r="T160" s="1"/>
      <c r="U160" s="12"/>
      <c r="V160" s="10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6" t="str">
        <f>IF(E160="","",IF(ISERROR(VLOOKUP(E160,'1-学员信息表'!A:AG,19,0)),"错误",IF(VLOOKUP(E160,'1-学员信息表'!A:AG,19,0)="","错误",VLOOKUP(E160,'1-学员信息表'!A:AG,19,0))))</f>
        <v/>
      </c>
      <c r="Y160" s="10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3"/>
      <c r="N161" s="104"/>
      <c r="O161" s="105">
        <f>SUMIF('6-学员费用预警表'!A:A,E161,'6-学员费用预警表'!F:F)</f>
        <v>0</v>
      </c>
      <c r="P161" s="105">
        <f>SUMIF('6-学员费用预警表'!A:A,E161,'6-学员费用预警表'!I:I)</f>
        <v>0</v>
      </c>
      <c r="Q161" s="106" t="str">
        <f>IF(E161="","",IFERROR(VLOOKUP(E161,'1-学员信息表'!A:AG,8,0),"错误"))</f>
        <v/>
      </c>
      <c r="R161" s="107"/>
      <c r="S161" s="108"/>
      <c r="T161" s="1"/>
      <c r="U161" s="12"/>
      <c r="V161" s="10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6" t="str">
        <f>IF(E161="","",IF(ISERROR(VLOOKUP(E161,'1-学员信息表'!A:AG,19,0)),"错误",IF(VLOOKUP(E161,'1-学员信息表'!A:AG,19,0)="","错误",VLOOKUP(E161,'1-学员信息表'!A:AG,19,0))))</f>
        <v/>
      </c>
      <c r="Y161" s="10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3"/>
      <c r="N162" s="104"/>
      <c r="O162" s="105">
        <f>SUMIF('6-学员费用预警表'!A:A,E162,'6-学员费用预警表'!F:F)</f>
        <v>0</v>
      </c>
      <c r="P162" s="105">
        <f>SUMIF('6-学员费用预警表'!A:A,E162,'6-学员费用预警表'!I:I)</f>
        <v>0</v>
      </c>
      <c r="Q162" s="106" t="str">
        <f>IF(E162="","",IFERROR(VLOOKUP(E162,'1-学员信息表'!A:AG,8,0),"错误"))</f>
        <v/>
      </c>
      <c r="R162" s="107"/>
      <c r="S162" s="108"/>
      <c r="T162" s="1"/>
      <c r="U162" s="12"/>
      <c r="V162" s="10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6" t="str">
        <f>IF(E162="","",IF(ISERROR(VLOOKUP(E162,'1-学员信息表'!A:AG,19,0)),"错误",IF(VLOOKUP(E162,'1-学员信息表'!A:AG,19,0)="","错误",VLOOKUP(E162,'1-学员信息表'!A:AG,19,0))))</f>
        <v/>
      </c>
      <c r="Y162" s="10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3"/>
      <c r="N163" s="104"/>
      <c r="O163" s="105">
        <f>SUMIF('6-学员费用预警表'!A:A,E163,'6-学员费用预警表'!F:F)</f>
        <v>0</v>
      </c>
      <c r="P163" s="105">
        <f>SUMIF('6-学员费用预警表'!A:A,E163,'6-学员费用预警表'!I:I)</f>
        <v>0</v>
      </c>
      <c r="Q163" s="106" t="str">
        <f>IF(E163="","",IFERROR(VLOOKUP(E163,'1-学员信息表'!A:AG,8,0),"错误"))</f>
        <v/>
      </c>
      <c r="R163" s="107"/>
      <c r="S163" s="108"/>
      <c r="T163" s="1"/>
      <c r="U163" s="12"/>
      <c r="V163" s="10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6" t="str">
        <f>IF(E163="","",IF(ISERROR(VLOOKUP(E163,'1-学员信息表'!A:AG,19,0)),"错误",IF(VLOOKUP(E163,'1-学员信息表'!A:AG,19,0)="","错误",VLOOKUP(E163,'1-学员信息表'!A:AG,19,0))))</f>
        <v/>
      </c>
      <c r="Y163" s="10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3"/>
      <c r="N164" s="104"/>
      <c r="O164" s="105">
        <f>SUMIF('6-学员费用预警表'!A:A,E164,'6-学员费用预警表'!F:F)</f>
        <v>0</v>
      </c>
      <c r="P164" s="105">
        <f>SUMIF('6-学员费用预警表'!A:A,E164,'6-学员费用预警表'!I:I)</f>
        <v>0</v>
      </c>
      <c r="Q164" s="106" t="str">
        <f>IF(E164="","",IFERROR(VLOOKUP(E164,'1-学员信息表'!A:AG,8,0),"错误"))</f>
        <v/>
      </c>
      <c r="R164" s="107"/>
      <c r="S164" s="108"/>
      <c r="T164" s="1"/>
      <c r="U164" s="12"/>
      <c r="V164" s="10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6" t="str">
        <f>IF(E164="","",IF(ISERROR(VLOOKUP(E164,'1-学员信息表'!A:AG,19,0)),"错误",IF(VLOOKUP(E164,'1-学员信息表'!A:AG,19,0)="","错误",VLOOKUP(E164,'1-学员信息表'!A:AG,19,0))))</f>
        <v/>
      </c>
      <c r="Y164" s="10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3"/>
      <c r="N165" s="104"/>
      <c r="O165" s="105">
        <f>SUMIF('6-学员费用预警表'!A:A,E165,'6-学员费用预警表'!F:F)</f>
        <v>0</v>
      </c>
      <c r="P165" s="105">
        <f>SUMIF('6-学员费用预警表'!A:A,E165,'6-学员费用预警表'!I:I)</f>
        <v>0</v>
      </c>
      <c r="Q165" s="106" t="str">
        <f>IF(E165="","",IFERROR(VLOOKUP(E165,'1-学员信息表'!A:AG,8,0),"错误"))</f>
        <v/>
      </c>
      <c r="R165" s="107"/>
      <c r="S165" s="108"/>
      <c r="T165" s="1"/>
      <c r="U165" s="12"/>
      <c r="V165" s="10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6" t="str">
        <f>IF(E165="","",IF(ISERROR(VLOOKUP(E165,'1-学员信息表'!A:AG,19,0)),"错误",IF(VLOOKUP(E165,'1-学员信息表'!A:AG,19,0)="","错误",VLOOKUP(E165,'1-学员信息表'!A:AG,19,0))))</f>
        <v/>
      </c>
      <c r="Y165" s="10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3"/>
      <c r="N166" s="104"/>
      <c r="O166" s="105">
        <f>SUMIF('6-学员费用预警表'!A:A,E166,'6-学员费用预警表'!F:F)</f>
        <v>0</v>
      </c>
      <c r="P166" s="105">
        <f>SUMIF('6-学员费用预警表'!A:A,E166,'6-学员费用预警表'!I:I)</f>
        <v>0</v>
      </c>
      <c r="Q166" s="106" t="str">
        <f>IF(E166="","",IFERROR(VLOOKUP(E166,'1-学员信息表'!A:AG,8,0),"错误"))</f>
        <v/>
      </c>
      <c r="R166" s="107"/>
      <c r="S166" s="108"/>
      <c r="T166" s="1"/>
      <c r="U166" s="12"/>
      <c r="V166" s="10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6" t="str">
        <f>IF(E166="","",IF(ISERROR(VLOOKUP(E166,'1-学员信息表'!A:AG,19,0)),"错误",IF(VLOOKUP(E166,'1-学员信息表'!A:AG,19,0)="","错误",VLOOKUP(E166,'1-学员信息表'!A:AG,19,0))))</f>
        <v/>
      </c>
      <c r="Y166" s="10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3"/>
      <c r="N167" s="104"/>
      <c r="O167" s="105">
        <f>SUMIF('6-学员费用预警表'!A:A,E167,'6-学员费用预警表'!F:F)</f>
        <v>0</v>
      </c>
      <c r="P167" s="105">
        <f>SUMIF('6-学员费用预警表'!A:A,E167,'6-学员费用预警表'!I:I)</f>
        <v>0</v>
      </c>
      <c r="Q167" s="106" t="str">
        <f>IF(E167="","",IFERROR(VLOOKUP(E167,'1-学员信息表'!A:AG,8,0),"错误"))</f>
        <v/>
      </c>
      <c r="R167" s="107"/>
      <c r="S167" s="108"/>
      <c r="T167" s="1"/>
      <c r="U167" s="12"/>
      <c r="V167" s="10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6" t="str">
        <f>IF(E167="","",IF(ISERROR(VLOOKUP(E167,'1-学员信息表'!A:AG,19,0)),"错误",IF(VLOOKUP(E167,'1-学员信息表'!A:AG,19,0)="","错误",VLOOKUP(E167,'1-学员信息表'!A:AG,19,0))))</f>
        <v/>
      </c>
      <c r="Y167" s="10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3"/>
      <c r="N168" s="104"/>
      <c r="O168" s="105">
        <f>SUMIF('6-学员费用预警表'!A:A,E168,'6-学员费用预警表'!F:F)</f>
        <v>0</v>
      </c>
      <c r="P168" s="105">
        <f>SUMIF('6-学员费用预警表'!A:A,E168,'6-学员费用预警表'!I:I)</f>
        <v>0</v>
      </c>
      <c r="Q168" s="106" t="str">
        <f>IF(E168="","",IFERROR(VLOOKUP(E168,'1-学员信息表'!A:AG,8,0),"错误"))</f>
        <v/>
      </c>
      <c r="R168" s="107"/>
      <c r="S168" s="108"/>
      <c r="T168" s="1"/>
      <c r="U168" s="12"/>
      <c r="V168" s="10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6" t="str">
        <f>IF(E168="","",IF(ISERROR(VLOOKUP(E168,'1-学员信息表'!A:AG,19,0)),"错误",IF(VLOOKUP(E168,'1-学员信息表'!A:AG,19,0)="","错误",VLOOKUP(E168,'1-学员信息表'!A:AG,19,0))))</f>
        <v/>
      </c>
      <c r="Y168" s="10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3"/>
      <c r="N169" s="104"/>
      <c r="O169" s="105">
        <f>SUMIF('6-学员费用预警表'!A:A,E169,'6-学员费用预警表'!F:F)</f>
        <v>0</v>
      </c>
      <c r="P169" s="105">
        <f>SUMIF('6-学员费用预警表'!A:A,E169,'6-学员费用预警表'!I:I)</f>
        <v>0</v>
      </c>
      <c r="Q169" s="106" t="str">
        <f>IF(E169="","",IFERROR(VLOOKUP(E169,'1-学员信息表'!A:AG,8,0),"错误"))</f>
        <v/>
      </c>
      <c r="R169" s="107"/>
      <c r="S169" s="108"/>
      <c r="T169" s="1"/>
      <c r="U169" s="12"/>
      <c r="V169" s="10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6" t="str">
        <f>IF(E169="","",IF(ISERROR(VLOOKUP(E169,'1-学员信息表'!A:AG,19,0)),"错误",IF(VLOOKUP(E169,'1-学员信息表'!A:AG,19,0)="","错误",VLOOKUP(E169,'1-学员信息表'!A:AG,19,0))))</f>
        <v/>
      </c>
      <c r="Y169" s="10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3"/>
      <c r="N170" s="104"/>
      <c r="O170" s="105">
        <f>SUMIF('6-学员费用预警表'!A:A,E170,'6-学员费用预警表'!F:F)</f>
        <v>0</v>
      </c>
      <c r="P170" s="105">
        <f>SUMIF('6-学员费用预警表'!A:A,E170,'6-学员费用预警表'!I:I)</f>
        <v>0</v>
      </c>
      <c r="Q170" s="106" t="str">
        <f>IF(E170="","",IFERROR(VLOOKUP(E170,'1-学员信息表'!A:AG,8,0),"错误"))</f>
        <v/>
      </c>
      <c r="R170" s="107"/>
      <c r="S170" s="108"/>
      <c r="T170" s="1"/>
      <c r="U170" s="12"/>
      <c r="V170" s="10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6" t="str">
        <f>IF(E170="","",IF(ISERROR(VLOOKUP(E170,'1-学员信息表'!A:AG,19,0)),"错误",IF(VLOOKUP(E170,'1-学员信息表'!A:AG,19,0)="","错误",VLOOKUP(E170,'1-学员信息表'!A:AG,19,0))))</f>
        <v/>
      </c>
      <c r="Y170" s="10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3"/>
      <c r="N171" s="104"/>
      <c r="O171" s="105">
        <f>SUMIF('6-学员费用预警表'!A:A,E171,'6-学员费用预警表'!F:F)</f>
        <v>0</v>
      </c>
      <c r="P171" s="105">
        <f>SUMIF('6-学员费用预警表'!A:A,E171,'6-学员费用预警表'!I:I)</f>
        <v>0</v>
      </c>
      <c r="Q171" s="106" t="str">
        <f>IF(E171="","",IFERROR(VLOOKUP(E171,'1-学员信息表'!A:AG,8,0),"错误"))</f>
        <v/>
      </c>
      <c r="R171" s="107"/>
      <c r="S171" s="108"/>
      <c r="T171" s="1"/>
      <c r="U171" s="12"/>
      <c r="V171" s="10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6" t="str">
        <f>IF(E171="","",IF(ISERROR(VLOOKUP(E171,'1-学员信息表'!A:AG,19,0)),"错误",IF(VLOOKUP(E171,'1-学员信息表'!A:AG,19,0)="","错误",VLOOKUP(E171,'1-学员信息表'!A:AG,19,0))))</f>
        <v/>
      </c>
      <c r="Y171" s="10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3"/>
      <c r="N172" s="104"/>
      <c r="O172" s="105">
        <f>SUMIF('6-学员费用预警表'!A:A,E172,'6-学员费用预警表'!F:F)</f>
        <v>0</v>
      </c>
      <c r="P172" s="105">
        <f>SUMIF('6-学员费用预警表'!A:A,E172,'6-学员费用预警表'!I:I)</f>
        <v>0</v>
      </c>
      <c r="Q172" s="106" t="str">
        <f>IF(E172="","",IFERROR(VLOOKUP(E172,'1-学员信息表'!A:AG,8,0),"错误"))</f>
        <v/>
      </c>
      <c r="R172" s="107"/>
      <c r="S172" s="108"/>
      <c r="T172" s="1"/>
      <c r="U172" s="12"/>
      <c r="V172" s="10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6" t="str">
        <f>IF(E172="","",IF(ISERROR(VLOOKUP(E172,'1-学员信息表'!A:AG,19,0)),"错误",IF(VLOOKUP(E172,'1-学员信息表'!A:AG,19,0)="","错误",VLOOKUP(E172,'1-学员信息表'!A:AG,19,0))))</f>
        <v/>
      </c>
      <c r="Y172" s="10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3"/>
      <c r="N173" s="104"/>
      <c r="O173" s="105">
        <f>SUMIF('6-学员费用预警表'!A:A,E173,'6-学员费用预警表'!F:F)</f>
        <v>0</v>
      </c>
      <c r="P173" s="105">
        <f>SUMIF('6-学员费用预警表'!A:A,E173,'6-学员费用预警表'!I:I)</f>
        <v>0</v>
      </c>
      <c r="Q173" s="106" t="str">
        <f>IF(E173="","",IFERROR(VLOOKUP(E173,'1-学员信息表'!A:AG,8,0),"错误"))</f>
        <v/>
      </c>
      <c r="R173" s="107"/>
      <c r="S173" s="108"/>
      <c r="T173" s="1"/>
      <c r="U173" s="12"/>
      <c r="V173" s="10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6" t="str">
        <f>IF(E173="","",IF(ISERROR(VLOOKUP(E173,'1-学员信息表'!A:AG,19,0)),"错误",IF(VLOOKUP(E173,'1-学员信息表'!A:AG,19,0)="","错误",VLOOKUP(E173,'1-学员信息表'!A:AG,19,0))))</f>
        <v/>
      </c>
      <c r="Y173" s="10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3"/>
      <c r="N174" s="104"/>
      <c r="O174" s="105">
        <f>SUMIF('6-学员费用预警表'!A:A,E174,'6-学员费用预警表'!F:F)</f>
        <v>0</v>
      </c>
      <c r="P174" s="105">
        <f>SUMIF('6-学员费用预警表'!A:A,E174,'6-学员费用预警表'!I:I)</f>
        <v>0</v>
      </c>
      <c r="Q174" s="106" t="str">
        <f>IF(E174="","",IFERROR(VLOOKUP(E174,'1-学员信息表'!A:AG,8,0),"错误"))</f>
        <v/>
      </c>
      <c r="R174" s="107"/>
      <c r="S174" s="108"/>
      <c r="T174" s="1"/>
      <c r="U174" s="12"/>
      <c r="V174" s="10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6" t="str">
        <f>IF(E174="","",IF(ISERROR(VLOOKUP(E174,'1-学员信息表'!A:AG,19,0)),"错误",IF(VLOOKUP(E174,'1-学员信息表'!A:AG,19,0)="","错误",VLOOKUP(E174,'1-学员信息表'!A:AG,19,0))))</f>
        <v/>
      </c>
      <c r="Y174" s="10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3"/>
      <c r="N175" s="104"/>
      <c r="O175" s="105">
        <f>SUMIF('6-学员费用预警表'!A:A,E175,'6-学员费用预警表'!F:F)</f>
        <v>0</v>
      </c>
      <c r="P175" s="105">
        <f>SUMIF('6-学员费用预警表'!A:A,E175,'6-学员费用预警表'!I:I)</f>
        <v>0</v>
      </c>
      <c r="Q175" s="106" t="str">
        <f>IF(E175="","",IFERROR(VLOOKUP(E175,'1-学员信息表'!A:AG,8,0),"错误"))</f>
        <v/>
      </c>
      <c r="R175" s="107"/>
      <c r="S175" s="108"/>
      <c r="T175" s="1"/>
      <c r="U175" s="12"/>
      <c r="V175" s="10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6" t="str">
        <f>IF(E175="","",IF(ISERROR(VLOOKUP(E175,'1-学员信息表'!A:AG,19,0)),"错误",IF(VLOOKUP(E175,'1-学员信息表'!A:AG,19,0)="","错误",VLOOKUP(E175,'1-学员信息表'!A:AG,19,0))))</f>
        <v/>
      </c>
      <c r="Y175" s="10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3"/>
      <c r="N176" s="104"/>
      <c r="O176" s="105">
        <f>SUMIF('6-学员费用预警表'!A:A,E176,'6-学员费用预警表'!F:F)</f>
        <v>0</v>
      </c>
      <c r="P176" s="105">
        <f>SUMIF('6-学员费用预警表'!A:A,E176,'6-学员费用预警表'!I:I)</f>
        <v>0</v>
      </c>
      <c r="Q176" s="106" t="str">
        <f>IF(E176="","",IFERROR(VLOOKUP(E176,'1-学员信息表'!A:AG,8,0),"错误"))</f>
        <v/>
      </c>
      <c r="R176" s="107"/>
      <c r="S176" s="108"/>
      <c r="T176" s="1"/>
      <c r="U176" s="12"/>
      <c r="V176" s="10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6" t="str">
        <f>IF(E176="","",IF(ISERROR(VLOOKUP(E176,'1-学员信息表'!A:AG,19,0)),"错误",IF(VLOOKUP(E176,'1-学员信息表'!A:AG,19,0)="","错误",VLOOKUP(E176,'1-学员信息表'!A:AG,19,0))))</f>
        <v/>
      </c>
      <c r="Y176" s="10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3"/>
      <c r="N177" s="104"/>
      <c r="O177" s="105">
        <f>SUMIF('6-学员费用预警表'!A:A,E177,'6-学员费用预警表'!F:F)</f>
        <v>0</v>
      </c>
      <c r="P177" s="105">
        <f>SUMIF('6-学员费用预警表'!A:A,E177,'6-学员费用预警表'!I:I)</f>
        <v>0</v>
      </c>
      <c r="Q177" s="106" t="str">
        <f>IF(E177="","",IFERROR(VLOOKUP(E177,'1-学员信息表'!A:AG,8,0),"错误"))</f>
        <v/>
      </c>
      <c r="R177" s="107"/>
      <c r="S177" s="108"/>
      <c r="T177" s="1"/>
      <c r="U177" s="12"/>
      <c r="V177" s="10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6" t="str">
        <f>IF(E177="","",IF(ISERROR(VLOOKUP(E177,'1-学员信息表'!A:AG,19,0)),"错误",IF(VLOOKUP(E177,'1-学员信息表'!A:AG,19,0)="","错误",VLOOKUP(E177,'1-学员信息表'!A:AG,19,0))))</f>
        <v/>
      </c>
      <c r="Y177" s="10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3"/>
      <c r="N178" s="104"/>
      <c r="O178" s="105">
        <f>SUMIF('6-学员费用预警表'!A:A,E178,'6-学员费用预警表'!F:F)</f>
        <v>0</v>
      </c>
      <c r="P178" s="105">
        <f>SUMIF('6-学员费用预警表'!A:A,E178,'6-学员费用预警表'!I:I)</f>
        <v>0</v>
      </c>
      <c r="Q178" s="106" t="str">
        <f>IF(E178="","",IFERROR(VLOOKUP(E178,'1-学员信息表'!A:AG,8,0),"错误"))</f>
        <v/>
      </c>
      <c r="R178" s="107"/>
      <c r="S178" s="108"/>
      <c r="T178" s="1"/>
      <c r="U178" s="12"/>
      <c r="V178" s="10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6" t="str">
        <f>IF(E178="","",IF(ISERROR(VLOOKUP(E178,'1-学员信息表'!A:AG,19,0)),"错误",IF(VLOOKUP(E178,'1-学员信息表'!A:AG,19,0)="","错误",VLOOKUP(E178,'1-学员信息表'!A:AG,19,0))))</f>
        <v/>
      </c>
      <c r="Y178" s="10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3"/>
      <c r="N179" s="104"/>
      <c r="O179" s="105">
        <f>SUMIF('6-学员费用预警表'!A:A,E179,'6-学员费用预警表'!F:F)</f>
        <v>0</v>
      </c>
      <c r="P179" s="105">
        <f>SUMIF('6-学员费用预警表'!A:A,E179,'6-学员费用预警表'!I:I)</f>
        <v>0</v>
      </c>
      <c r="Q179" s="106" t="str">
        <f>IF(E179="","",IFERROR(VLOOKUP(E179,'1-学员信息表'!A:AG,8,0),"错误"))</f>
        <v/>
      </c>
      <c r="R179" s="107"/>
      <c r="S179" s="108"/>
      <c r="T179" s="1"/>
      <c r="U179" s="12"/>
      <c r="V179" s="10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6" t="str">
        <f>IF(E179="","",IF(ISERROR(VLOOKUP(E179,'1-学员信息表'!A:AG,19,0)),"错误",IF(VLOOKUP(E179,'1-学员信息表'!A:AG,19,0)="","错误",VLOOKUP(E179,'1-学员信息表'!A:AG,19,0))))</f>
        <v/>
      </c>
      <c r="Y179" s="10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3"/>
      <c r="N180" s="104"/>
      <c r="O180" s="105">
        <f>SUMIF('6-学员费用预警表'!A:A,E180,'6-学员费用预警表'!F:F)</f>
        <v>0</v>
      </c>
      <c r="P180" s="105">
        <f>SUMIF('6-学员费用预警表'!A:A,E180,'6-学员费用预警表'!I:I)</f>
        <v>0</v>
      </c>
      <c r="Q180" s="106" t="str">
        <f>IF(E180="","",IFERROR(VLOOKUP(E180,'1-学员信息表'!A:AG,8,0),"错误"))</f>
        <v/>
      </c>
      <c r="R180" s="107"/>
      <c r="S180" s="108"/>
      <c r="T180" s="1"/>
      <c r="U180" s="12"/>
      <c r="V180" s="10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6" t="str">
        <f>IF(E180="","",IF(ISERROR(VLOOKUP(E180,'1-学员信息表'!A:AG,19,0)),"错误",IF(VLOOKUP(E180,'1-学员信息表'!A:AG,19,0)="","错误",VLOOKUP(E180,'1-学员信息表'!A:AG,19,0))))</f>
        <v/>
      </c>
      <c r="Y180" s="10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3"/>
      <c r="N181" s="104"/>
      <c r="O181" s="105">
        <f>SUMIF('6-学员费用预警表'!A:A,E181,'6-学员费用预警表'!F:F)</f>
        <v>0</v>
      </c>
      <c r="P181" s="105">
        <f>SUMIF('6-学员费用预警表'!A:A,E181,'6-学员费用预警表'!I:I)</f>
        <v>0</v>
      </c>
      <c r="Q181" s="106" t="str">
        <f>IF(E181="","",IFERROR(VLOOKUP(E181,'1-学员信息表'!A:AG,8,0),"错误"))</f>
        <v/>
      </c>
      <c r="R181" s="107"/>
      <c r="S181" s="108"/>
      <c r="T181" s="1"/>
      <c r="U181" s="12"/>
      <c r="V181" s="10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6" t="str">
        <f>IF(E181="","",IF(ISERROR(VLOOKUP(E181,'1-学员信息表'!A:AG,19,0)),"错误",IF(VLOOKUP(E181,'1-学员信息表'!A:AG,19,0)="","错误",VLOOKUP(E181,'1-学员信息表'!A:AG,19,0))))</f>
        <v/>
      </c>
      <c r="Y181" s="10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3"/>
      <c r="N182" s="104"/>
      <c r="O182" s="105">
        <f>SUMIF('6-学员费用预警表'!A:A,E182,'6-学员费用预警表'!F:F)</f>
        <v>0</v>
      </c>
      <c r="P182" s="105">
        <f>SUMIF('6-学员费用预警表'!A:A,E182,'6-学员费用预警表'!I:I)</f>
        <v>0</v>
      </c>
      <c r="Q182" s="106" t="str">
        <f>IF(E182="","",IFERROR(VLOOKUP(E182,'1-学员信息表'!A:AG,8,0),"错误"))</f>
        <v/>
      </c>
      <c r="R182" s="107"/>
      <c r="S182" s="108"/>
      <c r="T182" s="1"/>
      <c r="U182" s="12"/>
      <c r="V182" s="10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6" t="str">
        <f>IF(E182="","",IF(ISERROR(VLOOKUP(E182,'1-学员信息表'!A:AG,19,0)),"错误",IF(VLOOKUP(E182,'1-学员信息表'!A:AG,19,0)="","错误",VLOOKUP(E182,'1-学员信息表'!A:AG,19,0))))</f>
        <v/>
      </c>
      <c r="Y182" s="10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3"/>
      <c r="N183" s="104"/>
      <c r="O183" s="105">
        <f>SUMIF('6-学员费用预警表'!A:A,E183,'6-学员费用预警表'!F:F)</f>
        <v>0</v>
      </c>
      <c r="P183" s="105">
        <f>SUMIF('6-学员费用预警表'!A:A,E183,'6-学员费用预警表'!I:I)</f>
        <v>0</v>
      </c>
      <c r="Q183" s="106" t="str">
        <f>IF(E183="","",IFERROR(VLOOKUP(E183,'1-学员信息表'!A:AG,8,0),"错误"))</f>
        <v/>
      </c>
      <c r="R183" s="107"/>
      <c r="S183" s="108"/>
      <c r="T183" s="1"/>
      <c r="U183" s="12"/>
      <c r="V183" s="10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6" t="str">
        <f>IF(E183="","",IF(ISERROR(VLOOKUP(E183,'1-学员信息表'!A:AG,19,0)),"错误",IF(VLOOKUP(E183,'1-学员信息表'!A:AG,19,0)="","错误",VLOOKUP(E183,'1-学员信息表'!A:AG,19,0))))</f>
        <v/>
      </c>
      <c r="Y183" s="10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3"/>
      <c r="N184" s="104"/>
      <c r="O184" s="105">
        <f>SUMIF('6-学员费用预警表'!A:A,E184,'6-学员费用预警表'!F:F)</f>
        <v>0</v>
      </c>
      <c r="P184" s="105">
        <f>SUMIF('6-学员费用预警表'!A:A,E184,'6-学员费用预警表'!I:I)</f>
        <v>0</v>
      </c>
      <c r="Q184" s="106" t="str">
        <f>IF(E184="","",IFERROR(VLOOKUP(E184,'1-学员信息表'!A:AG,8,0),"错误"))</f>
        <v/>
      </c>
      <c r="R184" s="107"/>
      <c r="S184" s="108"/>
      <c r="T184" s="1"/>
      <c r="U184" s="12"/>
      <c r="V184" s="10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6" t="str">
        <f>IF(E184="","",IF(ISERROR(VLOOKUP(E184,'1-学员信息表'!A:AG,19,0)),"错误",IF(VLOOKUP(E184,'1-学员信息表'!A:AG,19,0)="","错误",VLOOKUP(E184,'1-学员信息表'!A:AG,19,0))))</f>
        <v/>
      </c>
      <c r="Y184" s="10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3"/>
      <c r="N185" s="104"/>
      <c r="O185" s="105">
        <f>SUMIF('6-学员费用预警表'!A:A,E185,'6-学员费用预警表'!F:F)</f>
        <v>0</v>
      </c>
      <c r="P185" s="105">
        <f>SUMIF('6-学员费用预警表'!A:A,E185,'6-学员费用预警表'!I:I)</f>
        <v>0</v>
      </c>
      <c r="Q185" s="106" t="str">
        <f>IF(E185="","",IFERROR(VLOOKUP(E185,'1-学员信息表'!A:AG,8,0),"错误"))</f>
        <v/>
      </c>
      <c r="R185" s="107"/>
      <c r="S185" s="108"/>
      <c r="T185" s="1"/>
      <c r="U185" s="12"/>
      <c r="V185" s="10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6" t="str">
        <f>IF(E185="","",IF(ISERROR(VLOOKUP(E185,'1-学员信息表'!A:AG,19,0)),"错误",IF(VLOOKUP(E185,'1-学员信息表'!A:AG,19,0)="","错误",VLOOKUP(E185,'1-学员信息表'!A:AG,19,0))))</f>
        <v/>
      </c>
      <c r="Y185" s="10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3"/>
      <c r="N186" s="104"/>
      <c r="O186" s="105">
        <f>SUMIF('6-学员费用预警表'!A:A,E186,'6-学员费用预警表'!F:F)</f>
        <v>0</v>
      </c>
      <c r="P186" s="105">
        <f>SUMIF('6-学员费用预警表'!A:A,E186,'6-学员费用预警表'!I:I)</f>
        <v>0</v>
      </c>
      <c r="Q186" s="106" t="str">
        <f>IF(E186="","",IFERROR(VLOOKUP(E186,'1-学员信息表'!A:AG,8,0),"错误"))</f>
        <v/>
      </c>
      <c r="R186" s="107"/>
      <c r="S186" s="108"/>
      <c r="T186" s="1"/>
      <c r="U186" s="12"/>
      <c r="V186" s="10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6" t="str">
        <f>IF(E186="","",IF(ISERROR(VLOOKUP(E186,'1-学员信息表'!A:AG,19,0)),"错误",IF(VLOOKUP(E186,'1-学员信息表'!A:AG,19,0)="","错误",VLOOKUP(E186,'1-学员信息表'!A:AG,19,0))))</f>
        <v/>
      </c>
      <c r="Y186" s="10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3"/>
      <c r="N187" s="104"/>
      <c r="O187" s="105">
        <f>SUMIF('6-学员费用预警表'!A:A,E187,'6-学员费用预警表'!F:F)</f>
        <v>0</v>
      </c>
      <c r="P187" s="105">
        <f>SUMIF('6-学员费用预警表'!A:A,E187,'6-学员费用预警表'!I:I)</f>
        <v>0</v>
      </c>
      <c r="Q187" s="106" t="str">
        <f>IF(E187="","",IFERROR(VLOOKUP(E187,'1-学员信息表'!A:AG,8,0),"错误"))</f>
        <v/>
      </c>
      <c r="R187" s="107"/>
      <c r="S187" s="108"/>
      <c r="T187" s="1"/>
      <c r="U187" s="12"/>
      <c r="V187" s="10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6" t="str">
        <f>IF(E187="","",IF(ISERROR(VLOOKUP(E187,'1-学员信息表'!A:AG,19,0)),"错误",IF(VLOOKUP(E187,'1-学员信息表'!A:AG,19,0)="","错误",VLOOKUP(E187,'1-学员信息表'!A:AG,19,0))))</f>
        <v/>
      </c>
      <c r="Y187" s="10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3"/>
      <c r="N188" s="104"/>
      <c r="O188" s="105">
        <f>SUMIF('6-学员费用预警表'!A:A,E188,'6-学员费用预警表'!F:F)</f>
        <v>0</v>
      </c>
      <c r="P188" s="105">
        <f>SUMIF('6-学员费用预警表'!A:A,E188,'6-学员费用预警表'!I:I)</f>
        <v>0</v>
      </c>
      <c r="Q188" s="106" t="str">
        <f>IF(E188="","",IFERROR(VLOOKUP(E188,'1-学员信息表'!A:AG,8,0),"错误"))</f>
        <v/>
      </c>
      <c r="R188" s="107"/>
      <c r="S188" s="108"/>
      <c r="T188" s="1"/>
      <c r="U188" s="12"/>
      <c r="V188" s="10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6" t="str">
        <f>IF(E188="","",IF(ISERROR(VLOOKUP(E188,'1-学员信息表'!A:AG,19,0)),"错误",IF(VLOOKUP(E188,'1-学员信息表'!A:AG,19,0)="","错误",VLOOKUP(E188,'1-学员信息表'!A:AG,19,0))))</f>
        <v/>
      </c>
      <c r="Y188" s="10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3"/>
      <c r="N189" s="104"/>
      <c r="O189" s="105">
        <f>SUMIF('6-学员费用预警表'!A:A,E189,'6-学员费用预警表'!F:F)</f>
        <v>0</v>
      </c>
      <c r="P189" s="105">
        <f>SUMIF('6-学员费用预警表'!A:A,E189,'6-学员费用预警表'!I:I)</f>
        <v>0</v>
      </c>
      <c r="Q189" s="106" t="str">
        <f>IF(E189="","",IFERROR(VLOOKUP(E189,'1-学员信息表'!A:AG,8,0),"错误"))</f>
        <v/>
      </c>
      <c r="R189" s="107"/>
      <c r="S189" s="108"/>
      <c r="T189" s="1"/>
      <c r="U189" s="12"/>
      <c r="V189" s="10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6" t="str">
        <f>IF(E189="","",IF(ISERROR(VLOOKUP(E189,'1-学员信息表'!A:AG,19,0)),"错误",IF(VLOOKUP(E189,'1-学员信息表'!A:AG,19,0)="","错误",VLOOKUP(E189,'1-学员信息表'!A:AG,19,0))))</f>
        <v/>
      </c>
      <c r="Y189" s="10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3"/>
      <c r="N190" s="104"/>
      <c r="O190" s="105">
        <f>SUMIF('6-学员费用预警表'!A:A,E190,'6-学员费用预警表'!F:F)</f>
        <v>0</v>
      </c>
      <c r="P190" s="105">
        <f>SUMIF('6-学员费用预警表'!A:A,E190,'6-学员费用预警表'!I:I)</f>
        <v>0</v>
      </c>
      <c r="Q190" s="106" t="str">
        <f>IF(E190="","",IFERROR(VLOOKUP(E190,'1-学员信息表'!A:AG,8,0),"错误"))</f>
        <v/>
      </c>
      <c r="R190" s="107"/>
      <c r="S190" s="108"/>
      <c r="T190" s="1"/>
      <c r="U190" s="12"/>
      <c r="V190" s="10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6" t="str">
        <f>IF(E190="","",IF(ISERROR(VLOOKUP(E190,'1-学员信息表'!A:AG,19,0)),"错误",IF(VLOOKUP(E190,'1-学员信息表'!A:AG,19,0)="","错误",VLOOKUP(E190,'1-学员信息表'!A:AG,19,0))))</f>
        <v/>
      </c>
      <c r="Y190" s="10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3"/>
      <c r="N191" s="104"/>
      <c r="O191" s="105">
        <f>SUMIF('6-学员费用预警表'!A:A,E191,'6-学员费用预警表'!F:F)</f>
        <v>0</v>
      </c>
      <c r="P191" s="105">
        <f>SUMIF('6-学员费用预警表'!A:A,E191,'6-学员费用预警表'!I:I)</f>
        <v>0</v>
      </c>
      <c r="Q191" s="106" t="str">
        <f>IF(E191="","",IFERROR(VLOOKUP(E191,'1-学员信息表'!A:AG,8,0),"错误"))</f>
        <v/>
      </c>
      <c r="R191" s="107"/>
      <c r="S191" s="108"/>
      <c r="T191" s="1"/>
      <c r="U191" s="12"/>
      <c r="V191" s="10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6" t="str">
        <f>IF(E191="","",IF(ISERROR(VLOOKUP(E191,'1-学员信息表'!A:AG,19,0)),"错误",IF(VLOOKUP(E191,'1-学员信息表'!A:AG,19,0)="","错误",VLOOKUP(E191,'1-学员信息表'!A:AG,19,0))))</f>
        <v/>
      </c>
      <c r="Y191" s="10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3"/>
      <c r="N192" s="104"/>
      <c r="O192" s="105">
        <f>SUMIF('6-学员费用预警表'!A:A,E192,'6-学员费用预警表'!F:F)</f>
        <v>0</v>
      </c>
      <c r="P192" s="105">
        <f>SUMIF('6-学员费用预警表'!A:A,E192,'6-学员费用预警表'!I:I)</f>
        <v>0</v>
      </c>
      <c r="Q192" s="106" t="str">
        <f>IF(E192="","",IFERROR(VLOOKUP(E192,'1-学员信息表'!A:AG,8,0),"错误"))</f>
        <v/>
      </c>
      <c r="R192" s="107"/>
      <c r="S192" s="108"/>
      <c r="T192" s="1"/>
      <c r="U192" s="12"/>
      <c r="V192" s="10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6" t="str">
        <f>IF(E192="","",IF(ISERROR(VLOOKUP(E192,'1-学员信息表'!A:AG,19,0)),"错误",IF(VLOOKUP(E192,'1-学员信息表'!A:AG,19,0)="","错误",VLOOKUP(E192,'1-学员信息表'!A:AG,19,0))))</f>
        <v/>
      </c>
      <c r="Y192" s="10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3"/>
      <c r="N193" s="104"/>
      <c r="O193" s="105">
        <f>SUMIF('6-学员费用预警表'!A:A,E193,'6-学员费用预警表'!F:F)</f>
        <v>0</v>
      </c>
      <c r="P193" s="105">
        <f>SUMIF('6-学员费用预警表'!A:A,E193,'6-学员费用预警表'!I:I)</f>
        <v>0</v>
      </c>
      <c r="Q193" s="106" t="str">
        <f>IF(E193="","",IFERROR(VLOOKUP(E193,'1-学员信息表'!A:AG,8,0),"错误"))</f>
        <v/>
      </c>
      <c r="R193" s="107"/>
      <c r="S193" s="108"/>
      <c r="T193" s="1"/>
      <c r="U193" s="12"/>
      <c r="V193" s="10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6" t="str">
        <f>IF(E193="","",IF(ISERROR(VLOOKUP(E193,'1-学员信息表'!A:AG,19,0)),"错误",IF(VLOOKUP(E193,'1-学员信息表'!A:AG,19,0)="","错误",VLOOKUP(E193,'1-学员信息表'!A:AG,19,0))))</f>
        <v/>
      </c>
      <c r="Y193" s="10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3"/>
      <c r="N194" s="104"/>
      <c r="O194" s="105">
        <f>SUMIF('6-学员费用预警表'!A:A,E194,'6-学员费用预警表'!F:F)</f>
        <v>0</v>
      </c>
      <c r="P194" s="105">
        <f>SUMIF('6-学员费用预警表'!A:A,E194,'6-学员费用预警表'!I:I)</f>
        <v>0</v>
      </c>
      <c r="Q194" s="106" t="str">
        <f>IF(E194="","",IFERROR(VLOOKUP(E194,'1-学员信息表'!A:AG,8,0),"错误"))</f>
        <v/>
      </c>
      <c r="R194" s="107"/>
      <c r="S194" s="108"/>
      <c r="T194" s="1"/>
      <c r="U194" s="12"/>
      <c r="V194" s="10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6" t="str">
        <f>IF(E194="","",IF(ISERROR(VLOOKUP(E194,'1-学员信息表'!A:AG,19,0)),"错误",IF(VLOOKUP(E194,'1-学员信息表'!A:AG,19,0)="","错误",VLOOKUP(E194,'1-学员信息表'!A:AG,19,0))))</f>
        <v/>
      </c>
      <c r="Y194" s="10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3"/>
      <c r="N195" s="104"/>
      <c r="O195" s="105">
        <f>SUMIF('6-学员费用预警表'!A:A,E195,'6-学员费用预警表'!F:F)</f>
        <v>0</v>
      </c>
      <c r="P195" s="105">
        <f>SUMIF('6-学员费用预警表'!A:A,E195,'6-学员费用预警表'!I:I)</f>
        <v>0</v>
      </c>
      <c r="Q195" s="106" t="str">
        <f>IF(E195="","",IFERROR(VLOOKUP(E195,'1-学员信息表'!A:AG,8,0),"错误"))</f>
        <v/>
      </c>
      <c r="R195" s="107"/>
      <c r="S195" s="108"/>
      <c r="T195" s="1"/>
      <c r="U195" s="12"/>
      <c r="V195" s="10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6" t="str">
        <f>IF(E195="","",IF(ISERROR(VLOOKUP(E195,'1-学员信息表'!A:AG,19,0)),"错误",IF(VLOOKUP(E195,'1-学员信息表'!A:AG,19,0)="","错误",VLOOKUP(E195,'1-学员信息表'!A:AG,19,0))))</f>
        <v/>
      </c>
      <c r="Y195" s="10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3"/>
      <c r="N196" s="104"/>
      <c r="O196" s="105">
        <f>SUMIF('6-学员费用预警表'!A:A,E196,'6-学员费用预警表'!F:F)</f>
        <v>0</v>
      </c>
      <c r="P196" s="105">
        <f>SUMIF('6-学员费用预警表'!A:A,E196,'6-学员费用预警表'!I:I)</f>
        <v>0</v>
      </c>
      <c r="Q196" s="106" t="str">
        <f>IF(E196="","",IFERROR(VLOOKUP(E196,'1-学员信息表'!A:AG,8,0),"错误"))</f>
        <v/>
      </c>
      <c r="R196" s="107"/>
      <c r="S196" s="108"/>
      <c r="T196" s="1"/>
      <c r="U196" s="12"/>
      <c r="V196" s="10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6" t="str">
        <f>IF(E196="","",IF(ISERROR(VLOOKUP(E196,'1-学员信息表'!A:AG,19,0)),"错误",IF(VLOOKUP(E196,'1-学员信息表'!A:AG,19,0)="","错误",VLOOKUP(E196,'1-学员信息表'!A:AG,19,0))))</f>
        <v/>
      </c>
      <c r="Y196" s="10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3"/>
      <c r="N197" s="104"/>
      <c r="O197" s="105">
        <f>SUMIF('6-学员费用预警表'!A:A,E197,'6-学员费用预警表'!F:F)</f>
        <v>0</v>
      </c>
      <c r="P197" s="105">
        <f>SUMIF('6-学员费用预警表'!A:A,E197,'6-学员费用预警表'!I:I)</f>
        <v>0</v>
      </c>
      <c r="Q197" s="106" t="str">
        <f>IF(E197="","",IFERROR(VLOOKUP(E197,'1-学员信息表'!A:AG,8,0),"错误"))</f>
        <v/>
      </c>
      <c r="R197" s="107"/>
      <c r="S197" s="108"/>
      <c r="T197" s="1"/>
      <c r="U197" s="12"/>
      <c r="V197" s="10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6" t="str">
        <f>IF(E197="","",IF(ISERROR(VLOOKUP(E197,'1-学员信息表'!A:AG,19,0)),"错误",IF(VLOOKUP(E197,'1-学员信息表'!A:AG,19,0)="","错误",VLOOKUP(E197,'1-学员信息表'!A:AG,19,0))))</f>
        <v/>
      </c>
      <c r="Y197" s="10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3"/>
      <c r="N198" s="104"/>
      <c r="O198" s="105">
        <f>SUMIF('6-学员费用预警表'!A:A,E198,'6-学员费用预警表'!F:F)</f>
        <v>0</v>
      </c>
      <c r="P198" s="105">
        <f>SUMIF('6-学员费用预警表'!A:A,E198,'6-学员费用预警表'!I:I)</f>
        <v>0</v>
      </c>
      <c r="Q198" s="106" t="str">
        <f>IF(E198="","",IFERROR(VLOOKUP(E198,'1-学员信息表'!A:AG,8,0),"错误"))</f>
        <v/>
      </c>
      <c r="R198" s="107"/>
      <c r="S198" s="108"/>
      <c r="T198" s="1"/>
      <c r="U198" s="12"/>
      <c r="V198" s="10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6" t="str">
        <f>IF(E198="","",IF(ISERROR(VLOOKUP(E198,'1-学员信息表'!A:AG,19,0)),"错误",IF(VLOOKUP(E198,'1-学员信息表'!A:AG,19,0)="","错误",VLOOKUP(E198,'1-学员信息表'!A:AG,19,0))))</f>
        <v/>
      </c>
      <c r="Y198" s="10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3"/>
      <c r="N199" s="104"/>
      <c r="O199" s="105">
        <f>SUMIF('6-学员费用预警表'!A:A,E199,'6-学员费用预警表'!F:F)</f>
        <v>0</v>
      </c>
      <c r="P199" s="105">
        <f>SUMIF('6-学员费用预警表'!A:A,E199,'6-学员费用预警表'!I:I)</f>
        <v>0</v>
      </c>
      <c r="Q199" s="106" t="str">
        <f>IF(E199="","",IFERROR(VLOOKUP(E199,'1-学员信息表'!A:AG,8,0),"错误"))</f>
        <v/>
      </c>
      <c r="R199" s="107"/>
      <c r="S199" s="108"/>
      <c r="T199" s="1"/>
      <c r="U199" s="12"/>
      <c r="V199" s="10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6" t="str">
        <f>IF(E199="","",IF(ISERROR(VLOOKUP(E199,'1-学员信息表'!A:AG,19,0)),"错误",IF(VLOOKUP(E199,'1-学员信息表'!A:AG,19,0)="","错误",VLOOKUP(E199,'1-学员信息表'!A:AG,19,0))))</f>
        <v/>
      </c>
      <c r="Y199" s="10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3"/>
      <c r="N200" s="104"/>
      <c r="O200" s="105">
        <f>SUMIF('6-学员费用预警表'!A:A,E200,'6-学员费用预警表'!F:F)</f>
        <v>0</v>
      </c>
      <c r="P200" s="105">
        <f>SUMIF('6-学员费用预警表'!A:A,E200,'6-学员费用预警表'!I:I)</f>
        <v>0</v>
      </c>
      <c r="Q200" s="106" t="str">
        <f>IF(E200="","",IFERROR(VLOOKUP(E200,'1-学员信息表'!A:AG,8,0),"错误"))</f>
        <v/>
      </c>
      <c r="R200" s="107"/>
      <c r="S200" s="108"/>
      <c r="T200" s="1"/>
      <c r="U200" s="12"/>
      <c r="V200" s="10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6" t="str">
        <f>IF(E200="","",IF(ISERROR(VLOOKUP(E200,'1-学员信息表'!A:AG,19,0)),"错误",IF(VLOOKUP(E200,'1-学员信息表'!A:AG,19,0)="","错误",VLOOKUP(E200,'1-学员信息表'!A:AG,19,0))))</f>
        <v/>
      </c>
      <c r="Y200" s="10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6"/>
  <sheetViews>
    <sheetView tabSelected="1" workbookViewId="0">
      <pane xSplit="4" ySplit="8" topLeftCell="E20" activePane="bottomRight" state="frozen"/>
      <selection pane="topRight" activeCell="E1" sqref="E1"/>
      <selection pane="bottomLeft" activeCell="A9" sqref="A9"/>
      <selection pane="bottomRight" activeCell="J26" sqref="J26"/>
    </sheetView>
  </sheetViews>
  <sheetFormatPr baseColWidth="10" defaultColWidth="8.83203125" defaultRowHeight="14" x14ac:dyDescent="0"/>
  <cols>
    <col min="1" max="1" width="8.83203125" style="19"/>
    <col min="2" max="2" width="10.5" style="19" customWidth="1"/>
    <col min="3" max="3" width="13.1640625" style="19" bestFit="1" customWidth="1"/>
    <col min="4" max="4" width="11.6640625" style="19" customWidth="1"/>
    <col min="5" max="5" width="8.6640625" style="19" customWidth="1"/>
    <col min="6" max="6" width="13.1640625" style="19" customWidth="1"/>
    <col min="7" max="7" width="12.5" style="19" customWidth="1"/>
    <col min="8" max="8" width="8.83203125" style="19"/>
    <col min="9" max="9" width="7.1640625" style="19" customWidth="1"/>
    <col min="10" max="10" width="8.83203125" style="19"/>
    <col min="11" max="11" width="7.6640625" style="19" bestFit="1" customWidth="1"/>
    <col min="12" max="12" width="11.1640625" style="19" customWidth="1"/>
    <col min="13" max="13" width="8.83203125" style="19"/>
    <col min="14" max="14" width="7.33203125" style="19" customWidth="1"/>
    <col min="15" max="22" width="8.83203125" style="19"/>
    <col min="23" max="36" width="7.1640625" style="19" customWidth="1"/>
    <col min="37" max="16384" width="8.83203125" style="19"/>
  </cols>
  <sheetData>
    <row r="1" spans="1:39" ht="31.5" customHeight="1">
      <c r="A1" s="277" t="str">
        <f>LEFT('5-课消明细表'!M2,4)&amp;"年"&amp;MID('5-课消明细表'!M2,6,2)&amp;"月"&amp;'5-课消明细表'!G2&amp;"教学部经营数据汇总表"</f>
        <v>2017年07月天河天府路中心教学部经营数据汇总表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3"/>
      <c r="B2" s="114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5"/>
      <c r="B3" s="116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2"/>
      <c r="AG3" s="2"/>
      <c r="AH3" s="2"/>
      <c r="AI3" s="2"/>
      <c r="AJ3" s="2"/>
      <c r="AK3" s="2"/>
      <c r="AL3" s="2"/>
      <c r="AM3" s="2"/>
    </row>
    <row r="4" spans="1:39">
      <c r="A4" s="115"/>
      <c r="B4" s="117" t="s">
        <v>80</v>
      </c>
      <c r="C4" s="118">
        <v>700</v>
      </c>
      <c r="D4" s="119"/>
      <c r="E4" s="119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2"/>
      <c r="AG4" s="2"/>
      <c r="AH4" s="2"/>
      <c r="AI4" s="2"/>
      <c r="AJ4" s="2"/>
      <c r="AK4" s="2"/>
      <c r="AL4" s="2"/>
      <c r="AM4" s="2"/>
    </row>
    <row r="5" spans="1:39">
      <c r="A5" s="115"/>
      <c r="B5" s="117" t="s">
        <v>1592</v>
      </c>
      <c r="C5" s="118">
        <v>2</v>
      </c>
      <c r="D5" s="119"/>
      <c r="E5" s="119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2"/>
      <c r="AG5" s="2"/>
      <c r="AH5" s="2"/>
      <c r="AI5" s="2"/>
      <c r="AJ5" s="2"/>
      <c r="AK5" s="2"/>
      <c r="AL5" s="2"/>
      <c r="AM5" s="2"/>
    </row>
    <row r="6" spans="1:39">
      <c r="A6" s="115"/>
      <c r="B6" s="117" t="s">
        <v>1593</v>
      </c>
      <c r="C6" s="120"/>
      <c r="D6" s="119"/>
      <c r="E6" s="119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2"/>
      <c r="AG6" s="2"/>
      <c r="AH6" s="2"/>
      <c r="AI6" s="2"/>
      <c r="AJ6" s="2"/>
      <c r="AK6" s="2"/>
      <c r="AL6" s="2"/>
      <c r="AM6" s="2"/>
    </row>
    <row r="7" spans="1:39">
      <c r="A7" s="115"/>
      <c r="B7" s="116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2"/>
      <c r="AG7" s="2"/>
      <c r="AH7" s="2"/>
      <c r="AI7" s="2"/>
      <c r="AJ7" s="2"/>
      <c r="AK7" s="2"/>
      <c r="AL7" s="2"/>
      <c r="AM7" s="2"/>
    </row>
    <row r="8" spans="1:39">
      <c r="A8" s="119"/>
      <c r="B8" s="121" t="s">
        <v>1594</v>
      </c>
      <c r="C8" s="122" t="s">
        <v>1595</v>
      </c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2"/>
      <c r="AG8" s="2"/>
      <c r="AH8" s="2"/>
      <c r="AI8" s="2"/>
      <c r="AJ8" s="2"/>
      <c r="AK8" s="2"/>
      <c r="AL8" s="2"/>
      <c r="AM8" s="2"/>
    </row>
    <row r="9" spans="1:39">
      <c r="A9" s="115"/>
      <c r="B9" s="123" t="s">
        <v>4327</v>
      </c>
      <c r="C9" s="124">
        <f>COUNTIFS('2-班级信息'!AI:AI,'12-经营数据表'!B9,'2-班级信息'!V:V,"未结业")</f>
        <v>0</v>
      </c>
      <c r="D9" s="12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2"/>
      <c r="AG9" s="2"/>
      <c r="AH9" s="2"/>
      <c r="AI9" s="2"/>
      <c r="AJ9" s="2"/>
      <c r="AK9" s="2"/>
      <c r="AL9" s="2"/>
      <c r="AM9" s="2"/>
    </row>
    <row r="10" spans="1:39">
      <c r="A10" s="115"/>
      <c r="B10" s="123" t="s">
        <v>4328</v>
      </c>
      <c r="C10" s="124">
        <f>COUNTIFS('2-班级信息'!AI:AI,'12-经营数据表'!B10,'2-班级信息'!V:V,"未结业")</f>
        <v>0</v>
      </c>
      <c r="D10" s="12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2"/>
      <c r="AG10" s="2"/>
      <c r="AH10" s="2"/>
      <c r="AI10" s="2"/>
      <c r="AJ10" s="2"/>
      <c r="AK10" s="2"/>
      <c r="AL10" s="2"/>
      <c r="AM10" s="2"/>
    </row>
    <row r="11" spans="1:39">
      <c r="A11" s="115"/>
      <c r="B11" s="123" t="s">
        <v>4329</v>
      </c>
      <c r="C11" s="124">
        <f>COUNTIFS('2-班级信息'!AI:AI,'12-经营数据表'!B11,'2-班级信息'!V:V,"未结业")</f>
        <v>0</v>
      </c>
      <c r="D11" s="12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2"/>
      <c r="AG11" s="2"/>
      <c r="AH11" s="2"/>
      <c r="AI11" s="2"/>
      <c r="AJ11" s="2"/>
      <c r="AK11" s="2"/>
      <c r="AL11" s="2"/>
      <c r="AM11" s="2"/>
    </row>
    <row r="12" spans="1:39">
      <c r="A12" s="115"/>
      <c r="B12" s="123"/>
      <c r="C12" s="124">
        <f>COUNTIFS('2-班级信息'!AI:AI,'12-经营数据表'!B12,'2-班级信息'!V:V,"未结业")</f>
        <v>0</v>
      </c>
      <c r="D12" s="12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2"/>
      <c r="AG12" s="2"/>
      <c r="AH12" s="2"/>
      <c r="AI12" s="2"/>
      <c r="AJ12" s="2"/>
      <c r="AK12" s="2"/>
      <c r="AL12" s="2"/>
      <c r="AM12" s="2"/>
    </row>
    <row r="13" spans="1:39">
      <c r="A13" s="115"/>
      <c r="B13" s="123"/>
      <c r="C13" s="124">
        <f>COUNTIFS('2-班级信息'!AI:AI,'12-经营数据表'!B13,'2-班级信息'!V:V,"未结业")</f>
        <v>0</v>
      </c>
      <c r="D13" s="12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2"/>
      <c r="AG13" s="2"/>
      <c r="AH13" s="2"/>
      <c r="AI13" s="2"/>
      <c r="AJ13" s="2"/>
      <c r="AK13" s="2"/>
      <c r="AL13" s="2"/>
      <c r="AM13" s="2"/>
    </row>
    <row r="14" spans="1:39">
      <c r="A14" s="115"/>
      <c r="B14" s="123"/>
      <c r="C14" s="124">
        <f>COUNTIFS('2-班级信息'!AI:AI,'12-经营数据表'!B14,'2-班级信息'!V:V,"未结业")</f>
        <v>0</v>
      </c>
      <c r="D14" s="12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2"/>
      <c r="AG14" s="2"/>
      <c r="AH14" s="2"/>
      <c r="AI14" s="2"/>
      <c r="AJ14" s="2"/>
      <c r="AK14" s="2"/>
      <c r="AL14" s="2"/>
      <c r="AM14" s="2"/>
    </row>
    <row r="15" spans="1:39">
      <c r="A15" s="115"/>
      <c r="B15" s="123"/>
      <c r="C15" s="124">
        <f>COUNTIFS('2-班级信息'!AI:AI,'12-经营数据表'!B15,'2-班级信息'!V:V,"未结业")</f>
        <v>0</v>
      </c>
      <c r="D15" s="12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2"/>
      <c r="AG15" s="2"/>
      <c r="AH15" s="2"/>
      <c r="AI15" s="2"/>
      <c r="AJ15" s="2"/>
      <c r="AK15" s="2"/>
      <c r="AL15" s="2"/>
      <c r="AM15" s="2"/>
    </row>
    <row r="16" spans="1:39">
      <c r="A16" s="115"/>
      <c r="B16" s="123"/>
      <c r="C16" s="124">
        <f>COUNTIFS('2-班级信息'!AI:AI,'12-经营数据表'!B16,'2-班级信息'!V:V,"未结业")</f>
        <v>0</v>
      </c>
      <c r="D16" s="12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2"/>
      <c r="AG16" s="2"/>
      <c r="AH16" s="2"/>
      <c r="AI16" s="2"/>
      <c r="AJ16" s="2"/>
      <c r="AK16" s="2"/>
      <c r="AL16" s="2"/>
      <c r="AM16" s="2"/>
    </row>
    <row r="17" spans="1:40">
      <c r="A17" s="115"/>
      <c r="B17" s="123"/>
      <c r="C17" s="124">
        <f>COUNTIFS('2-班级信息'!AI:AI,'12-经营数据表'!B17,'2-班级信息'!V:V,"未结业")</f>
        <v>0</v>
      </c>
      <c r="D17" s="12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2"/>
      <c r="AG17" s="2"/>
      <c r="AH17" s="2"/>
      <c r="AI17" s="2"/>
      <c r="AJ17" s="2"/>
      <c r="AK17" s="2"/>
      <c r="AL17" s="2"/>
      <c r="AM17" s="2"/>
    </row>
    <row r="18" spans="1:40">
      <c r="A18" s="115"/>
      <c r="B18" s="123"/>
      <c r="C18" s="124">
        <f>COUNTIFS('2-班级信息'!AI:AI,'12-经营数据表'!B18,'2-班级信息'!V:V,"未结业")</f>
        <v>0</v>
      </c>
      <c r="D18" s="12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2"/>
      <c r="AG18" s="2"/>
      <c r="AH18" s="2"/>
      <c r="AI18" s="2"/>
      <c r="AJ18" s="2"/>
      <c r="AK18" s="2"/>
      <c r="AL18" s="2"/>
      <c r="AM18" s="2"/>
    </row>
    <row r="19" spans="1:40">
      <c r="A19" s="115"/>
      <c r="B19" s="126"/>
      <c r="C19" s="124">
        <f>COUNTIFS('2-班级信息'!AI:AI,'12-经营数据表'!B19,'2-班级信息'!V:V,"未结业")</f>
        <v>0</v>
      </c>
      <c r="D19" s="12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2"/>
      <c r="AG19" s="2"/>
      <c r="AH19" s="2"/>
      <c r="AI19" s="2"/>
      <c r="AJ19" s="2"/>
      <c r="AK19" s="2"/>
      <c r="AL19" s="2"/>
      <c r="AM19" s="2"/>
    </row>
    <row r="20" spans="1:40">
      <c r="A20" s="115"/>
      <c r="B20" s="126"/>
      <c r="C20" s="124">
        <f>COUNTIFS('2-班级信息'!AI:AI,'12-经营数据表'!B20,'2-班级信息'!V:V,"未结业")</f>
        <v>0</v>
      </c>
      <c r="D20" s="12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2"/>
      <c r="AG20" s="2"/>
      <c r="AH20" s="2"/>
      <c r="AI20" s="2"/>
      <c r="AJ20" s="2"/>
      <c r="AK20" s="2"/>
      <c r="AL20" s="2"/>
      <c r="AM20" s="2"/>
    </row>
    <row r="21" spans="1:40">
      <c r="A21" s="115"/>
      <c r="B21" s="127" t="s">
        <v>82</v>
      </c>
      <c r="C21" s="128">
        <f>SUM(C9:C20)</f>
        <v>0</v>
      </c>
      <c r="D21" s="129">
        <f>C21-C57</f>
        <v>0</v>
      </c>
      <c r="E21" s="129">
        <f>C37</f>
        <v>0</v>
      </c>
      <c r="F21" s="129">
        <f>H37</f>
        <v>0</v>
      </c>
      <c r="G21" s="129">
        <f>H36-Q66</f>
        <v>0</v>
      </c>
      <c r="H21" s="129">
        <f>SUM('4-收据记录表'!AF:AF)-D40-D41-D42</f>
        <v>0</v>
      </c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5"/>
      <c r="B22" s="116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2"/>
      <c r="AG22" s="2"/>
      <c r="AH22" s="2"/>
      <c r="AI22" s="2"/>
      <c r="AJ22" s="2"/>
      <c r="AK22" s="2"/>
      <c r="AL22" s="2"/>
      <c r="AM22" s="2"/>
    </row>
    <row r="23" spans="1:40">
      <c r="A23" s="115"/>
      <c r="B23" s="116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2"/>
      <c r="AG23" s="2"/>
      <c r="AH23" s="2"/>
      <c r="AI23" s="2"/>
      <c r="AJ23" s="2"/>
      <c r="AK23" s="2"/>
      <c r="AL23" s="2"/>
      <c r="AM23" s="2"/>
    </row>
    <row r="24" spans="1:40">
      <c r="A24" s="115" t="s">
        <v>83</v>
      </c>
      <c r="B24" s="130" t="s">
        <v>1596</v>
      </c>
      <c r="C24" s="131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2"/>
      <c r="AG24" s="2"/>
      <c r="AH24" s="2"/>
      <c r="AI24" s="2"/>
      <c r="AJ24" s="2"/>
      <c r="AK24" s="2"/>
      <c r="AL24" s="2"/>
      <c r="AM24" s="2"/>
    </row>
    <row r="25" spans="1:40" ht="42">
      <c r="A25" s="132"/>
      <c r="B25" s="133" t="s">
        <v>1597</v>
      </c>
      <c r="C25" s="134" t="s">
        <v>1598</v>
      </c>
      <c r="D25" s="135" t="s">
        <v>1599</v>
      </c>
      <c r="E25" s="135" t="s">
        <v>1600</v>
      </c>
      <c r="F25" s="135" t="s">
        <v>1601</v>
      </c>
      <c r="G25" s="135" t="s">
        <v>1602</v>
      </c>
      <c r="H25" s="134" t="s">
        <v>1603</v>
      </c>
      <c r="I25" s="135" t="s">
        <v>84</v>
      </c>
      <c r="J25" s="135" t="s">
        <v>151</v>
      </c>
      <c r="K25" s="135" t="s">
        <v>85</v>
      </c>
      <c r="L25" s="135" t="s">
        <v>86</v>
      </c>
      <c r="M25" s="135" t="s">
        <v>87</v>
      </c>
      <c r="N25" s="135" t="s">
        <v>88</v>
      </c>
      <c r="O25" s="135" t="s">
        <v>89</v>
      </c>
      <c r="P25" s="135" t="s">
        <v>90</v>
      </c>
      <c r="Q25" s="135" t="s">
        <v>91</v>
      </c>
      <c r="R25" s="135" t="s">
        <v>92</v>
      </c>
      <c r="S25" s="135" t="s">
        <v>93</v>
      </c>
      <c r="T25" s="135" t="s">
        <v>72</v>
      </c>
      <c r="U25" s="135" t="s">
        <v>94</v>
      </c>
      <c r="V25" s="135" t="s">
        <v>95</v>
      </c>
      <c r="W25" s="135" t="s">
        <v>96</v>
      </c>
      <c r="X25" s="135" t="s">
        <v>97</v>
      </c>
      <c r="Y25" s="135" t="s">
        <v>98</v>
      </c>
      <c r="Z25" s="135" t="s">
        <v>99</v>
      </c>
      <c r="AA25" s="135" t="s">
        <v>100</v>
      </c>
      <c r="AB25" s="135" t="s">
        <v>101</v>
      </c>
      <c r="AC25" s="135" t="s">
        <v>102</v>
      </c>
      <c r="AD25" s="135" t="s">
        <v>103</v>
      </c>
      <c r="AE25" s="135" t="s">
        <v>104</v>
      </c>
      <c r="AF25" s="135" t="s">
        <v>105</v>
      </c>
      <c r="AG25" s="135" t="s">
        <v>1604</v>
      </c>
      <c r="AH25" s="135" t="s">
        <v>1605</v>
      </c>
      <c r="AI25" s="135" t="s">
        <v>1606</v>
      </c>
      <c r="AJ25" s="135" t="s">
        <v>1607</v>
      </c>
      <c r="AK25" s="136" t="s">
        <v>1608</v>
      </c>
      <c r="AL25" s="136"/>
      <c r="AM25" s="136"/>
    </row>
    <row r="26" spans="1:40">
      <c r="A26" s="137"/>
      <c r="B26" s="117" t="s">
        <v>75</v>
      </c>
      <c r="C26" s="138">
        <f>D26+E26+F26+G26+H26</f>
        <v>59</v>
      </c>
      <c r="D26" s="13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59</v>
      </c>
      <c r="E26" s="140"/>
      <c r="F26" s="13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0"/>
      <c r="H26" s="138">
        <f t="shared" ref="H26:H35" si="0">SUM(I26:AM26)</f>
        <v>0</v>
      </c>
      <c r="I26" s="13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3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3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3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3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3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3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3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3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3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3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3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7"/>
      <c r="B27" s="117" t="s">
        <v>19</v>
      </c>
      <c r="C27" s="138">
        <f t="shared" ref="C27:C35" si="1">D27+E27+F27+G27+H27</f>
        <v>76</v>
      </c>
      <c r="D27" s="139">
        <f>COUNTIFS('3-班级学员信息表'!$I:$I,'12-经营数据表'!$B27,'3-班级学员信息表'!$AC:$AC,'12-经营数据表'!D$25,'3-班级学员信息表'!$Q:$Q,"未进班")-E27</f>
        <v>37</v>
      </c>
      <c r="E27" s="140"/>
      <c r="F27" s="139">
        <f>COUNTIFS('3-班级学员信息表'!$I:$I,'12-经营数据表'!$B27,'3-班级学员信息表'!$AC:$AC,"停读",'3-班级学员信息表'!$Q:$Q,"停读")-G27</f>
        <v>39</v>
      </c>
      <c r="G27" s="140"/>
      <c r="H27" s="138">
        <f t="shared" si="0"/>
        <v>0</v>
      </c>
      <c r="I27" s="139">
        <f>COUNTIFS('3-班级学员信息表'!$I:$I,'12-经营数据表'!$B27,'3-班级学员信息表'!$AC:$AC,'12-经营数据表'!I$25,'3-班级学员信息表'!$Q:$Q,"在读")</f>
        <v>0</v>
      </c>
      <c r="J27" s="139">
        <f>COUNTIFS('3-班级学员信息表'!$I:$I,'12-经营数据表'!$B27,'3-班级学员信息表'!$AC:$AC,'12-经营数据表'!J$25,'3-班级学员信息表'!$Q:$Q,"在读")</f>
        <v>0</v>
      </c>
      <c r="K27" s="139">
        <f>COUNTIFS('3-班级学员信息表'!$I:$I,'12-经营数据表'!$B27,'3-班级学员信息表'!$AC:$AC,'12-经营数据表'!K$25,'3-班级学员信息表'!$Q:$Q,"在读")</f>
        <v>0</v>
      </c>
      <c r="L27" s="139">
        <f>COUNTIFS('3-班级学员信息表'!$I:$I,'12-经营数据表'!$B27,'3-班级学员信息表'!$AC:$AC,'12-经营数据表'!L$25,'3-班级学员信息表'!$Q:$Q,"在读")</f>
        <v>0</v>
      </c>
      <c r="M27" s="139">
        <f>COUNTIFS('3-班级学员信息表'!$I:$I,'12-经营数据表'!$B27,'3-班级学员信息表'!$AC:$AC,'12-经营数据表'!M$25,'3-班级学员信息表'!$Q:$Q,"在读")</f>
        <v>0</v>
      </c>
      <c r="N27" s="139">
        <f>COUNTIFS('3-班级学员信息表'!$I:$I,'12-经营数据表'!$B27,'3-班级学员信息表'!$AC:$AC,'12-经营数据表'!N$25,'3-班级学员信息表'!$Q:$Q,"在读")</f>
        <v>0</v>
      </c>
      <c r="O27" s="139">
        <f>COUNTIFS('3-班级学员信息表'!$I:$I,'12-经营数据表'!$B27,'3-班级学员信息表'!$AC:$AC,'12-经营数据表'!O$25,'3-班级学员信息表'!$Q:$Q,"在读")</f>
        <v>0</v>
      </c>
      <c r="P27" s="139">
        <f>COUNTIFS('3-班级学员信息表'!$I:$I,'12-经营数据表'!$B27,'3-班级学员信息表'!$AC:$AC,'12-经营数据表'!P$25,'3-班级学员信息表'!$Q:$Q,"在读")</f>
        <v>0</v>
      </c>
      <c r="Q27" s="139">
        <f>COUNTIFS('3-班级学员信息表'!$I:$I,'12-经营数据表'!$B27,'3-班级学员信息表'!$AC:$AC,'12-经营数据表'!Q$25,'3-班级学员信息表'!$Q:$Q,"在读")</f>
        <v>0</v>
      </c>
      <c r="R27" s="139">
        <f>COUNTIFS('3-班级学员信息表'!$I:$I,'12-经营数据表'!$B27,'3-班级学员信息表'!$AC:$AC,'12-经营数据表'!R$25,'3-班级学员信息表'!$Q:$Q,"在读")</f>
        <v>0</v>
      </c>
      <c r="S27" s="139">
        <f>COUNTIFS('3-班级学员信息表'!$I:$I,'12-经营数据表'!$B27,'3-班级学员信息表'!$AC:$AC,'12-经营数据表'!S$25,'3-班级学员信息表'!$Q:$Q,"在读")</f>
        <v>0</v>
      </c>
      <c r="T27" s="139">
        <f>COUNTIFS('3-班级学员信息表'!$I:$I,'12-经营数据表'!$B27,'3-班级学员信息表'!$AC:$AC,'12-经营数据表'!T$25,'3-班级学员信息表'!$Q:$Q,"在读")</f>
        <v>0</v>
      </c>
      <c r="U27" s="139">
        <f>COUNTIFS('3-班级学员信息表'!$I:$I,'12-经营数据表'!$B27,'3-班级学员信息表'!$AC:$AC,'12-经营数据表'!U$25,'3-班级学员信息表'!$Q:$Q,"在读")</f>
        <v>0</v>
      </c>
      <c r="V27" s="139">
        <f>COUNTIFS('3-班级学员信息表'!$I:$I,'12-经营数据表'!$B27,'3-班级学员信息表'!$AC:$AC,'12-经营数据表'!V$25,'3-班级学员信息表'!$Q:$Q,"在读")</f>
        <v>0</v>
      </c>
      <c r="W27" s="139">
        <f>COUNTIFS('3-班级学员信息表'!$I:$I,'12-经营数据表'!$B27,'3-班级学员信息表'!$AC:$AC,'12-经营数据表'!W$25,'3-班级学员信息表'!$Q:$Q,"在读")</f>
        <v>0</v>
      </c>
      <c r="X27" s="139">
        <f>COUNTIFS('3-班级学员信息表'!$I:$I,'12-经营数据表'!$B27,'3-班级学员信息表'!$AC:$AC,'12-经营数据表'!X$25,'3-班级学员信息表'!$Q:$Q,"在读")</f>
        <v>0</v>
      </c>
      <c r="Y27" s="139">
        <f>COUNTIFS('3-班级学员信息表'!$I:$I,'12-经营数据表'!$B27,'3-班级学员信息表'!$AC:$AC,'12-经营数据表'!Y$25,'3-班级学员信息表'!$Q:$Q,"在读")</f>
        <v>0</v>
      </c>
      <c r="Z27" s="139">
        <f>COUNTIFS('3-班级学员信息表'!$I:$I,'12-经营数据表'!$B27,'3-班级学员信息表'!$AC:$AC,'12-经营数据表'!Z$25,'3-班级学员信息表'!$Q:$Q,"在读")</f>
        <v>0</v>
      </c>
      <c r="AA27" s="139">
        <f>COUNTIFS('3-班级学员信息表'!$I:$I,'12-经营数据表'!$B27,'3-班级学员信息表'!$AC:$AC,'12-经营数据表'!AA$25,'3-班级学员信息表'!$Q:$Q,"在读")</f>
        <v>0</v>
      </c>
      <c r="AB27" s="139">
        <f>COUNTIFS('3-班级学员信息表'!$I:$I,'12-经营数据表'!$B27,'3-班级学员信息表'!$AC:$AC,'12-经营数据表'!AB$25,'3-班级学员信息表'!$Q:$Q,"在读")</f>
        <v>0</v>
      </c>
      <c r="AC27" s="139">
        <f>COUNTIFS('3-班级学员信息表'!$I:$I,'12-经营数据表'!$B27,'3-班级学员信息表'!$AC:$AC,'12-经营数据表'!AC$25,'3-班级学员信息表'!$Q:$Q,"在读")</f>
        <v>0</v>
      </c>
      <c r="AD27" s="139">
        <f>COUNTIFS('3-班级学员信息表'!$I:$I,'12-经营数据表'!$B27,'3-班级学员信息表'!$AC:$AC,'12-经营数据表'!AD$25,'3-班级学员信息表'!$Q:$Q,"在读")</f>
        <v>0</v>
      </c>
      <c r="AE27" s="139">
        <f>COUNTIFS('3-班级学员信息表'!$I:$I,'12-经营数据表'!$B27,'3-班级学员信息表'!$AC:$AC,'12-经营数据表'!AE$25,'3-班级学员信息表'!$Q:$Q,"在读")</f>
        <v>0</v>
      </c>
      <c r="AF27" s="139">
        <f>COUNTIFS('3-班级学员信息表'!$I:$I,'12-经营数据表'!$B27,'3-班级学员信息表'!$AC:$AC,'12-经营数据表'!AF$25,'3-班级学员信息表'!$Q:$Q,"在读")</f>
        <v>0</v>
      </c>
      <c r="AG27" s="139">
        <f>COUNTIFS('3-班级学员信息表'!$I:$I,'12-经营数据表'!$B27,'3-班级学员信息表'!$AC:$AC,'12-经营数据表'!AG$25,'3-班级学员信息表'!$Q:$Q,"在读")</f>
        <v>0</v>
      </c>
      <c r="AH27" s="139">
        <f>COUNTIFS('3-班级学员信息表'!$I:$I,'12-经营数据表'!$B27,'3-班级学员信息表'!$AC:$AC,'12-经营数据表'!AH$25,'3-班级学员信息表'!$Q:$Q,"在读")</f>
        <v>0</v>
      </c>
      <c r="AI27" s="139">
        <f>COUNTIFS('3-班级学员信息表'!$I:$I,'12-经营数据表'!$B27,'3-班级学员信息表'!$AC:$AC,'12-经营数据表'!AI$25,'3-班级学员信息表'!$Q:$Q,"在读")</f>
        <v>0</v>
      </c>
      <c r="AJ27" s="139">
        <f>COUNTIFS('3-班级学员信息表'!$I:$I,'12-经营数据表'!$B27,'3-班级学员信息表'!$AC:$AC,'12-经营数据表'!AJ$25,'3-班级学员信息表'!$Q:$Q,"在读")</f>
        <v>0</v>
      </c>
      <c r="AK27" s="139">
        <f>COUNTIFS('3-班级学员信息表'!$I:$I,'12-经营数据表'!$B27,'3-班级学员信息表'!$AC:$AC,'12-经营数据表'!AK$25,'3-班级学员信息表'!$Q:$Q,"在读")</f>
        <v>0</v>
      </c>
      <c r="AL27" s="139">
        <f>COUNTIFS('3-班级学员信息表'!$I:$I,'12-经营数据表'!$B27,'3-班级学员信息表'!$AC:$AC,'12-经营数据表'!AL$25,'3-班级学员信息表'!$Q:$Q,"在读")</f>
        <v>0</v>
      </c>
      <c r="AM27" s="13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7"/>
      <c r="B28" s="117" t="s">
        <v>12</v>
      </c>
      <c r="C28" s="138">
        <f t="shared" si="1"/>
        <v>54</v>
      </c>
      <c r="D28" s="139">
        <f>COUNTIFS('3-班级学员信息表'!$I:$I,'12-经营数据表'!$B28,'3-班级学员信息表'!$AC:$AC,'12-经营数据表'!D$25,'3-班级学员信息表'!$Q:$Q,"未进班")-E28</f>
        <v>46</v>
      </c>
      <c r="E28" s="140"/>
      <c r="F28" s="139">
        <f>COUNTIFS('3-班级学员信息表'!$I:$I,'12-经营数据表'!$B28,'3-班级学员信息表'!$AC:$AC,"停读",'3-班级学员信息表'!$Q:$Q,"停读")-G28</f>
        <v>8</v>
      </c>
      <c r="G28" s="140"/>
      <c r="H28" s="138">
        <f t="shared" si="0"/>
        <v>0</v>
      </c>
      <c r="I28" s="139">
        <f>COUNTIFS('3-班级学员信息表'!$I:$I,'12-经营数据表'!$B28,'3-班级学员信息表'!$AC:$AC,'12-经营数据表'!I$25,'3-班级学员信息表'!$Q:$Q,"在读")</f>
        <v>0</v>
      </c>
      <c r="J28" s="139">
        <f>COUNTIFS('3-班级学员信息表'!$I:$I,'12-经营数据表'!$B28,'3-班级学员信息表'!$AC:$AC,'12-经营数据表'!J$25,'3-班级学员信息表'!$Q:$Q,"在读")</f>
        <v>0</v>
      </c>
      <c r="K28" s="139">
        <f>COUNTIFS('3-班级学员信息表'!$I:$I,'12-经营数据表'!$B28,'3-班级学员信息表'!$AC:$AC,'12-经营数据表'!K$25,'3-班级学员信息表'!$Q:$Q,"在读")</f>
        <v>0</v>
      </c>
      <c r="L28" s="139">
        <f>COUNTIFS('3-班级学员信息表'!$I:$I,'12-经营数据表'!$B28,'3-班级学员信息表'!$AC:$AC,'12-经营数据表'!L$25,'3-班级学员信息表'!$Q:$Q,"在读")</f>
        <v>0</v>
      </c>
      <c r="M28" s="139">
        <f>COUNTIFS('3-班级学员信息表'!$I:$I,'12-经营数据表'!$B28,'3-班级学员信息表'!$AC:$AC,'12-经营数据表'!M$25,'3-班级学员信息表'!$Q:$Q,"在读")</f>
        <v>0</v>
      </c>
      <c r="N28" s="139">
        <f>COUNTIFS('3-班级学员信息表'!$I:$I,'12-经营数据表'!$B28,'3-班级学员信息表'!$AC:$AC,'12-经营数据表'!N$25,'3-班级学员信息表'!$Q:$Q,"在读")</f>
        <v>0</v>
      </c>
      <c r="O28" s="139">
        <f>COUNTIFS('3-班级学员信息表'!$I:$I,'12-经营数据表'!$B28,'3-班级学员信息表'!$AC:$AC,'12-经营数据表'!O$25,'3-班级学员信息表'!$Q:$Q,"在读")</f>
        <v>0</v>
      </c>
      <c r="P28" s="139">
        <f>COUNTIFS('3-班级学员信息表'!$I:$I,'12-经营数据表'!$B28,'3-班级学员信息表'!$AC:$AC,'12-经营数据表'!P$25,'3-班级学员信息表'!$Q:$Q,"在读")</f>
        <v>0</v>
      </c>
      <c r="Q28" s="139">
        <f>COUNTIFS('3-班级学员信息表'!$I:$I,'12-经营数据表'!$B28,'3-班级学员信息表'!$AC:$AC,'12-经营数据表'!Q$25,'3-班级学员信息表'!$Q:$Q,"在读")</f>
        <v>0</v>
      </c>
      <c r="R28" s="139">
        <f>COUNTIFS('3-班级学员信息表'!$I:$I,'12-经营数据表'!$B28,'3-班级学员信息表'!$AC:$AC,'12-经营数据表'!R$25,'3-班级学员信息表'!$Q:$Q,"在读")</f>
        <v>0</v>
      </c>
      <c r="S28" s="139">
        <f>COUNTIFS('3-班级学员信息表'!$I:$I,'12-经营数据表'!$B28,'3-班级学员信息表'!$AC:$AC,'12-经营数据表'!S$25,'3-班级学员信息表'!$Q:$Q,"在读")</f>
        <v>0</v>
      </c>
      <c r="T28" s="139">
        <f>COUNTIFS('3-班级学员信息表'!$I:$I,'12-经营数据表'!$B28,'3-班级学员信息表'!$AC:$AC,'12-经营数据表'!T$25,'3-班级学员信息表'!$Q:$Q,"在读")</f>
        <v>0</v>
      </c>
      <c r="U28" s="139">
        <f>COUNTIFS('3-班级学员信息表'!$I:$I,'12-经营数据表'!$B28,'3-班级学员信息表'!$AC:$AC,'12-经营数据表'!U$25,'3-班级学员信息表'!$Q:$Q,"在读")</f>
        <v>0</v>
      </c>
      <c r="V28" s="139">
        <f>COUNTIFS('3-班级学员信息表'!$I:$I,'12-经营数据表'!$B28,'3-班级学员信息表'!$AC:$AC,'12-经营数据表'!V$25,'3-班级学员信息表'!$Q:$Q,"在读")</f>
        <v>0</v>
      </c>
      <c r="W28" s="139">
        <f>COUNTIFS('3-班级学员信息表'!$I:$I,'12-经营数据表'!$B28,'3-班级学员信息表'!$AC:$AC,'12-经营数据表'!W$25,'3-班级学员信息表'!$Q:$Q,"在读")</f>
        <v>0</v>
      </c>
      <c r="X28" s="139">
        <f>COUNTIFS('3-班级学员信息表'!$I:$I,'12-经营数据表'!$B28,'3-班级学员信息表'!$AC:$AC,'12-经营数据表'!X$25,'3-班级学员信息表'!$Q:$Q,"在读")</f>
        <v>0</v>
      </c>
      <c r="Y28" s="139">
        <f>COUNTIFS('3-班级学员信息表'!$I:$I,'12-经营数据表'!$B28,'3-班级学员信息表'!$AC:$AC,'12-经营数据表'!Y$25,'3-班级学员信息表'!$Q:$Q,"在读")</f>
        <v>0</v>
      </c>
      <c r="Z28" s="139">
        <f>COUNTIFS('3-班级学员信息表'!$I:$I,'12-经营数据表'!$B28,'3-班级学员信息表'!$AC:$AC,'12-经营数据表'!Z$25,'3-班级学员信息表'!$Q:$Q,"在读")</f>
        <v>0</v>
      </c>
      <c r="AA28" s="139">
        <f>COUNTIFS('3-班级学员信息表'!$I:$I,'12-经营数据表'!$B28,'3-班级学员信息表'!$AC:$AC,'12-经营数据表'!AA$25,'3-班级学员信息表'!$Q:$Q,"在读")</f>
        <v>0</v>
      </c>
      <c r="AB28" s="139">
        <f>COUNTIFS('3-班级学员信息表'!$I:$I,'12-经营数据表'!$B28,'3-班级学员信息表'!$AC:$AC,'12-经营数据表'!AB$25,'3-班级学员信息表'!$Q:$Q,"在读")</f>
        <v>0</v>
      </c>
      <c r="AC28" s="139">
        <f>COUNTIFS('3-班级学员信息表'!$I:$I,'12-经营数据表'!$B28,'3-班级学员信息表'!$AC:$AC,'12-经营数据表'!AC$25,'3-班级学员信息表'!$Q:$Q,"在读")</f>
        <v>0</v>
      </c>
      <c r="AD28" s="139">
        <f>COUNTIFS('3-班级学员信息表'!$I:$I,'12-经营数据表'!$B28,'3-班级学员信息表'!$AC:$AC,'12-经营数据表'!AD$25,'3-班级学员信息表'!$Q:$Q,"在读")</f>
        <v>0</v>
      </c>
      <c r="AE28" s="139">
        <f>COUNTIFS('3-班级学员信息表'!$I:$I,'12-经营数据表'!$B28,'3-班级学员信息表'!$AC:$AC,'12-经营数据表'!AE$25,'3-班级学员信息表'!$Q:$Q,"在读")</f>
        <v>0</v>
      </c>
      <c r="AF28" s="139">
        <f>COUNTIFS('3-班级学员信息表'!$I:$I,'12-经营数据表'!$B28,'3-班级学员信息表'!$AC:$AC,'12-经营数据表'!AF$25,'3-班级学员信息表'!$Q:$Q,"在读")</f>
        <v>0</v>
      </c>
      <c r="AG28" s="139">
        <f>COUNTIFS('3-班级学员信息表'!$I:$I,'12-经营数据表'!$B28,'3-班级学员信息表'!$AC:$AC,'12-经营数据表'!AG$25,'3-班级学员信息表'!$Q:$Q,"在读")</f>
        <v>0</v>
      </c>
      <c r="AH28" s="139">
        <f>COUNTIFS('3-班级学员信息表'!$I:$I,'12-经营数据表'!$B28,'3-班级学员信息表'!$AC:$AC,'12-经营数据表'!AH$25,'3-班级学员信息表'!$Q:$Q,"在读")</f>
        <v>0</v>
      </c>
      <c r="AI28" s="139">
        <f>COUNTIFS('3-班级学员信息表'!$I:$I,'12-经营数据表'!$B28,'3-班级学员信息表'!$AC:$AC,'12-经营数据表'!AI$25,'3-班级学员信息表'!$Q:$Q,"在读")</f>
        <v>0</v>
      </c>
      <c r="AJ28" s="139">
        <f>COUNTIFS('3-班级学员信息表'!$I:$I,'12-经营数据表'!$B28,'3-班级学员信息表'!$AC:$AC,'12-经营数据表'!AJ$25,'3-班级学员信息表'!$Q:$Q,"在读")</f>
        <v>0</v>
      </c>
      <c r="AK28" s="139">
        <f>COUNTIFS('3-班级学员信息表'!$I:$I,'12-经营数据表'!$B28,'3-班级学员信息表'!$AC:$AC,'12-经营数据表'!AK$25,'3-班级学员信息表'!$Q:$Q,"在读")</f>
        <v>0</v>
      </c>
      <c r="AL28" s="139">
        <f>COUNTIFS('3-班级学员信息表'!$I:$I,'12-经营数据表'!$B28,'3-班级学员信息表'!$AC:$AC,'12-经营数据表'!AL$25,'3-班级学员信息表'!$Q:$Q,"在读")</f>
        <v>0</v>
      </c>
      <c r="AM28" s="13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7"/>
      <c r="B29" s="117" t="s">
        <v>17</v>
      </c>
      <c r="C29" s="138">
        <f t="shared" si="1"/>
        <v>19</v>
      </c>
      <c r="D29" s="139">
        <f>COUNTIFS('3-班级学员信息表'!$I:$I,'12-经营数据表'!$B29,'3-班级学员信息表'!$AC:$AC,'12-经营数据表'!D$25,'3-班级学员信息表'!$Q:$Q,"未进班")-E29</f>
        <v>14</v>
      </c>
      <c r="E29" s="140"/>
      <c r="F29" s="139">
        <f>COUNTIFS('3-班级学员信息表'!$I:$I,'12-经营数据表'!$B29,'3-班级学员信息表'!$AC:$AC,"停读",'3-班级学员信息表'!$Q:$Q,"停读")-G29</f>
        <v>5</v>
      </c>
      <c r="G29" s="140"/>
      <c r="H29" s="138">
        <f t="shared" si="0"/>
        <v>0</v>
      </c>
      <c r="I29" s="139">
        <f>COUNTIFS('3-班级学员信息表'!$I:$I,'12-经营数据表'!$B29,'3-班级学员信息表'!$AC:$AC,'12-经营数据表'!I$25,'3-班级学员信息表'!$Q:$Q,"在读")</f>
        <v>0</v>
      </c>
      <c r="J29" s="139">
        <f>COUNTIFS('3-班级学员信息表'!$I:$I,'12-经营数据表'!$B29,'3-班级学员信息表'!$AC:$AC,'12-经营数据表'!J$25,'3-班级学员信息表'!$Q:$Q,"在读")</f>
        <v>0</v>
      </c>
      <c r="K29" s="139">
        <f>COUNTIFS('3-班级学员信息表'!$I:$I,'12-经营数据表'!$B29,'3-班级学员信息表'!$AC:$AC,'12-经营数据表'!K$25,'3-班级学员信息表'!$Q:$Q,"在读")</f>
        <v>0</v>
      </c>
      <c r="L29" s="139">
        <f>COUNTIFS('3-班级学员信息表'!$I:$I,'12-经营数据表'!$B29,'3-班级学员信息表'!$AC:$AC,'12-经营数据表'!L$25,'3-班级学员信息表'!$Q:$Q,"在读")</f>
        <v>0</v>
      </c>
      <c r="M29" s="139">
        <f>COUNTIFS('3-班级学员信息表'!$I:$I,'12-经营数据表'!$B29,'3-班级学员信息表'!$AC:$AC,'12-经营数据表'!M$25,'3-班级学员信息表'!$Q:$Q,"在读")</f>
        <v>0</v>
      </c>
      <c r="N29" s="139">
        <f>COUNTIFS('3-班级学员信息表'!$I:$I,'12-经营数据表'!$B29,'3-班级学员信息表'!$AC:$AC,'12-经营数据表'!N$25,'3-班级学员信息表'!$Q:$Q,"在读")</f>
        <v>0</v>
      </c>
      <c r="O29" s="139">
        <f>COUNTIFS('3-班级学员信息表'!$I:$I,'12-经营数据表'!$B29,'3-班级学员信息表'!$AC:$AC,'12-经营数据表'!O$25,'3-班级学员信息表'!$Q:$Q,"在读")</f>
        <v>0</v>
      </c>
      <c r="P29" s="139">
        <f>COUNTIFS('3-班级学员信息表'!$I:$I,'12-经营数据表'!$B29,'3-班级学员信息表'!$AC:$AC,'12-经营数据表'!P$25,'3-班级学员信息表'!$Q:$Q,"在读")</f>
        <v>0</v>
      </c>
      <c r="Q29" s="139">
        <f>COUNTIFS('3-班级学员信息表'!$I:$I,'12-经营数据表'!$B29,'3-班级学员信息表'!$AC:$AC,'12-经营数据表'!Q$25,'3-班级学员信息表'!$Q:$Q,"在读")</f>
        <v>0</v>
      </c>
      <c r="R29" s="139">
        <f>COUNTIFS('3-班级学员信息表'!$I:$I,'12-经营数据表'!$B29,'3-班级学员信息表'!$AC:$AC,'12-经营数据表'!R$25,'3-班级学员信息表'!$Q:$Q,"在读")</f>
        <v>0</v>
      </c>
      <c r="S29" s="139">
        <f>COUNTIFS('3-班级学员信息表'!$I:$I,'12-经营数据表'!$B29,'3-班级学员信息表'!$AC:$AC,'12-经营数据表'!S$25,'3-班级学员信息表'!$Q:$Q,"在读")</f>
        <v>0</v>
      </c>
      <c r="T29" s="139">
        <f>COUNTIFS('3-班级学员信息表'!$I:$I,'12-经营数据表'!$B29,'3-班级学员信息表'!$AC:$AC,'12-经营数据表'!T$25,'3-班级学员信息表'!$Q:$Q,"在读")</f>
        <v>0</v>
      </c>
      <c r="U29" s="139">
        <f>COUNTIFS('3-班级学员信息表'!$I:$I,'12-经营数据表'!$B29,'3-班级学员信息表'!$AC:$AC,'12-经营数据表'!U$25,'3-班级学员信息表'!$Q:$Q,"在读")</f>
        <v>0</v>
      </c>
      <c r="V29" s="139">
        <f>COUNTIFS('3-班级学员信息表'!$I:$I,'12-经营数据表'!$B29,'3-班级学员信息表'!$AC:$AC,'12-经营数据表'!V$25,'3-班级学员信息表'!$Q:$Q,"在读")</f>
        <v>0</v>
      </c>
      <c r="W29" s="139">
        <f>COUNTIFS('3-班级学员信息表'!$I:$I,'12-经营数据表'!$B29,'3-班级学员信息表'!$AC:$AC,'12-经营数据表'!W$25,'3-班级学员信息表'!$Q:$Q,"在读")</f>
        <v>0</v>
      </c>
      <c r="X29" s="139">
        <f>COUNTIFS('3-班级学员信息表'!$I:$I,'12-经营数据表'!$B29,'3-班级学员信息表'!$AC:$AC,'12-经营数据表'!X$25,'3-班级学员信息表'!$Q:$Q,"在读")</f>
        <v>0</v>
      </c>
      <c r="Y29" s="139">
        <f>COUNTIFS('3-班级学员信息表'!$I:$I,'12-经营数据表'!$B29,'3-班级学员信息表'!$AC:$AC,'12-经营数据表'!Y$25,'3-班级学员信息表'!$Q:$Q,"在读")</f>
        <v>0</v>
      </c>
      <c r="Z29" s="139">
        <f>COUNTIFS('3-班级学员信息表'!$I:$I,'12-经营数据表'!$B29,'3-班级学员信息表'!$AC:$AC,'12-经营数据表'!Z$25,'3-班级学员信息表'!$Q:$Q,"在读")</f>
        <v>0</v>
      </c>
      <c r="AA29" s="139">
        <f>COUNTIFS('3-班级学员信息表'!$I:$I,'12-经营数据表'!$B29,'3-班级学员信息表'!$AC:$AC,'12-经营数据表'!AA$25,'3-班级学员信息表'!$Q:$Q,"在读")</f>
        <v>0</v>
      </c>
      <c r="AB29" s="139">
        <f>COUNTIFS('3-班级学员信息表'!$I:$I,'12-经营数据表'!$B29,'3-班级学员信息表'!$AC:$AC,'12-经营数据表'!AB$25,'3-班级学员信息表'!$Q:$Q,"在读")</f>
        <v>0</v>
      </c>
      <c r="AC29" s="139">
        <f>COUNTIFS('3-班级学员信息表'!$I:$I,'12-经营数据表'!$B29,'3-班级学员信息表'!$AC:$AC,'12-经营数据表'!AC$25,'3-班级学员信息表'!$Q:$Q,"在读")</f>
        <v>0</v>
      </c>
      <c r="AD29" s="139">
        <f>COUNTIFS('3-班级学员信息表'!$I:$I,'12-经营数据表'!$B29,'3-班级学员信息表'!$AC:$AC,'12-经营数据表'!AD$25,'3-班级学员信息表'!$Q:$Q,"在读")</f>
        <v>0</v>
      </c>
      <c r="AE29" s="139">
        <f>COUNTIFS('3-班级学员信息表'!$I:$I,'12-经营数据表'!$B29,'3-班级学员信息表'!$AC:$AC,'12-经营数据表'!AE$25,'3-班级学员信息表'!$Q:$Q,"在读")</f>
        <v>0</v>
      </c>
      <c r="AF29" s="139">
        <f>COUNTIFS('3-班级学员信息表'!$I:$I,'12-经营数据表'!$B29,'3-班级学员信息表'!$AC:$AC,'12-经营数据表'!AF$25,'3-班级学员信息表'!$Q:$Q,"在读")</f>
        <v>0</v>
      </c>
      <c r="AG29" s="139">
        <f>COUNTIFS('3-班级学员信息表'!$I:$I,'12-经营数据表'!$B29,'3-班级学员信息表'!$AC:$AC,'12-经营数据表'!AG$25,'3-班级学员信息表'!$Q:$Q,"在读")</f>
        <v>0</v>
      </c>
      <c r="AH29" s="139">
        <f>COUNTIFS('3-班级学员信息表'!$I:$I,'12-经营数据表'!$B29,'3-班级学员信息表'!$AC:$AC,'12-经营数据表'!AH$25,'3-班级学员信息表'!$Q:$Q,"在读")</f>
        <v>0</v>
      </c>
      <c r="AI29" s="139">
        <f>COUNTIFS('3-班级学员信息表'!$I:$I,'12-经营数据表'!$B29,'3-班级学员信息表'!$AC:$AC,'12-经营数据表'!AI$25,'3-班级学员信息表'!$Q:$Q,"在读")</f>
        <v>0</v>
      </c>
      <c r="AJ29" s="139">
        <f>COUNTIFS('3-班级学员信息表'!$I:$I,'12-经营数据表'!$B29,'3-班级学员信息表'!$AC:$AC,'12-经营数据表'!AJ$25,'3-班级学员信息表'!$Q:$Q,"在读")</f>
        <v>0</v>
      </c>
      <c r="AK29" s="139">
        <f>COUNTIFS('3-班级学员信息表'!$I:$I,'12-经营数据表'!$B29,'3-班级学员信息表'!$AC:$AC,'12-经营数据表'!AK$25,'3-班级学员信息表'!$Q:$Q,"在读")</f>
        <v>0</v>
      </c>
      <c r="AL29" s="139">
        <f>COUNTIFS('3-班级学员信息表'!$I:$I,'12-经营数据表'!$B29,'3-班级学员信息表'!$AC:$AC,'12-经营数据表'!AL$25,'3-班级学员信息表'!$Q:$Q,"在读")</f>
        <v>0</v>
      </c>
      <c r="AM29" s="13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7"/>
      <c r="B30" s="117" t="s">
        <v>15</v>
      </c>
      <c r="C30" s="138">
        <f t="shared" si="1"/>
        <v>5</v>
      </c>
      <c r="D30" s="139">
        <f>COUNTIFS('3-班级学员信息表'!$I:$I,'12-经营数据表'!$B30,'3-班级学员信息表'!$AC:$AC,'12-经营数据表'!D$25,'3-班级学员信息表'!$Q:$Q,"未进班")-E30</f>
        <v>5</v>
      </c>
      <c r="E30" s="140"/>
      <c r="F30" s="139">
        <f>COUNTIFS('3-班级学员信息表'!$I:$I,'12-经营数据表'!$B30,'3-班级学员信息表'!$AC:$AC,"停读",'3-班级学员信息表'!$Q:$Q,"停读")-G30</f>
        <v>0</v>
      </c>
      <c r="G30" s="140"/>
      <c r="H30" s="138">
        <f t="shared" si="0"/>
        <v>0</v>
      </c>
      <c r="I30" s="139">
        <f>COUNTIFS('3-班级学员信息表'!$I:$I,'12-经营数据表'!$B30,'3-班级学员信息表'!$AC:$AC,'12-经营数据表'!I$25,'3-班级学员信息表'!$Q:$Q,"在读")</f>
        <v>0</v>
      </c>
      <c r="J30" s="139">
        <f>COUNTIFS('3-班级学员信息表'!$I:$I,'12-经营数据表'!$B30,'3-班级学员信息表'!$AC:$AC,'12-经营数据表'!J$25,'3-班级学员信息表'!$Q:$Q,"在读")</f>
        <v>0</v>
      </c>
      <c r="K30" s="139">
        <f>COUNTIFS('3-班级学员信息表'!$I:$I,'12-经营数据表'!$B30,'3-班级学员信息表'!$AC:$AC,'12-经营数据表'!K$25,'3-班级学员信息表'!$Q:$Q,"在读")</f>
        <v>0</v>
      </c>
      <c r="L30" s="139">
        <f>COUNTIFS('3-班级学员信息表'!$I:$I,'12-经营数据表'!$B30,'3-班级学员信息表'!$AC:$AC,'12-经营数据表'!L$25,'3-班级学员信息表'!$Q:$Q,"在读")</f>
        <v>0</v>
      </c>
      <c r="M30" s="139">
        <f>COUNTIFS('3-班级学员信息表'!$I:$I,'12-经营数据表'!$B30,'3-班级学员信息表'!$AC:$AC,'12-经营数据表'!M$25,'3-班级学员信息表'!$Q:$Q,"在读")</f>
        <v>0</v>
      </c>
      <c r="N30" s="139">
        <f>COUNTIFS('3-班级学员信息表'!$I:$I,'12-经营数据表'!$B30,'3-班级学员信息表'!$AC:$AC,'12-经营数据表'!N$25,'3-班级学员信息表'!$Q:$Q,"在读")</f>
        <v>0</v>
      </c>
      <c r="O30" s="139">
        <f>COUNTIFS('3-班级学员信息表'!$I:$I,'12-经营数据表'!$B30,'3-班级学员信息表'!$AC:$AC,'12-经营数据表'!O$25,'3-班级学员信息表'!$Q:$Q,"在读")</f>
        <v>0</v>
      </c>
      <c r="P30" s="139">
        <f>COUNTIFS('3-班级学员信息表'!$I:$I,'12-经营数据表'!$B30,'3-班级学员信息表'!$AC:$AC,'12-经营数据表'!P$25,'3-班级学员信息表'!$Q:$Q,"在读")</f>
        <v>0</v>
      </c>
      <c r="Q30" s="139">
        <f>COUNTIFS('3-班级学员信息表'!$I:$I,'12-经营数据表'!$B30,'3-班级学员信息表'!$AC:$AC,'12-经营数据表'!Q$25,'3-班级学员信息表'!$Q:$Q,"在读")</f>
        <v>0</v>
      </c>
      <c r="R30" s="139">
        <f>COUNTIFS('3-班级学员信息表'!$I:$I,'12-经营数据表'!$B30,'3-班级学员信息表'!$AC:$AC,'12-经营数据表'!R$25,'3-班级学员信息表'!$Q:$Q,"在读")</f>
        <v>0</v>
      </c>
      <c r="S30" s="139">
        <f>COUNTIFS('3-班级学员信息表'!$I:$I,'12-经营数据表'!$B30,'3-班级学员信息表'!$AC:$AC,'12-经营数据表'!S$25,'3-班级学员信息表'!$Q:$Q,"在读")</f>
        <v>0</v>
      </c>
      <c r="T30" s="139">
        <f>COUNTIFS('3-班级学员信息表'!$I:$I,'12-经营数据表'!$B30,'3-班级学员信息表'!$AC:$AC,'12-经营数据表'!T$25,'3-班级学员信息表'!$Q:$Q,"在读")</f>
        <v>0</v>
      </c>
      <c r="U30" s="139">
        <f>COUNTIFS('3-班级学员信息表'!$I:$I,'12-经营数据表'!$B30,'3-班级学员信息表'!$AC:$AC,'12-经营数据表'!U$25,'3-班级学员信息表'!$Q:$Q,"在读")</f>
        <v>0</v>
      </c>
      <c r="V30" s="139">
        <f>COUNTIFS('3-班级学员信息表'!$I:$I,'12-经营数据表'!$B30,'3-班级学员信息表'!$AC:$AC,'12-经营数据表'!V$25,'3-班级学员信息表'!$Q:$Q,"在读")</f>
        <v>0</v>
      </c>
      <c r="W30" s="139">
        <f>COUNTIFS('3-班级学员信息表'!$I:$I,'12-经营数据表'!$B30,'3-班级学员信息表'!$AC:$AC,'12-经营数据表'!W$25,'3-班级学员信息表'!$Q:$Q,"在读")</f>
        <v>0</v>
      </c>
      <c r="X30" s="139">
        <f>COUNTIFS('3-班级学员信息表'!$I:$I,'12-经营数据表'!$B30,'3-班级学员信息表'!$AC:$AC,'12-经营数据表'!X$25,'3-班级学员信息表'!$Q:$Q,"在读")</f>
        <v>0</v>
      </c>
      <c r="Y30" s="139">
        <f>COUNTIFS('3-班级学员信息表'!$I:$I,'12-经营数据表'!$B30,'3-班级学员信息表'!$AC:$AC,'12-经营数据表'!Y$25,'3-班级学员信息表'!$Q:$Q,"在读")</f>
        <v>0</v>
      </c>
      <c r="Z30" s="139">
        <f>COUNTIFS('3-班级学员信息表'!$I:$I,'12-经营数据表'!$B30,'3-班级学员信息表'!$AC:$AC,'12-经营数据表'!Z$25,'3-班级学员信息表'!$Q:$Q,"在读")</f>
        <v>0</v>
      </c>
      <c r="AA30" s="139">
        <f>COUNTIFS('3-班级学员信息表'!$I:$I,'12-经营数据表'!$B30,'3-班级学员信息表'!$AC:$AC,'12-经营数据表'!AA$25,'3-班级学员信息表'!$Q:$Q,"在读")</f>
        <v>0</v>
      </c>
      <c r="AB30" s="139">
        <f>COUNTIFS('3-班级学员信息表'!$I:$I,'12-经营数据表'!$B30,'3-班级学员信息表'!$AC:$AC,'12-经营数据表'!AB$25,'3-班级学员信息表'!$Q:$Q,"在读")</f>
        <v>0</v>
      </c>
      <c r="AC30" s="139">
        <f>COUNTIFS('3-班级学员信息表'!$I:$I,'12-经营数据表'!$B30,'3-班级学员信息表'!$AC:$AC,'12-经营数据表'!AC$25,'3-班级学员信息表'!$Q:$Q,"在读")</f>
        <v>0</v>
      </c>
      <c r="AD30" s="139">
        <f>COUNTIFS('3-班级学员信息表'!$I:$I,'12-经营数据表'!$B30,'3-班级学员信息表'!$AC:$AC,'12-经营数据表'!AD$25,'3-班级学员信息表'!$Q:$Q,"在读")</f>
        <v>0</v>
      </c>
      <c r="AE30" s="139">
        <f>COUNTIFS('3-班级学员信息表'!$I:$I,'12-经营数据表'!$B30,'3-班级学员信息表'!$AC:$AC,'12-经营数据表'!AE$25,'3-班级学员信息表'!$Q:$Q,"在读")</f>
        <v>0</v>
      </c>
      <c r="AF30" s="139">
        <f>COUNTIFS('3-班级学员信息表'!$I:$I,'12-经营数据表'!$B30,'3-班级学员信息表'!$AC:$AC,'12-经营数据表'!AF$25,'3-班级学员信息表'!$Q:$Q,"在读")</f>
        <v>0</v>
      </c>
      <c r="AG30" s="139">
        <f>COUNTIFS('3-班级学员信息表'!$I:$I,'12-经营数据表'!$B30,'3-班级学员信息表'!$AC:$AC,'12-经营数据表'!AG$25,'3-班级学员信息表'!$Q:$Q,"在读")</f>
        <v>0</v>
      </c>
      <c r="AH30" s="139">
        <f>COUNTIFS('3-班级学员信息表'!$I:$I,'12-经营数据表'!$B30,'3-班级学员信息表'!$AC:$AC,'12-经营数据表'!AH$25,'3-班级学员信息表'!$Q:$Q,"在读")</f>
        <v>0</v>
      </c>
      <c r="AI30" s="139">
        <f>COUNTIFS('3-班级学员信息表'!$I:$I,'12-经营数据表'!$B30,'3-班级学员信息表'!$AC:$AC,'12-经营数据表'!AI$25,'3-班级学员信息表'!$Q:$Q,"在读")</f>
        <v>0</v>
      </c>
      <c r="AJ30" s="139">
        <f>COUNTIFS('3-班级学员信息表'!$I:$I,'12-经营数据表'!$B30,'3-班级学员信息表'!$AC:$AC,'12-经营数据表'!AJ$25,'3-班级学员信息表'!$Q:$Q,"在读")</f>
        <v>0</v>
      </c>
      <c r="AK30" s="139">
        <f>COUNTIFS('3-班级学员信息表'!$I:$I,'12-经营数据表'!$B30,'3-班级学员信息表'!$AC:$AC,'12-经营数据表'!AK$25,'3-班级学员信息表'!$Q:$Q,"在读")</f>
        <v>0</v>
      </c>
      <c r="AL30" s="139">
        <f>COUNTIFS('3-班级学员信息表'!$I:$I,'12-经营数据表'!$B30,'3-班级学员信息表'!$AC:$AC,'12-经营数据表'!AL$25,'3-班级学员信息表'!$Q:$Q,"在读")</f>
        <v>0</v>
      </c>
      <c r="AM30" s="13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7"/>
      <c r="B31" s="117" t="s">
        <v>16</v>
      </c>
      <c r="C31" s="138">
        <f t="shared" si="1"/>
        <v>0</v>
      </c>
      <c r="D31" s="139">
        <f>COUNTIFS('3-班级学员信息表'!$I:$I,'12-经营数据表'!$B31,'3-班级学员信息表'!$AC:$AC,'12-经营数据表'!D$25,'3-班级学员信息表'!$Q:$Q,"未进班")-E31</f>
        <v>0</v>
      </c>
      <c r="E31" s="140"/>
      <c r="F31" s="139">
        <f>COUNTIFS('3-班级学员信息表'!$I:$I,'12-经营数据表'!$B31,'3-班级学员信息表'!$AC:$AC,"停读",'3-班级学员信息表'!$Q:$Q,"停读")-G31</f>
        <v>0</v>
      </c>
      <c r="G31" s="140"/>
      <c r="H31" s="138">
        <f t="shared" si="0"/>
        <v>0</v>
      </c>
      <c r="I31" s="139">
        <f>COUNTIFS('3-班级学员信息表'!$I:$I,'12-经营数据表'!$B31,'3-班级学员信息表'!$AC:$AC,'12-经营数据表'!I$25,'3-班级学员信息表'!$Q:$Q,"在读")</f>
        <v>0</v>
      </c>
      <c r="J31" s="139">
        <f>COUNTIFS('3-班级学员信息表'!$I:$I,'12-经营数据表'!$B31,'3-班级学员信息表'!$AC:$AC,'12-经营数据表'!J$25,'3-班级学员信息表'!$Q:$Q,"在读")</f>
        <v>0</v>
      </c>
      <c r="K31" s="139">
        <f>COUNTIFS('3-班级学员信息表'!$I:$I,'12-经营数据表'!$B31,'3-班级学员信息表'!$AC:$AC,'12-经营数据表'!K$25,'3-班级学员信息表'!$Q:$Q,"在读")</f>
        <v>0</v>
      </c>
      <c r="L31" s="139">
        <f>COUNTIFS('3-班级学员信息表'!$I:$I,'12-经营数据表'!$B31,'3-班级学员信息表'!$AC:$AC,'12-经营数据表'!L$25,'3-班级学员信息表'!$Q:$Q,"在读")</f>
        <v>0</v>
      </c>
      <c r="M31" s="139">
        <f>COUNTIFS('3-班级学员信息表'!$I:$I,'12-经营数据表'!$B31,'3-班级学员信息表'!$AC:$AC,'12-经营数据表'!M$25,'3-班级学员信息表'!$Q:$Q,"在读")</f>
        <v>0</v>
      </c>
      <c r="N31" s="139">
        <f>COUNTIFS('3-班级学员信息表'!$I:$I,'12-经营数据表'!$B31,'3-班级学员信息表'!$AC:$AC,'12-经营数据表'!N$25,'3-班级学员信息表'!$Q:$Q,"在读")</f>
        <v>0</v>
      </c>
      <c r="O31" s="139">
        <f>COUNTIFS('3-班级学员信息表'!$I:$I,'12-经营数据表'!$B31,'3-班级学员信息表'!$AC:$AC,'12-经营数据表'!O$25,'3-班级学员信息表'!$Q:$Q,"在读")</f>
        <v>0</v>
      </c>
      <c r="P31" s="139">
        <f>COUNTIFS('3-班级学员信息表'!$I:$I,'12-经营数据表'!$B31,'3-班级学员信息表'!$AC:$AC,'12-经营数据表'!P$25,'3-班级学员信息表'!$Q:$Q,"在读")</f>
        <v>0</v>
      </c>
      <c r="Q31" s="139">
        <f>COUNTIFS('3-班级学员信息表'!$I:$I,'12-经营数据表'!$B31,'3-班级学员信息表'!$AC:$AC,'12-经营数据表'!Q$25,'3-班级学员信息表'!$Q:$Q,"在读")</f>
        <v>0</v>
      </c>
      <c r="R31" s="139">
        <f>COUNTIFS('3-班级学员信息表'!$I:$I,'12-经营数据表'!$B31,'3-班级学员信息表'!$AC:$AC,'12-经营数据表'!R$25,'3-班级学员信息表'!$Q:$Q,"在读")</f>
        <v>0</v>
      </c>
      <c r="S31" s="139">
        <f>COUNTIFS('3-班级学员信息表'!$I:$I,'12-经营数据表'!$B31,'3-班级学员信息表'!$AC:$AC,'12-经营数据表'!S$25,'3-班级学员信息表'!$Q:$Q,"在读")</f>
        <v>0</v>
      </c>
      <c r="T31" s="139">
        <f>COUNTIFS('3-班级学员信息表'!$I:$I,'12-经营数据表'!$B31,'3-班级学员信息表'!$AC:$AC,'12-经营数据表'!T$25,'3-班级学员信息表'!$Q:$Q,"在读")</f>
        <v>0</v>
      </c>
      <c r="U31" s="139">
        <f>COUNTIFS('3-班级学员信息表'!$I:$I,'12-经营数据表'!$B31,'3-班级学员信息表'!$AC:$AC,'12-经营数据表'!U$25,'3-班级学员信息表'!$Q:$Q,"在读")</f>
        <v>0</v>
      </c>
      <c r="V31" s="139">
        <f>COUNTIFS('3-班级学员信息表'!$I:$I,'12-经营数据表'!$B31,'3-班级学员信息表'!$AC:$AC,'12-经营数据表'!V$25,'3-班级学员信息表'!$Q:$Q,"在读")</f>
        <v>0</v>
      </c>
      <c r="W31" s="139">
        <f>COUNTIFS('3-班级学员信息表'!$I:$I,'12-经营数据表'!$B31,'3-班级学员信息表'!$AC:$AC,'12-经营数据表'!W$25,'3-班级学员信息表'!$Q:$Q,"在读")</f>
        <v>0</v>
      </c>
      <c r="X31" s="139">
        <f>COUNTIFS('3-班级学员信息表'!$I:$I,'12-经营数据表'!$B31,'3-班级学员信息表'!$AC:$AC,'12-经营数据表'!X$25,'3-班级学员信息表'!$Q:$Q,"在读")</f>
        <v>0</v>
      </c>
      <c r="Y31" s="139">
        <f>COUNTIFS('3-班级学员信息表'!$I:$I,'12-经营数据表'!$B31,'3-班级学员信息表'!$AC:$AC,'12-经营数据表'!Y$25,'3-班级学员信息表'!$Q:$Q,"在读")</f>
        <v>0</v>
      </c>
      <c r="Z31" s="139">
        <f>COUNTIFS('3-班级学员信息表'!$I:$I,'12-经营数据表'!$B31,'3-班级学员信息表'!$AC:$AC,'12-经营数据表'!Z$25,'3-班级学员信息表'!$Q:$Q,"在读")</f>
        <v>0</v>
      </c>
      <c r="AA31" s="139">
        <f>COUNTIFS('3-班级学员信息表'!$I:$I,'12-经营数据表'!$B31,'3-班级学员信息表'!$AC:$AC,'12-经营数据表'!AA$25,'3-班级学员信息表'!$Q:$Q,"在读")</f>
        <v>0</v>
      </c>
      <c r="AB31" s="139">
        <f>COUNTIFS('3-班级学员信息表'!$I:$I,'12-经营数据表'!$B31,'3-班级学员信息表'!$AC:$AC,'12-经营数据表'!AB$25,'3-班级学员信息表'!$Q:$Q,"在读")</f>
        <v>0</v>
      </c>
      <c r="AC31" s="139">
        <f>COUNTIFS('3-班级学员信息表'!$I:$I,'12-经营数据表'!$B31,'3-班级学员信息表'!$AC:$AC,'12-经营数据表'!AC$25,'3-班级学员信息表'!$Q:$Q,"在读")</f>
        <v>0</v>
      </c>
      <c r="AD31" s="139">
        <f>COUNTIFS('3-班级学员信息表'!$I:$I,'12-经营数据表'!$B31,'3-班级学员信息表'!$AC:$AC,'12-经营数据表'!AD$25,'3-班级学员信息表'!$Q:$Q,"在读")</f>
        <v>0</v>
      </c>
      <c r="AE31" s="139">
        <f>COUNTIFS('3-班级学员信息表'!$I:$I,'12-经营数据表'!$B31,'3-班级学员信息表'!$AC:$AC,'12-经营数据表'!AE$25,'3-班级学员信息表'!$Q:$Q,"在读")</f>
        <v>0</v>
      </c>
      <c r="AF31" s="139">
        <f>COUNTIFS('3-班级学员信息表'!$I:$I,'12-经营数据表'!$B31,'3-班级学员信息表'!$AC:$AC,'12-经营数据表'!AF$25,'3-班级学员信息表'!$Q:$Q,"在读")</f>
        <v>0</v>
      </c>
      <c r="AG31" s="139">
        <f>COUNTIFS('3-班级学员信息表'!$I:$I,'12-经营数据表'!$B31,'3-班级学员信息表'!$AC:$AC,'12-经营数据表'!AG$25,'3-班级学员信息表'!$Q:$Q,"在读")</f>
        <v>0</v>
      </c>
      <c r="AH31" s="139">
        <f>COUNTIFS('3-班级学员信息表'!$I:$I,'12-经营数据表'!$B31,'3-班级学员信息表'!$AC:$AC,'12-经营数据表'!AH$25,'3-班级学员信息表'!$Q:$Q,"在读")</f>
        <v>0</v>
      </c>
      <c r="AI31" s="139">
        <f>COUNTIFS('3-班级学员信息表'!$I:$I,'12-经营数据表'!$B31,'3-班级学员信息表'!$AC:$AC,'12-经营数据表'!AI$25,'3-班级学员信息表'!$Q:$Q,"在读")</f>
        <v>0</v>
      </c>
      <c r="AJ31" s="139">
        <f>COUNTIFS('3-班级学员信息表'!$I:$I,'12-经营数据表'!$B31,'3-班级学员信息表'!$AC:$AC,'12-经营数据表'!AJ$25,'3-班级学员信息表'!$Q:$Q,"在读")</f>
        <v>0</v>
      </c>
      <c r="AK31" s="139">
        <f>COUNTIFS('3-班级学员信息表'!$I:$I,'12-经营数据表'!$B31,'3-班级学员信息表'!$AC:$AC,'12-经营数据表'!AK$25,'3-班级学员信息表'!$Q:$Q,"在读")</f>
        <v>0</v>
      </c>
      <c r="AL31" s="139">
        <f>COUNTIFS('3-班级学员信息表'!$I:$I,'12-经营数据表'!$B31,'3-班级学员信息表'!$AC:$AC,'12-经营数据表'!AL$25,'3-班级学员信息表'!$Q:$Q,"在读")</f>
        <v>0</v>
      </c>
      <c r="AM31" s="13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7"/>
      <c r="B32" s="117" t="s">
        <v>18</v>
      </c>
      <c r="C32" s="138">
        <f t="shared" si="1"/>
        <v>1</v>
      </c>
      <c r="D32" s="139">
        <f>COUNTIFS('3-班级学员信息表'!$I:$I,'12-经营数据表'!$B32,'3-班级学员信息表'!$AC:$AC,'12-经营数据表'!D$25,'3-班级学员信息表'!$Q:$Q,"未进班")-E32</f>
        <v>1</v>
      </c>
      <c r="E32" s="140"/>
      <c r="F32" s="139">
        <f>COUNTIFS('3-班级学员信息表'!$I:$I,'12-经营数据表'!$B32,'3-班级学员信息表'!$AC:$AC,"停读",'3-班级学员信息表'!$Q:$Q,"停读")-G32</f>
        <v>0</v>
      </c>
      <c r="G32" s="140"/>
      <c r="H32" s="138">
        <f t="shared" si="0"/>
        <v>0</v>
      </c>
      <c r="I32" s="139">
        <f>COUNTIFS('3-班级学员信息表'!$I:$I,'12-经营数据表'!$B32,'3-班级学员信息表'!$AC:$AC,'12-经营数据表'!I$25,'3-班级学员信息表'!$Q:$Q,"在读")</f>
        <v>0</v>
      </c>
      <c r="J32" s="139">
        <f>COUNTIFS('3-班级学员信息表'!$I:$I,'12-经营数据表'!$B32,'3-班级学员信息表'!$AC:$AC,'12-经营数据表'!J$25,'3-班级学员信息表'!$Q:$Q,"在读")</f>
        <v>0</v>
      </c>
      <c r="K32" s="139">
        <f>COUNTIFS('3-班级学员信息表'!$I:$I,'12-经营数据表'!$B32,'3-班级学员信息表'!$AC:$AC,'12-经营数据表'!K$25,'3-班级学员信息表'!$Q:$Q,"在读")</f>
        <v>0</v>
      </c>
      <c r="L32" s="139">
        <f>COUNTIFS('3-班级学员信息表'!$I:$I,'12-经营数据表'!$B32,'3-班级学员信息表'!$AC:$AC,'12-经营数据表'!L$25,'3-班级学员信息表'!$Q:$Q,"在读")</f>
        <v>0</v>
      </c>
      <c r="M32" s="139">
        <f>COUNTIFS('3-班级学员信息表'!$I:$I,'12-经营数据表'!$B32,'3-班级学员信息表'!$AC:$AC,'12-经营数据表'!M$25,'3-班级学员信息表'!$Q:$Q,"在读")</f>
        <v>0</v>
      </c>
      <c r="N32" s="139">
        <f>COUNTIFS('3-班级学员信息表'!$I:$I,'12-经营数据表'!$B32,'3-班级学员信息表'!$AC:$AC,'12-经营数据表'!N$25,'3-班级学员信息表'!$Q:$Q,"在读")</f>
        <v>0</v>
      </c>
      <c r="O32" s="139">
        <f>COUNTIFS('3-班级学员信息表'!$I:$I,'12-经营数据表'!$B32,'3-班级学员信息表'!$AC:$AC,'12-经营数据表'!O$25,'3-班级学员信息表'!$Q:$Q,"在读")</f>
        <v>0</v>
      </c>
      <c r="P32" s="139">
        <f>COUNTIFS('3-班级学员信息表'!$I:$I,'12-经营数据表'!$B32,'3-班级学员信息表'!$AC:$AC,'12-经营数据表'!P$25,'3-班级学员信息表'!$Q:$Q,"在读")</f>
        <v>0</v>
      </c>
      <c r="Q32" s="139">
        <f>COUNTIFS('3-班级学员信息表'!$I:$I,'12-经营数据表'!$B32,'3-班级学员信息表'!$AC:$AC,'12-经营数据表'!Q$25,'3-班级学员信息表'!$Q:$Q,"在读")</f>
        <v>0</v>
      </c>
      <c r="R32" s="139">
        <f>COUNTIFS('3-班级学员信息表'!$I:$I,'12-经营数据表'!$B32,'3-班级学员信息表'!$AC:$AC,'12-经营数据表'!R$25,'3-班级学员信息表'!$Q:$Q,"在读")</f>
        <v>0</v>
      </c>
      <c r="S32" s="139">
        <f>COUNTIFS('3-班级学员信息表'!$I:$I,'12-经营数据表'!$B32,'3-班级学员信息表'!$AC:$AC,'12-经营数据表'!S$25,'3-班级学员信息表'!$Q:$Q,"在读")</f>
        <v>0</v>
      </c>
      <c r="T32" s="139">
        <f>COUNTIFS('3-班级学员信息表'!$I:$I,'12-经营数据表'!$B32,'3-班级学员信息表'!$AC:$AC,'12-经营数据表'!T$25,'3-班级学员信息表'!$Q:$Q,"在读")</f>
        <v>0</v>
      </c>
      <c r="U32" s="139">
        <f>COUNTIFS('3-班级学员信息表'!$I:$I,'12-经营数据表'!$B32,'3-班级学员信息表'!$AC:$AC,'12-经营数据表'!U$25,'3-班级学员信息表'!$Q:$Q,"在读")</f>
        <v>0</v>
      </c>
      <c r="V32" s="139">
        <f>COUNTIFS('3-班级学员信息表'!$I:$I,'12-经营数据表'!$B32,'3-班级学员信息表'!$AC:$AC,'12-经营数据表'!V$25,'3-班级学员信息表'!$Q:$Q,"在读")</f>
        <v>0</v>
      </c>
      <c r="W32" s="139">
        <f>COUNTIFS('3-班级学员信息表'!$I:$I,'12-经营数据表'!$B32,'3-班级学员信息表'!$AC:$AC,'12-经营数据表'!W$25,'3-班级学员信息表'!$Q:$Q,"在读")</f>
        <v>0</v>
      </c>
      <c r="X32" s="139">
        <f>COUNTIFS('3-班级学员信息表'!$I:$I,'12-经营数据表'!$B32,'3-班级学员信息表'!$AC:$AC,'12-经营数据表'!X$25,'3-班级学员信息表'!$Q:$Q,"在读")</f>
        <v>0</v>
      </c>
      <c r="Y32" s="139">
        <f>COUNTIFS('3-班级学员信息表'!$I:$I,'12-经营数据表'!$B32,'3-班级学员信息表'!$AC:$AC,'12-经营数据表'!Y$25,'3-班级学员信息表'!$Q:$Q,"在读")</f>
        <v>0</v>
      </c>
      <c r="Z32" s="139">
        <f>COUNTIFS('3-班级学员信息表'!$I:$I,'12-经营数据表'!$B32,'3-班级学员信息表'!$AC:$AC,'12-经营数据表'!Z$25,'3-班级学员信息表'!$Q:$Q,"在读")</f>
        <v>0</v>
      </c>
      <c r="AA32" s="139">
        <f>COUNTIFS('3-班级学员信息表'!$I:$I,'12-经营数据表'!$B32,'3-班级学员信息表'!$AC:$AC,'12-经营数据表'!AA$25,'3-班级学员信息表'!$Q:$Q,"在读")</f>
        <v>0</v>
      </c>
      <c r="AB32" s="139">
        <f>COUNTIFS('3-班级学员信息表'!$I:$I,'12-经营数据表'!$B32,'3-班级学员信息表'!$AC:$AC,'12-经营数据表'!AB$25,'3-班级学员信息表'!$Q:$Q,"在读")</f>
        <v>0</v>
      </c>
      <c r="AC32" s="139">
        <f>COUNTIFS('3-班级学员信息表'!$I:$I,'12-经营数据表'!$B32,'3-班级学员信息表'!$AC:$AC,'12-经营数据表'!AC$25,'3-班级学员信息表'!$Q:$Q,"在读")</f>
        <v>0</v>
      </c>
      <c r="AD32" s="139">
        <f>COUNTIFS('3-班级学员信息表'!$I:$I,'12-经营数据表'!$B32,'3-班级学员信息表'!$AC:$AC,'12-经营数据表'!AD$25,'3-班级学员信息表'!$Q:$Q,"在读")</f>
        <v>0</v>
      </c>
      <c r="AE32" s="139">
        <f>COUNTIFS('3-班级学员信息表'!$I:$I,'12-经营数据表'!$B32,'3-班级学员信息表'!$AC:$AC,'12-经营数据表'!AE$25,'3-班级学员信息表'!$Q:$Q,"在读")</f>
        <v>0</v>
      </c>
      <c r="AF32" s="139">
        <f>COUNTIFS('3-班级学员信息表'!$I:$I,'12-经营数据表'!$B32,'3-班级学员信息表'!$AC:$AC,'12-经营数据表'!AF$25,'3-班级学员信息表'!$Q:$Q,"在读")</f>
        <v>0</v>
      </c>
      <c r="AG32" s="139">
        <f>COUNTIFS('3-班级学员信息表'!$I:$I,'12-经营数据表'!$B32,'3-班级学员信息表'!$AC:$AC,'12-经营数据表'!AG$25,'3-班级学员信息表'!$Q:$Q,"在读")</f>
        <v>0</v>
      </c>
      <c r="AH32" s="139">
        <f>COUNTIFS('3-班级学员信息表'!$I:$I,'12-经营数据表'!$B32,'3-班级学员信息表'!$AC:$AC,'12-经营数据表'!AH$25,'3-班级学员信息表'!$Q:$Q,"在读")</f>
        <v>0</v>
      </c>
      <c r="AI32" s="139">
        <f>COUNTIFS('3-班级学员信息表'!$I:$I,'12-经营数据表'!$B32,'3-班级学员信息表'!$AC:$AC,'12-经营数据表'!AI$25,'3-班级学员信息表'!$Q:$Q,"在读")</f>
        <v>0</v>
      </c>
      <c r="AJ32" s="139">
        <f>COUNTIFS('3-班级学员信息表'!$I:$I,'12-经营数据表'!$B32,'3-班级学员信息表'!$AC:$AC,'12-经营数据表'!AJ$25,'3-班级学员信息表'!$Q:$Q,"在读")</f>
        <v>0</v>
      </c>
      <c r="AK32" s="139">
        <f>COUNTIFS('3-班级学员信息表'!$I:$I,'12-经营数据表'!$B32,'3-班级学员信息表'!$AC:$AC,'12-经营数据表'!AK$25,'3-班级学员信息表'!$Q:$Q,"在读")</f>
        <v>0</v>
      </c>
      <c r="AL32" s="139">
        <f>COUNTIFS('3-班级学员信息表'!$I:$I,'12-经营数据表'!$B32,'3-班级学员信息表'!$AC:$AC,'12-经营数据表'!AL$25,'3-班级学员信息表'!$Q:$Q,"在读")</f>
        <v>0</v>
      </c>
      <c r="AM32" s="13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7"/>
      <c r="B33" s="117" t="s">
        <v>21</v>
      </c>
      <c r="C33" s="138">
        <f t="shared" si="1"/>
        <v>0</v>
      </c>
      <c r="D33" s="139">
        <f>COUNTIFS('3-班级学员信息表'!$I:$I,'12-经营数据表'!$B33,'3-班级学员信息表'!$AC:$AC,'12-经营数据表'!D$25,'3-班级学员信息表'!$Q:$Q,"未进班")-E33</f>
        <v>0</v>
      </c>
      <c r="E33" s="140"/>
      <c r="F33" s="139">
        <f>COUNTIFS('3-班级学员信息表'!$I:$I,'12-经营数据表'!$B33,'3-班级学员信息表'!$AC:$AC,"停读",'3-班级学员信息表'!$Q:$Q,"停读")-G33</f>
        <v>0</v>
      </c>
      <c r="G33" s="140"/>
      <c r="H33" s="138">
        <f t="shared" si="0"/>
        <v>0</v>
      </c>
      <c r="I33" s="139">
        <f>COUNTIFS('3-班级学员信息表'!$I:$I,'12-经营数据表'!$B33,'3-班级学员信息表'!$AC:$AC,'12-经营数据表'!I$25,'3-班级学员信息表'!$Q:$Q,"在读")</f>
        <v>0</v>
      </c>
      <c r="J33" s="139">
        <f>COUNTIFS('3-班级学员信息表'!$I:$I,'12-经营数据表'!$B33,'3-班级学员信息表'!$AC:$AC,'12-经营数据表'!J$25,'3-班级学员信息表'!$Q:$Q,"在读")</f>
        <v>0</v>
      </c>
      <c r="K33" s="139">
        <f>COUNTIFS('3-班级学员信息表'!$I:$I,'12-经营数据表'!$B33,'3-班级学员信息表'!$AC:$AC,'12-经营数据表'!K$25,'3-班级学员信息表'!$Q:$Q,"在读")</f>
        <v>0</v>
      </c>
      <c r="L33" s="139">
        <f>COUNTIFS('3-班级学员信息表'!$I:$I,'12-经营数据表'!$B33,'3-班级学员信息表'!$AC:$AC,'12-经营数据表'!L$25,'3-班级学员信息表'!$Q:$Q,"在读")</f>
        <v>0</v>
      </c>
      <c r="M33" s="139">
        <f>COUNTIFS('3-班级学员信息表'!$I:$I,'12-经营数据表'!$B33,'3-班级学员信息表'!$AC:$AC,'12-经营数据表'!M$25,'3-班级学员信息表'!$Q:$Q,"在读")</f>
        <v>0</v>
      </c>
      <c r="N33" s="139">
        <f>COUNTIFS('3-班级学员信息表'!$I:$I,'12-经营数据表'!$B33,'3-班级学员信息表'!$AC:$AC,'12-经营数据表'!N$25,'3-班级学员信息表'!$Q:$Q,"在读")</f>
        <v>0</v>
      </c>
      <c r="O33" s="139">
        <f>COUNTIFS('3-班级学员信息表'!$I:$I,'12-经营数据表'!$B33,'3-班级学员信息表'!$AC:$AC,'12-经营数据表'!O$25,'3-班级学员信息表'!$Q:$Q,"在读")</f>
        <v>0</v>
      </c>
      <c r="P33" s="139">
        <f>COUNTIFS('3-班级学员信息表'!$I:$I,'12-经营数据表'!$B33,'3-班级学员信息表'!$AC:$AC,'12-经营数据表'!P$25,'3-班级学员信息表'!$Q:$Q,"在读")</f>
        <v>0</v>
      </c>
      <c r="Q33" s="139">
        <f>COUNTIFS('3-班级学员信息表'!$I:$I,'12-经营数据表'!$B33,'3-班级学员信息表'!$AC:$AC,'12-经营数据表'!Q$25,'3-班级学员信息表'!$Q:$Q,"在读")</f>
        <v>0</v>
      </c>
      <c r="R33" s="139">
        <f>COUNTIFS('3-班级学员信息表'!$I:$I,'12-经营数据表'!$B33,'3-班级学员信息表'!$AC:$AC,'12-经营数据表'!R$25,'3-班级学员信息表'!$Q:$Q,"在读")</f>
        <v>0</v>
      </c>
      <c r="S33" s="139">
        <f>COUNTIFS('3-班级学员信息表'!$I:$I,'12-经营数据表'!$B33,'3-班级学员信息表'!$AC:$AC,'12-经营数据表'!S$25,'3-班级学员信息表'!$Q:$Q,"在读")</f>
        <v>0</v>
      </c>
      <c r="T33" s="139">
        <f>COUNTIFS('3-班级学员信息表'!$I:$I,'12-经营数据表'!$B33,'3-班级学员信息表'!$AC:$AC,'12-经营数据表'!T$25,'3-班级学员信息表'!$Q:$Q,"在读")</f>
        <v>0</v>
      </c>
      <c r="U33" s="139">
        <f>COUNTIFS('3-班级学员信息表'!$I:$I,'12-经营数据表'!$B33,'3-班级学员信息表'!$AC:$AC,'12-经营数据表'!U$25,'3-班级学员信息表'!$Q:$Q,"在读")</f>
        <v>0</v>
      </c>
      <c r="V33" s="139">
        <f>COUNTIFS('3-班级学员信息表'!$I:$I,'12-经营数据表'!$B33,'3-班级学员信息表'!$AC:$AC,'12-经营数据表'!V$25,'3-班级学员信息表'!$Q:$Q,"在读")</f>
        <v>0</v>
      </c>
      <c r="W33" s="139">
        <f>COUNTIFS('3-班级学员信息表'!$I:$I,'12-经营数据表'!$B33,'3-班级学员信息表'!$AC:$AC,'12-经营数据表'!W$25,'3-班级学员信息表'!$Q:$Q,"在读")</f>
        <v>0</v>
      </c>
      <c r="X33" s="139">
        <f>COUNTIFS('3-班级学员信息表'!$I:$I,'12-经营数据表'!$B33,'3-班级学员信息表'!$AC:$AC,'12-经营数据表'!X$25,'3-班级学员信息表'!$Q:$Q,"在读")</f>
        <v>0</v>
      </c>
      <c r="Y33" s="139">
        <f>COUNTIFS('3-班级学员信息表'!$I:$I,'12-经营数据表'!$B33,'3-班级学员信息表'!$AC:$AC,'12-经营数据表'!Y$25,'3-班级学员信息表'!$Q:$Q,"在读")</f>
        <v>0</v>
      </c>
      <c r="Z33" s="139">
        <f>COUNTIFS('3-班级学员信息表'!$I:$I,'12-经营数据表'!$B33,'3-班级学员信息表'!$AC:$AC,'12-经营数据表'!Z$25,'3-班级学员信息表'!$Q:$Q,"在读")</f>
        <v>0</v>
      </c>
      <c r="AA33" s="139">
        <f>COUNTIFS('3-班级学员信息表'!$I:$I,'12-经营数据表'!$B33,'3-班级学员信息表'!$AC:$AC,'12-经营数据表'!AA$25,'3-班级学员信息表'!$Q:$Q,"在读")</f>
        <v>0</v>
      </c>
      <c r="AB33" s="139">
        <f>COUNTIFS('3-班级学员信息表'!$I:$I,'12-经营数据表'!$B33,'3-班级学员信息表'!$AC:$AC,'12-经营数据表'!AB$25,'3-班级学员信息表'!$Q:$Q,"在读")</f>
        <v>0</v>
      </c>
      <c r="AC33" s="139">
        <f>COUNTIFS('3-班级学员信息表'!$I:$I,'12-经营数据表'!$B33,'3-班级学员信息表'!$AC:$AC,'12-经营数据表'!AC$25,'3-班级学员信息表'!$Q:$Q,"在读")</f>
        <v>0</v>
      </c>
      <c r="AD33" s="139">
        <f>COUNTIFS('3-班级学员信息表'!$I:$I,'12-经营数据表'!$B33,'3-班级学员信息表'!$AC:$AC,'12-经营数据表'!AD$25,'3-班级学员信息表'!$Q:$Q,"在读")</f>
        <v>0</v>
      </c>
      <c r="AE33" s="139">
        <f>COUNTIFS('3-班级学员信息表'!$I:$I,'12-经营数据表'!$B33,'3-班级学员信息表'!$AC:$AC,'12-经营数据表'!AE$25,'3-班级学员信息表'!$Q:$Q,"在读")</f>
        <v>0</v>
      </c>
      <c r="AF33" s="139">
        <f>COUNTIFS('3-班级学员信息表'!$I:$I,'12-经营数据表'!$B33,'3-班级学员信息表'!$AC:$AC,'12-经营数据表'!AF$25,'3-班级学员信息表'!$Q:$Q,"在读")</f>
        <v>0</v>
      </c>
      <c r="AG33" s="139">
        <f>COUNTIFS('3-班级学员信息表'!$I:$I,'12-经营数据表'!$B33,'3-班级学员信息表'!$AC:$AC,'12-经营数据表'!AG$25,'3-班级学员信息表'!$Q:$Q,"在读")</f>
        <v>0</v>
      </c>
      <c r="AH33" s="139">
        <f>COUNTIFS('3-班级学员信息表'!$I:$I,'12-经营数据表'!$B33,'3-班级学员信息表'!$AC:$AC,'12-经营数据表'!AH$25,'3-班级学员信息表'!$Q:$Q,"在读")</f>
        <v>0</v>
      </c>
      <c r="AI33" s="139">
        <f>COUNTIFS('3-班级学员信息表'!$I:$I,'12-经营数据表'!$B33,'3-班级学员信息表'!$AC:$AC,'12-经营数据表'!AI$25,'3-班级学员信息表'!$Q:$Q,"在读")</f>
        <v>0</v>
      </c>
      <c r="AJ33" s="139">
        <f>COUNTIFS('3-班级学员信息表'!$I:$I,'12-经营数据表'!$B33,'3-班级学员信息表'!$AC:$AC,'12-经营数据表'!AJ$25,'3-班级学员信息表'!$Q:$Q,"在读")</f>
        <v>0</v>
      </c>
      <c r="AK33" s="139">
        <f>COUNTIFS('3-班级学员信息表'!$I:$I,'12-经营数据表'!$B33,'3-班级学员信息表'!$AC:$AC,'12-经营数据表'!AK$25,'3-班级学员信息表'!$Q:$Q,"在读")</f>
        <v>0</v>
      </c>
      <c r="AL33" s="139">
        <f>COUNTIFS('3-班级学员信息表'!$I:$I,'12-经营数据表'!$B33,'3-班级学员信息表'!$AC:$AC,'12-经营数据表'!AL$25,'3-班级学员信息表'!$Q:$Q,"在读")</f>
        <v>0</v>
      </c>
      <c r="AM33" s="13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7"/>
      <c r="B34" s="117" t="s">
        <v>20</v>
      </c>
      <c r="C34" s="138">
        <f t="shared" si="1"/>
        <v>0</v>
      </c>
      <c r="D34" s="139">
        <f>COUNTIFS('3-班级学员信息表'!$I:$I,'12-经营数据表'!$B34,'3-班级学员信息表'!$AC:$AC,'12-经营数据表'!D$25,'3-班级学员信息表'!$Q:$Q,"未进班")-E34</f>
        <v>0</v>
      </c>
      <c r="E34" s="140"/>
      <c r="F34" s="139">
        <f>COUNTIFS('3-班级学员信息表'!$I:$I,'12-经营数据表'!$B34,'3-班级学员信息表'!$AC:$AC,"停读",'3-班级学员信息表'!$Q:$Q,"停读")-G34</f>
        <v>0</v>
      </c>
      <c r="G34" s="140"/>
      <c r="H34" s="138">
        <f t="shared" si="0"/>
        <v>0</v>
      </c>
      <c r="I34" s="139">
        <f>COUNTIFS('3-班级学员信息表'!$I:$I,'12-经营数据表'!$B34,'3-班级学员信息表'!$AC:$AC,'12-经营数据表'!I$25,'3-班级学员信息表'!$Q:$Q,"在读")</f>
        <v>0</v>
      </c>
      <c r="J34" s="139">
        <f>COUNTIFS('3-班级学员信息表'!$I:$I,'12-经营数据表'!$B34,'3-班级学员信息表'!$AC:$AC,'12-经营数据表'!J$25,'3-班级学员信息表'!$Q:$Q,"在读")</f>
        <v>0</v>
      </c>
      <c r="K34" s="139">
        <f>COUNTIFS('3-班级学员信息表'!$I:$I,'12-经营数据表'!$B34,'3-班级学员信息表'!$AC:$AC,'12-经营数据表'!K$25,'3-班级学员信息表'!$Q:$Q,"在读")</f>
        <v>0</v>
      </c>
      <c r="L34" s="139">
        <f>COUNTIFS('3-班级学员信息表'!$I:$I,'12-经营数据表'!$B34,'3-班级学员信息表'!$AC:$AC,'12-经营数据表'!L$25,'3-班级学员信息表'!$Q:$Q,"在读")</f>
        <v>0</v>
      </c>
      <c r="M34" s="139">
        <f>COUNTIFS('3-班级学员信息表'!$I:$I,'12-经营数据表'!$B34,'3-班级学员信息表'!$AC:$AC,'12-经营数据表'!M$25,'3-班级学员信息表'!$Q:$Q,"在读")</f>
        <v>0</v>
      </c>
      <c r="N34" s="139">
        <f>COUNTIFS('3-班级学员信息表'!$I:$I,'12-经营数据表'!$B34,'3-班级学员信息表'!$AC:$AC,'12-经营数据表'!N$25,'3-班级学员信息表'!$Q:$Q,"在读")</f>
        <v>0</v>
      </c>
      <c r="O34" s="139">
        <f>COUNTIFS('3-班级学员信息表'!$I:$I,'12-经营数据表'!$B34,'3-班级学员信息表'!$AC:$AC,'12-经营数据表'!O$25,'3-班级学员信息表'!$Q:$Q,"在读")</f>
        <v>0</v>
      </c>
      <c r="P34" s="139">
        <f>COUNTIFS('3-班级学员信息表'!$I:$I,'12-经营数据表'!$B34,'3-班级学员信息表'!$AC:$AC,'12-经营数据表'!P$25,'3-班级学员信息表'!$Q:$Q,"在读")</f>
        <v>0</v>
      </c>
      <c r="Q34" s="139">
        <f>COUNTIFS('3-班级学员信息表'!$I:$I,'12-经营数据表'!$B34,'3-班级学员信息表'!$AC:$AC,'12-经营数据表'!Q$25,'3-班级学员信息表'!$Q:$Q,"在读")</f>
        <v>0</v>
      </c>
      <c r="R34" s="139">
        <f>COUNTIFS('3-班级学员信息表'!$I:$I,'12-经营数据表'!$B34,'3-班级学员信息表'!$AC:$AC,'12-经营数据表'!R$25,'3-班级学员信息表'!$Q:$Q,"在读")</f>
        <v>0</v>
      </c>
      <c r="S34" s="139">
        <f>COUNTIFS('3-班级学员信息表'!$I:$I,'12-经营数据表'!$B34,'3-班级学员信息表'!$AC:$AC,'12-经营数据表'!S$25,'3-班级学员信息表'!$Q:$Q,"在读")</f>
        <v>0</v>
      </c>
      <c r="T34" s="139">
        <f>COUNTIFS('3-班级学员信息表'!$I:$I,'12-经营数据表'!$B34,'3-班级学员信息表'!$AC:$AC,'12-经营数据表'!T$25,'3-班级学员信息表'!$Q:$Q,"在读")</f>
        <v>0</v>
      </c>
      <c r="U34" s="139">
        <f>COUNTIFS('3-班级学员信息表'!$I:$I,'12-经营数据表'!$B34,'3-班级学员信息表'!$AC:$AC,'12-经营数据表'!U$25,'3-班级学员信息表'!$Q:$Q,"在读")</f>
        <v>0</v>
      </c>
      <c r="V34" s="139">
        <f>COUNTIFS('3-班级学员信息表'!$I:$I,'12-经营数据表'!$B34,'3-班级学员信息表'!$AC:$AC,'12-经营数据表'!V$25,'3-班级学员信息表'!$Q:$Q,"在读")</f>
        <v>0</v>
      </c>
      <c r="W34" s="139">
        <f>COUNTIFS('3-班级学员信息表'!$I:$I,'12-经营数据表'!$B34,'3-班级学员信息表'!$AC:$AC,'12-经营数据表'!W$25,'3-班级学员信息表'!$Q:$Q,"在读")</f>
        <v>0</v>
      </c>
      <c r="X34" s="139">
        <f>COUNTIFS('3-班级学员信息表'!$I:$I,'12-经营数据表'!$B34,'3-班级学员信息表'!$AC:$AC,'12-经营数据表'!X$25,'3-班级学员信息表'!$Q:$Q,"在读")</f>
        <v>0</v>
      </c>
      <c r="Y34" s="139">
        <f>COUNTIFS('3-班级学员信息表'!$I:$I,'12-经营数据表'!$B34,'3-班级学员信息表'!$AC:$AC,'12-经营数据表'!Y$25,'3-班级学员信息表'!$Q:$Q,"在读")</f>
        <v>0</v>
      </c>
      <c r="Z34" s="139">
        <f>COUNTIFS('3-班级学员信息表'!$I:$I,'12-经营数据表'!$B34,'3-班级学员信息表'!$AC:$AC,'12-经营数据表'!Z$25,'3-班级学员信息表'!$Q:$Q,"在读")</f>
        <v>0</v>
      </c>
      <c r="AA34" s="139">
        <f>COUNTIFS('3-班级学员信息表'!$I:$I,'12-经营数据表'!$B34,'3-班级学员信息表'!$AC:$AC,'12-经营数据表'!AA$25,'3-班级学员信息表'!$Q:$Q,"在读")</f>
        <v>0</v>
      </c>
      <c r="AB34" s="139">
        <f>COUNTIFS('3-班级学员信息表'!$I:$I,'12-经营数据表'!$B34,'3-班级学员信息表'!$AC:$AC,'12-经营数据表'!AB$25,'3-班级学员信息表'!$Q:$Q,"在读")</f>
        <v>0</v>
      </c>
      <c r="AC34" s="139">
        <f>COUNTIFS('3-班级学员信息表'!$I:$I,'12-经营数据表'!$B34,'3-班级学员信息表'!$AC:$AC,'12-经营数据表'!AC$25,'3-班级学员信息表'!$Q:$Q,"在读")</f>
        <v>0</v>
      </c>
      <c r="AD34" s="139">
        <f>COUNTIFS('3-班级学员信息表'!$I:$I,'12-经营数据表'!$B34,'3-班级学员信息表'!$AC:$AC,'12-经营数据表'!AD$25,'3-班级学员信息表'!$Q:$Q,"在读")</f>
        <v>0</v>
      </c>
      <c r="AE34" s="139">
        <f>COUNTIFS('3-班级学员信息表'!$I:$I,'12-经营数据表'!$B34,'3-班级学员信息表'!$AC:$AC,'12-经营数据表'!AE$25,'3-班级学员信息表'!$Q:$Q,"在读")</f>
        <v>0</v>
      </c>
      <c r="AF34" s="139">
        <f>COUNTIFS('3-班级学员信息表'!$I:$I,'12-经营数据表'!$B34,'3-班级学员信息表'!$AC:$AC,'12-经营数据表'!AF$25,'3-班级学员信息表'!$Q:$Q,"在读")</f>
        <v>0</v>
      </c>
      <c r="AG34" s="139">
        <f>COUNTIFS('3-班级学员信息表'!$I:$I,'12-经营数据表'!$B34,'3-班级学员信息表'!$AC:$AC,'12-经营数据表'!AG$25,'3-班级学员信息表'!$Q:$Q,"在读")</f>
        <v>0</v>
      </c>
      <c r="AH34" s="139">
        <f>COUNTIFS('3-班级学员信息表'!$I:$I,'12-经营数据表'!$B34,'3-班级学员信息表'!$AC:$AC,'12-经营数据表'!AH$25,'3-班级学员信息表'!$Q:$Q,"在读")</f>
        <v>0</v>
      </c>
      <c r="AI34" s="139">
        <f>COUNTIFS('3-班级学员信息表'!$I:$I,'12-经营数据表'!$B34,'3-班级学员信息表'!$AC:$AC,'12-经营数据表'!AI$25,'3-班级学员信息表'!$Q:$Q,"在读")</f>
        <v>0</v>
      </c>
      <c r="AJ34" s="139">
        <f>COUNTIFS('3-班级学员信息表'!$I:$I,'12-经营数据表'!$B34,'3-班级学员信息表'!$AC:$AC,'12-经营数据表'!AJ$25,'3-班级学员信息表'!$Q:$Q,"在读")</f>
        <v>0</v>
      </c>
      <c r="AK34" s="139">
        <f>COUNTIFS('3-班级学员信息表'!$I:$I,'12-经营数据表'!$B34,'3-班级学员信息表'!$AC:$AC,'12-经营数据表'!AK$25,'3-班级学员信息表'!$Q:$Q,"在读")</f>
        <v>0</v>
      </c>
      <c r="AL34" s="139">
        <f>COUNTIFS('3-班级学员信息表'!$I:$I,'12-经营数据表'!$B34,'3-班级学员信息表'!$AC:$AC,'12-经营数据表'!AL$25,'3-班级学员信息表'!$Q:$Q,"在读")</f>
        <v>0</v>
      </c>
      <c r="AM34" s="13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7"/>
      <c r="B35" s="117" t="s">
        <v>76</v>
      </c>
      <c r="C35" s="138">
        <f t="shared" si="1"/>
        <v>0</v>
      </c>
      <c r="D35" s="13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0"/>
      <c r="F35" s="13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40"/>
      <c r="H35" s="138">
        <f t="shared" si="0"/>
        <v>0</v>
      </c>
      <c r="I35" s="13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3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3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3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5"/>
      <c r="B36" s="117" t="s">
        <v>77</v>
      </c>
      <c r="C36" s="138">
        <f t="shared" ref="C36:AF36" si="2">SUM(C26:C35)</f>
        <v>214</v>
      </c>
      <c r="D36" s="138">
        <f t="shared" si="2"/>
        <v>162</v>
      </c>
      <c r="E36" s="138">
        <f t="shared" si="2"/>
        <v>0</v>
      </c>
      <c r="F36" s="138">
        <f t="shared" si="2"/>
        <v>52</v>
      </c>
      <c r="G36" s="138">
        <f t="shared" si="2"/>
        <v>0</v>
      </c>
      <c r="H36" s="138">
        <f t="shared" si="2"/>
        <v>0</v>
      </c>
      <c r="I36" s="138">
        <f t="shared" si="2"/>
        <v>0</v>
      </c>
      <c r="J36" s="138">
        <f>SUM(J26:J35)</f>
        <v>0</v>
      </c>
      <c r="K36" s="138">
        <f t="shared" si="2"/>
        <v>0</v>
      </c>
      <c r="L36" s="138">
        <f t="shared" si="2"/>
        <v>0</v>
      </c>
      <c r="M36" s="138">
        <f t="shared" si="2"/>
        <v>0</v>
      </c>
      <c r="N36" s="138">
        <f t="shared" si="2"/>
        <v>0</v>
      </c>
      <c r="O36" s="138">
        <f t="shared" si="2"/>
        <v>0</v>
      </c>
      <c r="P36" s="138">
        <f t="shared" si="2"/>
        <v>0</v>
      </c>
      <c r="Q36" s="138">
        <f t="shared" si="2"/>
        <v>0</v>
      </c>
      <c r="R36" s="138">
        <f t="shared" si="2"/>
        <v>0</v>
      </c>
      <c r="S36" s="138">
        <f t="shared" si="2"/>
        <v>0</v>
      </c>
      <c r="T36" s="138">
        <f t="shared" si="2"/>
        <v>0</v>
      </c>
      <c r="U36" s="138">
        <f t="shared" si="2"/>
        <v>0</v>
      </c>
      <c r="V36" s="138">
        <f t="shared" si="2"/>
        <v>0</v>
      </c>
      <c r="W36" s="138">
        <f t="shared" si="2"/>
        <v>0</v>
      </c>
      <c r="X36" s="138">
        <f t="shared" si="2"/>
        <v>0</v>
      </c>
      <c r="Y36" s="138">
        <f t="shared" si="2"/>
        <v>0</v>
      </c>
      <c r="Z36" s="138">
        <f t="shared" si="2"/>
        <v>0</v>
      </c>
      <c r="AA36" s="138">
        <f t="shared" si="2"/>
        <v>0</v>
      </c>
      <c r="AB36" s="138">
        <f t="shared" si="2"/>
        <v>0</v>
      </c>
      <c r="AC36" s="138">
        <f t="shared" si="2"/>
        <v>0</v>
      </c>
      <c r="AD36" s="138">
        <f t="shared" si="2"/>
        <v>0</v>
      </c>
      <c r="AE36" s="138">
        <f t="shared" si="2"/>
        <v>0</v>
      </c>
      <c r="AF36" s="138">
        <f t="shared" si="2"/>
        <v>0</v>
      </c>
      <c r="AG36" s="138">
        <f t="shared" ref="AG36:AM36" si="3">SUM(AG26:AG35)</f>
        <v>0</v>
      </c>
      <c r="AH36" s="138">
        <f t="shared" si="3"/>
        <v>0</v>
      </c>
      <c r="AI36" s="138">
        <f t="shared" si="3"/>
        <v>0</v>
      </c>
      <c r="AJ36" s="138">
        <f t="shared" si="3"/>
        <v>0</v>
      </c>
      <c r="AK36" s="138">
        <f t="shared" si="3"/>
        <v>0</v>
      </c>
      <c r="AL36" s="138">
        <f t="shared" si="3"/>
        <v>0</v>
      </c>
      <c r="AM36" s="138">
        <f t="shared" si="3"/>
        <v>0</v>
      </c>
    </row>
    <row r="37" spans="1:40">
      <c r="A37" s="115"/>
      <c r="B37" s="116"/>
      <c r="C37" s="141">
        <f>C36-D46</f>
        <v>0</v>
      </c>
      <c r="D37" s="137"/>
      <c r="E37" s="115"/>
      <c r="F37" s="141"/>
      <c r="G37" s="115"/>
      <c r="H37" s="141">
        <f>H36-D57</f>
        <v>0</v>
      </c>
      <c r="I37" s="141">
        <f>COUNTIFS('3-班级学员信息表'!$AC:$AC,'12-经营数据表'!I$25,'3-班级学员信息表'!$Q:$Q,"在读")-I36</f>
        <v>0</v>
      </c>
      <c r="J37" s="141">
        <f>COUNTIFS('3-班级学员信息表'!$AC:$AC,'12-经营数据表'!J$25,'3-班级学员信息表'!$Q:$Q,"在读")-J36</f>
        <v>0</v>
      </c>
      <c r="K37" s="141">
        <f>COUNTIFS('3-班级学员信息表'!$AC:$AC,'12-经营数据表'!K$25,'3-班级学员信息表'!$Q:$Q,"在读")-K36</f>
        <v>0</v>
      </c>
      <c r="L37" s="141">
        <f>COUNTIFS('3-班级学员信息表'!$AC:$AC,'12-经营数据表'!L$25,'3-班级学员信息表'!$Q:$Q,"在读")-L36</f>
        <v>0</v>
      </c>
      <c r="M37" s="141">
        <f>COUNTIFS('3-班级学员信息表'!$AC:$AC,'12-经营数据表'!M$25,'3-班级学员信息表'!$Q:$Q,"在读")-M36</f>
        <v>0</v>
      </c>
      <c r="N37" s="141">
        <f>COUNTIFS('3-班级学员信息表'!$AC:$AC,'12-经营数据表'!N$25,'3-班级学员信息表'!$Q:$Q,"在读")-N36</f>
        <v>0</v>
      </c>
      <c r="O37" s="141">
        <f>COUNTIFS('3-班级学员信息表'!$AC:$AC,'12-经营数据表'!O$25,'3-班级学员信息表'!$Q:$Q,"在读")-O36</f>
        <v>0</v>
      </c>
      <c r="P37" s="141">
        <f>COUNTIFS('3-班级学员信息表'!$AC:$AC,'12-经营数据表'!P$25,'3-班级学员信息表'!$Q:$Q,"在读")-P36</f>
        <v>0</v>
      </c>
      <c r="Q37" s="141">
        <f>COUNTIFS('3-班级学员信息表'!$AC:$AC,'12-经营数据表'!Q$25,'3-班级学员信息表'!$Q:$Q,"在读")-Q36</f>
        <v>0</v>
      </c>
      <c r="R37" s="141">
        <f>COUNTIFS('3-班级学员信息表'!$AC:$AC,'12-经营数据表'!R$25,'3-班级学员信息表'!$Q:$Q,"在读")-R36</f>
        <v>0</v>
      </c>
      <c r="S37" s="141">
        <f>COUNTIFS('3-班级学员信息表'!$AC:$AC,'12-经营数据表'!S$25,'3-班级学员信息表'!$Q:$Q,"在读")-S36</f>
        <v>0</v>
      </c>
      <c r="T37" s="141">
        <f>COUNTIFS('3-班级学员信息表'!$AC:$AC,'12-经营数据表'!T$25,'3-班级学员信息表'!$Q:$Q,"在读")-T36</f>
        <v>0</v>
      </c>
      <c r="U37" s="141">
        <f>COUNTIFS('3-班级学员信息表'!$AC:$AC,'12-经营数据表'!U$25,'3-班级学员信息表'!$Q:$Q,"在读")-U36</f>
        <v>0</v>
      </c>
      <c r="V37" s="141">
        <f>COUNTIFS('3-班级学员信息表'!$AC:$AC,'12-经营数据表'!V$25,'3-班级学员信息表'!$Q:$Q,"在读")-V36</f>
        <v>0</v>
      </c>
      <c r="W37" s="141">
        <f>COUNTIFS('3-班级学员信息表'!$AC:$AC,'12-经营数据表'!W$25,'3-班级学员信息表'!$Q:$Q,"在读")-W36</f>
        <v>0</v>
      </c>
      <c r="X37" s="141">
        <f>COUNTIFS('3-班级学员信息表'!$AC:$AC,'12-经营数据表'!X$25,'3-班级学员信息表'!$Q:$Q,"在读")-X36</f>
        <v>0</v>
      </c>
      <c r="Y37" s="141">
        <f>COUNTIFS('3-班级学员信息表'!$AC:$AC,'12-经营数据表'!Y$25,'3-班级学员信息表'!$Q:$Q,"在读")-Y36</f>
        <v>0</v>
      </c>
      <c r="Z37" s="141">
        <f>COUNTIFS('3-班级学员信息表'!$AC:$AC,'12-经营数据表'!Z$25,'3-班级学员信息表'!$Q:$Q,"在读")-Z36</f>
        <v>0</v>
      </c>
      <c r="AA37" s="141">
        <f>COUNTIFS('3-班级学员信息表'!$AC:$AC,'12-经营数据表'!AA$25,'3-班级学员信息表'!$Q:$Q,"在读")-AA36</f>
        <v>0</v>
      </c>
      <c r="AB37" s="141">
        <f>COUNTIFS('3-班级学员信息表'!$AC:$AC,'12-经营数据表'!AB$25,'3-班级学员信息表'!$Q:$Q,"在读")-AB36</f>
        <v>0</v>
      </c>
      <c r="AC37" s="141">
        <f>COUNTIFS('3-班级学员信息表'!$AC:$AC,'12-经营数据表'!AC$25,'3-班级学员信息表'!$Q:$Q,"在读")-AC36</f>
        <v>0</v>
      </c>
      <c r="AD37" s="141">
        <f>COUNTIFS('3-班级学员信息表'!$AC:$AC,'12-经营数据表'!AD$25,'3-班级学员信息表'!$Q:$Q,"在读")-AD36</f>
        <v>0</v>
      </c>
      <c r="AE37" s="141">
        <f>COUNTIFS('3-班级学员信息表'!$AC:$AC,'12-经营数据表'!AE$25,'3-班级学员信息表'!$Q:$Q,"在读")-AE36</f>
        <v>0</v>
      </c>
      <c r="AF37" s="141">
        <f>COUNTIFS('3-班级学员信息表'!$AC:$AC,'12-经营数据表'!AF$25,'3-班级学员信息表'!$Q:$Q,"在读")-AF36</f>
        <v>0</v>
      </c>
      <c r="AG37" s="141">
        <f>COUNTIFS('3-班级学员信息表'!$AC:$AC,'12-经营数据表'!AG$25,'3-班级学员信息表'!$Q:$Q,"在读")-AG36</f>
        <v>0</v>
      </c>
      <c r="AH37" s="141">
        <f>COUNTIFS('3-班级学员信息表'!$AC:$AC,'12-经营数据表'!AH$25,'3-班级学员信息表'!$Q:$Q,"在读")-AH36</f>
        <v>0</v>
      </c>
      <c r="AI37" s="141">
        <f>COUNTIFS('3-班级学员信息表'!$AC:$AC,'12-经营数据表'!AI$25,'3-班级学员信息表'!$Q:$Q,"在读")-AI36</f>
        <v>0</v>
      </c>
      <c r="AJ37" s="141">
        <f>COUNTIFS('3-班级学员信息表'!$AC:$AC,'12-经营数据表'!AJ$25,'3-班级学员信息表'!$Q:$Q,"在读")-AJ36</f>
        <v>0</v>
      </c>
      <c r="AK37" s="141">
        <f>COUNTIFS('3-班级学员信息表'!$AC:$AC,'12-经营数据表'!AK$25,'3-班级学员信息表'!$Q:$Q,"在读")-AK36</f>
        <v>0</v>
      </c>
      <c r="AL37" s="141">
        <f>COUNTIFS('3-班级学员信息表'!$AC:$AC,'12-经营数据表'!AL$25,'3-班级学员信息表'!$Q:$Q,"在读")-AL36</f>
        <v>0</v>
      </c>
      <c r="AM37" s="141">
        <f>COUNTIFS('3-班级学员信息表'!$AC:$AC,'12-经营数据表'!AM$25,'3-班级学员信息表'!$Q:$Q,"在读")-AM36</f>
        <v>0</v>
      </c>
    </row>
    <row r="38" spans="1:40">
      <c r="A38" s="142"/>
      <c r="B38" s="278" t="s">
        <v>1609</v>
      </c>
      <c r="C38" s="278"/>
      <c r="D38" s="143" t="s">
        <v>1610</v>
      </c>
      <c r="E38" s="144"/>
      <c r="F38" s="144"/>
      <c r="G38" s="144"/>
      <c r="H38" s="144"/>
      <c r="I38" s="144"/>
      <c r="J38" s="144"/>
      <c r="K38" s="144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2"/>
      <c r="AG38" s="2"/>
      <c r="AH38" s="2"/>
      <c r="AI38" s="2"/>
      <c r="AJ38" s="2"/>
      <c r="AK38" s="2"/>
      <c r="AL38" s="2"/>
      <c r="AM38" s="2"/>
    </row>
    <row r="39" spans="1:40">
      <c r="A39" s="115"/>
      <c r="B39" s="279" t="s">
        <v>1611</v>
      </c>
      <c r="C39" s="279"/>
      <c r="D39" s="140">
        <v>174</v>
      </c>
      <c r="E39" s="145"/>
      <c r="F39" s="145"/>
      <c r="G39" s="145"/>
      <c r="H39" s="145"/>
      <c r="I39" s="145"/>
      <c r="J39" s="145"/>
      <c r="K39" s="14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2"/>
      <c r="AG39" s="2"/>
      <c r="AH39" s="2"/>
      <c r="AI39" s="2"/>
      <c r="AJ39" s="2"/>
      <c r="AK39" s="2"/>
      <c r="AL39" s="2"/>
      <c r="AM39" s="2"/>
    </row>
    <row r="40" spans="1:40">
      <c r="A40" s="115"/>
      <c r="B40" s="271" t="s">
        <v>1612</v>
      </c>
      <c r="C40" s="271"/>
      <c r="D40" s="139">
        <f>COUNTIFS('10-新增明细'!$D$2:$D$425,"新生",'10-新增明细'!$E$2:$E$425,"&lt;&gt;")</f>
        <v>40</v>
      </c>
      <c r="E40" s="145"/>
      <c r="F40" s="145"/>
      <c r="G40" s="145"/>
      <c r="H40" s="145"/>
      <c r="I40" s="145"/>
      <c r="J40" s="145"/>
      <c r="K40" s="14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2"/>
      <c r="AG40" s="2"/>
      <c r="AH40" s="2"/>
      <c r="AI40" s="2"/>
      <c r="AJ40" s="2"/>
      <c r="AK40" s="2"/>
      <c r="AL40" s="2"/>
      <c r="AM40" s="2"/>
    </row>
    <row r="41" spans="1:40">
      <c r="A41" s="115"/>
      <c r="B41" s="269" t="s">
        <v>1613</v>
      </c>
      <c r="C41" s="269"/>
      <c r="D41" s="139">
        <f>COUNTIFS('10-新增明细'!$D$2:$D$425,"转入",'10-新增明细'!$E$2:$E$425,"&lt;&gt;")</f>
        <v>2</v>
      </c>
      <c r="E41" s="145"/>
      <c r="F41" s="145"/>
      <c r="G41" s="145"/>
      <c r="H41" s="145"/>
      <c r="I41" s="145"/>
      <c r="J41" s="145"/>
      <c r="K41" s="14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2"/>
      <c r="AG41" s="2"/>
      <c r="AH41" s="2"/>
      <c r="AI41" s="2"/>
      <c r="AJ41" s="2"/>
      <c r="AK41" s="2"/>
      <c r="AL41" s="2"/>
      <c r="AM41" s="2"/>
    </row>
    <row r="42" spans="1:40">
      <c r="A42" s="115"/>
      <c r="B42" s="269" t="s">
        <v>1614</v>
      </c>
      <c r="C42" s="269"/>
      <c r="D42" s="139">
        <f>COUNTIFS('10-新增明细'!$D$2:$D$425,"流失回来",'10-新增明细'!$E$2:$E$425,"&lt;&gt;")</f>
        <v>0</v>
      </c>
      <c r="E42" s="145"/>
      <c r="F42" s="145"/>
      <c r="G42" s="145"/>
      <c r="H42" s="145"/>
      <c r="I42" s="145"/>
      <c r="J42" s="145"/>
      <c r="K42" s="14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2"/>
      <c r="AG42" s="2"/>
      <c r="AH42" s="2"/>
      <c r="AI42" s="2"/>
      <c r="AJ42" s="2"/>
      <c r="AK42" s="2"/>
      <c r="AL42" s="2"/>
      <c r="AM42" s="2"/>
    </row>
    <row r="43" spans="1:40">
      <c r="A43" s="115"/>
      <c r="B43" s="270" t="s">
        <v>1615</v>
      </c>
      <c r="C43" s="270"/>
      <c r="D43" s="139">
        <f>COUNTIFS('11-减少明细'!$D$2:$D$120,"流失",'11-减少明细'!$E$2:$E$120,"&lt;&gt;")</f>
        <v>0</v>
      </c>
      <c r="E43" s="145"/>
      <c r="F43" s="145"/>
      <c r="G43" s="145"/>
      <c r="H43" s="145"/>
      <c r="I43" s="145"/>
      <c r="J43" s="145"/>
      <c r="K43" s="14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2"/>
      <c r="AG43" s="2"/>
      <c r="AH43" s="2"/>
      <c r="AI43" s="2"/>
      <c r="AJ43" s="2"/>
      <c r="AK43" s="2"/>
      <c r="AL43" s="2"/>
      <c r="AM43" s="2"/>
    </row>
    <row r="44" spans="1:40">
      <c r="A44" s="115"/>
      <c r="B44" s="269" t="s">
        <v>1616</v>
      </c>
      <c r="C44" s="269"/>
      <c r="D44" s="139">
        <f>COUNTIFS('11-减少明细'!$D$2:$D$120,"退费",'11-减少明细'!$E$2:$E$120,"&lt;&gt;")</f>
        <v>0</v>
      </c>
      <c r="E44" s="145"/>
      <c r="F44" s="145"/>
      <c r="G44" s="145"/>
      <c r="H44" s="145"/>
      <c r="I44" s="145"/>
      <c r="J44" s="145"/>
      <c r="K44" s="14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2"/>
      <c r="AG44" s="2"/>
      <c r="AH44" s="2"/>
      <c r="AI44" s="2"/>
      <c r="AJ44" s="2"/>
      <c r="AK44" s="2"/>
      <c r="AL44" s="2"/>
      <c r="AM44" s="2"/>
    </row>
    <row r="45" spans="1:40">
      <c r="A45" s="115"/>
      <c r="B45" s="271" t="s">
        <v>1617</v>
      </c>
      <c r="C45" s="271"/>
      <c r="D45" s="139">
        <f>COUNTIFS('11-减少明细'!$D$2:$D$120,"转出",'11-减少明细'!$E$2:$E$120,"&lt;&gt;")</f>
        <v>2</v>
      </c>
      <c r="E45" s="145"/>
      <c r="F45" s="145"/>
      <c r="G45" s="145"/>
      <c r="H45" s="145"/>
      <c r="I45" s="145"/>
      <c r="J45" s="145"/>
      <c r="K45" s="14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2"/>
      <c r="AG45" s="2"/>
      <c r="AH45" s="2"/>
      <c r="AI45" s="2"/>
      <c r="AJ45" s="2"/>
      <c r="AK45" s="2"/>
      <c r="AL45" s="2"/>
      <c r="AM45" s="2"/>
    </row>
    <row r="46" spans="1:40">
      <c r="A46" s="115"/>
      <c r="B46" s="270" t="s">
        <v>1618</v>
      </c>
      <c r="C46" s="270"/>
      <c r="D46" s="138">
        <f>D39+D40+D41+D42-D43-D44-D45</f>
        <v>214</v>
      </c>
      <c r="E46" s="145"/>
      <c r="F46" s="145"/>
      <c r="G46" s="145"/>
      <c r="H46" s="145"/>
      <c r="I46" s="145"/>
      <c r="J46" s="145"/>
      <c r="K46" s="14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2"/>
      <c r="AG46" s="2"/>
      <c r="AH46" s="2"/>
      <c r="AI46" s="2"/>
      <c r="AJ46" s="2"/>
      <c r="AK46" s="2"/>
      <c r="AL46" s="2"/>
      <c r="AM46" s="2"/>
    </row>
    <row r="47" spans="1:40">
      <c r="A47" s="115"/>
      <c r="B47" s="146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2"/>
      <c r="AG47" s="2"/>
      <c r="AH47" s="2"/>
      <c r="AI47" s="2"/>
      <c r="AJ47" s="2"/>
      <c r="AK47" s="2"/>
      <c r="AL47" s="2"/>
      <c r="AM47" s="2"/>
    </row>
    <row r="48" spans="1:40">
      <c r="A48" s="115"/>
      <c r="B48" s="116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2"/>
      <c r="AG48" s="2"/>
      <c r="AH48" s="2"/>
      <c r="AI48" s="2"/>
      <c r="AJ48" s="2"/>
      <c r="AK48" s="2"/>
      <c r="AL48" s="2"/>
      <c r="AM48" s="2"/>
    </row>
    <row r="49" spans="1:39">
      <c r="A49" s="115" t="s">
        <v>107</v>
      </c>
      <c r="B49" s="130" t="s">
        <v>108</v>
      </c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2"/>
      <c r="B50" s="272" t="s">
        <v>1619</v>
      </c>
      <c r="C50" s="274" t="s">
        <v>1620</v>
      </c>
      <c r="D50" s="275"/>
      <c r="E50" s="276"/>
      <c r="F50" s="274" t="s">
        <v>109</v>
      </c>
      <c r="G50" s="275"/>
      <c r="H50" s="275"/>
      <c r="I50" s="275"/>
      <c r="J50" s="276"/>
      <c r="K50" s="274" t="s">
        <v>110</v>
      </c>
      <c r="L50" s="275"/>
      <c r="M50" s="276"/>
      <c r="N50" s="268" t="s">
        <v>1621</v>
      </c>
      <c r="O50" s="268"/>
      <c r="P50" s="268"/>
      <c r="Q50" s="268"/>
      <c r="R50" s="266" t="s">
        <v>844</v>
      </c>
      <c r="S50" s="281" t="s">
        <v>111</v>
      </c>
      <c r="T50" s="281" t="s">
        <v>112</v>
      </c>
      <c r="U50" s="274" t="s">
        <v>113</v>
      </c>
      <c r="V50" s="276"/>
      <c r="W50" s="281" t="s">
        <v>120</v>
      </c>
      <c r="X50" s="280" t="s">
        <v>1622</v>
      </c>
      <c r="Y50" s="132"/>
      <c r="Z50" s="132"/>
      <c r="AA50" s="132"/>
      <c r="AB50" s="132"/>
      <c r="AC50" s="132"/>
      <c r="AD50" s="132"/>
      <c r="AE50" s="13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2"/>
      <c r="B51" s="273"/>
      <c r="C51" s="135" t="s">
        <v>1623</v>
      </c>
      <c r="D51" s="135" t="s">
        <v>114</v>
      </c>
      <c r="E51" s="134" t="s">
        <v>115</v>
      </c>
      <c r="F51" s="135" t="s">
        <v>116</v>
      </c>
      <c r="G51" s="135" t="s">
        <v>59</v>
      </c>
      <c r="H51" s="135" t="s">
        <v>117</v>
      </c>
      <c r="I51" s="135" t="s">
        <v>106</v>
      </c>
      <c r="J51" s="134" t="s">
        <v>115</v>
      </c>
      <c r="K51" s="134" t="s">
        <v>81</v>
      </c>
      <c r="L51" s="134" t="s">
        <v>118</v>
      </c>
      <c r="M51" s="134" t="s">
        <v>115</v>
      </c>
      <c r="N51" s="135" t="s">
        <v>1624</v>
      </c>
      <c r="O51" s="135" t="s">
        <v>1625</v>
      </c>
      <c r="P51" s="135" t="s">
        <v>861</v>
      </c>
      <c r="Q51" s="135" t="s">
        <v>843</v>
      </c>
      <c r="R51" s="267"/>
      <c r="S51" s="282"/>
      <c r="T51" s="282"/>
      <c r="U51" s="135" t="s">
        <v>81</v>
      </c>
      <c r="V51" s="135" t="s">
        <v>119</v>
      </c>
      <c r="W51" s="282"/>
      <c r="X51" s="280"/>
      <c r="Y51" s="132"/>
      <c r="Z51" s="132"/>
      <c r="AA51" s="132"/>
      <c r="AB51" s="132"/>
      <c r="AC51" s="132"/>
      <c r="AD51" s="132"/>
      <c r="AE51" s="132"/>
      <c r="AF51" s="2"/>
      <c r="AG51" s="2"/>
      <c r="AH51" s="2"/>
      <c r="AI51" s="2"/>
      <c r="AJ51" s="2"/>
      <c r="AK51" s="2"/>
      <c r="AL51" s="2"/>
      <c r="AM51" s="2"/>
    </row>
    <row r="52" spans="1:39">
      <c r="A52" s="132"/>
      <c r="B52" s="148" t="s">
        <v>1626</v>
      </c>
      <c r="C52" s="149">
        <f>COUNTIFS('2-班级信息'!AK:AK,'12-经营数据表'!B52,'2-班级信息'!V:V,"未结业")</f>
        <v>0</v>
      </c>
      <c r="D52" s="150">
        <f>SUMIFS('2-班级信息'!P:P,'2-班级信息'!AK:AK,'12-经营数据表'!B52,'2-班级信息'!V:V,"未结业")</f>
        <v>0</v>
      </c>
      <c r="E52" s="151">
        <f>IF(ISERROR(D52/C52),,D52/C52)</f>
        <v>0</v>
      </c>
      <c r="F52" s="152"/>
      <c r="G52" s="153"/>
      <c r="H52" s="154"/>
      <c r="I52" s="154"/>
      <c r="J52" s="151">
        <f>IF(ISERROR(I52/H52),,I52/H52)</f>
        <v>0</v>
      </c>
      <c r="K52" s="155">
        <f t="shared" ref="K52:L56" si="4">C52-H52</f>
        <v>0</v>
      </c>
      <c r="L52" s="155">
        <f t="shared" si="4"/>
        <v>0</v>
      </c>
      <c r="M52" s="151">
        <f>IF(ISERROR(L52/K52),,L52/K52)</f>
        <v>0</v>
      </c>
      <c r="N52" s="154"/>
      <c r="O52" s="154"/>
      <c r="P52" s="154"/>
      <c r="Q52" s="154"/>
      <c r="R52" s="156">
        <f t="shared" ref="R52:R57" si="5">+IF(ISERROR(Q52/P52),,Q52/P52)</f>
        <v>0</v>
      </c>
      <c r="S52" s="157"/>
      <c r="T52" s="154"/>
      <c r="U52" s="135"/>
      <c r="V52" s="135"/>
      <c r="W52" s="154"/>
      <c r="X52" s="154"/>
      <c r="Y52" s="132"/>
      <c r="Z52" s="132"/>
      <c r="AA52" s="132"/>
      <c r="AB52" s="132"/>
      <c r="AC52" s="132"/>
      <c r="AD52" s="132"/>
      <c r="AE52" s="132"/>
      <c r="AF52" s="2"/>
      <c r="AG52" s="2"/>
      <c r="AH52" s="2"/>
      <c r="AI52" s="2"/>
      <c r="AJ52" s="2"/>
      <c r="AK52" s="2"/>
      <c r="AL52" s="2"/>
      <c r="AM52" s="2"/>
    </row>
    <row r="53" spans="1:39">
      <c r="A53" s="158"/>
      <c r="B53" s="148" t="s">
        <v>1627</v>
      </c>
      <c r="C53" s="159">
        <f>COUNTIFS('2-班级信息'!AK:AK,'12-经营数据表'!B53,'2-班级信息'!V:V,"未结业")</f>
        <v>0</v>
      </c>
      <c r="D53" s="150">
        <f>SUMIFS('2-班级信息'!P:P,'2-班级信息'!AK:AK,'12-经营数据表'!B53,'2-班级信息'!V:V,"未结业")</f>
        <v>0</v>
      </c>
      <c r="E53" s="151">
        <f>IF(ISERROR(D53/C53),,D53/C53)</f>
        <v>0</v>
      </c>
      <c r="F53" s="160"/>
      <c r="G53" s="153"/>
      <c r="H53" s="154"/>
      <c r="I53" s="154"/>
      <c r="J53" s="151">
        <f>IF(ISERROR(I53/H53),,I53/H53)</f>
        <v>0</v>
      </c>
      <c r="K53" s="155">
        <f t="shared" si="4"/>
        <v>0</v>
      </c>
      <c r="L53" s="155">
        <f t="shared" si="4"/>
        <v>0</v>
      </c>
      <c r="M53" s="151">
        <f>IF(ISERROR(L53/K53),,L53/K53)</f>
        <v>0</v>
      </c>
      <c r="N53" s="154"/>
      <c r="O53" s="154"/>
      <c r="P53" s="154"/>
      <c r="Q53" s="154"/>
      <c r="R53" s="156">
        <f t="shared" si="5"/>
        <v>0</v>
      </c>
      <c r="S53" s="161"/>
      <c r="T53" s="154"/>
      <c r="U53" s="162"/>
      <c r="V53" s="162"/>
      <c r="W53" s="154"/>
      <c r="X53" s="154"/>
      <c r="Y53" s="158"/>
      <c r="Z53" s="158"/>
      <c r="AA53" s="158"/>
      <c r="AB53" s="158"/>
      <c r="AC53" s="158"/>
      <c r="AD53" s="158"/>
      <c r="AE53" s="158"/>
      <c r="AF53" s="2"/>
      <c r="AG53" s="2"/>
      <c r="AH53" s="2"/>
      <c r="AI53" s="2"/>
      <c r="AJ53" s="2"/>
      <c r="AK53" s="2"/>
      <c r="AL53" s="2"/>
      <c r="AM53" s="2"/>
    </row>
    <row r="54" spans="1:39">
      <c r="A54" s="158"/>
      <c r="B54" s="148" t="s">
        <v>27</v>
      </c>
      <c r="C54" s="159">
        <f>COUNTIFS('2-班级信息'!AK:AK,'12-经营数据表'!B54,'2-班级信息'!V:V,"未结业")</f>
        <v>0</v>
      </c>
      <c r="D54" s="150">
        <f>SUMIFS('2-班级信息'!P:P,'2-班级信息'!AK:AK,'12-经营数据表'!B54,'2-班级信息'!V:V,"未结业")</f>
        <v>0</v>
      </c>
      <c r="E54" s="151">
        <f>IF(ISERROR(D54/C54),,D54/C54)</f>
        <v>0</v>
      </c>
      <c r="F54" s="152"/>
      <c r="G54" s="153"/>
      <c r="H54" s="154"/>
      <c r="I54" s="154"/>
      <c r="J54" s="151">
        <f>IF(ISERROR(I54/H54),,I54/H54)</f>
        <v>0</v>
      </c>
      <c r="K54" s="155">
        <f t="shared" si="4"/>
        <v>0</v>
      </c>
      <c r="L54" s="155">
        <f t="shared" si="4"/>
        <v>0</v>
      </c>
      <c r="M54" s="151">
        <f>IF(ISERROR(L54/K54),,L54/K54)</f>
        <v>0</v>
      </c>
      <c r="N54" s="154"/>
      <c r="O54" s="154"/>
      <c r="P54" s="154"/>
      <c r="Q54" s="154"/>
      <c r="R54" s="156">
        <f t="shared" si="5"/>
        <v>0</v>
      </c>
      <c r="S54" s="163"/>
      <c r="T54" s="154"/>
      <c r="U54" s="162"/>
      <c r="V54" s="162"/>
      <c r="W54" s="154"/>
      <c r="X54" s="154"/>
      <c r="Y54" s="158"/>
      <c r="Z54" s="158"/>
      <c r="AA54" s="158"/>
      <c r="AB54" s="158"/>
      <c r="AC54" s="158"/>
      <c r="AD54" s="158"/>
      <c r="AE54" s="158"/>
      <c r="AF54" s="2"/>
      <c r="AG54" s="2"/>
      <c r="AH54" s="2"/>
      <c r="AI54" s="2"/>
      <c r="AJ54" s="2"/>
      <c r="AK54" s="2"/>
      <c r="AL54" s="2"/>
      <c r="AM54" s="2"/>
    </row>
    <row r="55" spans="1:39">
      <c r="A55" s="158"/>
      <c r="B55" s="148" t="s">
        <v>28</v>
      </c>
      <c r="C55" s="159">
        <f>COUNTIFS('2-班级信息'!AK:AK,'12-经营数据表'!B55,'2-班级信息'!V:V,"未结业")</f>
        <v>0</v>
      </c>
      <c r="D55" s="150">
        <f>SUMIFS('2-班级信息'!P:P,'2-班级信息'!AK:AK,'12-经营数据表'!B55,'2-班级信息'!V:V,"未结业")</f>
        <v>0</v>
      </c>
      <c r="E55" s="151">
        <f>IF(ISERROR(D55/C55),,D55/C55)</f>
        <v>0</v>
      </c>
      <c r="F55" s="152"/>
      <c r="G55" s="153"/>
      <c r="H55" s="154"/>
      <c r="I55" s="154"/>
      <c r="J55" s="151">
        <f>IF(ISERROR(I55/H55),,I55/H55)</f>
        <v>0</v>
      </c>
      <c r="K55" s="155">
        <f t="shared" si="4"/>
        <v>0</v>
      </c>
      <c r="L55" s="155">
        <f t="shared" si="4"/>
        <v>0</v>
      </c>
      <c r="M55" s="151">
        <f>IF(ISERROR(L55/K55),,L55/K55)</f>
        <v>0</v>
      </c>
      <c r="N55" s="154"/>
      <c r="O55" s="154"/>
      <c r="P55" s="154"/>
      <c r="Q55" s="154"/>
      <c r="R55" s="156">
        <f t="shared" si="5"/>
        <v>0</v>
      </c>
      <c r="S55" s="163"/>
      <c r="T55" s="154"/>
      <c r="U55" s="162"/>
      <c r="V55" s="162"/>
      <c r="W55" s="154"/>
      <c r="X55" s="154"/>
      <c r="Y55" s="158"/>
      <c r="Z55" s="158"/>
      <c r="AA55" s="158"/>
      <c r="AB55" s="158"/>
      <c r="AC55" s="158"/>
      <c r="AD55" s="158"/>
      <c r="AE55" s="158"/>
      <c r="AF55" s="2"/>
      <c r="AG55" s="2"/>
      <c r="AH55" s="2"/>
      <c r="AI55" s="2"/>
      <c r="AJ55" s="2"/>
      <c r="AK55" s="2"/>
      <c r="AL55" s="2"/>
      <c r="AM55" s="2"/>
    </row>
    <row r="56" spans="1:39">
      <c r="A56" s="158"/>
      <c r="B56" s="148" t="s">
        <v>1628</v>
      </c>
      <c r="C56" s="159">
        <f>COUNTIFS('2-班级信息'!AK:AK,'12-经营数据表'!B56,'2-班级信息'!V:V,"未结业")</f>
        <v>0</v>
      </c>
      <c r="D56" s="150">
        <f>SUMIFS('2-班级信息'!P:P,'2-班级信息'!AK:AK,'12-经营数据表'!B56,'2-班级信息'!V:V,"未结业")</f>
        <v>0</v>
      </c>
      <c r="E56" s="151">
        <f>IF(ISERROR(D56/C56),,D56/C56)</f>
        <v>0</v>
      </c>
      <c r="F56" s="152"/>
      <c r="G56" s="153"/>
      <c r="H56" s="154"/>
      <c r="I56" s="154"/>
      <c r="J56" s="151">
        <f>IF(ISERROR(I56/H56),,I56/H56)</f>
        <v>0</v>
      </c>
      <c r="K56" s="155">
        <f t="shared" si="4"/>
        <v>0</v>
      </c>
      <c r="L56" s="155">
        <f t="shared" si="4"/>
        <v>0</v>
      </c>
      <c r="M56" s="151">
        <f>IF(ISERROR(L56/K56),,L56/K56)</f>
        <v>0</v>
      </c>
      <c r="N56" s="154"/>
      <c r="O56" s="154"/>
      <c r="P56" s="154"/>
      <c r="Q56" s="154"/>
      <c r="R56" s="156">
        <f t="shared" si="5"/>
        <v>0</v>
      </c>
      <c r="S56" s="163"/>
      <c r="T56" s="154"/>
      <c r="U56" s="162"/>
      <c r="V56" s="162"/>
      <c r="W56" s="154"/>
      <c r="X56" s="154"/>
      <c r="Y56" s="158"/>
      <c r="Z56" s="158"/>
      <c r="AA56" s="158"/>
      <c r="AB56" s="158"/>
      <c r="AC56" s="158"/>
      <c r="AD56" s="158"/>
      <c r="AE56" s="158"/>
      <c r="AF56" s="2"/>
      <c r="AG56" s="2"/>
      <c r="AH56" s="2"/>
      <c r="AI56" s="2"/>
      <c r="AJ56" s="2"/>
      <c r="AK56" s="2"/>
      <c r="AL56" s="2"/>
      <c r="AM56" s="2"/>
    </row>
    <row r="57" spans="1:39">
      <c r="A57" s="158"/>
      <c r="B57" s="148" t="s">
        <v>82</v>
      </c>
      <c r="C57" s="155">
        <f>SUM(C52:C56)</f>
        <v>0</v>
      </c>
      <c r="D57" s="155">
        <f>SUM(D52:D56)</f>
        <v>0</v>
      </c>
      <c r="E57" s="151">
        <f>IF(ISERROR((D57-D56)/(C57-C56)),,(D57-D56)/(C57-C56))</f>
        <v>0</v>
      </c>
      <c r="F57" s="164"/>
      <c r="G57" s="164"/>
      <c r="H57" s="155">
        <f>SUM(H52:H56)</f>
        <v>0</v>
      </c>
      <c r="I57" s="155">
        <f>SUM(I52:I56)</f>
        <v>0</v>
      </c>
      <c r="J57" s="151">
        <f>IF(ISERROR((I57-I56)/(H57-H56)),,(I57-I56)/(H57-H56))</f>
        <v>0</v>
      </c>
      <c r="K57" s="155">
        <f>SUM(K52:K56)</f>
        <v>0</v>
      </c>
      <c r="L57" s="155">
        <f>SUM(L52:L56)</f>
        <v>0</v>
      </c>
      <c r="M57" s="151">
        <f>IF(ISERROR((L57-L56)/(K57-K56)),,(L57-L56)/(K57-K56))</f>
        <v>0</v>
      </c>
      <c r="N57" s="155">
        <f>SUM(N52:N56)</f>
        <v>0</v>
      </c>
      <c r="O57" s="155">
        <f>SUM(O52:O56)</f>
        <v>0</v>
      </c>
      <c r="P57" s="155">
        <f>SUM(P52:P56)</f>
        <v>0</v>
      </c>
      <c r="Q57" s="155">
        <f>SUM(Q52:Q56)</f>
        <v>0</v>
      </c>
      <c r="R57" s="156">
        <f t="shared" si="5"/>
        <v>0</v>
      </c>
      <c r="S57" s="165">
        <f t="shared" ref="S57:X57" si="6">SUM(S52:S56)</f>
        <v>0</v>
      </c>
      <c r="T57" s="155">
        <f t="shared" si="6"/>
        <v>0</v>
      </c>
      <c r="U57" s="165">
        <f t="shared" si="6"/>
        <v>0</v>
      </c>
      <c r="V57" s="165">
        <f t="shared" si="6"/>
        <v>0</v>
      </c>
      <c r="W57" s="155">
        <f t="shared" si="6"/>
        <v>0</v>
      </c>
      <c r="X57" s="155">
        <f t="shared" si="6"/>
        <v>0</v>
      </c>
      <c r="Y57" s="158"/>
      <c r="Z57" s="158"/>
      <c r="AA57" s="158"/>
      <c r="AB57" s="158"/>
      <c r="AC57" s="158"/>
      <c r="AD57" s="158"/>
      <c r="AE57" s="158"/>
      <c r="AF57" s="2"/>
      <c r="AG57" s="2"/>
      <c r="AH57" s="2"/>
      <c r="AI57" s="2"/>
      <c r="AJ57" s="2"/>
      <c r="AK57" s="2"/>
      <c r="AL57" s="2"/>
      <c r="AM57" s="2"/>
    </row>
    <row r="58" spans="1:39">
      <c r="A58" s="115"/>
      <c r="B58" s="166"/>
      <c r="C58" s="167">
        <f>C57-C21</f>
        <v>0</v>
      </c>
      <c r="D58" s="167">
        <f>D57-H36</f>
        <v>0</v>
      </c>
      <c r="E58" s="168"/>
      <c r="F58" s="168"/>
      <c r="G58" s="168"/>
      <c r="H58" s="168"/>
      <c r="I58" s="168"/>
      <c r="J58" s="168"/>
      <c r="K58" s="147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2"/>
      <c r="AG58" s="2"/>
      <c r="AH58" s="2"/>
      <c r="AI58" s="2"/>
      <c r="AJ58" s="2"/>
      <c r="AK58" s="2"/>
      <c r="AL58" s="2"/>
      <c r="AM58" s="2"/>
    </row>
    <row r="59" spans="1:39">
      <c r="A59" s="115"/>
      <c r="B59" s="146"/>
      <c r="C59" s="147"/>
      <c r="D59" s="147"/>
      <c r="E59" s="147"/>
      <c r="F59" s="265"/>
      <c r="G59" s="265"/>
      <c r="H59" s="265"/>
      <c r="I59" s="265"/>
      <c r="J59" s="265"/>
      <c r="K59" s="265"/>
      <c r="L59" s="265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15"/>
      <c r="AC59" s="115"/>
      <c r="AD59" s="115"/>
      <c r="AE59" s="115"/>
      <c r="AF59" s="2"/>
      <c r="AG59" s="2"/>
      <c r="AH59" s="2"/>
      <c r="AI59" s="2"/>
      <c r="AJ59" s="2"/>
      <c r="AK59" s="2"/>
      <c r="AL59" s="2"/>
      <c r="AM59" s="2"/>
    </row>
    <row r="60" spans="1:39" ht="42">
      <c r="A60" s="170"/>
      <c r="B60" s="171" t="s">
        <v>122</v>
      </c>
      <c r="C60" s="172" t="s">
        <v>1629</v>
      </c>
      <c r="D60" s="172" t="s">
        <v>1630</v>
      </c>
      <c r="E60" s="172" t="s">
        <v>1631</v>
      </c>
      <c r="F60" s="173" t="s">
        <v>1632</v>
      </c>
      <c r="G60" s="173" t="s">
        <v>1633</v>
      </c>
      <c r="H60" s="173" t="s">
        <v>1634</v>
      </c>
      <c r="I60" s="173" t="s">
        <v>920</v>
      </c>
      <c r="J60" s="173" t="s">
        <v>1635</v>
      </c>
      <c r="K60" s="173" t="s">
        <v>1636</v>
      </c>
      <c r="L60" s="173" t="s">
        <v>1637</v>
      </c>
      <c r="M60" s="172" t="s">
        <v>1638</v>
      </c>
      <c r="N60" s="174" t="s">
        <v>3435</v>
      </c>
      <c r="O60" s="174"/>
      <c r="P60" s="175"/>
      <c r="Q60" s="135" t="s">
        <v>77</v>
      </c>
      <c r="R60" s="135" t="s">
        <v>1639</v>
      </c>
      <c r="S60" s="176"/>
      <c r="T60" s="176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2"/>
      <c r="AL60" s="2"/>
      <c r="AM60" s="2"/>
    </row>
    <row r="61" spans="1:39">
      <c r="A61" s="115"/>
      <c r="B61" s="148" t="s">
        <v>863</v>
      </c>
      <c r="C61" s="177">
        <f>COUNTIFS('3-班级学员信息表'!$AG:$AG,'12-经营数据表'!C$60,'3-班级学员信息表'!$R:$R,'12-经营数据表'!$B61,'3-班级学员信息表'!$Q:$Q,"在读")</f>
        <v>0</v>
      </c>
      <c r="D61" s="177">
        <f>COUNTIFS('3-班级学员信息表'!$AG:$AG,'12-经营数据表'!D$60,'3-班级学员信息表'!$R:$R,'12-经营数据表'!$B61,'3-班级学员信息表'!$Q:$Q,"在读")</f>
        <v>0</v>
      </c>
      <c r="E61" s="177">
        <f>COUNTIFS('3-班级学员信息表'!$AG:$AG,'12-经营数据表'!E$60,'3-班级学员信息表'!$R:$R,'12-经营数据表'!$B61,'3-班级学员信息表'!$Q:$Q,"在读")</f>
        <v>0</v>
      </c>
      <c r="F61" s="177">
        <f>COUNTIFS('3-班级学员信息表'!$AG:$AG,'12-经营数据表'!F$60,'3-班级学员信息表'!$R:$R,'12-经营数据表'!$B61,'3-班级学员信息表'!$Q:$Q,"在读")</f>
        <v>0</v>
      </c>
      <c r="G61" s="177">
        <f>COUNTIFS('3-班级学员信息表'!$AG:$AG,'12-经营数据表'!G$60,'3-班级学员信息表'!$R:$R,'12-经营数据表'!$B61,'3-班级学员信息表'!$Q:$Q,"在读")</f>
        <v>0</v>
      </c>
      <c r="H61" s="177">
        <f>COUNTIFS('3-班级学员信息表'!$AG:$AG,'12-经营数据表'!H$60,'3-班级学员信息表'!$R:$R,'12-经营数据表'!$B61,'3-班级学员信息表'!$Q:$Q,"在读")</f>
        <v>0</v>
      </c>
      <c r="I61" s="177">
        <f>COUNTIFS('3-班级学员信息表'!$AG:$AG,'12-经营数据表'!I$60,'3-班级学员信息表'!$R:$R,'12-经营数据表'!$B61,'3-班级学员信息表'!$Q:$Q,"在读")</f>
        <v>0</v>
      </c>
      <c r="J61" s="177">
        <f>COUNTIFS('3-班级学员信息表'!$AG:$AG,'12-经营数据表'!J$60,'3-班级学员信息表'!$R:$R,'12-经营数据表'!$B61,'3-班级学员信息表'!$Q:$Q,"在读")</f>
        <v>0</v>
      </c>
      <c r="K61" s="177">
        <f>COUNTIFS('3-班级学员信息表'!$AG:$AG,'12-经营数据表'!K$60,'3-班级学员信息表'!$R:$R,'12-经营数据表'!$B61,'3-班级学员信息表'!$Q:$Q,"在读")</f>
        <v>0</v>
      </c>
      <c r="L61" s="177">
        <f>COUNTIFS('3-班级学员信息表'!$AG:$AG,'12-经营数据表'!L$60,'3-班级学员信息表'!$R:$R,'12-经营数据表'!$B61,'3-班级学员信息表'!$Q:$Q,"在读")</f>
        <v>0</v>
      </c>
      <c r="M61" s="177">
        <f>COUNTIFS('3-班级学员信息表'!$AG:$AG,'12-经营数据表'!M$60,'3-班级学员信息表'!$R:$R,'12-经营数据表'!$B61,'3-班级学员信息表'!$Q:$Q,"在读")</f>
        <v>0</v>
      </c>
      <c r="N61" s="177">
        <f>COUNTIFS('3-班级学员信息表'!$AG:$AG,'12-经营数据表'!N$60,'3-班级学员信息表'!$R:$R,'12-经营数据表'!$B61,'3-班级学员信息表'!$Q:$Q,"在读")</f>
        <v>0</v>
      </c>
      <c r="O61" s="177">
        <f>COUNTIFS('3-班级学员信息表'!$AG:$AG,'12-经营数据表'!O$60,'3-班级学员信息表'!$R:$R,'12-经营数据表'!$B61,'3-班级学员信息表'!$Q:$Q,"在读")</f>
        <v>0</v>
      </c>
      <c r="P61" s="177">
        <f>COUNTIFS('3-班级学员信息表'!$AG:$AG,'12-经营数据表'!P$60,'3-班级学员信息表'!$R:$R,'12-经营数据表'!$B61,'3-班级学员信息表'!$Q:$Q,"在读")</f>
        <v>0</v>
      </c>
      <c r="Q61" s="138">
        <f>SUM(C61:P61)</f>
        <v>0</v>
      </c>
      <c r="R61" s="178">
        <f>H52</f>
        <v>0</v>
      </c>
      <c r="S61" s="179"/>
      <c r="T61" s="179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2"/>
      <c r="AL61" s="2"/>
      <c r="AM61" s="2"/>
    </row>
    <row r="62" spans="1:39">
      <c r="A62" s="115"/>
      <c r="B62" s="148" t="s">
        <v>864</v>
      </c>
      <c r="C62" s="177">
        <f>COUNTIFS('3-班级学员信息表'!$AG:$AG,'12-经营数据表'!C$60,'3-班级学员信息表'!$R:$R,'12-经营数据表'!$B62,'3-班级学员信息表'!$Q:$Q,"在读")</f>
        <v>0</v>
      </c>
      <c r="D62" s="177">
        <f>COUNTIFS('3-班级学员信息表'!$AG:$AG,'12-经营数据表'!D$60,'3-班级学员信息表'!$R:$R,'12-经营数据表'!$B62,'3-班级学员信息表'!$Q:$Q,"在读")</f>
        <v>0</v>
      </c>
      <c r="E62" s="177">
        <f>COUNTIFS('3-班级学员信息表'!$AG:$AG,'12-经营数据表'!E$60,'3-班级学员信息表'!$R:$R,'12-经营数据表'!$B62,'3-班级学员信息表'!$Q:$Q,"在读")</f>
        <v>0</v>
      </c>
      <c r="F62" s="177">
        <f>COUNTIFS('3-班级学员信息表'!$AG:$AG,'12-经营数据表'!F$60,'3-班级学员信息表'!$R:$R,'12-经营数据表'!$B62,'3-班级学员信息表'!$Q:$Q,"在读")</f>
        <v>0</v>
      </c>
      <c r="G62" s="177">
        <f>COUNTIFS('3-班级学员信息表'!$AG:$AG,'12-经营数据表'!G$60,'3-班级学员信息表'!$R:$R,'12-经营数据表'!$B62,'3-班级学员信息表'!$Q:$Q,"在读")</f>
        <v>0</v>
      </c>
      <c r="H62" s="177">
        <f>COUNTIFS('3-班级学员信息表'!$AG:$AG,'12-经营数据表'!H$60,'3-班级学员信息表'!$R:$R,'12-经营数据表'!$B62,'3-班级学员信息表'!$Q:$Q,"在读")</f>
        <v>0</v>
      </c>
      <c r="I62" s="177">
        <f>COUNTIFS('3-班级学员信息表'!$AG:$AG,'12-经营数据表'!I$60,'3-班级学员信息表'!$R:$R,'12-经营数据表'!$B62,'3-班级学员信息表'!$Q:$Q,"在读")</f>
        <v>0</v>
      </c>
      <c r="J62" s="177">
        <f>COUNTIFS('3-班级学员信息表'!$AG:$AG,'12-经营数据表'!J$60,'3-班级学员信息表'!$R:$R,'12-经营数据表'!$B62,'3-班级学员信息表'!$Q:$Q,"在读")</f>
        <v>0</v>
      </c>
      <c r="K62" s="177">
        <f>COUNTIFS('3-班级学员信息表'!$AG:$AG,'12-经营数据表'!K$60,'3-班级学员信息表'!$R:$R,'12-经营数据表'!$B62,'3-班级学员信息表'!$Q:$Q,"在读")</f>
        <v>0</v>
      </c>
      <c r="L62" s="177">
        <f>COUNTIFS('3-班级学员信息表'!$AG:$AG,'12-经营数据表'!L$60,'3-班级学员信息表'!$R:$R,'12-经营数据表'!$B62,'3-班级学员信息表'!$Q:$Q,"在读")</f>
        <v>0</v>
      </c>
      <c r="M62" s="177">
        <f>COUNTIFS('3-班级学员信息表'!$AG:$AG,'12-经营数据表'!M$60,'3-班级学员信息表'!$R:$R,'12-经营数据表'!$B62,'3-班级学员信息表'!$Q:$Q,"在读")</f>
        <v>0</v>
      </c>
      <c r="N62" s="177">
        <f>COUNTIFS('3-班级学员信息表'!$AG:$AG,'12-经营数据表'!N$60,'3-班级学员信息表'!$R:$R,'12-经营数据表'!$B62,'3-班级学员信息表'!$Q:$Q,"在读")</f>
        <v>0</v>
      </c>
      <c r="O62" s="177">
        <f>COUNTIFS('3-班级学员信息表'!$AG:$AG,'12-经营数据表'!O$60,'3-班级学员信息表'!$R:$R,'12-经营数据表'!$B62,'3-班级学员信息表'!$Q:$Q,"在读")</f>
        <v>0</v>
      </c>
      <c r="P62" s="177">
        <f>COUNTIFS('3-班级学员信息表'!$AG:$AG,'12-经营数据表'!P$60,'3-班级学员信息表'!$R:$R,'12-经营数据表'!$B62,'3-班级学员信息表'!$Q:$Q,"在读")</f>
        <v>0</v>
      </c>
      <c r="Q62" s="138">
        <f>SUM(C62:P62)</f>
        <v>0</v>
      </c>
      <c r="R62" s="178">
        <f>H53</f>
        <v>0</v>
      </c>
      <c r="S62" s="179"/>
      <c r="T62" s="179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2"/>
      <c r="AL62" s="2"/>
      <c r="AM62" s="2"/>
    </row>
    <row r="63" spans="1:39">
      <c r="A63" s="115"/>
      <c r="B63" s="148" t="s">
        <v>27</v>
      </c>
      <c r="C63" s="177">
        <f>COUNTIFS('3-班级学员信息表'!$AG:$AG,'12-经营数据表'!C$60,'3-班级学员信息表'!$R:$R,'12-经营数据表'!$B63,'3-班级学员信息表'!$Q:$Q,"在读")</f>
        <v>0</v>
      </c>
      <c r="D63" s="177">
        <f>COUNTIFS('3-班级学员信息表'!$AG:$AG,'12-经营数据表'!D$60,'3-班级学员信息表'!$R:$R,'12-经营数据表'!$B63,'3-班级学员信息表'!$Q:$Q,"在读")</f>
        <v>0</v>
      </c>
      <c r="E63" s="177">
        <f>COUNTIFS('3-班级学员信息表'!$AG:$AG,'12-经营数据表'!E$60,'3-班级学员信息表'!$R:$R,'12-经营数据表'!$B63,'3-班级学员信息表'!$Q:$Q,"在读")</f>
        <v>0</v>
      </c>
      <c r="F63" s="177">
        <f>COUNTIFS('3-班级学员信息表'!$AG:$AG,'12-经营数据表'!F$60,'3-班级学员信息表'!$R:$R,'12-经营数据表'!$B63,'3-班级学员信息表'!$Q:$Q,"在读")</f>
        <v>0</v>
      </c>
      <c r="G63" s="177">
        <f>COUNTIFS('3-班级学员信息表'!$AG:$AG,'12-经营数据表'!G$60,'3-班级学员信息表'!$R:$R,'12-经营数据表'!$B63,'3-班级学员信息表'!$Q:$Q,"在读")</f>
        <v>0</v>
      </c>
      <c r="H63" s="177">
        <f>COUNTIFS('3-班级学员信息表'!$AG:$AG,'12-经营数据表'!H$60,'3-班级学员信息表'!$R:$R,'12-经营数据表'!$B63,'3-班级学员信息表'!$Q:$Q,"在读")</f>
        <v>0</v>
      </c>
      <c r="I63" s="177">
        <f>COUNTIFS('3-班级学员信息表'!$AG:$AG,'12-经营数据表'!I$60,'3-班级学员信息表'!$R:$R,'12-经营数据表'!$B63,'3-班级学员信息表'!$Q:$Q,"在读")</f>
        <v>0</v>
      </c>
      <c r="J63" s="177">
        <f>COUNTIFS('3-班级学员信息表'!$AG:$AG,'12-经营数据表'!J$60,'3-班级学员信息表'!$R:$R,'12-经营数据表'!$B63,'3-班级学员信息表'!$Q:$Q,"在读")</f>
        <v>0</v>
      </c>
      <c r="K63" s="177">
        <f>COUNTIFS('3-班级学员信息表'!$AG:$AG,'12-经营数据表'!K$60,'3-班级学员信息表'!$R:$R,'12-经营数据表'!$B63,'3-班级学员信息表'!$Q:$Q,"在读")</f>
        <v>0</v>
      </c>
      <c r="L63" s="177">
        <f>COUNTIFS('3-班级学员信息表'!$AG:$AG,'12-经营数据表'!L$60,'3-班级学员信息表'!$R:$R,'12-经营数据表'!$B63,'3-班级学员信息表'!$Q:$Q,"在读")</f>
        <v>0</v>
      </c>
      <c r="M63" s="177">
        <f>COUNTIFS('3-班级学员信息表'!$AG:$AG,'12-经营数据表'!M$60,'3-班级学员信息表'!$R:$R,'12-经营数据表'!$B63,'3-班级学员信息表'!$Q:$Q,"在读")</f>
        <v>0</v>
      </c>
      <c r="N63" s="177">
        <f>COUNTIFS('3-班级学员信息表'!$AG:$AG,'12-经营数据表'!N$60,'3-班级学员信息表'!$R:$R,'12-经营数据表'!$B63,'3-班级学员信息表'!$Q:$Q,"在读")</f>
        <v>0</v>
      </c>
      <c r="O63" s="177">
        <f>COUNTIFS('3-班级学员信息表'!$AG:$AG,'12-经营数据表'!O$60,'3-班级学员信息表'!$R:$R,'12-经营数据表'!$B63,'3-班级学员信息表'!$Q:$Q,"在读")</f>
        <v>0</v>
      </c>
      <c r="P63" s="177">
        <f>COUNTIFS('3-班级学员信息表'!$AG:$AG,'12-经营数据表'!P$60,'3-班级学员信息表'!$R:$R,'12-经营数据表'!$B63,'3-班级学员信息表'!$Q:$Q,"在读")</f>
        <v>0</v>
      </c>
      <c r="Q63" s="138">
        <f>SUM(C63:P63)</f>
        <v>0</v>
      </c>
      <c r="R63" s="178">
        <f>H54</f>
        <v>0</v>
      </c>
      <c r="S63" s="179"/>
      <c r="T63" s="179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2"/>
      <c r="AL63" s="2"/>
      <c r="AM63" s="2"/>
    </row>
    <row r="64" spans="1:39">
      <c r="A64" s="115"/>
      <c r="B64" s="148" t="s">
        <v>28</v>
      </c>
      <c r="C64" s="177">
        <f>COUNTIFS('3-班级学员信息表'!$AG:$AG,'12-经营数据表'!C$60,'3-班级学员信息表'!$R:$R,'12-经营数据表'!$B64,'3-班级学员信息表'!$Q:$Q,"在读")</f>
        <v>0</v>
      </c>
      <c r="D64" s="177">
        <f>COUNTIFS('3-班级学员信息表'!$AG:$AG,'12-经营数据表'!D$60,'3-班级学员信息表'!$R:$R,'12-经营数据表'!$B64,'3-班级学员信息表'!$Q:$Q,"在读")</f>
        <v>0</v>
      </c>
      <c r="E64" s="177">
        <f>COUNTIFS('3-班级学员信息表'!$AG:$AG,'12-经营数据表'!E$60,'3-班级学员信息表'!$R:$R,'12-经营数据表'!$B64,'3-班级学员信息表'!$Q:$Q,"在读")</f>
        <v>0</v>
      </c>
      <c r="F64" s="177">
        <f>COUNTIFS('3-班级学员信息表'!$AG:$AG,'12-经营数据表'!F$60,'3-班级学员信息表'!$R:$R,'12-经营数据表'!$B64,'3-班级学员信息表'!$Q:$Q,"在读")</f>
        <v>0</v>
      </c>
      <c r="G64" s="177">
        <f>COUNTIFS('3-班级学员信息表'!$AG:$AG,'12-经营数据表'!G$60,'3-班级学员信息表'!$R:$R,'12-经营数据表'!$B64,'3-班级学员信息表'!$Q:$Q,"在读")</f>
        <v>0</v>
      </c>
      <c r="H64" s="177">
        <f>COUNTIFS('3-班级学员信息表'!$AG:$AG,'12-经营数据表'!H$60,'3-班级学员信息表'!$R:$R,'12-经营数据表'!$B64,'3-班级学员信息表'!$Q:$Q,"在读")</f>
        <v>0</v>
      </c>
      <c r="I64" s="177">
        <f>COUNTIFS('3-班级学员信息表'!$AG:$AG,'12-经营数据表'!I$60,'3-班级学员信息表'!$R:$R,'12-经营数据表'!$B64,'3-班级学员信息表'!$Q:$Q,"在读")</f>
        <v>0</v>
      </c>
      <c r="J64" s="177">
        <f>COUNTIFS('3-班级学员信息表'!$AG:$AG,'12-经营数据表'!J$60,'3-班级学员信息表'!$R:$R,'12-经营数据表'!$B64,'3-班级学员信息表'!$Q:$Q,"在读")</f>
        <v>0</v>
      </c>
      <c r="K64" s="177">
        <f>COUNTIFS('3-班级学员信息表'!$AG:$AG,'12-经营数据表'!K$60,'3-班级学员信息表'!$R:$R,'12-经营数据表'!$B64,'3-班级学员信息表'!$Q:$Q,"在读")</f>
        <v>0</v>
      </c>
      <c r="L64" s="177">
        <f>COUNTIFS('3-班级学员信息表'!$AG:$AG,'12-经营数据表'!L$60,'3-班级学员信息表'!$R:$R,'12-经营数据表'!$B64,'3-班级学员信息表'!$Q:$Q,"在读")</f>
        <v>0</v>
      </c>
      <c r="M64" s="177">
        <f>COUNTIFS('3-班级学员信息表'!$AG:$AG,'12-经营数据表'!M$60,'3-班级学员信息表'!$R:$R,'12-经营数据表'!$B64,'3-班级学员信息表'!$Q:$Q,"在读")</f>
        <v>0</v>
      </c>
      <c r="N64" s="177">
        <f>COUNTIFS('3-班级学员信息表'!$AG:$AG,'12-经营数据表'!N$60,'3-班级学员信息表'!$R:$R,'12-经营数据表'!$B64,'3-班级学员信息表'!$Q:$Q,"在读")</f>
        <v>0</v>
      </c>
      <c r="O64" s="177">
        <f>COUNTIFS('3-班级学员信息表'!$AG:$AG,'12-经营数据表'!O$60,'3-班级学员信息表'!$R:$R,'12-经营数据表'!$B64,'3-班级学员信息表'!$Q:$Q,"在读")</f>
        <v>0</v>
      </c>
      <c r="P64" s="177">
        <f>COUNTIFS('3-班级学员信息表'!$AG:$AG,'12-经营数据表'!P$60,'3-班级学员信息表'!$R:$R,'12-经营数据表'!$B64,'3-班级学员信息表'!$Q:$Q,"在读")</f>
        <v>0</v>
      </c>
      <c r="Q64" s="138">
        <f>SUM(C64:P64)</f>
        <v>0</v>
      </c>
      <c r="R64" s="178">
        <f>H55</f>
        <v>0</v>
      </c>
      <c r="S64" s="179"/>
      <c r="T64" s="179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2"/>
      <c r="AL64" s="2"/>
      <c r="AM64" s="2"/>
    </row>
    <row r="65" spans="1:39">
      <c r="A65" s="115"/>
      <c r="B65" s="148" t="s">
        <v>121</v>
      </c>
      <c r="C65" s="177">
        <f>COUNTIFS('3-班级学员信息表'!$AG:$AG,'12-经营数据表'!C$60,'3-班级学员信息表'!$R:$R,'12-经营数据表'!$B65,'3-班级学员信息表'!$Q:$Q,"在读")</f>
        <v>0</v>
      </c>
      <c r="D65" s="177">
        <f>COUNTIFS('3-班级学员信息表'!$AG:$AG,'12-经营数据表'!D$60,'3-班级学员信息表'!$R:$R,'12-经营数据表'!$B65,'3-班级学员信息表'!$Q:$Q,"在读")</f>
        <v>0</v>
      </c>
      <c r="E65" s="177">
        <f>COUNTIFS('3-班级学员信息表'!$AG:$AG,'12-经营数据表'!E$60,'3-班级学员信息表'!$R:$R,'12-经营数据表'!$B65,'3-班级学员信息表'!$Q:$Q,"在读")</f>
        <v>0</v>
      </c>
      <c r="F65" s="177">
        <f>COUNTIFS('3-班级学员信息表'!$AG:$AG,'12-经营数据表'!F$60,'3-班级学员信息表'!$R:$R,'12-经营数据表'!$B65,'3-班级学员信息表'!$Q:$Q,"在读")</f>
        <v>0</v>
      </c>
      <c r="G65" s="177">
        <f>COUNTIFS('3-班级学员信息表'!$AG:$AG,'12-经营数据表'!G$60,'3-班级学员信息表'!$R:$R,'12-经营数据表'!$B65,'3-班级学员信息表'!$Q:$Q,"在读")</f>
        <v>0</v>
      </c>
      <c r="H65" s="177">
        <f>COUNTIFS('3-班级学员信息表'!$AG:$AG,'12-经营数据表'!H$60,'3-班级学员信息表'!$R:$R,'12-经营数据表'!$B65,'3-班级学员信息表'!$Q:$Q,"在读")</f>
        <v>0</v>
      </c>
      <c r="I65" s="177">
        <f>COUNTIFS('3-班级学员信息表'!$AG:$AG,'12-经营数据表'!I$60,'3-班级学员信息表'!$R:$R,'12-经营数据表'!$B65,'3-班级学员信息表'!$Q:$Q,"在读")</f>
        <v>0</v>
      </c>
      <c r="J65" s="177">
        <f>COUNTIFS('3-班级学员信息表'!$AG:$AG,'12-经营数据表'!J$60,'3-班级学员信息表'!$R:$R,'12-经营数据表'!$B65,'3-班级学员信息表'!$Q:$Q,"在读")</f>
        <v>0</v>
      </c>
      <c r="K65" s="177">
        <f>COUNTIFS('3-班级学员信息表'!$AG:$AG,'12-经营数据表'!K$60,'3-班级学员信息表'!$R:$R,'12-经营数据表'!$B65,'3-班级学员信息表'!$Q:$Q,"在读")</f>
        <v>0</v>
      </c>
      <c r="L65" s="177">
        <f>COUNTIFS('3-班级学员信息表'!$AG:$AG,'12-经营数据表'!L$60,'3-班级学员信息表'!$R:$R,'12-经营数据表'!$B65,'3-班级学员信息表'!$Q:$Q,"在读")</f>
        <v>0</v>
      </c>
      <c r="M65" s="177">
        <f>COUNTIFS('3-班级学员信息表'!$AG:$AG,'12-经营数据表'!M$60,'3-班级学员信息表'!$R:$R,'12-经营数据表'!$B65,'3-班级学员信息表'!$Q:$Q,"在读")</f>
        <v>0</v>
      </c>
      <c r="N65" s="177">
        <f>COUNTIFS('3-班级学员信息表'!$AG:$AG,'12-经营数据表'!N$60,'3-班级学员信息表'!$R:$R,'12-经营数据表'!$B65,'3-班级学员信息表'!$Q:$Q,"在读")</f>
        <v>0</v>
      </c>
      <c r="O65" s="177">
        <f>COUNTIFS('3-班级学员信息表'!$AG:$AG,'12-经营数据表'!O$60,'3-班级学员信息表'!$R:$R,'12-经营数据表'!$B65,'3-班级学员信息表'!$Q:$Q,"在读")</f>
        <v>0</v>
      </c>
      <c r="P65" s="177">
        <f>COUNTIFS('3-班级学员信息表'!$AG:$AG,'12-经营数据表'!P$60,'3-班级学员信息表'!$R:$R,'12-经营数据表'!$B65,'3-班级学员信息表'!$Q:$Q,"在读")</f>
        <v>0</v>
      </c>
      <c r="Q65" s="138">
        <f>SUM(C65:P65)</f>
        <v>0</v>
      </c>
      <c r="R65" s="178">
        <f>H56</f>
        <v>0</v>
      </c>
      <c r="S65" s="179"/>
      <c r="T65" s="179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2"/>
      <c r="AL65" s="2"/>
      <c r="AM65" s="2"/>
    </row>
    <row r="66" spans="1:39">
      <c r="A66" s="115"/>
      <c r="B66" s="180" t="s">
        <v>82</v>
      </c>
      <c r="C66" s="181">
        <f>SUM(C61:C65)</f>
        <v>0</v>
      </c>
      <c r="D66" s="181">
        <f t="shared" ref="D66:Q66" si="7">SUM(D61:D65)</f>
        <v>0</v>
      </c>
      <c r="E66" s="181">
        <f t="shared" si="7"/>
        <v>0</v>
      </c>
      <c r="F66" s="181">
        <f t="shared" si="7"/>
        <v>0</v>
      </c>
      <c r="G66" s="181">
        <f t="shared" si="7"/>
        <v>0</v>
      </c>
      <c r="H66" s="181">
        <f t="shared" si="7"/>
        <v>0</v>
      </c>
      <c r="I66" s="181">
        <f t="shared" si="7"/>
        <v>0</v>
      </c>
      <c r="J66" s="181">
        <f t="shared" si="7"/>
        <v>0</v>
      </c>
      <c r="K66" s="181">
        <f t="shared" si="7"/>
        <v>0</v>
      </c>
      <c r="L66" s="181">
        <f t="shared" si="7"/>
        <v>0</v>
      </c>
      <c r="M66" s="181">
        <f t="shared" si="7"/>
        <v>0</v>
      </c>
      <c r="N66" s="181">
        <f t="shared" si="7"/>
        <v>0</v>
      </c>
      <c r="O66" s="181">
        <f t="shared" si="7"/>
        <v>0</v>
      </c>
      <c r="P66" s="181">
        <f t="shared" si="7"/>
        <v>0</v>
      </c>
      <c r="Q66" s="181">
        <f t="shared" si="7"/>
        <v>0</v>
      </c>
      <c r="R66" s="155">
        <f>SUM(R61:R65)</f>
        <v>0</v>
      </c>
      <c r="S66" s="145"/>
      <c r="T66" s="14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T46"/>
  <sheetViews>
    <sheetView zoomScale="115" zoomScaleNormal="115" zoomScalePageLayoutView="115" workbookViewId="0">
      <pane xSplit="13" ySplit="6" topLeftCell="BM7" activePane="bottomRight" state="frozen"/>
      <selection pane="topRight" activeCell="N1" sqref="N1"/>
      <selection pane="bottomLeft" activeCell="A7" sqref="A7"/>
      <selection pane="bottomRight" activeCell="BU4" sqref="BU4"/>
    </sheetView>
  </sheetViews>
  <sheetFormatPr baseColWidth="10" defaultColWidth="9" defaultRowHeight="14" x14ac:dyDescent="0"/>
  <cols>
    <col min="1" max="1" width="3" style="19" customWidth="1"/>
    <col min="2" max="2" width="5.1640625" style="19" bestFit="1" customWidth="1"/>
    <col min="3" max="3" width="6.5" style="19" customWidth="1"/>
    <col min="4" max="4" width="6.6640625" style="19" customWidth="1"/>
    <col min="5" max="5" width="5.83203125" style="19" customWidth="1"/>
    <col min="6" max="6" width="5.6640625" style="19" customWidth="1"/>
    <col min="7" max="7" width="5.83203125" style="19" customWidth="1"/>
    <col min="8" max="8" width="14.1640625" style="19" customWidth="1"/>
    <col min="9" max="9" width="9" style="19" customWidth="1"/>
    <col min="10" max="10" width="5.83203125" style="19" hidden="1" customWidth="1"/>
    <col min="11" max="11" width="4.1640625" style="19" hidden="1" customWidth="1"/>
    <col min="12" max="12" width="7.1640625" style="19" customWidth="1"/>
    <col min="13" max="13" width="8.6640625" style="19" customWidth="1"/>
    <col min="14" max="14" width="7.6640625" style="19" customWidth="1"/>
    <col min="15" max="15" width="4.5" style="19" customWidth="1"/>
    <col min="16" max="16" width="6.1640625" style="19" customWidth="1"/>
    <col min="17" max="17" width="7" style="19" customWidth="1"/>
    <col min="18" max="18" width="6.1640625" style="19" customWidth="1"/>
    <col min="19" max="19" width="8" style="19" customWidth="1"/>
    <col min="20" max="20" width="9" style="19" customWidth="1"/>
    <col min="21" max="21" width="6.1640625" style="19" customWidth="1"/>
    <col min="22" max="24" width="9" style="19" customWidth="1"/>
    <col min="25" max="25" width="11.83203125" style="19" customWidth="1"/>
    <col min="26" max="26" width="9.6640625" style="19" bestFit="1" customWidth="1"/>
    <col min="27" max="27" width="5.3320312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16406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3203125" style="19" customWidth="1"/>
    <col min="45" max="45" width="7" style="19" customWidth="1"/>
    <col min="46" max="47" width="6" style="19" customWidth="1"/>
    <col min="48" max="48" width="5.16406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customWidth="1"/>
    <col min="66" max="66" width="7.33203125" style="19" customWidth="1"/>
    <col min="67" max="67" width="7.1640625" style="19" customWidth="1"/>
    <col min="68" max="68" width="14.33203125" style="19" customWidth="1"/>
    <col min="69" max="69" width="7" style="19" customWidth="1"/>
    <col min="70" max="70" width="7.1640625" style="19" customWidth="1"/>
    <col min="71" max="71" width="9" style="19" customWidth="1"/>
    <col min="72" max="72" width="7" style="19" customWidth="1"/>
    <col min="73" max="76" width="6.6640625" style="19" customWidth="1"/>
    <col min="77" max="87" width="9" style="19" customWidth="1"/>
    <col min="88" max="88" width="22.1640625" style="19" customWidth="1"/>
    <col min="89" max="91" width="9" style="19" customWidth="1"/>
    <col min="92" max="93" width="10.5" style="19" customWidth="1"/>
    <col min="94" max="96" width="9" style="19" customWidth="1"/>
    <col min="97" max="97" width="14.6640625" style="19" customWidth="1"/>
    <col min="98" max="99" width="9" style="19" customWidth="1"/>
    <col min="100" max="16384" width="9" style="19"/>
  </cols>
  <sheetData>
    <row r="1" spans="1:98" ht="19.5" customHeight="1">
      <c r="A1" s="283" t="s">
        <v>1640</v>
      </c>
      <c r="B1" s="289" t="s">
        <v>1641</v>
      </c>
      <c r="C1" s="283" t="s">
        <v>1</v>
      </c>
      <c r="D1" s="289" t="s">
        <v>1642</v>
      </c>
      <c r="E1" s="289" t="s">
        <v>1643</v>
      </c>
      <c r="F1" s="283" t="s">
        <v>31</v>
      </c>
      <c r="G1" s="283" t="s">
        <v>32</v>
      </c>
      <c r="H1" s="289" t="s">
        <v>1644</v>
      </c>
      <c r="I1" s="291" t="s">
        <v>3</v>
      </c>
      <c r="J1" s="289" t="s">
        <v>34</v>
      </c>
      <c r="K1" s="289" t="s">
        <v>35</v>
      </c>
      <c r="L1" s="288" t="s">
        <v>1645</v>
      </c>
      <c r="M1" s="288" t="s">
        <v>1646</v>
      </c>
      <c r="N1" s="288" t="s">
        <v>36</v>
      </c>
      <c r="O1" s="289" t="s">
        <v>37</v>
      </c>
      <c r="P1" s="289" t="s">
        <v>38</v>
      </c>
      <c r="Q1" s="287" t="s">
        <v>39</v>
      </c>
      <c r="R1" s="287" t="s">
        <v>40</v>
      </c>
      <c r="S1" s="287" t="s">
        <v>30</v>
      </c>
      <c r="T1" s="283" t="s">
        <v>2</v>
      </c>
      <c r="U1" s="283" t="s">
        <v>41</v>
      </c>
      <c r="V1" s="283" t="s">
        <v>42</v>
      </c>
      <c r="W1" s="283" t="s">
        <v>43</v>
      </c>
      <c r="X1" s="283" t="s">
        <v>44</v>
      </c>
      <c r="Y1" s="283" t="s">
        <v>45</v>
      </c>
      <c r="Z1" s="283" t="s">
        <v>46</v>
      </c>
      <c r="AA1" s="284" t="s">
        <v>4</v>
      </c>
      <c r="AB1" s="285"/>
      <c r="AC1" s="286"/>
      <c r="AD1" s="284" t="s">
        <v>5</v>
      </c>
      <c r="AE1" s="285"/>
      <c r="AF1" s="286"/>
      <c r="AG1" s="284" t="s">
        <v>1647</v>
      </c>
      <c r="AH1" s="285"/>
      <c r="AI1" s="286"/>
      <c r="AJ1" s="284" t="s">
        <v>47</v>
      </c>
      <c r="AK1" s="285"/>
      <c r="AL1" s="286"/>
      <c r="AM1" s="284" t="s">
        <v>48</v>
      </c>
      <c r="AN1" s="285"/>
      <c r="AO1" s="286"/>
      <c r="AP1" s="283" t="s">
        <v>49</v>
      </c>
      <c r="AQ1" s="283"/>
      <c r="AR1" s="284" t="s">
        <v>50</v>
      </c>
      <c r="AS1" s="285"/>
      <c r="AT1" s="285"/>
      <c r="AU1" s="286"/>
      <c r="AV1" s="284" t="s">
        <v>51</v>
      </c>
      <c r="AW1" s="285"/>
      <c r="AX1" s="286"/>
      <c r="AY1" s="284" t="s">
        <v>1648</v>
      </c>
      <c r="AZ1" s="285"/>
      <c r="BA1" s="286"/>
      <c r="BB1" s="293" t="s">
        <v>805</v>
      </c>
      <c r="BE1" s="19" t="s">
        <v>53</v>
      </c>
      <c r="BG1" s="206" t="s">
        <v>1003</v>
      </c>
      <c r="BH1" s="206" t="s">
        <v>1004</v>
      </c>
      <c r="BI1" s="206" t="s">
        <v>1005</v>
      </c>
      <c r="BL1" s="19" t="s">
        <v>806</v>
      </c>
      <c r="BM1" s="19" t="s">
        <v>1</v>
      </c>
      <c r="BN1" s="19" t="s">
        <v>31</v>
      </c>
      <c r="BO1" s="19" t="s">
        <v>32</v>
      </c>
      <c r="BP1" s="19" t="s">
        <v>807</v>
      </c>
      <c r="BQ1" s="19" t="s">
        <v>33</v>
      </c>
      <c r="BR1" s="19" t="s">
        <v>34</v>
      </c>
      <c r="BS1" s="19" t="s">
        <v>1443</v>
      </c>
      <c r="BT1" s="19" t="s">
        <v>808</v>
      </c>
      <c r="BU1" s="19" t="s">
        <v>809</v>
      </c>
      <c r="BV1" s="19" t="s">
        <v>810</v>
      </c>
      <c r="BW1" s="19" t="s">
        <v>811</v>
      </c>
      <c r="BX1" s="19" t="s">
        <v>812</v>
      </c>
      <c r="BY1" s="19" t="s">
        <v>810</v>
      </c>
      <c r="CA1" s="19" t="s">
        <v>811</v>
      </c>
      <c r="CC1" s="19" t="s">
        <v>812</v>
      </c>
      <c r="CE1" s="19" t="s">
        <v>813</v>
      </c>
      <c r="CG1" s="19" t="s">
        <v>814</v>
      </c>
      <c r="CL1" s="19" t="s">
        <v>815</v>
      </c>
      <c r="CM1" s="19" t="s">
        <v>816</v>
      </c>
      <c r="CN1" s="19" t="s">
        <v>815</v>
      </c>
      <c r="CO1" s="19" t="s">
        <v>816</v>
      </c>
    </row>
    <row r="2" spans="1:98" ht="26.25" customHeight="1">
      <c r="A2" s="283"/>
      <c r="B2" s="290"/>
      <c r="C2" s="283"/>
      <c r="D2" s="290"/>
      <c r="E2" s="290"/>
      <c r="F2" s="283"/>
      <c r="G2" s="283"/>
      <c r="H2" s="290"/>
      <c r="I2" s="292"/>
      <c r="J2" s="290"/>
      <c r="K2" s="290"/>
      <c r="L2" s="288"/>
      <c r="M2" s="288"/>
      <c r="N2" s="288"/>
      <c r="O2" s="290"/>
      <c r="P2" s="290"/>
      <c r="Q2" s="287"/>
      <c r="R2" s="287"/>
      <c r="S2" s="287"/>
      <c r="T2" s="283"/>
      <c r="U2" s="283"/>
      <c r="V2" s="283"/>
      <c r="W2" s="283"/>
      <c r="X2" s="283"/>
      <c r="Y2" s="283"/>
      <c r="Z2" s="283"/>
      <c r="AA2" s="183" t="s">
        <v>6</v>
      </c>
      <c r="AB2" s="183" t="s">
        <v>52</v>
      </c>
      <c r="AC2" s="183" t="s">
        <v>1649</v>
      </c>
      <c r="AD2" s="183" t="s">
        <v>6</v>
      </c>
      <c r="AE2" s="183" t="s">
        <v>52</v>
      </c>
      <c r="AF2" s="183" t="s">
        <v>1649</v>
      </c>
      <c r="AG2" s="183" t="s">
        <v>6</v>
      </c>
      <c r="AH2" s="183" t="s">
        <v>52</v>
      </c>
      <c r="AI2" s="183" t="s">
        <v>1649</v>
      </c>
      <c r="AJ2" s="183" t="s">
        <v>6</v>
      </c>
      <c r="AK2" s="183" t="s">
        <v>52</v>
      </c>
      <c r="AL2" s="183" t="s">
        <v>1649</v>
      </c>
      <c r="AM2" s="183" t="s">
        <v>6</v>
      </c>
      <c r="AN2" s="183" t="s">
        <v>52</v>
      </c>
      <c r="AO2" s="183" t="s">
        <v>1649</v>
      </c>
      <c r="AP2" s="183" t="s">
        <v>6</v>
      </c>
      <c r="AQ2" s="183" t="s">
        <v>52</v>
      </c>
      <c r="AR2" s="183" t="s">
        <v>6</v>
      </c>
      <c r="AS2" s="183" t="s">
        <v>29</v>
      </c>
      <c r="AT2" s="183" t="s">
        <v>52</v>
      </c>
      <c r="AU2" s="183" t="s">
        <v>1649</v>
      </c>
      <c r="AV2" s="183" t="s">
        <v>6</v>
      </c>
      <c r="AW2" s="183" t="s">
        <v>52</v>
      </c>
      <c r="AX2" s="183" t="s">
        <v>1649</v>
      </c>
      <c r="AY2" s="182" t="s">
        <v>6</v>
      </c>
      <c r="AZ2" s="184" t="s">
        <v>52</v>
      </c>
      <c r="BA2" s="183" t="s">
        <v>1649</v>
      </c>
      <c r="BB2" s="294" t="s">
        <v>6</v>
      </c>
      <c r="BC2" s="184" t="s">
        <v>52</v>
      </c>
      <c r="BD2" s="183" t="s">
        <v>1650</v>
      </c>
      <c r="BE2" s="184"/>
      <c r="BG2" s="206"/>
      <c r="BH2" s="206"/>
      <c r="BI2" s="206"/>
      <c r="BY2" s="19" t="s">
        <v>817</v>
      </c>
      <c r="BZ2" s="19" t="s">
        <v>818</v>
      </c>
      <c r="CA2" s="19" t="s">
        <v>817</v>
      </c>
      <c r="CB2" s="19" t="s">
        <v>818</v>
      </c>
      <c r="CC2" s="19" t="s">
        <v>817</v>
      </c>
      <c r="CD2" s="19" t="s">
        <v>818</v>
      </c>
      <c r="CE2" s="19" t="s">
        <v>817</v>
      </c>
      <c r="CF2" s="19" t="s">
        <v>818</v>
      </c>
      <c r="CG2" s="19" t="s">
        <v>817</v>
      </c>
      <c r="CH2" s="19" t="s">
        <v>818</v>
      </c>
    </row>
    <row r="3" spans="1:98" ht="18" customHeight="1">
      <c r="A3" s="13">
        <v>1</v>
      </c>
      <c r="B3" s="185" t="str">
        <f>MONTH(N3)&amp;"月"</f>
        <v>8月</v>
      </c>
      <c r="C3" s="11" t="str">
        <f>+'5-课消明细表'!$G$2</f>
        <v>天河天府路中心</v>
      </c>
      <c r="D3" s="186" t="s">
        <v>3436</v>
      </c>
      <c r="E3" s="111" t="s">
        <v>3446</v>
      </c>
      <c r="F3" s="12" t="str">
        <f>IF(E3="","",IFERROR(VLOOKUP(E3,'1-学员信息表'!A:AG,2,0),"错误"))</f>
        <v>邹亦非</v>
      </c>
      <c r="G3" s="186"/>
      <c r="H3" s="187"/>
      <c r="I3" s="111"/>
      <c r="J3" s="188"/>
      <c r="K3" s="189"/>
      <c r="L3" s="190" t="str">
        <f>IF(E3="","",IFERROR(VLOOKUP(E3,'1-学员信息表'!A:AG,20,0),"错误"))</f>
        <v>东华幼儿园</v>
      </c>
      <c r="M3" s="191"/>
      <c r="N3" s="192">
        <v>42957</v>
      </c>
      <c r="O3" s="193"/>
      <c r="P3" s="193"/>
      <c r="Q3" s="193"/>
      <c r="R3" s="193"/>
      <c r="S3" s="194">
        <f>SUM(P3:R3)</f>
        <v>0</v>
      </c>
      <c r="T3" s="195"/>
      <c r="U3" s="196"/>
      <c r="V3" s="197" t="str">
        <f>IF(E3="","",IFERROR(VLOOKUP(E3,'1-学员信息表'!A:AG,8,0),"错误"))</f>
        <v>18926224335</v>
      </c>
      <c r="W3" s="198"/>
      <c r="X3" s="198"/>
      <c r="Y3" s="112"/>
      <c r="Z3" s="198"/>
      <c r="AA3" s="199" t="str">
        <f>IF(I3="","",IFERROR(VLOOKUP(I3,'2-班级信息'!A:AM,23,0),"错误"))</f>
        <v/>
      </c>
      <c r="AB3" s="200">
        <f>IF(AA3="",0,IF(G3="4次课前",VLOOKUP(C3,BM:CH,18,0),IF(G3="4次课后",VLOOKUP(C3,BM:CH,19,0),0)))</f>
        <v>0</v>
      </c>
      <c r="AC3" s="200"/>
      <c r="AD3" s="197" t="str">
        <f>IF(I3="","",IFERROR(VLOOKUP(I3,'2-班级信息'!A:AM,24,0),"错误"))</f>
        <v/>
      </c>
      <c r="AE3" s="200">
        <f>IF(AD3="",0,IF(G3="4次课前",VLOOKUP(C3,BM:CH,20,0),IF(G3="4次课后",VLOOKUP(C3,BM:CH,21,0),0)))</f>
        <v>0</v>
      </c>
      <c r="AF3" s="200"/>
      <c r="AG3" s="201" t="str">
        <f>IF(ISERROR(VLOOKUP(AA3,BG:BI,2,0)),"",VLOOKUP(AA3,BG:BI,2,0))</f>
        <v/>
      </c>
      <c r="AH3" s="200"/>
      <c r="AI3" s="200"/>
      <c r="AJ3" s="199" t="str">
        <f>IF(ISERROR(VLOOKUP(AG3,BH:BI,2,0)),"",VLOOKUP(AG3,BH:BI,2,0))</f>
        <v/>
      </c>
      <c r="AK3" s="200">
        <f>IF(AJ3="",0,IF(G3="4次课前",VLOOKUP(C3,BM:CH,14,0),IF(G3="4次课后",VLOOKUP(C3,BM:CH,15,0),0)))</f>
        <v>0</v>
      </c>
      <c r="AL3" s="200"/>
      <c r="AM3" s="201" t="str">
        <f>IF(ISERROR(VLOOKUP(C3,BM:CH,9,0)),"",VLOOKUP(C3,BM:CH,9,0))</f>
        <v>朱晓佳</v>
      </c>
      <c r="AN3" s="200">
        <f>IF(AM3="无",0,IF(AM3="",0,IF(G3="4次课前",VLOOKUP(C3,BM:CH,12,0),IF(G3="4次课后",VLOOKUP(C3,BM:CH,13,0),0))))</f>
        <v>0</v>
      </c>
      <c r="AO3" s="200"/>
      <c r="AP3" s="201"/>
      <c r="AQ3" s="200"/>
      <c r="AR3" s="202"/>
      <c r="AS3" s="187" t="s">
        <v>51</v>
      </c>
      <c r="AT3" s="200" t="e">
        <f>IF(OR(D3="退差额",L3="初三",L3="高一",L3="高二",L3="高三"),0,IF(H3="非学习卡",IF(OR(AS3="招生主任",AS3="招生副校长"),(P3+Q3)*5%,(P3+Q3)*4%),VLOOKUP(H3,CS:CT,2,0)*(P3+Q3)))</f>
        <v>#N/A</v>
      </c>
      <c r="AU3" s="200"/>
      <c r="AV3" s="203" t="str">
        <f>IF(ISERROR(VLOOKUP(C3,BM:CJ,8,0)),"",VLOOKUP(C3,BM:CJ,8,0))</f>
        <v>朱晓佳</v>
      </c>
      <c r="AW3" s="200">
        <f>IF(OR(D3="退差额",L3="初三",L3="高一",L3="高二",L3="高三"),0,(P3+Q3)*1%)</f>
        <v>0</v>
      </c>
      <c r="AX3" s="200"/>
      <c r="AY3" s="203" t="str">
        <f>IF(ISERROR(VLOOKUP(C3,BM:CJ,7,0)),"",VLOOKUP(C3,BM:CJ,7,0))</f>
        <v>韦江娜</v>
      </c>
      <c r="AZ3" s="194">
        <f>Q3*2.5%</f>
        <v>0</v>
      </c>
      <c r="BA3" s="194"/>
      <c r="BB3" s="194"/>
      <c r="BC3" s="194">
        <f>AZ3</f>
        <v>0</v>
      </c>
      <c r="BD3" s="194"/>
      <c r="BE3" s="194" t="e">
        <f>AB3+AE3+AH3+AK3+AN3+AT3+AW3+AZ3+AQ3+BC3</f>
        <v>#N/A</v>
      </c>
      <c r="BG3" s="217" t="s">
        <v>3437</v>
      </c>
      <c r="BH3" s="217" t="s">
        <v>3438</v>
      </c>
      <c r="BI3" s="217" t="s">
        <v>3437</v>
      </c>
      <c r="BL3" s="19" t="s">
        <v>820</v>
      </c>
      <c r="BM3" s="19" t="s">
        <v>1444</v>
      </c>
      <c r="BO3" s="19" t="s">
        <v>821</v>
      </c>
      <c r="BP3" s="19" t="s">
        <v>822</v>
      </c>
      <c r="BQ3" s="19" t="s">
        <v>823</v>
      </c>
      <c r="BS3" s="19" t="s">
        <v>824</v>
      </c>
      <c r="BT3" s="19" t="s">
        <v>824</v>
      </c>
      <c r="BU3" s="19" t="s">
        <v>825</v>
      </c>
      <c r="BV3" s="19" t="s">
        <v>826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823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815</v>
      </c>
      <c r="CS3" s="19" t="s">
        <v>873</v>
      </c>
      <c r="CT3" s="19">
        <v>0.09</v>
      </c>
    </row>
    <row r="4" spans="1:98" ht="18" customHeight="1">
      <c r="A4" s="8">
        <v>2</v>
      </c>
      <c r="B4" s="185" t="str">
        <f>MONTH(N4)&amp;"月"</f>
        <v>1月</v>
      </c>
      <c r="C4" s="11" t="str">
        <f>+'5-课消明细表'!$G$2</f>
        <v>天河天府路中心</v>
      </c>
      <c r="D4" s="186"/>
      <c r="E4" s="111"/>
      <c r="F4" s="12" t="str">
        <f>IF(E4="","",IFERROR(VLOOKUP(E4,'1-学员信息表'!A:AG,2,0),"错误"))</f>
        <v/>
      </c>
      <c r="G4" s="186"/>
      <c r="H4" s="187"/>
      <c r="I4" s="111"/>
      <c r="J4" s="188"/>
      <c r="K4" s="189"/>
      <c r="L4" s="190" t="str">
        <f>IF(E4="","",IFERROR(VLOOKUP(E4,'1-学员信息表'!A:AG,20,0),"错误"))</f>
        <v/>
      </c>
      <c r="M4" s="191"/>
      <c r="N4" s="192"/>
      <c r="O4" s="193"/>
      <c r="P4" s="193"/>
      <c r="Q4" s="193"/>
      <c r="R4" s="193"/>
      <c r="S4" s="194">
        <f>SUM(P4:R4)</f>
        <v>0</v>
      </c>
      <c r="T4" s="195"/>
      <c r="U4" s="196"/>
      <c r="V4" s="197" t="str">
        <f>IF(E4="","",IFERROR(VLOOKUP(E4,'1-学员信息表'!A:AG,8,0),"错误"))</f>
        <v/>
      </c>
      <c r="W4" s="198"/>
      <c r="X4" s="198"/>
      <c r="Y4" s="112"/>
      <c r="Z4" s="198"/>
      <c r="AA4" s="199" t="str">
        <f>IF(I4="","",IFERROR(VLOOKUP(I4,'2-班级信息'!A:AM,23,0),"错误"))</f>
        <v/>
      </c>
      <c r="AB4" s="200">
        <f>IF(AA4="",0,IF(G4="4次课前",VLOOKUP(C4,BM:CH,18,0),IF(G4="4次课后",VLOOKUP(C4,BM:CH,19,0),0)))</f>
        <v>0</v>
      </c>
      <c r="AC4" s="200"/>
      <c r="AD4" s="197" t="str">
        <f>IF(I4="","",IFERROR(VLOOKUP(I4,'2-班级信息'!A:AM,24,0),"错误"))</f>
        <v/>
      </c>
      <c r="AE4" s="200">
        <f>IF(AD4="",0,IF(G4="4次课前",VLOOKUP(C4,BM:CH,20,0),IF(G4="4次课后",VLOOKUP(C4,BM:CH,21,0),0)))</f>
        <v>0</v>
      </c>
      <c r="AF4" s="200"/>
      <c r="AG4" s="201" t="str">
        <f>IF(ISERROR(VLOOKUP(AA4,BG:BI,2,0)),"",VLOOKUP(AA4,BG:BI,2,0))</f>
        <v/>
      </c>
      <c r="AH4" s="200"/>
      <c r="AI4" s="200"/>
      <c r="AJ4" s="199" t="str">
        <f>IF(ISERROR(VLOOKUP(AG4,BH:BI,2,0)),"",VLOOKUP(AG4,BH:BI,2,0))</f>
        <v/>
      </c>
      <c r="AK4" s="200">
        <f>IF(AJ4="",0,IF(G4="4次课前",VLOOKUP(C4,BM:CH,14,0),IF(G4="4次课后",VLOOKUP(C4,BM:CH,15,0),0)))</f>
        <v>0</v>
      </c>
      <c r="AL4" s="200"/>
      <c r="AM4" s="201" t="str">
        <f>IF(ISERROR(VLOOKUP(C4,BM:CH,9,0)),"",VLOOKUP(C4,BM:CH,9,0))</f>
        <v>朱晓佳</v>
      </c>
      <c r="AN4" s="200">
        <f>IF(AM4="无",0,IF(AM4="",0,IF(G4="4次课前",VLOOKUP(C4,BM:CH,12,0),IF(G4="4次课后",VLOOKUP(C4,BM:CH,13,0),0))))</f>
        <v>0</v>
      </c>
      <c r="AO4" s="200"/>
      <c r="AP4" s="201"/>
      <c r="AQ4" s="200"/>
      <c r="AR4" s="202"/>
      <c r="AS4" s="187"/>
      <c r="AT4" s="200">
        <f>IF(OR(D4="退差额",L4="初三",L4="高一",L4="高二",L4="高三"),0,IF(AS4="招生顾问",(P4+Q4)*4%,(P4+Q4)*5%))</f>
        <v>0</v>
      </c>
      <c r="AU4" s="200"/>
      <c r="AV4" s="203" t="str">
        <f>IF(ISERROR(VLOOKUP(C4,BM:CJ,8,0)),"",VLOOKUP(C4,BM:CJ,8,0))</f>
        <v>朱晓佳</v>
      </c>
      <c r="AW4" s="200">
        <f>IF(OR(D4="退差额",L4="初三",L4="高一",L4="高二",L4="高三"),0,(P4+Q4)*1%)</f>
        <v>0</v>
      </c>
      <c r="AX4" s="200"/>
      <c r="AY4" s="203" t="str">
        <f>IF(ISERROR(VLOOKUP(C4,BM:CJ,7,0)),"",VLOOKUP(C4,BM:CJ,7,0))</f>
        <v>韦江娜</v>
      </c>
      <c r="AZ4" s="194">
        <f>Q4*2.5%</f>
        <v>0</v>
      </c>
      <c r="BA4" s="194"/>
      <c r="BB4" s="194"/>
      <c r="BC4" s="194">
        <f t="shared" ref="BC4:BC46" si="0">AZ4</f>
        <v>0</v>
      </c>
      <c r="BD4" s="194"/>
      <c r="BE4" s="194">
        <f t="shared" ref="BE4:BE46" si="1">AB4+AE4+AH4+AK4+AN4+AT4+AW4+AZ4+AQ4+BC4</f>
        <v>0</v>
      </c>
      <c r="BG4" s="217" t="s">
        <v>3439</v>
      </c>
      <c r="BH4" s="218" t="s">
        <v>3438</v>
      </c>
      <c r="BI4" s="218" t="s">
        <v>3437</v>
      </c>
      <c r="BL4" s="19" t="s">
        <v>865</v>
      </c>
      <c r="BM4" s="19" t="s">
        <v>1430</v>
      </c>
      <c r="BO4" s="19" t="s">
        <v>866</v>
      </c>
      <c r="BP4" s="19" t="s">
        <v>867</v>
      </c>
      <c r="BQ4" s="19" t="s">
        <v>868</v>
      </c>
      <c r="BS4" s="19" t="s">
        <v>869</v>
      </c>
      <c r="BT4" s="19" t="s">
        <v>869</v>
      </c>
      <c r="BU4" s="19" t="s">
        <v>870</v>
      </c>
      <c r="BV4" s="19" t="s">
        <v>871</v>
      </c>
      <c r="BX4" s="19" t="s">
        <v>827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868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872</v>
      </c>
      <c r="CS4" s="19" t="s">
        <v>874</v>
      </c>
      <c r="CT4" s="19">
        <v>0.1</v>
      </c>
    </row>
    <row r="5" spans="1:98" ht="18" customHeight="1">
      <c r="A5" s="8" t="str">
        <f>IF(E5="","",A4+1)</f>
        <v/>
      </c>
      <c r="B5" s="185"/>
      <c r="C5" s="11"/>
      <c r="D5" s="186"/>
      <c r="E5" s="112"/>
      <c r="F5" s="12"/>
      <c r="G5" s="186"/>
      <c r="H5" s="187"/>
      <c r="I5" s="111"/>
      <c r="J5" s="188"/>
      <c r="K5" s="189"/>
      <c r="L5" s="204"/>
      <c r="M5" s="191"/>
      <c r="N5" s="192"/>
      <c r="O5" s="202"/>
      <c r="P5" s="189"/>
      <c r="Q5" s="193"/>
      <c r="R5" s="193"/>
      <c r="S5" s="194">
        <f>SUM(P5:R5)</f>
        <v>0</v>
      </c>
      <c r="T5" s="195"/>
      <c r="U5" s="196"/>
      <c r="V5" s="197"/>
      <c r="W5" s="198"/>
      <c r="X5" s="198"/>
      <c r="Y5" s="112"/>
      <c r="Z5" s="198"/>
      <c r="AA5" s="199" t="str">
        <f>IF(I5="","",IFERROR(VLOOKUP(I5,'[2]2-班级信息'!A:AI,23,0),"错误"))</f>
        <v/>
      </c>
      <c r="AB5" s="200">
        <f>IF(AA5="",0,IF(G5="4次课前",VLOOKUP(C5,BM:CH,18,0),IF(G5="4次课后",VLOOKUP(C5,BM:CH,19,0),0)))</f>
        <v>0</v>
      </c>
      <c r="AC5" s="200"/>
      <c r="AD5" s="197" t="str">
        <f>IF(I5="","",IFERROR(VLOOKUP(I5,'[2]2-班级信息'!A:AI,24,0),"错误"))</f>
        <v/>
      </c>
      <c r="AE5" s="200">
        <f>IF(AD5="",0,IF(G5="4次课前",VLOOKUP(C5,BM:CH,20,0),IF(G5="4次课后",VLOOKUP(C5,BM:CH,21,0),0)))</f>
        <v>0</v>
      </c>
      <c r="AF5" s="200"/>
      <c r="AG5" s="201" t="str">
        <f>IF(ISERROR(VLOOKUP(AA5,BG:BI,2,0)),"",VLOOKUP(AA5,BG:BI,2,0))</f>
        <v/>
      </c>
      <c r="AH5" s="200"/>
      <c r="AI5" s="200"/>
      <c r="AJ5" s="197" t="str">
        <f>IF(ISERROR(VLOOKUP(AG5,BH:BI,2,0)),"",VLOOKUP(AG5,BH:BI,2,0))</f>
        <v/>
      </c>
      <c r="AK5" s="200">
        <f>IF(AJ5="",0,IF(G5="4次课前",VLOOKUP(C5,BM:CH,14,0),IF(G5="4次课后",VLOOKUP(C5,BM:CH,15,0),0)))</f>
        <v>0</v>
      </c>
      <c r="AL5" s="200"/>
      <c r="AM5" s="201" t="str">
        <f>IF(ISERROR(VLOOKUP(C5,BM:CH,9,0)),"",VLOOKUP(C5,BM:CH,9,0))</f>
        <v/>
      </c>
      <c r="AN5" s="200">
        <f>IF(AM5="无",0,IF(AM5="",0,IF(G5="4次课前",VLOOKUP(C5,BM:CH,12,0),IF(G5="4次课后",VLOOKUP(C5,BM:CH,13,0),0))))</f>
        <v>0</v>
      </c>
      <c r="AO5" s="200"/>
      <c r="AP5" s="201"/>
      <c r="AQ5" s="200"/>
      <c r="AR5" s="202"/>
      <c r="AS5" s="205"/>
      <c r="AT5" s="200">
        <f>IF(OR(D5="退差额",L5="初三",L5="高一",L5="高二",L5="高三"),0,IF(AS5="招生顾问",(P5+Q5)*4%,(P5+Q5)*5%))</f>
        <v>0</v>
      </c>
      <c r="AU5" s="200"/>
      <c r="AV5" s="201" t="str">
        <f>IF(ISERROR(VLOOKUP(C5,BM:CJ,8,0)),"",VLOOKUP(C5,BM:CJ,8,0))</f>
        <v/>
      </c>
      <c r="AW5" s="200">
        <f>IF(OR(D5="退差额",L5="初三",L5="高一",L5="高二",L5="高三"),0,(P5+Q5)*1%)</f>
        <v>0</v>
      </c>
      <c r="AX5" s="200"/>
      <c r="AY5" s="203" t="str">
        <f>IF(ISERROR(VLOOKUP(C5,BM:CJ,7,0)),"",VLOOKUP(C5,BM:CJ,7,0))</f>
        <v/>
      </c>
      <c r="AZ5" s="194">
        <f>Q5*2.5%</f>
        <v>0</v>
      </c>
      <c r="BA5" s="194"/>
      <c r="BB5" s="194"/>
      <c r="BC5" s="194">
        <f t="shared" si="0"/>
        <v>0</v>
      </c>
      <c r="BD5" s="194"/>
      <c r="BE5" s="194">
        <f t="shared" si="1"/>
        <v>0</v>
      </c>
      <c r="BG5" s="217" t="s">
        <v>3440</v>
      </c>
      <c r="BH5" s="218" t="s">
        <v>3438</v>
      </c>
      <c r="BI5" s="218" t="s">
        <v>3437</v>
      </c>
      <c r="BL5" s="19" t="s">
        <v>1007</v>
      </c>
      <c r="BM5" s="19" t="s">
        <v>1431</v>
      </c>
      <c r="BP5" s="19" t="s">
        <v>1008</v>
      </c>
      <c r="BS5" s="19" t="s">
        <v>1009</v>
      </c>
      <c r="BT5" s="19" t="s">
        <v>1009</v>
      </c>
      <c r="BU5" s="19" t="s">
        <v>1474</v>
      </c>
      <c r="BV5" s="19" t="s">
        <v>1010</v>
      </c>
      <c r="BX5" s="19" t="s">
        <v>1011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1012</v>
      </c>
      <c r="CK5" s="19" t="s">
        <v>1013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1014</v>
      </c>
      <c r="CT5" s="19">
        <v>0.12</v>
      </c>
    </row>
    <row r="6" spans="1:98" ht="18" customHeight="1">
      <c r="A6" s="8"/>
      <c r="B6" s="185" t="str">
        <f>IF(E6="","",MONTH(N6)&amp;"月")</f>
        <v/>
      </c>
      <c r="C6" s="11"/>
      <c r="D6" s="186"/>
      <c r="E6" s="112"/>
      <c r="F6" s="12"/>
      <c r="G6" s="186"/>
      <c r="H6" s="187"/>
      <c r="I6" s="111"/>
      <c r="J6" s="188"/>
      <c r="K6" s="189"/>
      <c r="L6" s="204"/>
      <c r="M6" s="191"/>
      <c r="N6" s="192"/>
      <c r="O6" s="202"/>
      <c r="P6" s="189"/>
      <c r="Q6" s="193"/>
      <c r="R6" s="193"/>
      <c r="S6" s="194">
        <f>SUM(P6:R6)</f>
        <v>0</v>
      </c>
      <c r="T6" s="195"/>
      <c r="U6" s="196"/>
      <c r="V6" s="197"/>
      <c r="W6" s="198"/>
      <c r="X6" s="198"/>
      <c r="Y6" s="112"/>
      <c r="Z6" s="198"/>
      <c r="AA6" s="199" t="str">
        <f>IF(I6="","",IFERROR(VLOOKUP(I6,'[2]2-班级信息'!A:AI,23,0),"错误"))</f>
        <v/>
      </c>
      <c r="AB6" s="200">
        <f>IF(AA6="",0,IF(G6="4次课前",VLOOKUP(C6,BM:CH,18,0),IF(G6="4次课后",VLOOKUP(C6,BM:CH,19,0),0)))</f>
        <v>0</v>
      </c>
      <c r="AC6" s="200"/>
      <c r="AD6" s="197" t="str">
        <f>IF(I6="","",IFERROR(VLOOKUP(I6,'[2]2-班级信息'!A:AI,24,0),"错误"))</f>
        <v/>
      </c>
      <c r="AE6" s="200">
        <f>IF(AD6="",0,IF(G6="4次课前",VLOOKUP(C6,BM:CH,20,0),IF(G6="4次课后",VLOOKUP(C6,BM:CH,21,0),0)))</f>
        <v>0</v>
      </c>
      <c r="AF6" s="200"/>
      <c r="AG6" s="201" t="str">
        <f>IF(ISERROR(VLOOKUP(AA6,BG:BI,2,0)),"",VLOOKUP(AA6,BG:BI,2,0))</f>
        <v/>
      </c>
      <c r="AH6" s="200"/>
      <c r="AI6" s="200"/>
      <c r="AJ6" s="197" t="str">
        <f>IF(ISERROR(VLOOKUP(AG6,BH:BI,2,0)),"",VLOOKUP(AG6,BH:BI,2,0))</f>
        <v/>
      </c>
      <c r="AK6" s="200">
        <f>IF(AJ6="",0,IF(G6="4次课前",VLOOKUP(C6,BM:CH,14,0),IF(G6="4次课后",VLOOKUP(C6,BM:CH,15,0),0)))</f>
        <v>0</v>
      </c>
      <c r="AL6" s="200"/>
      <c r="AM6" s="201" t="str">
        <f>IF(ISERROR(VLOOKUP(C6,BM:CH,9,0)),"",VLOOKUP(C6,BM:CH,9,0))</f>
        <v/>
      </c>
      <c r="AN6" s="200">
        <f>IF(AM6="无",0,IF(AM6="",0,IF(G6="4次课前",VLOOKUP(C6,BM:CH,12,0),IF(G6="4次课后",VLOOKUP(C6,BM:CH,13,0),0))))</f>
        <v>0</v>
      </c>
      <c r="AO6" s="200"/>
      <c r="AP6" s="201"/>
      <c r="AQ6" s="200"/>
      <c r="AR6" s="202"/>
      <c r="AS6" s="205"/>
      <c r="AT6" s="200">
        <f>IF(OR(D6="退差额",L6="初三",L6="高一",L6="高二",L6="高三"),0,IF(AS6="招生顾问",(P6+Q6)*4%,(P6+Q6)*5%))</f>
        <v>0</v>
      </c>
      <c r="AU6" s="200"/>
      <c r="AV6" s="201" t="str">
        <f>IF(ISERROR(VLOOKUP(C6,BM:CJ,8,0)),"",VLOOKUP(C6,BM:CJ,8,0))</f>
        <v/>
      </c>
      <c r="AW6" s="200">
        <f>IF(OR(D6="退差额",L6="初三",L6="高一",L6="高二",L6="高三"),0,(P6+Q6)*1%)</f>
        <v>0</v>
      </c>
      <c r="AX6" s="200"/>
      <c r="AY6" s="203" t="str">
        <f>IF(ISERROR(VLOOKUP(C6,BM:CJ,7,0)),"",VLOOKUP(C6,BM:CJ,7,0))</f>
        <v/>
      </c>
      <c r="AZ6" s="194">
        <f>Q6*2.5%</f>
        <v>0</v>
      </c>
      <c r="BA6" s="194"/>
      <c r="BB6" s="194"/>
      <c r="BC6" s="194">
        <f t="shared" si="0"/>
        <v>0</v>
      </c>
      <c r="BD6" s="194"/>
      <c r="BE6" s="194">
        <f t="shared" si="1"/>
        <v>0</v>
      </c>
      <c r="BG6" s="217" t="s">
        <v>3441</v>
      </c>
      <c r="BH6" s="218" t="s">
        <v>3438</v>
      </c>
      <c r="BI6" s="218" t="s">
        <v>3437</v>
      </c>
      <c r="BL6" s="19" t="s">
        <v>1015</v>
      </c>
      <c r="BM6" s="19" t="s">
        <v>1432</v>
      </c>
      <c r="BP6" s="19" t="s">
        <v>1016</v>
      </c>
      <c r="BS6" s="19" t="s">
        <v>1445</v>
      </c>
      <c r="BT6" s="19" t="s">
        <v>1017</v>
      </c>
      <c r="BU6" s="19" t="s">
        <v>1054</v>
      </c>
      <c r="BV6" s="19" t="s">
        <v>1010</v>
      </c>
      <c r="BW6" s="19" t="s">
        <v>1018</v>
      </c>
      <c r="BX6" s="19" t="s">
        <v>1006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1019</v>
      </c>
      <c r="CK6" s="19" t="s">
        <v>1013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858</v>
      </c>
      <c r="CT6" s="19">
        <v>0.08</v>
      </c>
    </row>
    <row r="7" spans="1:98" ht="18" customHeight="1">
      <c r="A7" s="8" t="str">
        <f t="shared" ref="A7:A46" si="2">IF(E7="","",A6+1)</f>
        <v/>
      </c>
      <c r="B7" s="185" t="str">
        <f t="shared" ref="B7:B46" si="3">IF(E7="","",MONTH(N7)&amp;"月")</f>
        <v/>
      </c>
      <c r="C7" s="11" t="str">
        <f>IF(E7="","",+'5-课消明细表'!$G$2)</f>
        <v/>
      </c>
      <c r="D7" s="186"/>
      <c r="E7" s="112"/>
      <c r="F7" s="12" t="str">
        <f>IF(E7="","",IFERROR(VLOOKUP(E7,'1-学员信息表'!A:AG,2,0),"错误"))</f>
        <v/>
      </c>
      <c r="G7" s="186"/>
      <c r="H7" s="187"/>
      <c r="I7" s="111"/>
      <c r="J7" s="188"/>
      <c r="K7" s="189"/>
      <c r="L7" s="204" t="str">
        <f>IF(E7="","",IFERROR(VLOOKUP(E7,'1-学员信息表'!A:AG,20,0),"错误"))</f>
        <v/>
      </c>
      <c r="M7" s="191"/>
      <c r="N7" s="192"/>
      <c r="O7" s="202"/>
      <c r="P7" s="189"/>
      <c r="Q7" s="193"/>
      <c r="R7" s="193"/>
      <c r="S7" s="194">
        <f>SUM(P7:R7)</f>
        <v>0</v>
      </c>
      <c r="T7" s="195"/>
      <c r="U7" s="196"/>
      <c r="V7" s="197" t="str">
        <f>IF(E7="","",IFERROR(VLOOKUP(E7,'1-学员信息表'!A:AG,8,0),"错误"))</f>
        <v/>
      </c>
      <c r="W7" s="198"/>
      <c r="X7" s="198"/>
      <c r="Y7" s="112"/>
      <c r="Z7" s="198"/>
      <c r="AA7" s="199" t="str">
        <f>IF(I7="","",IFERROR(VLOOKUP(I7,'2-班级信息'!A:AM,23,0),"错误"))</f>
        <v/>
      </c>
      <c r="AB7" s="200">
        <f t="shared" ref="AB7:AB46" si="4">IF(AA7="",0,IF(G7="4次课前",VLOOKUP(C7,BM:CH,18,0),IF(G7="4次课后",VLOOKUP(C7,BM:CH,19,0),0)))</f>
        <v>0</v>
      </c>
      <c r="AC7" s="200"/>
      <c r="AD7" s="197" t="str">
        <f>IF(I7="","",IFERROR(VLOOKUP(I7,'2-班级信息'!A:AM,24,0),"错误"))</f>
        <v/>
      </c>
      <c r="AE7" s="200">
        <f t="shared" ref="AE7:AE46" si="5">IF(AD7="",0,IF(G7="4次课前",VLOOKUP(C7,BM:CH,20,0),IF(G7="4次课后",VLOOKUP(C7,BM:CH,21,0),0)))</f>
        <v>0</v>
      </c>
      <c r="AF7" s="200"/>
      <c r="AG7" s="201" t="str">
        <f t="shared" ref="AG7:AG46" si="6">IF(ISERROR(VLOOKUP(AA7,BG:BI,2,0)),"",VLOOKUP(AA7,BG:BI,2,0))</f>
        <v/>
      </c>
      <c r="AH7" s="200"/>
      <c r="AI7" s="200"/>
      <c r="AJ7" s="197" t="str">
        <f t="shared" ref="AJ7:AJ46" si="7">IF(ISERROR(VLOOKUP(AG7,BH:BI,2,0)),"",VLOOKUP(AG7,BH:BI,2,0))</f>
        <v/>
      </c>
      <c r="AK7" s="200">
        <f t="shared" ref="AK7:AK46" si="8">IF(AJ7="",0,IF(G7="4次课前",VLOOKUP(C7,BM:CH,14,0),IF(G7="4次课后",VLOOKUP(C7,BM:CH,15,0),0)))</f>
        <v>0</v>
      </c>
      <c r="AL7" s="200"/>
      <c r="AM7" s="201" t="str">
        <f t="shared" ref="AM7:AM46" si="9">IF(ISERROR(VLOOKUP(C7,BM:CH,9,0)),"",VLOOKUP(C7,BM:CH,9,0))</f>
        <v/>
      </c>
      <c r="AN7" s="200">
        <f t="shared" ref="AN7:AN46" si="10">IF(AM7="无",0,IF(AM7="",0,IF(G7="4次课前",VLOOKUP(C7,BM:CH,12,0),IF(G7="4次课后",VLOOKUP(C7,BM:CH,13,0),0))))</f>
        <v>0</v>
      </c>
      <c r="AO7" s="200"/>
      <c r="AP7" s="201"/>
      <c r="AQ7" s="200"/>
      <c r="AR7" s="202"/>
      <c r="AS7" s="205"/>
      <c r="AT7" s="200">
        <f t="shared" ref="AT7:AT46" si="11">IF(OR(D7="退差额",L7="初三",L7="高一",L7="高二",L7="高三"),0,IF(AS7="招生顾问",(P7+Q7)*4%,(P7+Q7)*5%))</f>
        <v>0</v>
      </c>
      <c r="AU7" s="200"/>
      <c r="AV7" s="201" t="str">
        <f t="shared" ref="AV7:AV46" si="12">IF(ISERROR(VLOOKUP(C7,BM:CJ,8,0)),"",VLOOKUP(C7,BM:CJ,8,0))</f>
        <v/>
      </c>
      <c r="AW7" s="200">
        <f t="shared" ref="AW7:AW46" si="13">IF(OR(D7="退差额",L7="初三",L7="高一",L7="高二",L7="高三"),0,(P7+Q7)*1%)</f>
        <v>0</v>
      </c>
      <c r="AX7" s="200"/>
      <c r="AY7" s="203" t="str">
        <f t="shared" ref="AY7:AY46" si="14">IF(ISERROR(VLOOKUP(C7,BM:CJ,7,0)),"",VLOOKUP(C7,BM:CJ,7,0))</f>
        <v/>
      </c>
      <c r="AZ7" s="194">
        <f t="shared" ref="AZ7:AZ46" si="15">Q7*2.5%</f>
        <v>0</v>
      </c>
      <c r="BA7" s="194"/>
      <c r="BB7" s="194"/>
      <c r="BC7" s="194">
        <f t="shared" si="0"/>
        <v>0</v>
      </c>
      <c r="BD7" s="194"/>
      <c r="BE7" s="194">
        <f t="shared" si="1"/>
        <v>0</v>
      </c>
      <c r="BG7" s="217" t="s">
        <v>3442</v>
      </c>
      <c r="BH7" s="218" t="s">
        <v>3438</v>
      </c>
      <c r="BI7" s="218" t="s">
        <v>3437</v>
      </c>
      <c r="BL7" s="19" t="s">
        <v>832</v>
      </c>
      <c r="BM7" s="19" t="s">
        <v>1433</v>
      </c>
      <c r="BS7" s="19" t="s">
        <v>833</v>
      </c>
      <c r="BT7" s="19" t="s">
        <v>833</v>
      </c>
      <c r="BU7" s="19" t="s">
        <v>834</v>
      </c>
      <c r="BV7" s="19" t="s">
        <v>57</v>
      </c>
      <c r="BW7" s="19" t="s">
        <v>795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796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875</v>
      </c>
      <c r="CT7" s="19">
        <v>0.1</v>
      </c>
    </row>
    <row r="8" spans="1:98" ht="18" customHeight="1">
      <c r="A8" s="8" t="str">
        <f t="shared" si="2"/>
        <v/>
      </c>
      <c r="B8" s="185" t="str">
        <f t="shared" si="3"/>
        <v/>
      </c>
      <c r="C8" s="11" t="str">
        <f>IF(E8="","",+'5-课消明细表'!$G$2)</f>
        <v/>
      </c>
      <c r="D8" s="186"/>
      <c r="E8" s="112"/>
      <c r="F8" s="12" t="str">
        <f>IF(E8="","",IFERROR(VLOOKUP(E8,'1-学员信息表'!A:AG,2,0),"错误"))</f>
        <v/>
      </c>
      <c r="G8" s="186"/>
      <c r="H8" s="187"/>
      <c r="I8" s="111"/>
      <c r="J8" s="188"/>
      <c r="K8" s="189"/>
      <c r="L8" s="204" t="str">
        <f>IF(E8="","",IFERROR(VLOOKUP(E8,'1-学员信息表'!A:AG,20,0),"错误"))</f>
        <v/>
      </c>
      <c r="M8" s="191"/>
      <c r="N8" s="192"/>
      <c r="O8" s="202"/>
      <c r="P8" s="189"/>
      <c r="Q8" s="193"/>
      <c r="R8" s="193"/>
      <c r="S8" s="194">
        <f t="shared" ref="S8:S46" si="16">SUM(P8:R8)</f>
        <v>0</v>
      </c>
      <c r="T8" s="195"/>
      <c r="U8" s="196"/>
      <c r="V8" s="197" t="str">
        <f>IF(E8="","",IFERROR(VLOOKUP(E8,'1-学员信息表'!A:AG,8,0),"错误"))</f>
        <v/>
      </c>
      <c r="W8" s="198"/>
      <c r="X8" s="198"/>
      <c r="Y8" s="112"/>
      <c r="Z8" s="198"/>
      <c r="AA8" s="199" t="str">
        <f>IF(I8="","",IFERROR(VLOOKUP(I8,'2-班级信息'!A:AM,23,0),"错误"))</f>
        <v/>
      </c>
      <c r="AB8" s="200">
        <f t="shared" si="4"/>
        <v>0</v>
      </c>
      <c r="AC8" s="200"/>
      <c r="AD8" s="197" t="str">
        <f>IF(I8="","",IFERROR(VLOOKUP(I8,'2-班级信息'!A:AM,24,0),"错误"))</f>
        <v/>
      </c>
      <c r="AE8" s="200">
        <f t="shared" si="5"/>
        <v>0</v>
      </c>
      <c r="AF8" s="200"/>
      <c r="AG8" s="201" t="str">
        <f t="shared" si="6"/>
        <v/>
      </c>
      <c r="AH8" s="200"/>
      <c r="AI8" s="200"/>
      <c r="AJ8" s="197" t="str">
        <f t="shared" si="7"/>
        <v/>
      </c>
      <c r="AK8" s="200">
        <f t="shared" si="8"/>
        <v>0</v>
      </c>
      <c r="AL8" s="200"/>
      <c r="AM8" s="201" t="str">
        <f t="shared" si="9"/>
        <v/>
      </c>
      <c r="AN8" s="200">
        <f t="shared" si="10"/>
        <v>0</v>
      </c>
      <c r="AO8" s="200"/>
      <c r="AP8" s="201"/>
      <c r="AQ8" s="200"/>
      <c r="AR8" s="202"/>
      <c r="AS8" s="205"/>
      <c r="AT8" s="200">
        <f t="shared" si="11"/>
        <v>0</v>
      </c>
      <c r="AU8" s="200"/>
      <c r="AV8" s="201" t="str">
        <f t="shared" si="12"/>
        <v/>
      </c>
      <c r="AW8" s="200">
        <f t="shared" si="13"/>
        <v>0</v>
      </c>
      <c r="AX8" s="200"/>
      <c r="AY8" s="203" t="str">
        <f t="shared" si="14"/>
        <v/>
      </c>
      <c r="AZ8" s="194">
        <f t="shared" si="15"/>
        <v>0</v>
      </c>
      <c r="BA8" s="194"/>
      <c r="BB8" s="194"/>
      <c r="BC8" s="194">
        <f t="shared" si="0"/>
        <v>0</v>
      </c>
      <c r="BD8" s="194"/>
      <c r="BE8" s="194">
        <f t="shared" si="1"/>
        <v>0</v>
      </c>
      <c r="BG8" s="217" t="s">
        <v>3443</v>
      </c>
      <c r="BH8" s="218" t="s">
        <v>3438</v>
      </c>
      <c r="BI8" s="218" t="s">
        <v>3437</v>
      </c>
      <c r="BL8" s="19" t="s">
        <v>314</v>
      </c>
      <c r="BM8" s="19" t="s">
        <v>1434</v>
      </c>
      <c r="BS8" s="19" t="s">
        <v>833</v>
      </c>
      <c r="BT8" s="19" t="s">
        <v>1446</v>
      </c>
      <c r="BU8" s="19" t="s">
        <v>1446</v>
      </c>
      <c r="BV8" s="19" t="s">
        <v>57</v>
      </c>
      <c r="BW8" s="19" t="s">
        <v>797</v>
      </c>
      <c r="BX8" s="19" t="s">
        <v>486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798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859</v>
      </c>
      <c r="CT8" s="19">
        <v>0.12</v>
      </c>
    </row>
    <row r="9" spans="1:98" ht="18" customHeight="1">
      <c r="A9" s="8" t="str">
        <f t="shared" si="2"/>
        <v/>
      </c>
      <c r="B9" s="185" t="str">
        <f t="shared" si="3"/>
        <v/>
      </c>
      <c r="C9" s="11" t="str">
        <f>IF(E9="","",+'5-课消明细表'!$G$2)</f>
        <v/>
      </c>
      <c r="D9" s="186"/>
      <c r="E9" s="112"/>
      <c r="F9" s="12" t="str">
        <f>IF(E9="","",IFERROR(VLOOKUP(E9,'1-学员信息表'!A:AG,2,0),"错误"))</f>
        <v/>
      </c>
      <c r="G9" s="186"/>
      <c r="H9" s="187"/>
      <c r="I9" s="111"/>
      <c r="J9" s="188"/>
      <c r="K9" s="189"/>
      <c r="L9" s="204" t="str">
        <f>IF(E9="","",IFERROR(VLOOKUP(E9,'1-学员信息表'!A:AG,20,0),"错误"))</f>
        <v/>
      </c>
      <c r="M9" s="191"/>
      <c r="N9" s="192"/>
      <c r="O9" s="202"/>
      <c r="P9" s="189"/>
      <c r="Q9" s="193"/>
      <c r="R9" s="193"/>
      <c r="S9" s="194">
        <f t="shared" si="16"/>
        <v>0</v>
      </c>
      <c r="T9" s="195"/>
      <c r="U9" s="196"/>
      <c r="V9" s="197" t="str">
        <f>IF(E9="","",IFERROR(VLOOKUP(E9,'1-学员信息表'!A:AG,8,0),"错误"))</f>
        <v/>
      </c>
      <c r="W9" s="198"/>
      <c r="X9" s="198"/>
      <c r="Y9" s="112"/>
      <c r="Z9" s="198"/>
      <c r="AA9" s="199" t="str">
        <f>IF(I9="","",IFERROR(VLOOKUP(I9,'2-班级信息'!A:AM,23,0),"错误"))</f>
        <v/>
      </c>
      <c r="AB9" s="200">
        <f t="shared" si="4"/>
        <v>0</v>
      </c>
      <c r="AC9" s="200"/>
      <c r="AD9" s="197" t="str">
        <f>IF(I9="","",IFERROR(VLOOKUP(I9,'2-班级信息'!A:AM,24,0),"错误"))</f>
        <v/>
      </c>
      <c r="AE9" s="200">
        <f t="shared" si="5"/>
        <v>0</v>
      </c>
      <c r="AF9" s="200"/>
      <c r="AG9" s="201" t="str">
        <f t="shared" si="6"/>
        <v/>
      </c>
      <c r="AH9" s="200"/>
      <c r="AI9" s="200"/>
      <c r="AJ9" s="197" t="str">
        <f t="shared" si="7"/>
        <v/>
      </c>
      <c r="AK9" s="200">
        <f t="shared" si="8"/>
        <v>0</v>
      </c>
      <c r="AL9" s="200"/>
      <c r="AM9" s="201" t="str">
        <f t="shared" si="9"/>
        <v/>
      </c>
      <c r="AN9" s="200">
        <f t="shared" si="10"/>
        <v>0</v>
      </c>
      <c r="AO9" s="200"/>
      <c r="AP9" s="201"/>
      <c r="AQ9" s="200"/>
      <c r="AR9" s="202"/>
      <c r="AS9" s="205"/>
      <c r="AT9" s="200">
        <f t="shared" si="11"/>
        <v>0</v>
      </c>
      <c r="AU9" s="200"/>
      <c r="AV9" s="201" t="str">
        <f t="shared" si="12"/>
        <v/>
      </c>
      <c r="AW9" s="200">
        <f t="shared" si="13"/>
        <v>0</v>
      </c>
      <c r="AX9" s="200"/>
      <c r="AY9" s="203" t="str">
        <f t="shared" si="14"/>
        <v/>
      </c>
      <c r="AZ9" s="194">
        <f t="shared" si="15"/>
        <v>0</v>
      </c>
      <c r="BA9" s="194"/>
      <c r="BB9" s="194"/>
      <c r="BC9" s="194">
        <f t="shared" si="0"/>
        <v>0</v>
      </c>
      <c r="BD9" s="194"/>
      <c r="BE9" s="194">
        <f t="shared" si="1"/>
        <v>0</v>
      </c>
      <c r="BG9" s="217" t="s">
        <v>3444</v>
      </c>
      <c r="BH9" s="218" t="s">
        <v>3438</v>
      </c>
      <c r="BI9" s="218" t="s">
        <v>3437</v>
      </c>
      <c r="BM9" s="19" t="s">
        <v>1435</v>
      </c>
      <c r="BS9" s="19" t="s">
        <v>835</v>
      </c>
      <c r="BT9" s="19" t="s">
        <v>835</v>
      </c>
      <c r="BU9" s="19" t="s">
        <v>836</v>
      </c>
      <c r="BV9" s="19" t="s">
        <v>794</v>
      </c>
      <c r="BW9" s="19" t="s">
        <v>819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799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876</v>
      </c>
      <c r="CT9" s="19">
        <v>0.1</v>
      </c>
    </row>
    <row r="10" spans="1:98" ht="18" customHeight="1">
      <c r="A10" s="8" t="str">
        <f t="shared" si="2"/>
        <v/>
      </c>
      <c r="B10" s="185" t="str">
        <f t="shared" si="3"/>
        <v/>
      </c>
      <c r="C10" s="11" t="str">
        <f>IF(E10="","",+'5-课消明细表'!$G$2)</f>
        <v/>
      </c>
      <c r="D10" s="186"/>
      <c r="E10" s="112"/>
      <c r="F10" s="12" t="str">
        <f>IF(E10="","",IFERROR(VLOOKUP(E10,'1-学员信息表'!A:AG,2,0),"错误"))</f>
        <v/>
      </c>
      <c r="G10" s="186"/>
      <c r="H10" s="187"/>
      <c r="I10" s="111"/>
      <c r="J10" s="188"/>
      <c r="K10" s="189"/>
      <c r="L10" s="204" t="str">
        <f>IF(E10="","",IFERROR(VLOOKUP(E10,'1-学员信息表'!A:AG,20,0),"错误"))</f>
        <v/>
      </c>
      <c r="M10" s="191"/>
      <c r="N10" s="192"/>
      <c r="O10" s="202"/>
      <c r="P10" s="189"/>
      <c r="Q10" s="193"/>
      <c r="R10" s="193"/>
      <c r="S10" s="194">
        <f t="shared" si="16"/>
        <v>0</v>
      </c>
      <c r="T10" s="195"/>
      <c r="U10" s="196"/>
      <c r="V10" s="197" t="str">
        <f>IF(E10="","",IFERROR(VLOOKUP(E10,'1-学员信息表'!A:AG,8,0),"错误"))</f>
        <v/>
      </c>
      <c r="W10" s="198"/>
      <c r="X10" s="198"/>
      <c r="Y10" s="112"/>
      <c r="Z10" s="198"/>
      <c r="AA10" s="199" t="str">
        <f>IF(I10="","",IFERROR(VLOOKUP(I10,'2-班级信息'!A:AM,23,0),"错误"))</f>
        <v/>
      </c>
      <c r="AB10" s="200">
        <f t="shared" si="4"/>
        <v>0</v>
      </c>
      <c r="AC10" s="200"/>
      <c r="AD10" s="197" t="str">
        <f>IF(I10="","",IFERROR(VLOOKUP(I10,'2-班级信息'!A:AM,24,0),"错误"))</f>
        <v/>
      </c>
      <c r="AE10" s="200">
        <f t="shared" si="5"/>
        <v>0</v>
      </c>
      <c r="AF10" s="200"/>
      <c r="AG10" s="201" t="str">
        <f t="shared" si="6"/>
        <v/>
      </c>
      <c r="AH10" s="200"/>
      <c r="AI10" s="200"/>
      <c r="AJ10" s="197" t="str">
        <f t="shared" si="7"/>
        <v/>
      </c>
      <c r="AK10" s="200">
        <f t="shared" si="8"/>
        <v>0</v>
      </c>
      <c r="AL10" s="200"/>
      <c r="AM10" s="201" t="str">
        <f t="shared" si="9"/>
        <v/>
      </c>
      <c r="AN10" s="200">
        <f t="shared" si="10"/>
        <v>0</v>
      </c>
      <c r="AO10" s="200"/>
      <c r="AP10" s="201"/>
      <c r="AQ10" s="200"/>
      <c r="AR10" s="202"/>
      <c r="AS10" s="205"/>
      <c r="AT10" s="200">
        <f t="shared" si="11"/>
        <v>0</v>
      </c>
      <c r="AU10" s="200"/>
      <c r="AV10" s="201" t="str">
        <f t="shared" si="12"/>
        <v/>
      </c>
      <c r="AW10" s="200">
        <f t="shared" si="13"/>
        <v>0</v>
      </c>
      <c r="AX10" s="200"/>
      <c r="AY10" s="203" t="str">
        <f t="shared" si="14"/>
        <v/>
      </c>
      <c r="AZ10" s="194">
        <f t="shared" si="15"/>
        <v>0</v>
      </c>
      <c r="BA10" s="194"/>
      <c r="BB10" s="194"/>
      <c r="BC10" s="194">
        <f t="shared" si="0"/>
        <v>0</v>
      </c>
      <c r="BD10" s="194"/>
      <c r="BE10" s="194">
        <f t="shared" si="1"/>
        <v>0</v>
      </c>
      <c r="BG10" s="217" t="s">
        <v>3445</v>
      </c>
      <c r="BH10" s="218" t="s">
        <v>3438</v>
      </c>
      <c r="BI10" s="218" t="s">
        <v>3437</v>
      </c>
      <c r="BM10" s="19" t="s">
        <v>1436</v>
      </c>
      <c r="BS10" s="19" t="s">
        <v>835</v>
      </c>
      <c r="BT10" s="19" t="s">
        <v>1447</v>
      </c>
      <c r="BU10" s="19" t="s">
        <v>1447</v>
      </c>
      <c r="BV10" s="19" t="s">
        <v>794</v>
      </c>
      <c r="BW10" s="19" t="s">
        <v>828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800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877</v>
      </c>
      <c r="CT10" s="19">
        <v>0.03</v>
      </c>
    </row>
    <row r="11" spans="1:98" ht="18" customHeight="1">
      <c r="A11" s="8" t="str">
        <f t="shared" si="2"/>
        <v/>
      </c>
      <c r="B11" s="185" t="str">
        <f t="shared" si="3"/>
        <v/>
      </c>
      <c r="C11" s="11" t="str">
        <f>IF(E11="","",+'5-课消明细表'!$G$2)</f>
        <v/>
      </c>
      <c r="D11" s="186"/>
      <c r="E11" s="112"/>
      <c r="F11" s="12" t="str">
        <f>IF(E11="","",IFERROR(VLOOKUP(E11,'1-学员信息表'!A:AG,2,0),"错误"))</f>
        <v/>
      </c>
      <c r="G11" s="186"/>
      <c r="H11" s="187"/>
      <c r="I11" s="111"/>
      <c r="J11" s="188"/>
      <c r="K11" s="189"/>
      <c r="L11" s="204" t="str">
        <f>IF(E11="","",IFERROR(VLOOKUP(E11,'1-学员信息表'!A:AG,20,0),"错误"))</f>
        <v/>
      </c>
      <c r="M11" s="191"/>
      <c r="N11" s="192"/>
      <c r="O11" s="202"/>
      <c r="P11" s="189"/>
      <c r="Q11" s="193"/>
      <c r="R11" s="193"/>
      <c r="S11" s="194">
        <f t="shared" si="16"/>
        <v>0</v>
      </c>
      <c r="T11" s="195"/>
      <c r="U11" s="196"/>
      <c r="V11" s="197" t="str">
        <f>IF(E11="","",IFERROR(VLOOKUP(E11,'1-学员信息表'!A:AG,8,0),"错误"))</f>
        <v/>
      </c>
      <c r="W11" s="198"/>
      <c r="X11" s="198"/>
      <c r="Y11" s="112"/>
      <c r="Z11" s="198"/>
      <c r="AA11" s="199" t="str">
        <f>IF(I11="","",IFERROR(VLOOKUP(I11,'2-班级信息'!A:AM,23,0),"错误"))</f>
        <v/>
      </c>
      <c r="AB11" s="200">
        <f t="shared" si="4"/>
        <v>0</v>
      </c>
      <c r="AC11" s="200"/>
      <c r="AD11" s="197" t="str">
        <f>IF(I11="","",IFERROR(VLOOKUP(I11,'2-班级信息'!A:AM,24,0),"错误"))</f>
        <v/>
      </c>
      <c r="AE11" s="200">
        <f t="shared" si="5"/>
        <v>0</v>
      </c>
      <c r="AF11" s="200"/>
      <c r="AG11" s="201" t="str">
        <f t="shared" si="6"/>
        <v/>
      </c>
      <c r="AH11" s="200"/>
      <c r="AI11" s="200"/>
      <c r="AJ11" s="197" t="str">
        <f t="shared" si="7"/>
        <v/>
      </c>
      <c r="AK11" s="200">
        <f t="shared" si="8"/>
        <v>0</v>
      </c>
      <c r="AL11" s="200"/>
      <c r="AM11" s="201" t="str">
        <f t="shared" si="9"/>
        <v/>
      </c>
      <c r="AN11" s="200">
        <f t="shared" si="10"/>
        <v>0</v>
      </c>
      <c r="AO11" s="200"/>
      <c r="AP11" s="201"/>
      <c r="AQ11" s="200"/>
      <c r="AR11" s="202"/>
      <c r="AS11" s="205"/>
      <c r="AT11" s="200">
        <f t="shared" si="11"/>
        <v>0</v>
      </c>
      <c r="AU11" s="200"/>
      <c r="AV11" s="201" t="str">
        <f t="shared" si="12"/>
        <v/>
      </c>
      <c r="AW11" s="200">
        <f t="shared" si="13"/>
        <v>0</v>
      </c>
      <c r="AX11" s="200"/>
      <c r="AY11" s="203" t="str">
        <f t="shared" si="14"/>
        <v/>
      </c>
      <c r="AZ11" s="194">
        <f t="shared" si="15"/>
        <v>0</v>
      </c>
      <c r="BA11" s="194"/>
      <c r="BB11" s="194"/>
      <c r="BC11" s="194">
        <f t="shared" si="0"/>
        <v>0</v>
      </c>
      <c r="BD11" s="194"/>
      <c r="BE11" s="194">
        <f t="shared" si="1"/>
        <v>0</v>
      </c>
      <c r="BG11" s="206"/>
      <c r="BH11" s="206"/>
      <c r="BI11" s="206"/>
      <c r="BM11" s="19" t="s">
        <v>1437</v>
      </c>
      <c r="BS11" s="19" t="s">
        <v>837</v>
      </c>
      <c r="BT11" s="19" t="s">
        <v>1448</v>
      </c>
      <c r="BU11" s="19" t="s">
        <v>479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801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862</v>
      </c>
      <c r="CT11" s="19">
        <v>0.08</v>
      </c>
    </row>
    <row r="12" spans="1:98" ht="18" customHeight="1">
      <c r="A12" s="8" t="str">
        <f t="shared" si="2"/>
        <v/>
      </c>
      <c r="B12" s="185" t="str">
        <f t="shared" si="3"/>
        <v/>
      </c>
      <c r="C12" s="11" t="str">
        <f>IF(E12="","",+'5-课消明细表'!$G$2)</f>
        <v/>
      </c>
      <c r="D12" s="186"/>
      <c r="E12" s="112"/>
      <c r="F12" s="12" t="str">
        <f>IF(E12="","",IFERROR(VLOOKUP(E12,'1-学员信息表'!A:AG,2,0),"错误"))</f>
        <v/>
      </c>
      <c r="G12" s="186"/>
      <c r="H12" s="187"/>
      <c r="I12" s="111"/>
      <c r="J12" s="188"/>
      <c r="K12" s="189"/>
      <c r="L12" s="204" t="str">
        <f>IF(E12="","",IFERROR(VLOOKUP(E12,'1-学员信息表'!A:AG,20,0),"错误"))</f>
        <v/>
      </c>
      <c r="M12" s="191"/>
      <c r="N12" s="192"/>
      <c r="O12" s="202"/>
      <c r="P12" s="189"/>
      <c r="Q12" s="193"/>
      <c r="R12" s="193"/>
      <c r="S12" s="194">
        <f t="shared" si="16"/>
        <v>0</v>
      </c>
      <c r="T12" s="195"/>
      <c r="U12" s="196"/>
      <c r="V12" s="197" t="str">
        <f>IF(E12="","",IFERROR(VLOOKUP(E12,'1-学员信息表'!A:AG,8,0),"错误"))</f>
        <v/>
      </c>
      <c r="W12" s="198"/>
      <c r="X12" s="198"/>
      <c r="Y12" s="112"/>
      <c r="Z12" s="198"/>
      <c r="AA12" s="199" t="str">
        <f>IF(I12="","",IFERROR(VLOOKUP(I12,'2-班级信息'!A:AM,23,0),"错误"))</f>
        <v/>
      </c>
      <c r="AB12" s="200">
        <f t="shared" si="4"/>
        <v>0</v>
      </c>
      <c r="AC12" s="200"/>
      <c r="AD12" s="197" t="str">
        <f>IF(I12="","",IFERROR(VLOOKUP(I12,'2-班级信息'!A:AM,24,0),"错误"))</f>
        <v/>
      </c>
      <c r="AE12" s="200">
        <f t="shared" si="5"/>
        <v>0</v>
      </c>
      <c r="AF12" s="200"/>
      <c r="AG12" s="201" t="str">
        <f t="shared" si="6"/>
        <v/>
      </c>
      <c r="AH12" s="200"/>
      <c r="AI12" s="200"/>
      <c r="AJ12" s="197" t="str">
        <f t="shared" si="7"/>
        <v/>
      </c>
      <c r="AK12" s="200">
        <f t="shared" si="8"/>
        <v>0</v>
      </c>
      <c r="AL12" s="200"/>
      <c r="AM12" s="201" t="str">
        <f t="shared" si="9"/>
        <v/>
      </c>
      <c r="AN12" s="200">
        <f t="shared" si="10"/>
        <v>0</v>
      </c>
      <c r="AO12" s="200"/>
      <c r="AP12" s="201"/>
      <c r="AQ12" s="200"/>
      <c r="AR12" s="202"/>
      <c r="AS12" s="205"/>
      <c r="AT12" s="200">
        <f t="shared" si="11"/>
        <v>0</v>
      </c>
      <c r="AU12" s="200"/>
      <c r="AV12" s="201" t="str">
        <f t="shared" si="12"/>
        <v/>
      </c>
      <c r="AW12" s="200">
        <f t="shared" si="13"/>
        <v>0</v>
      </c>
      <c r="AX12" s="200"/>
      <c r="AY12" s="203" t="str">
        <f t="shared" si="14"/>
        <v/>
      </c>
      <c r="AZ12" s="194">
        <f t="shared" si="15"/>
        <v>0</v>
      </c>
      <c r="BA12" s="194"/>
      <c r="BB12" s="194"/>
      <c r="BC12" s="194">
        <f t="shared" si="0"/>
        <v>0</v>
      </c>
      <c r="BD12" s="194"/>
      <c r="BE12" s="194">
        <f t="shared" si="1"/>
        <v>0</v>
      </c>
      <c r="BG12" s="206"/>
      <c r="BH12" s="206"/>
      <c r="BI12" s="206"/>
      <c r="BM12" s="19" t="s">
        <v>1438</v>
      </c>
      <c r="BS12" s="19" t="s">
        <v>838</v>
      </c>
      <c r="BT12" s="19" t="s">
        <v>1449</v>
      </c>
      <c r="BU12" s="19" t="s">
        <v>481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802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5" t="str">
        <f t="shared" si="3"/>
        <v/>
      </c>
      <c r="C13" s="11" t="str">
        <f>IF(E13="","",+'5-课消明细表'!$G$2)</f>
        <v/>
      </c>
      <c r="D13" s="186"/>
      <c r="E13" s="112"/>
      <c r="F13" s="12" t="str">
        <f>IF(E13="","",IFERROR(VLOOKUP(E13,'1-学员信息表'!A:AG,2,0),"错误"))</f>
        <v/>
      </c>
      <c r="G13" s="186"/>
      <c r="H13" s="187"/>
      <c r="I13" s="111"/>
      <c r="J13" s="188"/>
      <c r="K13" s="189"/>
      <c r="L13" s="204" t="str">
        <f>IF(E13="","",IFERROR(VLOOKUP(E13,'1-学员信息表'!A:AG,20,0),"错误"))</f>
        <v/>
      </c>
      <c r="M13" s="191"/>
      <c r="N13" s="192"/>
      <c r="O13" s="202"/>
      <c r="P13" s="189"/>
      <c r="Q13" s="193"/>
      <c r="R13" s="193"/>
      <c r="S13" s="194">
        <f t="shared" si="16"/>
        <v>0</v>
      </c>
      <c r="T13" s="195"/>
      <c r="U13" s="196"/>
      <c r="V13" s="197" t="str">
        <f>IF(E13="","",IFERROR(VLOOKUP(E13,'1-学员信息表'!A:AG,8,0),"错误"))</f>
        <v/>
      </c>
      <c r="W13" s="198"/>
      <c r="X13" s="198"/>
      <c r="Y13" s="112"/>
      <c r="Z13" s="198"/>
      <c r="AA13" s="199" t="str">
        <f>IF(I13="","",IFERROR(VLOOKUP(I13,'2-班级信息'!A:AM,23,0),"错误"))</f>
        <v/>
      </c>
      <c r="AB13" s="200">
        <f t="shared" si="4"/>
        <v>0</v>
      </c>
      <c r="AC13" s="200"/>
      <c r="AD13" s="197" t="str">
        <f>IF(I13="","",IFERROR(VLOOKUP(I13,'2-班级信息'!A:AM,24,0),"错误"))</f>
        <v/>
      </c>
      <c r="AE13" s="200">
        <f t="shared" si="5"/>
        <v>0</v>
      </c>
      <c r="AF13" s="200"/>
      <c r="AG13" s="201" t="str">
        <f t="shared" si="6"/>
        <v/>
      </c>
      <c r="AH13" s="200"/>
      <c r="AI13" s="200"/>
      <c r="AJ13" s="197" t="str">
        <f t="shared" si="7"/>
        <v/>
      </c>
      <c r="AK13" s="200">
        <f t="shared" si="8"/>
        <v>0</v>
      </c>
      <c r="AL13" s="200"/>
      <c r="AM13" s="201" t="str">
        <f t="shared" si="9"/>
        <v/>
      </c>
      <c r="AN13" s="200">
        <f t="shared" si="10"/>
        <v>0</v>
      </c>
      <c r="AO13" s="200"/>
      <c r="AP13" s="201"/>
      <c r="AQ13" s="200"/>
      <c r="AR13" s="202"/>
      <c r="AS13" s="205"/>
      <c r="AT13" s="200">
        <f t="shared" si="11"/>
        <v>0</v>
      </c>
      <c r="AU13" s="200"/>
      <c r="AV13" s="201" t="str">
        <f t="shared" si="12"/>
        <v/>
      </c>
      <c r="AW13" s="200">
        <f t="shared" si="13"/>
        <v>0</v>
      </c>
      <c r="AX13" s="200"/>
      <c r="AY13" s="203" t="str">
        <f t="shared" si="14"/>
        <v/>
      </c>
      <c r="AZ13" s="194">
        <f t="shared" si="15"/>
        <v>0</v>
      </c>
      <c r="BA13" s="194"/>
      <c r="BB13" s="194"/>
      <c r="BC13" s="194">
        <f t="shared" si="0"/>
        <v>0</v>
      </c>
      <c r="BD13" s="194"/>
      <c r="BE13" s="194">
        <f t="shared" si="1"/>
        <v>0</v>
      </c>
      <c r="BG13" s="206"/>
      <c r="BH13" s="206"/>
      <c r="BI13" s="206"/>
      <c r="BM13" s="19" t="s">
        <v>1439</v>
      </c>
      <c r="BS13" s="19" t="s">
        <v>840</v>
      </c>
      <c r="BT13" s="19" t="s">
        <v>840</v>
      </c>
      <c r="BU13" s="19" t="s">
        <v>1482</v>
      </c>
      <c r="BV13" s="19" t="s">
        <v>57</v>
      </c>
      <c r="BW13" s="19" t="s">
        <v>829</v>
      </c>
      <c r="BX13" s="19" t="s">
        <v>830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5" t="str">
        <f t="shared" si="3"/>
        <v/>
      </c>
      <c r="C14" s="11" t="str">
        <f>IF(E14="","",+'5-课消明细表'!$G$2)</f>
        <v/>
      </c>
      <c r="D14" s="186"/>
      <c r="E14" s="112"/>
      <c r="F14" s="12" t="str">
        <f>IF(E14="","",IFERROR(VLOOKUP(E14,'1-学员信息表'!A:AG,2,0),"错误"))</f>
        <v/>
      </c>
      <c r="G14" s="186"/>
      <c r="H14" s="187"/>
      <c r="I14" s="111"/>
      <c r="J14" s="188"/>
      <c r="K14" s="189"/>
      <c r="L14" s="204" t="str">
        <f>IF(E14="","",IFERROR(VLOOKUP(E14,'1-学员信息表'!A:AG,20,0),"错误"))</f>
        <v/>
      </c>
      <c r="M14" s="191"/>
      <c r="N14" s="192"/>
      <c r="O14" s="202"/>
      <c r="P14" s="189"/>
      <c r="Q14" s="193"/>
      <c r="R14" s="193"/>
      <c r="S14" s="194">
        <f t="shared" si="16"/>
        <v>0</v>
      </c>
      <c r="T14" s="195"/>
      <c r="U14" s="196"/>
      <c r="V14" s="197" t="str">
        <f>IF(E14="","",IFERROR(VLOOKUP(E14,'1-学员信息表'!A:AG,8,0),"错误"))</f>
        <v/>
      </c>
      <c r="W14" s="198"/>
      <c r="X14" s="198"/>
      <c r="Y14" s="112"/>
      <c r="Z14" s="198"/>
      <c r="AA14" s="199" t="str">
        <f>IF(I14="","",IFERROR(VLOOKUP(I14,'2-班级信息'!A:AM,23,0),"错误"))</f>
        <v/>
      </c>
      <c r="AB14" s="200">
        <f t="shared" si="4"/>
        <v>0</v>
      </c>
      <c r="AC14" s="200"/>
      <c r="AD14" s="197" t="str">
        <f>IF(I14="","",IFERROR(VLOOKUP(I14,'2-班级信息'!A:AM,24,0),"错误"))</f>
        <v/>
      </c>
      <c r="AE14" s="200">
        <f t="shared" si="5"/>
        <v>0</v>
      </c>
      <c r="AF14" s="200"/>
      <c r="AG14" s="201" t="str">
        <f t="shared" si="6"/>
        <v/>
      </c>
      <c r="AH14" s="200"/>
      <c r="AI14" s="200"/>
      <c r="AJ14" s="197" t="str">
        <f t="shared" si="7"/>
        <v/>
      </c>
      <c r="AK14" s="200">
        <f t="shared" si="8"/>
        <v>0</v>
      </c>
      <c r="AL14" s="200"/>
      <c r="AM14" s="201" t="str">
        <f t="shared" si="9"/>
        <v/>
      </c>
      <c r="AN14" s="200">
        <f t="shared" si="10"/>
        <v>0</v>
      </c>
      <c r="AO14" s="200"/>
      <c r="AP14" s="201"/>
      <c r="AQ14" s="200"/>
      <c r="AR14" s="202"/>
      <c r="AS14" s="205"/>
      <c r="AT14" s="200">
        <f t="shared" si="11"/>
        <v>0</v>
      </c>
      <c r="AU14" s="200"/>
      <c r="AV14" s="201" t="str">
        <f t="shared" si="12"/>
        <v/>
      </c>
      <c r="AW14" s="200">
        <f t="shared" si="13"/>
        <v>0</v>
      </c>
      <c r="AX14" s="200"/>
      <c r="AY14" s="203" t="str">
        <f t="shared" si="14"/>
        <v/>
      </c>
      <c r="AZ14" s="194">
        <f t="shared" si="15"/>
        <v>0</v>
      </c>
      <c r="BA14" s="194"/>
      <c r="BB14" s="194"/>
      <c r="BC14" s="194">
        <f t="shared" si="0"/>
        <v>0</v>
      </c>
      <c r="BD14" s="194"/>
      <c r="BE14" s="194">
        <f t="shared" si="1"/>
        <v>0</v>
      </c>
      <c r="BG14" s="206"/>
      <c r="BH14" s="206"/>
      <c r="BI14" s="206"/>
      <c r="BM14" s="19" t="s">
        <v>1440</v>
      </c>
      <c r="BS14" s="19" t="s">
        <v>839</v>
      </c>
      <c r="BT14" s="19" t="s">
        <v>1450</v>
      </c>
      <c r="BU14" s="19" t="s">
        <v>484</v>
      </c>
      <c r="BV14" s="19" t="s">
        <v>57</v>
      </c>
      <c r="BW14" s="19" t="s">
        <v>803</v>
      </c>
      <c r="BX14" s="19" t="s">
        <v>831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5" t="str">
        <f t="shared" si="3"/>
        <v/>
      </c>
      <c r="C15" s="11" t="str">
        <f>IF(E15="","",+'5-课消明细表'!$G$2)</f>
        <v/>
      </c>
      <c r="D15" s="186"/>
      <c r="E15" s="112"/>
      <c r="F15" s="12" t="str">
        <f>IF(E15="","",IFERROR(VLOOKUP(E15,'1-学员信息表'!A:AG,2,0),"错误"))</f>
        <v/>
      </c>
      <c r="G15" s="186"/>
      <c r="H15" s="187"/>
      <c r="I15" s="111"/>
      <c r="J15" s="188"/>
      <c r="K15" s="189"/>
      <c r="L15" s="204" t="str">
        <f>IF(E15="","",IFERROR(VLOOKUP(E15,'1-学员信息表'!A:AG,20,0),"错误"))</f>
        <v/>
      </c>
      <c r="M15" s="191"/>
      <c r="N15" s="192"/>
      <c r="O15" s="202"/>
      <c r="P15" s="189"/>
      <c r="Q15" s="193"/>
      <c r="R15" s="193"/>
      <c r="S15" s="194">
        <f t="shared" si="16"/>
        <v>0</v>
      </c>
      <c r="T15" s="195"/>
      <c r="U15" s="196"/>
      <c r="V15" s="197" t="str">
        <f>IF(E15="","",IFERROR(VLOOKUP(E15,'1-学员信息表'!A:AG,8,0),"错误"))</f>
        <v/>
      </c>
      <c r="W15" s="198"/>
      <c r="X15" s="198"/>
      <c r="Y15" s="112"/>
      <c r="Z15" s="198"/>
      <c r="AA15" s="199" t="str">
        <f>IF(I15="","",IFERROR(VLOOKUP(I15,'2-班级信息'!A:AM,23,0),"错误"))</f>
        <v/>
      </c>
      <c r="AB15" s="200">
        <f t="shared" si="4"/>
        <v>0</v>
      </c>
      <c r="AC15" s="200"/>
      <c r="AD15" s="197" t="str">
        <f>IF(I15="","",IFERROR(VLOOKUP(I15,'2-班级信息'!A:AM,24,0),"错误"))</f>
        <v/>
      </c>
      <c r="AE15" s="200">
        <f t="shared" si="5"/>
        <v>0</v>
      </c>
      <c r="AF15" s="200"/>
      <c r="AG15" s="201" t="str">
        <f t="shared" si="6"/>
        <v/>
      </c>
      <c r="AH15" s="200"/>
      <c r="AI15" s="200"/>
      <c r="AJ15" s="197" t="str">
        <f t="shared" si="7"/>
        <v/>
      </c>
      <c r="AK15" s="200">
        <f t="shared" si="8"/>
        <v>0</v>
      </c>
      <c r="AL15" s="200"/>
      <c r="AM15" s="201" t="str">
        <f t="shared" si="9"/>
        <v/>
      </c>
      <c r="AN15" s="200">
        <f t="shared" si="10"/>
        <v>0</v>
      </c>
      <c r="AO15" s="200"/>
      <c r="AP15" s="201"/>
      <c r="AQ15" s="200"/>
      <c r="AR15" s="202"/>
      <c r="AS15" s="205"/>
      <c r="AT15" s="200">
        <f t="shared" si="11"/>
        <v>0</v>
      </c>
      <c r="AU15" s="200"/>
      <c r="AV15" s="201" t="str">
        <f t="shared" si="12"/>
        <v/>
      </c>
      <c r="AW15" s="200">
        <f t="shared" si="13"/>
        <v>0</v>
      </c>
      <c r="AX15" s="200"/>
      <c r="AY15" s="203" t="str">
        <f t="shared" si="14"/>
        <v/>
      </c>
      <c r="AZ15" s="194">
        <f t="shared" si="15"/>
        <v>0</v>
      </c>
      <c r="BA15" s="194"/>
      <c r="BB15" s="194"/>
      <c r="BC15" s="194">
        <f t="shared" si="0"/>
        <v>0</v>
      </c>
      <c r="BD15" s="194"/>
      <c r="BE15" s="194">
        <f t="shared" si="1"/>
        <v>0</v>
      </c>
      <c r="BG15" s="206"/>
      <c r="BH15" s="206"/>
      <c r="BI15" s="206"/>
      <c r="BM15" s="19" t="s">
        <v>1441</v>
      </c>
      <c r="BS15" s="19" t="s">
        <v>841</v>
      </c>
      <c r="BT15" s="19" t="s">
        <v>1481</v>
      </c>
      <c r="BU15" s="19" t="s">
        <v>842</v>
      </c>
      <c r="BV15" s="19" t="s">
        <v>57</v>
      </c>
      <c r="BW15" s="19" t="s">
        <v>804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5" t="str">
        <f t="shared" si="3"/>
        <v/>
      </c>
      <c r="C16" s="11" t="str">
        <f>IF(E16="","",+'5-课消明细表'!$G$2)</f>
        <v/>
      </c>
      <c r="D16" s="186"/>
      <c r="E16" s="112"/>
      <c r="F16" s="12" t="str">
        <f>IF(E16="","",IFERROR(VLOOKUP(E16,'1-学员信息表'!A:AG,2,0),"错误"))</f>
        <v/>
      </c>
      <c r="G16" s="186"/>
      <c r="H16" s="187"/>
      <c r="I16" s="111"/>
      <c r="J16" s="188"/>
      <c r="K16" s="189"/>
      <c r="L16" s="204" t="str">
        <f>IF(E16="","",IFERROR(VLOOKUP(E16,'1-学员信息表'!A:AG,20,0),"错误"))</f>
        <v/>
      </c>
      <c r="M16" s="191"/>
      <c r="N16" s="192"/>
      <c r="O16" s="202"/>
      <c r="P16" s="189"/>
      <c r="Q16" s="193"/>
      <c r="R16" s="193"/>
      <c r="S16" s="194">
        <f t="shared" si="16"/>
        <v>0</v>
      </c>
      <c r="T16" s="195"/>
      <c r="U16" s="196"/>
      <c r="V16" s="197" t="str">
        <f>IF(E16="","",IFERROR(VLOOKUP(E16,'1-学员信息表'!A:AG,8,0),"错误"))</f>
        <v/>
      </c>
      <c r="W16" s="198"/>
      <c r="X16" s="198"/>
      <c r="Y16" s="112"/>
      <c r="Z16" s="198"/>
      <c r="AA16" s="199" t="str">
        <f>IF(I16="","",IFERROR(VLOOKUP(I16,'2-班级信息'!A:AM,23,0),"错误"))</f>
        <v/>
      </c>
      <c r="AB16" s="200">
        <f t="shared" si="4"/>
        <v>0</v>
      </c>
      <c r="AC16" s="200"/>
      <c r="AD16" s="197" t="str">
        <f>IF(I16="","",IFERROR(VLOOKUP(I16,'2-班级信息'!A:AM,24,0),"错误"))</f>
        <v/>
      </c>
      <c r="AE16" s="200">
        <f t="shared" si="5"/>
        <v>0</v>
      </c>
      <c r="AF16" s="200"/>
      <c r="AG16" s="201" t="str">
        <f t="shared" si="6"/>
        <v/>
      </c>
      <c r="AH16" s="200"/>
      <c r="AI16" s="200"/>
      <c r="AJ16" s="197" t="str">
        <f t="shared" si="7"/>
        <v/>
      </c>
      <c r="AK16" s="200">
        <f t="shared" si="8"/>
        <v>0</v>
      </c>
      <c r="AL16" s="200"/>
      <c r="AM16" s="201" t="str">
        <f t="shared" si="9"/>
        <v/>
      </c>
      <c r="AN16" s="200">
        <f t="shared" si="10"/>
        <v>0</v>
      </c>
      <c r="AO16" s="200"/>
      <c r="AP16" s="201"/>
      <c r="AQ16" s="200"/>
      <c r="AR16" s="202"/>
      <c r="AS16" s="205"/>
      <c r="AT16" s="200">
        <f t="shared" si="11"/>
        <v>0</v>
      </c>
      <c r="AU16" s="200"/>
      <c r="AV16" s="201" t="str">
        <f t="shared" si="12"/>
        <v/>
      </c>
      <c r="AW16" s="200">
        <f t="shared" si="13"/>
        <v>0</v>
      </c>
      <c r="AX16" s="200"/>
      <c r="AY16" s="203" t="str">
        <f t="shared" si="14"/>
        <v/>
      </c>
      <c r="AZ16" s="194">
        <f t="shared" si="15"/>
        <v>0</v>
      </c>
      <c r="BA16" s="194"/>
      <c r="BB16" s="194"/>
      <c r="BC16" s="194">
        <f t="shared" si="0"/>
        <v>0</v>
      </c>
      <c r="BD16" s="194"/>
      <c r="BE16" s="194">
        <f t="shared" si="1"/>
        <v>0</v>
      </c>
      <c r="BG16" s="206"/>
      <c r="BH16" s="206"/>
      <c r="BI16" s="206"/>
    </row>
    <row r="17" spans="1:86" ht="18" customHeight="1">
      <c r="A17" s="8" t="str">
        <f t="shared" si="2"/>
        <v/>
      </c>
      <c r="B17" s="185" t="str">
        <f t="shared" si="3"/>
        <v/>
      </c>
      <c r="C17" s="11" t="str">
        <f>IF(E17="","",+'5-课消明细表'!$G$2)</f>
        <v/>
      </c>
      <c r="D17" s="186"/>
      <c r="E17" s="112"/>
      <c r="F17" s="12" t="str">
        <f>IF(E17="","",IFERROR(VLOOKUP(E17,'1-学员信息表'!A:AG,2,0),"错误"))</f>
        <v/>
      </c>
      <c r="G17" s="186"/>
      <c r="H17" s="187"/>
      <c r="I17" s="111"/>
      <c r="J17" s="188"/>
      <c r="K17" s="189"/>
      <c r="L17" s="204" t="str">
        <f>IF(E17="","",IFERROR(VLOOKUP(E17,'1-学员信息表'!A:AG,20,0),"错误"))</f>
        <v/>
      </c>
      <c r="M17" s="191"/>
      <c r="N17" s="192"/>
      <c r="O17" s="202"/>
      <c r="P17" s="189"/>
      <c r="Q17" s="193"/>
      <c r="R17" s="193"/>
      <c r="S17" s="194">
        <f t="shared" si="16"/>
        <v>0</v>
      </c>
      <c r="T17" s="195"/>
      <c r="U17" s="196"/>
      <c r="V17" s="197" t="str">
        <f>IF(E17="","",IFERROR(VLOOKUP(E17,'1-学员信息表'!A:AG,8,0),"错误"))</f>
        <v/>
      </c>
      <c r="W17" s="198"/>
      <c r="X17" s="198"/>
      <c r="Y17" s="112"/>
      <c r="Z17" s="198"/>
      <c r="AA17" s="199" t="str">
        <f>IF(I17="","",IFERROR(VLOOKUP(I17,'2-班级信息'!A:AM,23,0),"错误"))</f>
        <v/>
      </c>
      <c r="AB17" s="200">
        <f t="shared" si="4"/>
        <v>0</v>
      </c>
      <c r="AC17" s="200"/>
      <c r="AD17" s="197" t="str">
        <f>IF(I17="","",IFERROR(VLOOKUP(I17,'2-班级信息'!A:AM,24,0),"错误"))</f>
        <v/>
      </c>
      <c r="AE17" s="200">
        <f t="shared" si="5"/>
        <v>0</v>
      </c>
      <c r="AF17" s="200"/>
      <c r="AG17" s="201" t="str">
        <f t="shared" si="6"/>
        <v/>
      </c>
      <c r="AH17" s="200"/>
      <c r="AI17" s="200"/>
      <c r="AJ17" s="197" t="str">
        <f t="shared" si="7"/>
        <v/>
      </c>
      <c r="AK17" s="200">
        <f t="shared" si="8"/>
        <v>0</v>
      </c>
      <c r="AL17" s="200"/>
      <c r="AM17" s="201" t="str">
        <f t="shared" si="9"/>
        <v/>
      </c>
      <c r="AN17" s="200">
        <f t="shared" si="10"/>
        <v>0</v>
      </c>
      <c r="AO17" s="200"/>
      <c r="AP17" s="201"/>
      <c r="AQ17" s="200"/>
      <c r="AR17" s="202"/>
      <c r="AS17" s="205"/>
      <c r="AT17" s="200">
        <f t="shared" si="11"/>
        <v>0</v>
      </c>
      <c r="AU17" s="200"/>
      <c r="AV17" s="201" t="str">
        <f t="shared" si="12"/>
        <v/>
      </c>
      <c r="AW17" s="200">
        <f t="shared" si="13"/>
        <v>0</v>
      </c>
      <c r="AX17" s="200"/>
      <c r="AY17" s="203" t="str">
        <f t="shared" si="14"/>
        <v/>
      </c>
      <c r="AZ17" s="194">
        <f t="shared" si="15"/>
        <v>0</v>
      </c>
      <c r="BA17" s="194"/>
      <c r="BB17" s="194"/>
      <c r="BC17" s="194">
        <f t="shared" si="0"/>
        <v>0</v>
      </c>
      <c r="BD17" s="194"/>
      <c r="BE17" s="194">
        <f t="shared" si="1"/>
        <v>0</v>
      </c>
      <c r="BG17" s="206"/>
      <c r="BH17" s="206"/>
      <c r="BI17" s="206"/>
      <c r="BM17" s="19" t="s">
        <v>1102</v>
      </c>
      <c r="BS17" s="19" t="s">
        <v>1442</v>
      </c>
      <c r="BT17" s="19" t="s">
        <v>1442</v>
      </c>
      <c r="BU17" s="19" t="s">
        <v>1473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5" t="str">
        <f t="shared" si="3"/>
        <v/>
      </c>
      <c r="C18" s="11" t="str">
        <f>IF(E18="","",+'5-课消明细表'!$G$2)</f>
        <v/>
      </c>
      <c r="D18" s="186"/>
      <c r="E18" s="112"/>
      <c r="F18" s="12" t="str">
        <f>IF(E18="","",IFERROR(VLOOKUP(E18,'1-学员信息表'!A:AG,2,0),"错误"))</f>
        <v/>
      </c>
      <c r="G18" s="186"/>
      <c r="H18" s="187"/>
      <c r="I18" s="111"/>
      <c r="J18" s="188"/>
      <c r="K18" s="189"/>
      <c r="L18" s="204" t="str">
        <f>IF(E18="","",IFERROR(VLOOKUP(E18,'1-学员信息表'!A:AG,20,0),"错误"))</f>
        <v/>
      </c>
      <c r="M18" s="191"/>
      <c r="N18" s="192"/>
      <c r="O18" s="202"/>
      <c r="P18" s="189"/>
      <c r="Q18" s="193"/>
      <c r="R18" s="193"/>
      <c r="S18" s="194">
        <f t="shared" si="16"/>
        <v>0</v>
      </c>
      <c r="T18" s="195"/>
      <c r="U18" s="196"/>
      <c r="V18" s="197" t="str">
        <f>IF(E18="","",IFERROR(VLOOKUP(E18,'1-学员信息表'!A:AG,8,0),"错误"))</f>
        <v/>
      </c>
      <c r="W18" s="198"/>
      <c r="X18" s="198"/>
      <c r="Y18" s="112"/>
      <c r="Z18" s="198"/>
      <c r="AA18" s="199" t="str">
        <f>IF(I18="","",IFERROR(VLOOKUP(I18,'2-班级信息'!A:AM,23,0),"错误"))</f>
        <v/>
      </c>
      <c r="AB18" s="200">
        <f t="shared" si="4"/>
        <v>0</v>
      </c>
      <c r="AC18" s="200"/>
      <c r="AD18" s="197" t="str">
        <f>IF(I18="","",IFERROR(VLOOKUP(I18,'2-班级信息'!A:AM,24,0),"错误"))</f>
        <v/>
      </c>
      <c r="AE18" s="200">
        <f t="shared" si="5"/>
        <v>0</v>
      </c>
      <c r="AF18" s="200"/>
      <c r="AG18" s="201" t="str">
        <f t="shared" si="6"/>
        <v/>
      </c>
      <c r="AH18" s="200"/>
      <c r="AI18" s="200"/>
      <c r="AJ18" s="197" t="str">
        <f t="shared" si="7"/>
        <v/>
      </c>
      <c r="AK18" s="200">
        <f t="shared" si="8"/>
        <v>0</v>
      </c>
      <c r="AL18" s="200"/>
      <c r="AM18" s="201" t="str">
        <f t="shared" si="9"/>
        <v/>
      </c>
      <c r="AN18" s="200">
        <f t="shared" si="10"/>
        <v>0</v>
      </c>
      <c r="AO18" s="200"/>
      <c r="AP18" s="201"/>
      <c r="AQ18" s="200"/>
      <c r="AR18" s="202"/>
      <c r="AS18" s="205"/>
      <c r="AT18" s="200">
        <f t="shared" si="11"/>
        <v>0</v>
      </c>
      <c r="AU18" s="200"/>
      <c r="AV18" s="201" t="str">
        <f t="shared" si="12"/>
        <v/>
      </c>
      <c r="AW18" s="200">
        <f t="shared" si="13"/>
        <v>0</v>
      </c>
      <c r="AX18" s="200"/>
      <c r="AY18" s="203" t="str">
        <f t="shared" si="14"/>
        <v/>
      </c>
      <c r="AZ18" s="194">
        <f t="shared" si="15"/>
        <v>0</v>
      </c>
      <c r="BA18" s="194"/>
      <c r="BB18" s="194"/>
      <c r="BC18" s="194">
        <f t="shared" si="0"/>
        <v>0</v>
      </c>
      <c r="BD18" s="194"/>
      <c r="BE18" s="194">
        <f t="shared" si="1"/>
        <v>0</v>
      </c>
      <c r="BG18" s="206"/>
      <c r="BH18" s="206"/>
      <c r="BI18" s="206"/>
      <c r="BM18" s="19" t="s">
        <v>1086</v>
      </c>
      <c r="BS18" s="19" t="s">
        <v>1442</v>
      </c>
      <c r="BT18" s="19" t="s">
        <v>1472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5" t="str">
        <f t="shared" si="3"/>
        <v/>
      </c>
      <c r="C19" s="11" t="str">
        <f>IF(E19="","",+'5-课消明细表'!$G$2)</f>
        <v/>
      </c>
      <c r="D19" s="186"/>
      <c r="E19" s="112"/>
      <c r="F19" s="12" t="str">
        <f>IF(E19="","",IFERROR(VLOOKUP(E19,'1-学员信息表'!A:AG,2,0),"错误"))</f>
        <v/>
      </c>
      <c r="G19" s="186"/>
      <c r="H19" s="187"/>
      <c r="I19" s="111"/>
      <c r="J19" s="188"/>
      <c r="K19" s="189"/>
      <c r="L19" s="204" t="str">
        <f>IF(E19="","",IFERROR(VLOOKUP(E19,'1-学员信息表'!A:AG,20,0),"错误"))</f>
        <v/>
      </c>
      <c r="M19" s="191"/>
      <c r="N19" s="192"/>
      <c r="O19" s="202"/>
      <c r="P19" s="189"/>
      <c r="Q19" s="193"/>
      <c r="R19" s="193"/>
      <c r="S19" s="194">
        <f t="shared" si="16"/>
        <v>0</v>
      </c>
      <c r="T19" s="195"/>
      <c r="U19" s="196"/>
      <c r="V19" s="197" t="str">
        <f>IF(E19="","",IFERROR(VLOOKUP(E19,'1-学员信息表'!A:AG,8,0),"错误"))</f>
        <v/>
      </c>
      <c r="W19" s="198"/>
      <c r="X19" s="198"/>
      <c r="Y19" s="112"/>
      <c r="Z19" s="198"/>
      <c r="AA19" s="199" t="str">
        <f>IF(I19="","",IFERROR(VLOOKUP(I19,'2-班级信息'!A:AM,23,0),"错误"))</f>
        <v/>
      </c>
      <c r="AB19" s="200">
        <f t="shared" si="4"/>
        <v>0</v>
      </c>
      <c r="AC19" s="200"/>
      <c r="AD19" s="197" t="str">
        <f>IF(I19="","",IFERROR(VLOOKUP(I19,'2-班级信息'!A:AM,24,0),"错误"))</f>
        <v/>
      </c>
      <c r="AE19" s="200">
        <f t="shared" si="5"/>
        <v>0</v>
      </c>
      <c r="AF19" s="200"/>
      <c r="AG19" s="201" t="str">
        <f t="shared" si="6"/>
        <v/>
      </c>
      <c r="AH19" s="200"/>
      <c r="AI19" s="200"/>
      <c r="AJ19" s="197" t="str">
        <f t="shared" si="7"/>
        <v/>
      </c>
      <c r="AK19" s="200">
        <f t="shared" si="8"/>
        <v>0</v>
      </c>
      <c r="AL19" s="200"/>
      <c r="AM19" s="201" t="str">
        <f t="shared" si="9"/>
        <v/>
      </c>
      <c r="AN19" s="200">
        <f t="shared" si="10"/>
        <v>0</v>
      </c>
      <c r="AO19" s="200"/>
      <c r="AP19" s="201"/>
      <c r="AQ19" s="200"/>
      <c r="AR19" s="202"/>
      <c r="AS19" s="205"/>
      <c r="AT19" s="200">
        <f t="shared" si="11"/>
        <v>0</v>
      </c>
      <c r="AU19" s="200"/>
      <c r="AV19" s="201" t="str">
        <f t="shared" si="12"/>
        <v/>
      </c>
      <c r="AW19" s="200">
        <f t="shared" si="13"/>
        <v>0</v>
      </c>
      <c r="AX19" s="200"/>
      <c r="AY19" s="203" t="str">
        <f t="shared" si="14"/>
        <v/>
      </c>
      <c r="AZ19" s="194">
        <f t="shared" si="15"/>
        <v>0</v>
      </c>
      <c r="BA19" s="194"/>
      <c r="BB19" s="194"/>
      <c r="BC19" s="194">
        <f t="shared" si="0"/>
        <v>0</v>
      </c>
      <c r="BD19" s="194"/>
      <c r="BE19" s="194">
        <f t="shared" si="1"/>
        <v>0</v>
      </c>
      <c r="BM19" s="19" t="s">
        <v>1399</v>
      </c>
      <c r="BS19" s="19" t="s">
        <v>1451</v>
      </c>
      <c r="BT19" s="19" t="s">
        <v>1452</v>
      </c>
      <c r="BU19" s="19" t="s">
        <v>1452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5" t="str">
        <f t="shared" si="3"/>
        <v/>
      </c>
      <c r="C20" s="11" t="str">
        <f>IF(E20="","",+'5-课消明细表'!$G$2)</f>
        <v/>
      </c>
      <c r="D20" s="186"/>
      <c r="E20" s="112"/>
      <c r="F20" s="12" t="str">
        <f>IF(E20="","",IFERROR(VLOOKUP(E20,'1-学员信息表'!A:AG,2,0),"错误"))</f>
        <v/>
      </c>
      <c r="G20" s="186"/>
      <c r="H20" s="187"/>
      <c r="I20" s="111"/>
      <c r="J20" s="188"/>
      <c r="K20" s="189"/>
      <c r="L20" s="204" t="str">
        <f>IF(E20="","",IFERROR(VLOOKUP(E20,'1-学员信息表'!A:AG,20,0),"错误"))</f>
        <v/>
      </c>
      <c r="M20" s="191"/>
      <c r="N20" s="192"/>
      <c r="O20" s="202"/>
      <c r="P20" s="189"/>
      <c r="Q20" s="193"/>
      <c r="R20" s="193"/>
      <c r="S20" s="194">
        <f t="shared" si="16"/>
        <v>0</v>
      </c>
      <c r="T20" s="195"/>
      <c r="U20" s="196"/>
      <c r="V20" s="197" t="str">
        <f>IF(E20="","",IFERROR(VLOOKUP(E20,'1-学员信息表'!A:AG,8,0),"错误"))</f>
        <v/>
      </c>
      <c r="W20" s="198"/>
      <c r="X20" s="198"/>
      <c r="Y20" s="112"/>
      <c r="Z20" s="198"/>
      <c r="AA20" s="199" t="str">
        <f>IF(I20="","",IFERROR(VLOOKUP(I20,'2-班级信息'!A:AM,23,0),"错误"))</f>
        <v/>
      </c>
      <c r="AB20" s="200">
        <f t="shared" si="4"/>
        <v>0</v>
      </c>
      <c r="AC20" s="200"/>
      <c r="AD20" s="197" t="str">
        <f>IF(I20="","",IFERROR(VLOOKUP(I20,'2-班级信息'!A:AM,24,0),"错误"))</f>
        <v/>
      </c>
      <c r="AE20" s="200">
        <f t="shared" si="5"/>
        <v>0</v>
      </c>
      <c r="AF20" s="200"/>
      <c r="AG20" s="201" t="str">
        <f t="shared" si="6"/>
        <v/>
      </c>
      <c r="AH20" s="200"/>
      <c r="AI20" s="200"/>
      <c r="AJ20" s="197" t="str">
        <f t="shared" si="7"/>
        <v/>
      </c>
      <c r="AK20" s="200">
        <f t="shared" si="8"/>
        <v>0</v>
      </c>
      <c r="AL20" s="200"/>
      <c r="AM20" s="201" t="str">
        <f t="shared" si="9"/>
        <v/>
      </c>
      <c r="AN20" s="200">
        <f t="shared" si="10"/>
        <v>0</v>
      </c>
      <c r="AO20" s="200"/>
      <c r="AP20" s="201"/>
      <c r="AQ20" s="200"/>
      <c r="AR20" s="202"/>
      <c r="AS20" s="205"/>
      <c r="AT20" s="200">
        <f t="shared" si="11"/>
        <v>0</v>
      </c>
      <c r="AU20" s="200"/>
      <c r="AV20" s="201" t="str">
        <f t="shared" si="12"/>
        <v/>
      </c>
      <c r="AW20" s="200">
        <f t="shared" si="13"/>
        <v>0</v>
      </c>
      <c r="AX20" s="200"/>
      <c r="AY20" s="203" t="str">
        <f t="shared" si="14"/>
        <v/>
      </c>
      <c r="AZ20" s="194">
        <f t="shared" si="15"/>
        <v>0</v>
      </c>
      <c r="BA20" s="194"/>
      <c r="BB20" s="194"/>
      <c r="BC20" s="194">
        <f t="shared" si="0"/>
        <v>0</v>
      </c>
      <c r="BD20" s="194"/>
      <c r="BE20" s="194">
        <f t="shared" si="1"/>
        <v>0</v>
      </c>
      <c r="BM20" s="19" t="s">
        <v>1401</v>
      </c>
      <c r="BS20" s="19" t="s">
        <v>1453</v>
      </c>
      <c r="BT20" s="19" t="s">
        <v>1454</v>
      </c>
      <c r="BU20" s="19" t="s">
        <v>1454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5" t="str">
        <f t="shared" si="3"/>
        <v/>
      </c>
      <c r="C21" s="11" t="str">
        <f>IF(E21="","",+'5-课消明细表'!$G$2)</f>
        <v/>
      </c>
      <c r="D21" s="186"/>
      <c r="E21" s="112"/>
      <c r="F21" s="12" t="str">
        <f>IF(E21="","",IFERROR(VLOOKUP(E21,'1-学员信息表'!A:AG,2,0),"错误"))</f>
        <v/>
      </c>
      <c r="G21" s="186"/>
      <c r="H21" s="187"/>
      <c r="I21" s="111"/>
      <c r="J21" s="188"/>
      <c r="K21" s="189"/>
      <c r="L21" s="204" t="str">
        <f>IF(E21="","",IFERROR(VLOOKUP(E21,'1-学员信息表'!A:AG,20,0),"错误"))</f>
        <v/>
      </c>
      <c r="M21" s="191"/>
      <c r="N21" s="192"/>
      <c r="O21" s="202"/>
      <c r="P21" s="189"/>
      <c r="Q21" s="193"/>
      <c r="R21" s="193"/>
      <c r="S21" s="194">
        <f t="shared" si="16"/>
        <v>0</v>
      </c>
      <c r="T21" s="195"/>
      <c r="U21" s="196"/>
      <c r="V21" s="197" t="str">
        <f>IF(E21="","",IFERROR(VLOOKUP(E21,'1-学员信息表'!A:AG,8,0),"错误"))</f>
        <v/>
      </c>
      <c r="W21" s="198"/>
      <c r="X21" s="198"/>
      <c r="Y21" s="112"/>
      <c r="Z21" s="198"/>
      <c r="AA21" s="199" t="str">
        <f>IF(I21="","",IFERROR(VLOOKUP(I21,'2-班级信息'!A:AM,23,0),"错误"))</f>
        <v/>
      </c>
      <c r="AB21" s="200">
        <f t="shared" si="4"/>
        <v>0</v>
      </c>
      <c r="AC21" s="200"/>
      <c r="AD21" s="197" t="str">
        <f>IF(I21="","",IFERROR(VLOOKUP(I21,'2-班级信息'!A:AM,24,0),"错误"))</f>
        <v/>
      </c>
      <c r="AE21" s="200">
        <f t="shared" si="5"/>
        <v>0</v>
      </c>
      <c r="AF21" s="200"/>
      <c r="AG21" s="201" t="str">
        <f t="shared" si="6"/>
        <v/>
      </c>
      <c r="AH21" s="200"/>
      <c r="AI21" s="200"/>
      <c r="AJ21" s="197" t="str">
        <f t="shared" si="7"/>
        <v/>
      </c>
      <c r="AK21" s="200">
        <f t="shared" si="8"/>
        <v>0</v>
      </c>
      <c r="AL21" s="200"/>
      <c r="AM21" s="201" t="str">
        <f t="shared" si="9"/>
        <v/>
      </c>
      <c r="AN21" s="200">
        <f t="shared" si="10"/>
        <v>0</v>
      </c>
      <c r="AO21" s="200"/>
      <c r="AP21" s="201"/>
      <c r="AQ21" s="200"/>
      <c r="AR21" s="202"/>
      <c r="AS21" s="205"/>
      <c r="AT21" s="200">
        <f t="shared" si="11"/>
        <v>0</v>
      </c>
      <c r="AU21" s="200"/>
      <c r="AV21" s="201" t="str">
        <f t="shared" si="12"/>
        <v/>
      </c>
      <c r="AW21" s="200">
        <f t="shared" si="13"/>
        <v>0</v>
      </c>
      <c r="AX21" s="200"/>
      <c r="AY21" s="203" t="str">
        <f t="shared" si="14"/>
        <v/>
      </c>
      <c r="AZ21" s="194">
        <f t="shared" si="15"/>
        <v>0</v>
      </c>
      <c r="BA21" s="194"/>
      <c r="BB21" s="194"/>
      <c r="BC21" s="194">
        <f t="shared" si="0"/>
        <v>0</v>
      </c>
      <c r="BD21" s="194"/>
      <c r="BE21" s="194">
        <f t="shared" si="1"/>
        <v>0</v>
      </c>
      <c r="BM21" s="19" t="s">
        <v>1397</v>
      </c>
      <c r="BS21" s="19" t="s">
        <v>1453</v>
      </c>
      <c r="BT21" s="19" t="s">
        <v>1455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5" t="str">
        <f t="shared" si="3"/>
        <v/>
      </c>
      <c r="C22" s="11" t="str">
        <f>IF(E22="","",+'5-课消明细表'!$G$2)</f>
        <v/>
      </c>
      <c r="D22" s="186"/>
      <c r="E22" s="112"/>
      <c r="F22" s="12" t="str">
        <f>IF(E22="","",IFERROR(VLOOKUP(E22,'1-学员信息表'!A:AG,2,0),"错误"))</f>
        <v/>
      </c>
      <c r="G22" s="186"/>
      <c r="H22" s="187"/>
      <c r="I22" s="111"/>
      <c r="J22" s="188"/>
      <c r="K22" s="189"/>
      <c r="L22" s="204" t="str">
        <f>IF(E22="","",IFERROR(VLOOKUP(E22,'1-学员信息表'!A:AG,20,0),"错误"))</f>
        <v/>
      </c>
      <c r="M22" s="191"/>
      <c r="N22" s="192"/>
      <c r="O22" s="202"/>
      <c r="P22" s="189"/>
      <c r="Q22" s="193"/>
      <c r="R22" s="193"/>
      <c r="S22" s="194">
        <f t="shared" si="16"/>
        <v>0</v>
      </c>
      <c r="T22" s="195"/>
      <c r="U22" s="196"/>
      <c r="V22" s="197" t="str">
        <f>IF(E22="","",IFERROR(VLOOKUP(E22,'1-学员信息表'!A:AG,8,0),"错误"))</f>
        <v/>
      </c>
      <c r="W22" s="198"/>
      <c r="X22" s="198"/>
      <c r="Y22" s="112"/>
      <c r="Z22" s="198"/>
      <c r="AA22" s="199" t="str">
        <f>IF(I22="","",IFERROR(VLOOKUP(I22,'2-班级信息'!A:AM,23,0),"错误"))</f>
        <v/>
      </c>
      <c r="AB22" s="200">
        <f t="shared" si="4"/>
        <v>0</v>
      </c>
      <c r="AC22" s="200"/>
      <c r="AD22" s="197" t="str">
        <f>IF(I22="","",IFERROR(VLOOKUP(I22,'2-班级信息'!A:AM,24,0),"错误"))</f>
        <v/>
      </c>
      <c r="AE22" s="200">
        <f t="shared" si="5"/>
        <v>0</v>
      </c>
      <c r="AF22" s="200"/>
      <c r="AG22" s="201" t="str">
        <f t="shared" si="6"/>
        <v/>
      </c>
      <c r="AH22" s="200"/>
      <c r="AI22" s="200"/>
      <c r="AJ22" s="197" t="str">
        <f t="shared" si="7"/>
        <v/>
      </c>
      <c r="AK22" s="200">
        <f t="shared" si="8"/>
        <v>0</v>
      </c>
      <c r="AL22" s="200"/>
      <c r="AM22" s="201" t="str">
        <f t="shared" si="9"/>
        <v/>
      </c>
      <c r="AN22" s="200">
        <f t="shared" si="10"/>
        <v>0</v>
      </c>
      <c r="AO22" s="200"/>
      <c r="AP22" s="201"/>
      <c r="AQ22" s="200"/>
      <c r="AR22" s="202"/>
      <c r="AS22" s="205"/>
      <c r="AT22" s="200">
        <f t="shared" si="11"/>
        <v>0</v>
      </c>
      <c r="AU22" s="200"/>
      <c r="AV22" s="201" t="str">
        <f t="shared" si="12"/>
        <v/>
      </c>
      <c r="AW22" s="200">
        <f t="shared" si="13"/>
        <v>0</v>
      </c>
      <c r="AX22" s="200"/>
      <c r="AY22" s="203" t="str">
        <f t="shared" si="14"/>
        <v/>
      </c>
      <c r="AZ22" s="194">
        <f t="shared" si="15"/>
        <v>0</v>
      </c>
      <c r="BA22" s="194"/>
      <c r="BB22" s="194"/>
      <c r="BC22" s="194">
        <f t="shared" si="0"/>
        <v>0</v>
      </c>
      <c r="BD22" s="194"/>
      <c r="BE22" s="194">
        <f t="shared" si="1"/>
        <v>0</v>
      </c>
      <c r="BM22" s="19" t="s">
        <v>1394</v>
      </c>
      <c r="BS22" s="19" t="s">
        <v>1451</v>
      </c>
      <c r="BT22" s="19" t="s">
        <v>1451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5" t="str">
        <f t="shared" si="3"/>
        <v/>
      </c>
      <c r="C23" s="11" t="str">
        <f>IF(E23="","",+'5-课消明细表'!$G$2)</f>
        <v/>
      </c>
      <c r="D23" s="186"/>
      <c r="E23" s="112"/>
      <c r="F23" s="12" t="str">
        <f>IF(E23="","",IFERROR(VLOOKUP(E23,'1-学员信息表'!A:AG,2,0),"错误"))</f>
        <v/>
      </c>
      <c r="G23" s="186"/>
      <c r="H23" s="187"/>
      <c r="I23" s="111"/>
      <c r="J23" s="188"/>
      <c r="K23" s="189"/>
      <c r="L23" s="204" t="str">
        <f>IF(E23="","",IFERROR(VLOOKUP(E23,'1-学员信息表'!A:AG,20,0),"错误"))</f>
        <v/>
      </c>
      <c r="M23" s="191"/>
      <c r="N23" s="192"/>
      <c r="O23" s="202"/>
      <c r="P23" s="189"/>
      <c r="Q23" s="193"/>
      <c r="R23" s="193"/>
      <c r="S23" s="194">
        <f t="shared" si="16"/>
        <v>0</v>
      </c>
      <c r="T23" s="195"/>
      <c r="U23" s="196"/>
      <c r="V23" s="197" t="str">
        <f>IF(E23="","",IFERROR(VLOOKUP(E23,'1-学员信息表'!A:AG,8,0),"错误"))</f>
        <v/>
      </c>
      <c r="W23" s="198"/>
      <c r="X23" s="198"/>
      <c r="Y23" s="112"/>
      <c r="Z23" s="198"/>
      <c r="AA23" s="199" t="str">
        <f>IF(I23="","",IFERROR(VLOOKUP(I23,'2-班级信息'!A:AM,23,0),"错误"))</f>
        <v/>
      </c>
      <c r="AB23" s="200">
        <f t="shared" si="4"/>
        <v>0</v>
      </c>
      <c r="AC23" s="200"/>
      <c r="AD23" s="197" t="str">
        <f>IF(I23="","",IFERROR(VLOOKUP(I23,'2-班级信息'!A:AM,24,0),"错误"))</f>
        <v/>
      </c>
      <c r="AE23" s="200">
        <f t="shared" si="5"/>
        <v>0</v>
      </c>
      <c r="AF23" s="200"/>
      <c r="AG23" s="201" t="str">
        <f t="shared" si="6"/>
        <v/>
      </c>
      <c r="AH23" s="200"/>
      <c r="AI23" s="200"/>
      <c r="AJ23" s="197" t="str">
        <f t="shared" si="7"/>
        <v/>
      </c>
      <c r="AK23" s="200">
        <f t="shared" si="8"/>
        <v>0</v>
      </c>
      <c r="AL23" s="200"/>
      <c r="AM23" s="201" t="str">
        <f t="shared" si="9"/>
        <v/>
      </c>
      <c r="AN23" s="200">
        <f t="shared" si="10"/>
        <v>0</v>
      </c>
      <c r="AO23" s="200"/>
      <c r="AP23" s="201"/>
      <c r="AQ23" s="200"/>
      <c r="AR23" s="202"/>
      <c r="AS23" s="205"/>
      <c r="AT23" s="200">
        <f t="shared" si="11"/>
        <v>0</v>
      </c>
      <c r="AU23" s="200"/>
      <c r="AV23" s="201" t="str">
        <f t="shared" si="12"/>
        <v/>
      </c>
      <c r="AW23" s="200">
        <f t="shared" si="13"/>
        <v>0</v>
      </c>
      <c r="AX23" s="200"/>
      <c r="AY23" s="203" t="str">
        <f t="shared" si="14"/>
        <v/>
      </c>
      <c r="AZ23" s="194">
        <f t="shared" si="15"/>
        <v>0</v>
      </c>
      <c r="BA23" s="194"/>
      <c r="BB23" s="194"/>
      <c r="BC23" s="194">
        <f t="shared" si="0"/>
        <v>0</v>
      </c>
      <c r="BD23" s="194"/>
      <c r="BE23" s="194">
        <f t="shared" si="1"/>
        <v>0</v>
      </c>
      <c r="BM23" s="19" t="s">
        <v>1402</v>
      </c>
      <c r="BS23" s="19" t="s">
        <v>1456</v>
      </c>
      <c r="BT23" s="19" t="s">
        <v>1457</v>
      </c>
      <c r="BU23" s="19" t="s">
        <v>1457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5" t="str">
        <f t="shared" si="3"/>
        <v/>
      </c>
      <c r="C24" s="11" t="str">
        <f>IF(E24="","",+'5-课消明细表'!$G$2)</f>
        <v/>
      </c>
      <c r="D24" s="186"/>
      <c r="E24" s="112"/>
      <c r="F24" s="12" t="str">
        <f>IF(E24="","",IFERROR(VLOOKUP(E24,'1-学员信息表'!A:AG,2,0),"错误"))</f>
        <v/>
      </c>
      <c r="G24" s="186"/>
      <c r="H24" s="187"/>
      <c r="I24" s="111"/>
      <c r="J24" s="188"/>
      <c r="K24" s="189"/>
      <c r="L24" s="204" t="str">
        <f>IF(E24="","",IFERROR(VLOOKUP(E24,'1-学员信息表'!A:AG,20,0),"错误"))</f>
        <v/>
      </c>
      <c r="M24" s="191"/>
      <c r="N24" s="192"/>
      <c r="O24" s="202"/>
      <c r="P24" s="189"/>
      <c r="Q24" s="193"/>
      <c r="R24" s="193"/>
      <c r="S24" s="194">
        <f t="shared" si="16"/>
        <v>0</v>
      </c>
      <c r="T24" s="195"/>
      <c r="U24" s="196"/>
      <c r="V24" s="197" t="str">
        <f>IF(E24="","",IFERROR(VLOOKUP(E24,'1-学员信息表'!A:AG,8,0),"错误"))</f>
        <v/>
      </c>
      <c r="W24" s="198"/>
      <c r="X24" s="198"/>
      <c r="Y24" s="112"/>
      <c r="Z24" s="198"/>
      <c r="AA24" s="199" t="str">
        <f>IF(I24="","",IFERROR(VLOOKUP(I24,'2-班级信息'!A:AM,23,0),"错误"))</f>
        <v/>
      </c>
      <c r="AB24" s="200">
        <f t="shared" si="4"/>
        <v>0</v>
      </c>
      <c r="AC24" s="200"/>
      <c r="AD24" s="197" t="str">
        <f>IF(I24="","",IFERROR(VLOOKUP(I24,'2-班级信息'!A:AM,24,0),"错误"))</f>
        <v/>
      </c>
      <c r="AE24" s="200">
        <f t="shared" si="5"/>
        <v>0</v>
      </c>
      <c r="AF24" s="200"/>
      <c r="AG24" s="201" t="str">
        <f t="shared" si="6"/>
        <v/>
      </c>
      <c r="AH24" s="200"/>
      <c r="AI24" s="200"/>
      <c r="AJ24" s="197" t="str">
        <f t="shared" si="7"/>
        <v/>
      </c>
      <c r="AK24" s="200">
        <f t="shared" si="8"/>
        <v>0</v>
      </c>
      <c r="AL24" s="200"/>
      <c r="AM24" s="201" t="str">
        <f t="shared" si="9"/>
        <v/>
      </c>
      <c r="AN24" s="200">
        <f t="shared" si="10"/>
        <v>0</v>
      </c>
      <c r="AO24" s="200"/>
      <c r="AP24" s="201"/>
      <c r="AQ24" s="200"/>
      <c r="AR24" s="202"/>
      <c r="AS24" s="205"/>
      <c r="AT24" s="200">
        <f t="shared" si="11"/>
        <v>0</v>
      </c>
      <c r="AU24" s="200"/>
      <c r="AV24" s="201" t="str">
        <f t="shared" si="12"/>
        <v/>
      </c>
      <c r="AW24" s="200">
        <f t="shared" si="13"/>
        <v>0</v>
      </c>
      <c r="AX24" s="200"/>
      <c r="AY24" s="203" t="str">
        <f t="shared" si="14"/>
        <v/>
      </c>
      <c r="AZ24" s="194">
        <f t="shared" si="15"/>
        <v>0</v>
      </c>
      <c r="BA24" s="194"/>
      <c r="BB24" s="194"/>
      <c r="BC24" s="194">
        <f t="shared" si="0"/>
        <v>0</v>
      </c>
      <c r="BD24" s="194"/>
      <c r="BE24" s="194">
        <f t="shared" si="1"/>
        <v>0</v>
      </c>
      <c r="BM24" s="19" t="s">
        <v>1075</v>
      </c>
      <c r="BS24" s="19" t="s">
        <v>1458</v>
      </c>
      <c r="BT24" s="19" t="s">
        <v>1459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5" t="str">
        <f t="shared" si="3"/>
        <v/>
      </c>
      <c r="C25" s="11" t="str">
        <f>IF(E25="","",+'5-课消明细表'!$G$2)</f>
        <v/>
      </c>
      <c r="D25" s="186"/>
      <c r="E25" s="112"/>
      <c r="F25" s="12" t="str">
        <f>IF(E25="","",IFERROR(VLOOKUP(E25,'1-学员信息表'!A:AG,2,0),"错误"))</f>
        <v/>
      </c>
      <c r="G25" s="186"/>
      <c r="H25" s="187"/>
      <c r="I25" s="111"/>
      <c r="J25" s="188"/>
      <c r="K25" s="189"/>
      <c r="L25" s="204" t="str">
        <f>IF(E25="","",IFERROR(VLOOKUP(E25,'1-学员信息表'!A:AG,20,0),"错误"))</f>
        <v/>
      </c>
      <c r="M25" s="191"/>
      <c r="N25" s="192"/>
      <c r="O25" s="202"/>
      <c r="P25" s="189"/>
      <c r="Q25" s="193"/>
      <c r="R25" s="193"/>
      <c r="S25" s="194">
        <f t="shared" si="16"/>
        <v>0</v>
      </c>
      <c r="T25" s="195"/>
      <c r="U25" s="196"/>
      <c r="V25" s="197" t="str">
        <f>IF(E25="","",IFERROR(VLOOKUP(E25,'1-学员信息表'!A:AG,8,0),"错误"))</f>
        <v/>
      </c>
      <c r="W25" s="198"/>
      <c r="X25" s="198"/>
      <c r="Y25" s="112"/>
      <c r="Z25" s="198"/>
      <c r="AA25" s="199" t="str">
        <f>IF(I25="","",IFERROR(VLOOKUP(I25,'2-班级信息'!A:AM,23,0),"错误"))</f>
        <v/>
      </c>
      <c r="AB25" s="200">
        <f t="shared" si="4"/>
        <v>0</v>
      </c>
      <c r="AC25" s="200"/>
      <c r="AD25" s="197" t="str">
        <f>IF(I25="","",IFERROR(VLOOKUP(I25,'2-班级信息'!A:AM,24,0),"错误"))</f>
        <v/>
      </c>
      <c r="AE25" s="200">
        <f t="shared" si="5"/>
        <v>0</v>
      </c>
      <c r="AF25" s="200"/>
      <c r="AG25" s="201" t="str">
        <f t="shared" si="6"/>
        <v/>
      </c>
      <c r="AH25" s="200"/>
      <c r="AI25" s="200"/>
      <c r="AJ25" s="197" t="str">
        <f t="shared" si="7"/>
        <v/>
      </c>
      <c r="AK25" s="200">
        <f t="shared" si="8"/>
        <v>0</v>
      </c>
      <c r="AL25" s="200"/>
      <c r="AM25" s="201" t="str">
        <f t="shared" si="9"/>
        <v/>
      </c>
      <c r="AN25" s="200">
        <f t="shared" si="10"/>
        <v>0</v>
      </c>
      <c r="AO25" s="200"/>
      <c r="AP25" s="201"/>
      <c r="AQ25" s="200"/>
      <c r="AR25" s="202"/>
      <c r="AS25" s="205"/>
      <c r="AT25" s="200">
        <f t="shared" si="11"/>
        <v>0</v>
      </c>
      <c r="AU25" s="200"/>
      <c r="AV25" s="201" t="str">
        <f t="shared" si="12"/>
        <v/>
      </c>
      <c r="AW25" s="200">
        <f t="shared" si="13"/>
        <v>0</v>
      </c>
      <c r="AX25" s="200"/>
      <c r="AY25" s="203" t="str">
        <f t="shared" si="14"/>
        <v/>
      </c>
      <c r="AZ25" s="194">
        <f t="shared" si="15"/>
        <v>0</v>
      </c>
      <c r="BA25" s="194"/>
      <c r="BB25" s="194"/>
      <c r="BC25" s="194">
        <f t="shared" si="0"/>
        <v>0</v>
      </c>
      <c r="BD25" s="194"/>
      <c r="BE25" s="194">
        <f t="shared" si="1"/>
        <v>0</v>
      </c>
      <c r="BM25" s="19" t="s">
        <v>1395</v>
      </c>
      <c r="BS25" s="19" t="s">
        <v>1460</v>
      </c>
      <c r="BT25" s="19" t="s">
        <v>1461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5" t="str">
        <f t="shared" si="3"/>
        <v/>
      </c>
      <c r="C26" s="11" t="str">
        <f>IF(E26="","",+'5-课消明细表'!$G$2)</f>
        <v/>
      </c>
      <c r="D26" s="186"/>
      <c r="E26" s="112"/>
      <c r="F26" s="12" t="str">
        <f>IF(E26="","",IFERROR(VLOOKUP(E26,'1-学员信息表'!A:AG,2,0),"错误"))</f>
        <v/>
      </c>
      <c r="G26" s="186"/>
      <c r="H26" s="187"/>
      <c r="I26" s="111"/>
      <c r="J26" s="188"/>
      <c r="K26" s="189"/>
      <c r="L26" s="204" t="str">
        <f>IF(E26="","",IFERROR(VLOOKUP(E26,'1-学员信息表'!A:AG,20,0),"错误"))</f>
        <v/>
      </c>
      <c r="M26" s="191"/>
      <c r="N26" s="192"/>
      <c r="O26" s="202"/>
      <c r="P26" s="189"/>
      <c r="Q26" s="193"/>
      <c r="R26" s="193"/>
      <c r="S26" s="194">
        <f t="shared" si="16"/>
        <v>0</v>
      </c>
      <c r="T26" s="195"/>
      <c r="U26" s="196"/>
      <c r="V26" s="197" t="str">
        <f>IF(E26="","",IFERROR(VLOOKUP(E26,'1-学员信息表'!A:AG,8,0),"错误"))</f>
        <v/>
      </c>
      <c r="W26" s="198"/>
      <c r="X26" s="198"/>
      <c r="Y26" s="112"/>
      <c r="Z26" s="198"/>
      <c r="AA26" s="199" t="str">
        <f>IF(I26="","",IFERROR(VLOOKUP(I26,'2-班级信息'!A:AM,23,0),"错误"))</f>
        <v/>
      </c>
      <c r="AB26" s="200">
        <f t="shared" si="4"/>
        <v>0</v>
      </c>
      <c r="AC26" s="200"/>
      <c r="AD26" s="197" t="str">
        <f>IF(I26="","",IFERROR(VLOOKUP(I26,'2-班级信息'!A:AM,24,0),"错误"))</f>
        <v/>
      </c>
      <c r="AE26" s="200">
        <f t="shared" si="5"/>
        <v>0</v>
      </c>
      <c r="AF26" s="200"/>
      <c r="AG26" s="201" t="str">
        <f t="shared" si="6"/>
        <v/>
      </c>
      <c r="AH26" s="200"/>
      <c r="AI26" s="200"/>
      <c r="AJ26" s="197" t="str">
        <f t="shared" si="7"/>
        <v/>
      </c>
      <c r="AK26" s="200">
        <f t="shared" si="8"/>
        <v>0</v>
      </c>
      <c r="AL26" s="200"/>
      <c r="AM26" s="201" t="str">
        <f t="shared" si="9"/>
        <v/>
      </c>
      <c r="AN26" s="200">
        <f t="shared" si="10"/>
        <v>0</v>
      </c>
      <c r="AO26" s="200"/>
      <c r="AP26" s="201"/>
      <c r="AQ26" s="200"/>
      <c r="AR26" s="202"/>
      <c r="AS26" s="205"/>
      <c r="AT26" s="200">
        <f t="shared" si="11"/>
        <v>0</v>
      </c>
      <c r="AU26" s="200"/>
      <c r="AV26" s="201" t="str">
        <f t="shared" si="12"/>
        <v/>
      </c>
      <c r="AW26" s="200">
        <f t="shared" si="13"/>
        <v>0</v>
      </c>
      <c r="AX26" s="200"/>
      <c r="AY26" s="203" t="str">
        <f t="shared" si="14"/>
        <v/>
      </c>
      <c r="AZ26" s="194">
        <f t="shared" si="15"/>
        <v>0</v>
      </c>
      <c r="BA26" s="194"/>
      <c r="BB26" s="194"/>
      <c r="BC26" s="194">
        <f t="shared" si="0"/>
        <v>0</v>
      </c>
      <c r="BD26" s="194"/>
      <c r="BE26" s="194">
        <f t="shared" si="1"/>
        <v>0</v>
      </c>
      <c r="BM26" s="19" t="s">
        <v>1400</v>
      </c>
      <c r="BS26" s="19" t="s">
        <v>1460</v>
      </c>
      <c r="BT26" s="19" t="s">
        <v>1462</v>
      </c>
      <c r="BU26" s="19" t="s">
        <v>1463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5" t="str">
        <f t="shared" si="3"/>
        <v/>
      </c>
      <c r="C27" s="11" t="str">
        <f>IF(E27="","",+'5-课消明细表'!$G$2)</f>
        <v/>
      </c>
      <c r="D27" s="186"/>
      <c r="E27" s="112"/>
      <c r="F27" s="12" t="str">
        <f>IF(E27="","",IFERROR(VLOOKUP(E27,'1-学员信息表'!A:AG,2,0),"错误"))</f>
        <v/>
      </c>
      <c r="G27" s="186"/>
      <c r="H27" s="187"/>
      <c r="I27" s="111"/>
      <c r="J27" s="188"/>
      <c r="K27" s="189"/>
      <c r="L27" s="204" t="str">
        <f>IF(E27="","",IFERROR(VLOOKUP(E27,'1-学员信息表'!A:AG,20,0),"错误"))</f>
        <v/>
      </c>
      <c r="M27" s="191"/>
      <c r="N27" s="192"/>
      <c r="O27" s="202"/>
      <c r="P27" s="189"/>
      <c r="Q27" s="193"/>
      <c r="R27" s="193"/>
      <c r="S27" s="194">
        <f t="shared" si="16"/>
        <v>0</v>
      </c>
      <c r="T27" s="195"/>
      <c r="U27" s="196"/>
      <c r="V27" s="197" t="str">
        <f>IF(E27="","",IFERROR(VLOOKUP(E27,'1-学员信息表'!A:AG,8,0),"错误"))</f>
        <v/>
      </c>
      <c r="W27" s="198"/>
      <c r="X27" s="198"/>
      <c r="Y27" s="112"/>
      <c r="Z27" s="198"/>
      <c r="AA27" s="199" t="str">
        <f>IF(I27="","",IFERROR(VLOOKUP(I27,'2-班级信息'!A:AM,23,0),"错误"))</f>
        <v/>
      </c>
      <c r="AB27" s="200">
        <f t="shared" si="4"/>
        <v>0</v>
      </c>
      <c r="AC27" s="200"/>
      <c r="AD27" s="197" t="str">
        <f>IF(I27="","",IFERROR(VLOOKUP(I27,'2-班级信息'!A:AM,24,0),"错误"))</f>
        <v/>
      </c>
      <c r="AE27" s="200">
        <f t="shared" si="5"/>
        <v>0</v>
      </c>
      <c r="AF27" s="200"/>
      <c r="AG27" s="201" t="str">
        <f t="shared" si="6"/>
        <v/>
      </c>
      <c r="AH27" s="200"/>
      <c r="AI27" s="200"/>
      <c r="AJ27" s="197" t="str">
        <f t="shared" si="7"/>
        <v/>
      </c>
      <c r="AK27" s="200">
        <f t="shared" si="8"/>
        <v>0</v>
      </c>
      <c r="AL27" s="200"/>
      <c r="AM27" s="201" t="str">
        <f t="shared" si="9"/>
        <v/>
      </c>
      <c r="AN27" s="200">
        <f t="shared" si="10"/>
        <v>0</v>
      </c>
      <c r="AO27" s="200"/>
      <c r="AP27" s="201"/>
      <c r="AQ27" s="200"/>
      <c r="AR27" s="202"/>
      <c r="AS27" s="205"/>
      <c r="AT27" s="200">
        <f t="shared" si="11"/>
        <v>0</v>
      </c>
      <c r="AU27" s="200"/>
      <c r="AV27" s="201" t="str">
        <f t="shared" si="12"/>
        <v/>
      </c>
      <c r="AW27" s="200">
        <f t="shared" si="13"/>
        <v>0</v>
      </c>
      <c r="AX27" s="200"/>
      <c r="AY27" s="203" t="str">
        <f t="shared" si="14"/>
        <v/>
      </c>
      <c r="AZ27" s="194">
        <f t="shared" si="15"/>
        <v>0</v>
      </c>
      <c r="BA27" s="194"/>
      <c r="BB27" s="194"/>
      <c r="BC27" s="194">
        <f t="shared" si="0"/>
        <v>0</v>
      </c>
      <c r="BD27" s="194"/>
      <c r="BE27" s="194">
        <f t="shared" si="1"/>
        <v>0</v>
      </c>
      <c r="BM27" s="19" t="s">
        <v>1398</v>
      </c>
      <c r="BS27" s="19" t="s">
        <v>1460</v>
      </c>
      <c r="BT27" s="19" t="s">
        <v>1464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5" t="str">
        <f t="shared" si="3"/>
        <v/>
      </c>
      <c r="C28" s="11" t="str">
        <f>IF(E28="","",+'5-课消明细表'!$G$2)</f>
        <v/>
      </c>
      <c r="D28" s="186"/>
      <c r="E28" s="112"/>
      <c r="F28" s="12" t="str">
        <f>IF(E28="","",IFERROR(VLOOKUP(E28,'1-学员信息表'!A:AG,2,0),"错误"))</f>
        <v/>
      </c>
      <c r="G28" s="186"/>
      <c r="H28" s="187"/>
      <c r="I28" s="111"/>
      <c r="J28" s="188"/>
      <c r="K28" s="189"/>
      <c r="L28" s="204" t="str">
        <f>IF(E28="","",IFERROR(VLOOKUP(E28,'1-学员信息表'!A:AG,20,0),"错误"))</f>
        <v/>
      </c>
      <c r="M28" s="191"/>
      <c r="N28" s="192"/>
      <c r="O28" s="202"/>
      <c r="P28" s="189"/>
      <c r="Q28" s="193"/>
      <c r="R28" s="193"/>
      <c r="S28" s="194">
        <f t="shared" si="16"/>
        <v>0</v>
      </c>
      <c r="T28" s="195"/>
      <c r="U28" s="196"/>
      <c r="V28" s="197" t="str">
        <f>IF(E28="","",IFERROR(VLOOKUP(E28,'1-学员信息表'!A:AG,8,0),"错误"))</f>
        <v/>
      </c>
      <c r="W28" s="198"/>
      <c r="X28" s="198"/>
      <c r="Y28" s="112"/>
      <c r="Z28" s="198"/>
      <c r="AA28" s="199" t="str">
        <f>IF(I28="","",IFERROR(VLOOKUP(I28,'2-班级信息'!A:AM,23,0),"错误"))</f>
        <v/>
      </c>
      <c r="AB28" s="200">
        <f t="shared" si="4"/>
        <v>0</v>
      </c>
      <c r="AC28" s="200"/>
      <c r="AD28" s="197" t="str">
        <f>IF(I28="","",IFERROR(VLOOKUP(I28,'2-班级信息'!A:AM,24,0),"错误"))</f>
        <v/>
      </c>
      <c r="AE28" s="200">
        <f t="shared" si="5"/>
        <v>0</v>
      </c>
      <c r="AF28" s="200"/>
      <c r="AG28" s="201" t="str">
        <f t="shared" si="6"/>
        <v/>
      </c>
      <c r="AH28" s="200"/>
      <c r="AI28" s="200"/>
      <c r="AJ28" s="197" t="str">
        <f t="shared" si="7"/>
        <v/>
      </c>
      <c r="AK28" s="200">
        <f t="shared" si="8"/>
        <v>0</v>
      </c>
      <c r="AL28" s="200"/>
      <c r="AM28" s="201" t="str">
        <f t="shared" si="9"/>
        <v/>
      </c>
      <c r="AN28" s="200">
        <f t="shared" si="10"/>
        <v>0</v>
      </c>
      <c r="AO28" s="200"/>
      <c r="AP28" s="201"/>
      <c r="AQ28" s="200"/>
      <c r="AR28" s="202"/>
      <c r="AS28" s="205"/>
      <c r="AT28" s="200">
        <f t="shared" si="11"/>
        <v>0</v>
      </c>
      <c r="AU28" s="200"/>
      <c r="AV28" s="201" t="str">
        <f t="shared" si="12"/>
        <v/>
      </c>
      <c r="AW28" s="200">
        <f t="shared" si="13"/>
        <v>0</v>
      </c>
      <c r="AX28" s="200"/>
      <c r="AY28" s="203" t="str">
        <f t="shared" si="14"/>
        <v/>
      </c>
      <c r="AZ28" s="194">
        <f t="shared" si="15"/>
        <v>0</v>
      </c>
      <c r="BA28" s="194"/>
      <c r="BB28" s="194"/>
      <c r="BC28" s="194">
        <f t="shared" si="0"/>
        <v>0</v>
      </c>
      <c r="BD28" s="194"/>
      <c r="BE28" s="194">
        <f t="shared" si="1"/>
        <v>0</v>
      </c>
      <c r="BM28" s="19" t="s">
        <v>1390</v>
      </c>
      <c r="BS28" s="19" t="s">
        <v>1465</v>
      </c>
      <c r="BT28" s="19" t="s">
        <v>1466</v>
      </c>
      <c r="BU28" s="19" t="s">
        <v>1480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5" t="str">
        <f t="shared" si="3"/>
        <v/>
      </c>
      <c r="C29" s="11" t="str">
        <f>IF(E29="","",+'5-课消明细表'!$G$2)</f>
        <v/>
      </c>
      <c r="D29" s="186"/>
      <c r="E29" s="112"/>
      <c r="F29" s="12" t="str">
        <f>IF(E29="","",IFERROR(VLOOKUP(E29,'1-学员信息表'!A:AG,2,0),"错误"))</f>
        <v/>
      </c>
      <c r="G29" s="186"/>
      <c r="H29" s="187"/>
      <c r="I29" s="111"/>
      <c r="J29" s="188"/>
      <c r="K29" s="189"/>
      <c r="L29" s="204" t="str">
        <f>IF(E29="","",IFERROR(VLOOKUP(E29,'1-学员信息表'!A:AG,20,0),"错误"))</f>
        <v/>
      </c>
      <c r="M29" s="191"/>
      <c r="N29" s="192"/>
      <c r="O29" s="202"/>
      <c r="P29" s="189"/>
      <c r="Q29" s="193"/>
      <c r="R29" s="193"/>
      <c r="S29" s="194">
        <f t="shared" si="16"/>
        <v>0</v>
      </c>
      <c r="T29" s="195"/>
      <c r="U29" s="196"/>
      <c r="V29" s="197" t="str">
        <f>IF(E29="","",IFERROR(VLOOKUP(E29,'1-学员信息表'!A:AG,8,0),"错误"))</f>
        <v/>
      </c>
      <c r="W29" s="198"/>
      <c r="X29" s="198"/>
      <c r="Y29" s="112"/>
      <c r="Z29" s="198"/>
      <c r="AA29" s="199" t="str">
        <f>IF(I29="","",IFERROR(VLOOKUP(I29,'2-班级信息'!A:AM,23,0),"错误"))</f>
        <v/>
      </c>
      <c r="AB29" s="200">
        <f t="shared" si="4"/>
        <v>0</v>
      </c>
      <c r="AC29" s="200"/>
      <c r="AD29" s="197" t="str">
        <f>IF(I29="","",IFERROR(VLOOKUP(I29,'2-班级信息'!A:AM,24,0),"错误"))</f>
        <v/>
      </c>
      <c r="AE29" s="200">
        <f t="shared" si="5"/>
        <v>0</v>
      </c>
      <c r="AF29" s="200"/>
      <c r="AG29" s="201" t="str">
        <f t="shared" si="6"/>
        <v/>
      </c>
      <c r="AH29" s="200"/>
      <c r="AI29" s="200"/>
      <c r="AJ29" s="197" t="str">
        <f t="shared" si="7"/>
        <v/>
      </c>
      <c r="AK29" s="200">
        <f t="shared" si="8"/>
        <v>0</v>
      </c>
      <c r="AL29" s="200"/>
      <c r="AM29" s="201" t="str">
        <f t="shared" si="9"/>
        <v/>
      </c>
      <c r="AN29" s="200">
        <f t="shared" si="10"/>
        <v>0</v>
      </c>
      <c r="AO29" s="200"/>
      <c r="AP29" s="201"/>
      <c r="AQ29" s="200"/>
      <c r="AR29" s="202"/>
      <c r="AS29" s="205"/>
      <c r="AT29" s="200">
        <f t="shared" si="11"/>
        <v>0</v>
      </c>
      <c r="AU29" s="200"/>
      <c r="AV29" s="201" t="str">
        <f t="shared" si="12"/>
        <v/>
      </c>
      <c r="AW29" s="200">
        <f t="shared" si="13"/>
        <v>0</v>
      </c>
      <c r="AX29" s="200"/>
      <c r="AY29" s="203" t="str">
        <f t="shared" si="14"/>
        <v/>
      </c>
      <c r="AZ29" s="194">
        <f t="shared" si="15"/>
        <v>0</v>
      </c>
      <c r="BA29" s="194"/>
      <c r="BB29" s="194"/>
      <c r="BC29" s="194">
        <f t="shared" si="0"/>
        <v>0</v>
      </c>
      <c r="BD29" s="194"/>
      <c r="BE29" s="194">
        <f t="shared" si="1"/>
        <v>0</v>
      </c>
      <c r="BM29" s="19" t="s">
        <v>1415</v>
      </c>
      <c r="BS29" s="19" t="s">
        <v>1467</v>
      </c>
      <c r="BT29" s="19" t="s">
        <v>1468</v>
      </c>
      <c r="BU29" s="19" t="s">
        <v>1479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5" t="str">
        <f t="shared" si="3"/>
        <v/>
      </c>
      <c r="C30" s="11" t="str">
        <f>IF(E30="","",+'5-课消明细表'!$G$2)</f>
        <v/>
      </c>
      <c r="D30" s="186"/>
      <c r="E30" s="112"/>
      <c r="F30" s="12" t="str">
        <f>IF(E30="","",IFERROR(VLOOKUP(E30,'1-学员信息表'!A:AG,2,0),"错误"))</f>
        <v/>
      </c>
      <c r="G30" s="186"/>
      <c r="H30" s="187"/>
      <c r="I30" s="111"/>
      <c r="J30" s="188"/>
      <c r="K30" s="189"/>
      <c r="L30" s="204" t="str">
        <f>IF(E30="","",IFERROR(VLOOKUP(E30,'1-学员信息表'!A:AG,20,0),"错误"))</f>
        <v/>
      </c>
      <c r="M30" s="191"/>
      <c r="N30" s="192"/>
      <c r="O30" s="202"/>
      <c r="P30" s="189"/>
      <c r="Q30" s="193"/>
      <c r="R30" s="193"/>
      <c r="S30" s="194">
        <f t="shared" si="16"/>
        <v>0</v>
      </c>
      <c r="T30" s="195"/>
      <c r="U30" s="196"/>
      <c r="V30" s="197" t="str">
        <f>IF(E30="","",IFERROR(VLOOKUP(E30,'1-学员信息表'!A:AG,8,0),"错误"))</f>
        <v/>
      </c>
      <c r="W30" s="198"/>
      <c r="X30" s="198"/>
      <c r="Y30" s="112"/>
      <c r="Z30" s="198"/>
      <c r="AA30" s="199" t="str">
        <f>IF(I30="","",IFERROR(VLOOKUP(I30,'2-班级信息'!A:AM,23,0),"错误"))</f>
        <v/>
      </c>
      <c r="AB30" s="200">
        <f t="shared" si="4"/>
        <v>0</v>
      </c>
      <c r="AC30" s="200"/>
      <c r="AD30" s="197" t="str">
        <f>IF(I30="","",IFERROR(VLOOKUP(I30,'2-班级信息'!A:AM,24,0),"错误"))</f>
        <v/>
      </c>
      <c r="AE30" s="200">
        <f t="shared" si="5"/>
        <v>0</v>
      </c>
      <c r="AF30" s="200"/>
      <c r="AG30" s="201" t="str">
        <f t="shared" si="6"/>
        <v/>
      </c>
      <c r="AH30" s="200"/>
      <c r="AI30" s="200"/>
      <c r="AJ30" s="197" t="str">
        <f t="shared" si="7"/>
        <v/>
      </c>
      <c r="AK30" s="200">
        <f t="shared" si="8"/>
        <v>0</v>
      </c>
      <c r="AL30" s="200"/>
      <c r="AM30" s="201" t="str">
        <f t="shared" si="9"/>
        <v/>
      </c>
      <c r="AN30" s="200">
        <f t="shared" si="10"/>
        <v>0</v>
      </c>
      <c r="AO30" s="200"/>
      <c r="AP30" s="201"/>
      <c r="AQ30" s="200"/>
      <c r="AR30" s="202"/>
      <c r="AS30" s="205"/>
      <c r="AT30" s="200">
        <f t="shared" si="11"/>
        <v>0</v>
      </c>
      <c r="AU30" s="200"/>
      <c r="AV30" s="201" t="str">
        <f t="shared" si="12"/>
        <v/>
      </c>
      <c r="AW30" s="200">
        <f t="shared" si="13"/>
        <v>0</v>
      </c>
      <c r="AX30" s="200"/>
      <c r="AY30" s="203" t="str">
        <f t="shared" si="14"/>
        <v/>
      </c>
      <c r="AZ30" s="194">
        <f t="shared" si="15"/>
        <v>0</v>
      </c>
      <c r="BA30" s="194"/>
      <c r="BB30" s="194"/>
      <c r="BC30" s="194">
        <f t="shared" si="0"/>
        <v>0</v>
      </c>
      <c r="BD30" s="194"/>
      <c r="BE30" s="194">
        <f t="shared" si="1"/>
        <v>0</v>
      </c>
      <c r="BM30" s="19" t="s">
        <v>1391</v>
      </c>
      <c r="BS30" s="19" t="s">
        <v>1467</v>
      </c>
      <c r="BT30" s="19" t="s">
        <v>1469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5" t="str">
        <f t="shared" si="3"/>
        <v/>
      </c>
      <c r="C31" s="11" t="str">
        <f>IF(E31="","",+'5-课消明细表'!$G$2)</f>
        <v/>
      </c>
      <c r="D31" s="186"/>
      <c r="E31" s="112"/>
      <c r="F31" s="12" t="str">
        <f>IF(E31="","",IFERROR(VLOOKUP(E31,'1-学员信息表'!A:AG,2,0),"错误"))</f>
        <v/>
      </c>
      <c r="G31" s="186"/>
      <c r="H31" s="187"/>
      <c r="I31" s="111"/>
      <c r="J31" s="188"/>
      <c r="K31" s="189"/>
      <c r="L31" s="204" t="str">
        <f>IF(E31="","",IFERROR(VLOOKUP(E31,'1-学员信息表'!A:AG,20,0),"错误"))</f>
        <v/>
      </c>
      <c r="M31" s="191"/>
      <c r="N31" s="192"/>
      <c r="O31" s="202"/>
      <c r="P31" s="189"/>
      <c r="Q31" s="193"/>
      <c r="R31" s="193"/>
      <c r="S31" s="194">
        <f t="shared" si="16"/>
        <v>0</v>
      </c>
      <c r="T31" s="195"/>
      <c r="U31" s="196"/>
      <c r="V31" s="197" t="str">
        <f>IF(E31="","",IFERROR(VLOOKUP(E31,'1-学员信息表'!A:AG,8,0),"错误"))</f>
        <v/>
      </c>
      <c r="W31" s="198"/>
      <c r="X31" s="198"/>
      <c r="Y31" s="112"/>
      <c r="Z31" s="198"/>
      <c r="AA31" s="199" t="str">
        <f>IF(I31="","",IFERROR(VLOOKUP(I31,'2-班级信息'!A:AM,23,0),"错误"))</f>
        <v/>
      </c>
      <c r="AB31" s="200">
        <f t="shared" si="4"/>
        <v>0</v>
      </c>
      <c r="AC31" s="200"/>
      <c r="AD31" s="197" t="str">
        <f>IF(I31="","",IFERROR(VLOOKUP(I31,'2-班级信息'!A:AM,24,0),"错误"))</f>
        <v/>
      </c>
      <c r="AE31" s="200">
        <f t="shared" si="5"/>
        <v>0</v>
      </c>
      <c r="AF31" s="200"/>
      <c r="AG31" s="201" t="str">
        <f t="shared" si="6"/>
        <v/>
      </c>
      <c r="AH31" s="200"/>
      <c r="AI31" s="200"/>
      <c r="AJ31" s="197" t="str">
        <f t="shared" si="7"/>
        <v/>
      </c>
      <c r="AK31" s="200">
        <f t="shared" si="8"/>
        <v>0</v>
      </c>
      <c r="AL31" s="200"/>
      <c r="AM31" s="201" t="str">
        <f t="shared" si="9"/>
        <v/>
      </c>
      <c r="AN31" s="200">
        <f t="shared" si="10"/>
        <v>0</v>
      </c>
      <c r="AO31" s="200"/>
      <c r="AP31" s="201"/>
      <c r="AQ31" s="200"/>
      <c r="AR31" s="202"/>
      <c r="AS31" s="205"/>
      <c r="AT31" s="200">
        <f t="shared" si="11"/>
        <v>0</v>
      </c>
      <c r="AU31" s="200"/>
      <c r="AV31" s="201" t="str">
        <f t="shared" si="12"/>
        <v/>
      </c>
      <c r="AW31" s="200">
        <f t="shared" si="13"/>
        <v>0</v>
      </c>
      <c r="AX31" s="200"/>
      <c r="AY31" s="203" t="str">
        <f t="shared" si="14"/>
        <v/>
      </c>
      <c r="AZ31" s="194">
        <f t="shared" si="15"/>
        <v>0</v>
      </c>
      <c r="BA31" s="194"/>
      <c r="BB31" s="194"/>
      <c r="BC31" s="194">
        <f t="shared" si="0"/>
        <v>0</v>
      </c>
      <c r="BD31" s="194"/>
      <c r="BE31" s="194">
        <f t="shared" si="1"/>
        <v>0</v>
      </c>
      <c r="BM31" s="19" t="s">
        <v>1396</v>
      </c>
      <c r="BS31" s="19" t="s">
        <v>1470</v>
      </c>
      <c r="BT31" s="19" t="s">
        <v>1471</v>
      </c>
      <c r="BU31" s="19" t="s">
        <v>1475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5" t="str">
        <f t="shared" si="3"/>
        <v/>
      </c>
      <c r="C32" s="11" t="str">
        <f>IF(E32="","",+'5-课消明细表'!$G$2)</f>
        <v/>
      </c>
      <c r="D32" s="186"/>
      <c r="E32" s="112"/>
      <c r="F32" s="12" t="str">
        <f>IF(E32="","",IFERROR(VLOOKUP(E32,'1-学员信息表'!A:AG,2,0),"错误"))</f>
        <v/>
      </c>
      <c r="G32" s="186"/>
      <c r="H32" s="187"/>
      <c r="I32" s="111"/>
      <c r="J32" s="188"/>
      <c r="K32" s="189"/>
      <c r="L32" s="204" t="str">
        <f>IF(E32="","",IFERROR(VLOOKUP(E32,'1-学员信息表'!A:AG,20,0),"错误"))</f>
        <v/>
      </c>
      <c r="M32" s="191"/>
      <c r="N32" s="192"/>
      <c r="O32" s="202"/>
      <c r="P32" s="189"/>
      <c r="Q32" s="193"/>
      <c r="R32" s="193"/>
      <c r="S32" s="194">
        <f t="shared" si="16"/>
        <v>0</v>
      </c>
      <c r="T32" s="195"/>
      <c r="U32" s="196"/>
      <c r="V32" s="197" t="str">
        <f>IF(E32="","",IFERROR(VLOOKUP(E32,'1-学员信息表'!A:AG,8,0),"错误"))</f>
        <v/>
      </c>
      <c r="W32" s="198"/>
      <c r="X32" s="198"/>
      <c r="Y32" s="112"/>
      <c r="Z32" s="198"/>
      <c r="AA32" s="199" t="str">
        <f>IF(I32="","",IFERROR(VLOOKUP(I32,'2-班级信息'!A:AM,23,0),"错误"))</f>
        <v/>
      </c>
      <c r="AB32" s="200">
        <f t="shared" si="4"/>
        <v>0</v>
      </c>
      <c r="AC32" s="200"/>
      <c r="AD32" s="197" t="str">
        <f>IF(I32="","",IFERROR(VLOOKUP(I32,'2-班级信息'!A:AM,24,0),"错误"))</f>
        <v/>
      </c>
      <c r="AE32" s="200">
        <f t="shared" si="5"/>
        <v>0</v>
      </c>
      <c r="AF32" s="200"/>
      <c r="AG32" s="201" t="str">
        <f t="shared" si="6"/>
        <v/>
      </c>
      <c r="AH32" s="200"/>
      <c r="AI32" s="200"/>
      <c r="AJ32" s="197" t="str">
        <f t="shared" si="7"/>
        <v/>
      </c>
      <c r="AK32" s="200">
        <f t="shared" si="8"/>
        <v>0</v>
      </c>
      <c r="AL32" s="200"/>
      <c r="AM32" s="201" t="str">
        <f t="shared" si="9"/>
        <v/>
      </c>
      <c r="AN32" s="200">
        <f t="shared" si="10"/>
        <v>0</v>
      </c>
      <c r="AO32" s="200"/>
      <c r="AP32" s="201"/>
      <c r="AQ32" s="200"/>
      <c r="AR32" s="202"/>
      <c r="AS32" s="205"/>
      <c r="AT32" s="200">
        <f t="shared" si="11"/>
        <v>0</v>
      </c>
      <c r="AU32" s="200"/>
      <c r="AV32" s="201" t="str">
        <f t="shared" si="12"/>
        <v/>
      </c>
      <c r="AW32" s="200">
        <f t="shared" si="13"/>
        <v>0</v>
      </c>
      <c r="AX32" s="200"/>
      <c r="AY32" s="203" t="str">
        <f t="shared" si="14"/>
        <v/>
      </c>
      <c r="AZ32" s="194">
        <f t="shared" si="15"/>
        <v>0</v>
      </c>
      <c r="BA32" s="194"/>
      <c r="BB32" s="194"/>
      <c r="BC32" s="194">
        <f t="shared" si="0"/>
        <v>0</v>
      </c>
      <c r="BD32" s="194"/>
      <c r="BE32" s="194">
        <f t="shared" si="1"/>
        <v>0</v>
      </c>
      <c r="BM32" s="19" t="s">
        <v>1393</v>
      </c>
      <c r="BS32" s="19" t="s">
        <v>1476</v>
      </c>
      <c r="BT32" s="19" t="s">
        <v>1478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5" t="str">
        <f t="shared" si="3"/>
        <v/>
      </c>
      <c r="C33" s="11" t="str">
        <f>IF(E33="","",+'5-课消明细表'!$G$2)</f>
        <v/>
      </c>
      <c r="D33" s="186"/>
      <c r="E33" s="112"/>
      <c r="F33" s="12" t="str">
        <f>IF(E33="","",IFERROR(VLOOKUP(E33,'1-学员信息表'!A:AG,2,0),"错误"))</f>
        <v/>
      </c>
      <c r="G33" s="186"/>
      <c r="H33" s="187"/>
      <c r="I33" s="111"/>
      <c r="J33" s="188"/>
      <c r="K33" s="189"/>
      <c r="L33" s="204" t="str">
        <f>IF(E33="","",IFERROR(VLOOKUP(E33,'1-学员信息表'!A:AG,20,0),"错误"))</f>
        <v/>
      </c>
      <c r="M33" s="191"/>
      <c r="N33" s="192"/>
      <c r="O33" s="202"/>
      <c r="P33" s="189"/>
      <c r="Q33" s="193"/>
      <c r="R33" s="193"/>
      <c r="S33" s="194">
        <f t="shared" si="16"/>
        <v>0</v>
      </c>
      <c r="T33" s="195"/>
      <c r="U33" s="196"/>
      <c r="V33" s="197" t="str">
        <f>IF(E33="","",IFERROR(VLOOKUP(E33,'1-学员信息表'!A:AG,8,0),"错误"))</f>
        <v/>
      </c>
      <c r="W33" s="198"/>
      <c r="X33" s="198"/>
      <c r="Y33" s="112"/>
      <c r="Z33" s="198"/>
      <c r="AA33" s="199" t="str">
        <f>IF(I33="","",IFERROR(VLOOKUP(I33,'2-班级信息'!A:AM,23,0),"错误"))</f>
        <v/>
      </c>
      <c r="AB33" s="200">
        <f t="shared" si="4"/>
        <v>0</v>
      </c>
      <c r="AC33" s="200"/>
      <c r="AD33" s="197" t="str">
        <f>IF(I33="","",IFERROR(VLOOKUP(I33,'2-班级信息'!A:AM,24,0),"错误"))</f>
        <v/>
      </c>
      <c r="AE33" s="200">
        <f t="shared" si="5"/>
        <v>0</v>
      </c>
      <c r="AF33" s="200"/>
      <c r="AG33" s="201" t="str">
        <f t="shared" si="6"/>
        <v/>
      </c>
      <c r="AH33" s="200"/>
      <c r="AI33" s="200"/>
      <c r="AJ33" s="197" t="str">
        <f t="shared" si="7"/>
        <v/>
      </c>
      <c r="AK33" s="200">
        <f t="shared" si="8"/>
        <v>0</v>
      </c>
      <c r="AL33" s="200"/>
      <c r="AM33" s="201" t="str">
        <f t="shared" si="9"/>
        <v/>
      </c>
      <c r="AN33" s="200">
        <f t="shared" si="10"/>
        <v>0</v>
      </c>
      <c r="AO33" s="200"/>
      <c r="AP33" s="201"/>
      <c r="AQ33" s="200"/>
      <c r="AR33" s="202"/>
      <c r="AS33" s="205"/>
      <c r="AT33" s="200">
        <f t="shared" si="11"/>
        <v>0</v>
      </c>
      <c r="AU33" s="200"/>
      <c r="AV33" s="201" t="str">
        <f t="shared" si="12"/>
        <v/>
      </c>
      <c r="AW33" s="200">
        <f t="shared" si="13"/>
        <v>0</v>
      </c>
      <c r="AX33" s="200"/>
      <c r="AY33" s="203" t="str">
        <f t="shared" si="14"/>
        <v/>
      </c>
      <c r="AZ33" s="194">
        <f t="shared" si="15"/>
        <v>0</v>
      </c>
      <c r="BA33" s="194"/>
      <c r="BB33" s="194"/>
      <c r="BC33" s="194">
        <f t="shared" si="0"/>
        <v>0</v>
      </c>
      <c r="BD33" s="194"/>
      <c r="BE33" s="194">
        <f t="shared" si="1"/>
        <v>0</v>
      </c>
      <c r="BM33" s="19" t="s">
        <v>1416</v>
      </c>
      <c r="BS33" s="19" t="s">
        <v>1477</v>
      </c>
      <c r="BU33" s="19" t="s">
        <v>1483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5" t="str">
        <f t="shared" si="3"/>
        <v/>
      </c>
      <c r="C34" s="11" t="str">
        <f>IF(E34="","",+'5-课消明细表'!$G$2)</f>
        <v/>
      </c>
      <c r="D34" s="186"/>
      <c r="E34" s="112"/>
      <c r="F34" s="12" t="str">
        <f>IF(E34="","",IFERROR(VLOOKUP(E34,'1-学员信息表'!A:AG,2,0),"错误"))</f>
        <v/>
      </c>
      <c r="G34" s="186"/>
      <c r="H34" s="187"/>
      <c r="I34" s="111"/>
      <c r="J34" s="188"/>
      <c r="K34" s="189"/>
      <c r="L34" s="204" t="str">
        <f>IF(E34="","",IFERROR(VLOOKUP(E34,'1-学员信息表'!A:AG,20,0),"错误"))</f>
        <v/>
      </c>
      <c r="M34" s="191"/>
      <c r="N34" s="192"/>
      <c r="O34" s="202"/>
      <c r="P34" s="189"/>
      <c r="Q34" s="193"/>
      <c r="R34" s="193"/>
      <c r="S34" s="194">
        <f t="shared" si="16"/>
        <v>0</v>
      </c>
      <c r="T34" s="195"/>
      <c r="U34" s="196"/>
      <c r="V34" s="197" t="str">
        <f>IF(E34="","",IFERROR(VLOOKUP(E34,'1-学员信息表'!A:AG,8,0),"错误"))</f>
        <v/>
      </c>
      <c r="W34" s="198"/>
      <c r="X34" s="198"/>
      <c r="Y34" s="112"/>
      <c r="Z34" s="198"/>
      <c r="AA34" s="199" t="str">
        <f>IF(I34="","",IFERROR(VLOOKUP(I34,'2-班级信息'!A:AM,23,0),"错误"))</f>
        <v/>
      </c>
      <c r="AB34" s="200">
        <f t="shared" si="4"/>
        <v>0</v>
      </c>
      <c r="AC34" s="200"/>
      <c r="AD34" s="197" t="str">
        <f>IF(I34="","",IFERROR(VLOOKUP(I34,'2-班级信息'!A:AM,24,0),"错误"))</f>
        <v/>
      </c>
      <c r="AE34" s="200">
        <f t="shared" si="5"/>
        <v>0</v>
      </c>
      <c r="AF34" s="200"/>
      <c r="AG34" s="201" t="str">
        <f t="shared" si="6"/>
        <v/>
      </c>
      <c r="AH34" s="200"/>
      <c r="AI34" s="200"/>
      <c r="AJ34" s="197" t="str">
        <f t="shared" si="7"/>
        <v/>
      </c>
      <c r="AK34" s="200">
        <f t="shared" si="8"/>
        <v>0</v>
      </c>
      <c r="AL34" s="200"/>
      <c r="AM34" s="201" t="str">
        <f t="shared" si="9"/>
        <v/>
      </c>
      <c r="AN34" s="200">
        <f t="shared" si="10"/>
        <v>0</v>
      </c>
      <c r="AO34" s="200"/>
      <c r="AP34" s="201"/>
      <c r="AQ34" s="200"/>
      <c r="AR34" s="202"/>
      <c r="AS34" s="205"/>
      <c r="AT34" s="200">
        <f t="shared" si="11"/>
        <v>0</v>
      </c>
      <c r="AU34" s="200"/>
      <c r="AV34" s="201" t="str">
        <f t="shared" si="12"/>
        <v/>
      </c>
      <c r="AW34" s="200">
        <f t="shared" si="13"/>
        <v>0</v>
      </c>
      <c r="AX34" s="200"/>
      <c r="AY34" s="203" t="str">
        <f t="shared" si="14"/>
        <v/>
      </c>
      <c r="AZ34" s="194">
        <f t="shared" si="15"/>
        <v>0</v>
      </c>
      <c r="BA34" s="194"/>
      <c r="BB34" s="194"/>
      <c r="BC34" s="194">
        <f t="shared" si="0"/>
        <v>0</v>
      </c>
      <c r="BD34" s="194"/>
      <c r="BE34" s="194">
        <f t="shared" si="1"/>
        <v>0</v>
      </c>
    </row>
    <row r="35" spans="1:86" ht="18" customHeight="1">
      <c r="A35" s="8" t="str">
        <f t="shared" si="2"/>
        <v/>
      </c>
      <c r="B35" s="185" t="str">
        <f t="shared" si="3"/>
        <v/>
      </c>
      <c r="C35" s="11" t="str">
        <f>IF(E35="","",+'5-课消明细表'!$G$2)</f>
        <v/>
      </c>
      <c r="D35" s="186"/>
      <c r="E35" s="112"/>
      <c r="F35" s="12" t="str">
        <f>IF(E35="","",IFERROR(VLOOKUP(E35,'1-学员信息表'!A:AG,2,0),"错误"))</f>
        <v/>
      </c>
      <c r="G35" s="186"/>
      <c r="H35" s="187"/>
      <c r="I35" s="111"/>
      <c r="J35" s="188"/>
      <c r="K35" s="189"/>
      <c r="L35" s="204" t="str">
        <f>IF(E35="","",IFERROR(VLOOKUP(E35,'1-学员信息表'!A:AG,20,0),"错误"))</f>
        <v/>
      </c>
      <c r="M35" s="191"/>
      <c r="N35" s="192"/>
      <c r="O35" s="202"/>
      <c r="P35" s="189"/>
      <c r="Q35" s="193"/>
      <c r="R35" s="193"/>
      <c r="S35" s="194">
        <f t="shared" si="16"/>
        <v>0</v>
      </c>
      <c r="T35" s="195"/>
      <c r="U35" s="196"/>
      <c r="V35" s="197" t="str">
        <f>IF(E35="","",IFERROR(VLOOKUP(E35,'1-学员信息表'!A:AG,8,0),"错误"))</f>
        <v/>
      </c>
      <c r="W35" s="198"/>
      <c r="X35" s="198"/>
      <c r="Y35" s="112"/>
      <c r="Z35" s="198"/>
      <c r="AA35" s="199" t="str">
        <f>IF(I35="","",IFERROR(VLOOKUP(I35,'2-班级信息'!A:AM,23,0),"错误"))</f>
        <v/>
      </c>
      <c r="AB35" s="200">
        <f t="shared" si="4"/>
        <v>0</v>
      </c>
      <c r="AC35" s="200"/>
      <c r="AD35" s="197" t="str">
        <f>IF(I35="","",IFERROR(VLOOKUP(I35,'2-班级信息'!A:AM,24,0),"错误"))</f>
        <v/>
      </c>
      <c r="AE35" s="200">
        <f t="shared" si="5"/>
        <v>0</v>
      </c>
      <c r="AF35" s="200"/>
      <c r="AG35" s="201" t="str">
        <f t="shared" si="6"/>
        <v/>
      </c>
      <c r="AH35" s="200"/>
      <c r="AI35" s="200"/>
      <c r="AJ35" s="197" t="str">
        <f t="shared" si="7"/>
        <v/>
      </c>
      <c r="AK35" s="200">
        <f t="shared" si="8"/>
        <v>0</v>
      </c>
      <c r="AL35" s="200"/>
      <c r="AM35" s="201" t="str">
        <f t="shared" si="9"/>
        <v/>
      </c>
      <c r="AN35" s="200">
        <f t="shared" si="10"/>
        <v>0</v>
      </c>
      <c r="AO35" s="200"/>
      <c r="AP35" s="201"/>
      <c r="AQ35" s="200"/>
      <c r="AR35" s="202"/>
      <c r="AS35" s="205"/>
      <c r="AT35" s="200">
        <f t="shared" si="11"/>
        <v>0</v>
      </c>
      <c r="AU35" s="200"/>
      <c r="AV35" s="201" t="str">
        <f t="shared" si="12"/>
        <v/>
      </c>
      <c r="AW35" s="200">
        <f t="shared" si="13"/>
        <v>0</v>
      </c>
      <c r="AX35" s="200"/>
      <c r="AY35" s="203" t="str">
        <f t="shared" si="14"/>
        <v/>
      </c>
      <c r="AZ35" s="194">
        <f t="shared" si="15"/>
        <v>0</v>
      </c>
      <c r="BA35" s="194"/>
      <c r="BB35" s="194"/>
      <c r="BC35" s="194">
        <f t="shared" si="0"/>
        <v>0</v>
      </c>
      <c r="BD35" s="194"/>
      <c r="BE35" s="194">
        <f t="shared" si="1"/>
        <v>0</v>
      </c>
    </row>
    <row r="36" spans="1:86" ht="18" customHeight="1">
      <c r="A36" s="8" t="str">
        <f t="shared" si="2"/>
        <v/>
      </c>
      <c r="B36" s="185" t="str">
        <f t="shared" si="3"/>
        <v/>
      </c>
      <c r="C36" s="11" t="str">
        <f>IF(E36="","",+'5-课消明细表'!$G$2)</f>
        <v/>
      </c>
      <c r="D36" s="186"/>
      <c r="E36" s="112"/>
      <c r="F36" s="12" t="str">
        <f>IF(E36="","",IFERROR(VLOOKUP(E36,'1-学员信息表'!A:AG,2,0),"错误"))</f>
        <v/>
      </c>
      <c r="G36" s="186"/>
      <c r="H36" s="187"/>
      <c r="I36" s="111"/>
      <c r="J36" s="188"/>
      <c r="K36" s="189"/>
      <c r="L36" s="204" t="str">
        <f>IF(E36="","",IFERROR(VLOOKUP(E36,'1-学员信息表'!A:AG,20,0),"错误"))</f>
        <v/>
      </c>
      <c r="M36" s="191"/>
      <c r="N36" s="192"/>
      <c r="O36" s="202"/>
      <c r="P36" s="189"/>
      <c r="Q36" s="193"/>
      <c r="R36" s="193"/>
      <c r="S36" s="194">
        <f t="shared" si="16"/>
        <v>0</v>
      </c>
      <c r="T36" s="195"/>
      <c r="U36" s="196"/>
      <c r="V36" s="197" t="str">
        <f>IF(E36="","",IFERROR(VLOOKUP(E36,'1-学员信息表'!A:AG,8,0),"错误"))</f>
        <v/>
      </c>
      <c r="W36" s="198"/>
      <c r="X36" s="198"/>
      <c r="Y36" s="112"/>
      <c r="Z36" s="198"/>
      <c r="AA36" s="199" t="str">
        <f>IF(I36="","",IFERROR(VLOOKUP(I36,'2-班级信息'!A:AM,23,0),"错误"))</f>
        <v/>
      </c>
      <c r="AB36" s="200">
        <f t="shared" si="4"/>
        <v>0</v>
      </c>
      <c r="AC36" s="200"/>
      <c r="AD36" s="197" t="str">
        <f>IF(I36="","",IFERROR(VLOOKUP(I36,'2-班级信息'!A:AM,24,0),"错误"))</f>
        <v/>
      </c>
      <c r="AE36" s="200">
        <f t="shared" si="5"/>
        <v>0</v>
      </c>
      <c r="AF36" s="200"/>
      <c r="AG36" s="201" t="str">
        <f t="shared" si="6"/>
        <v/>
      </c>
      <c r="AH36" s="200"/>
      <c r="AI36" s="200"/>
      <c r="AJ36" s="197" t="str">
        <f t="shared" si="7"/>
        <v/>
      </c>
      <c r="AK36" s="200">
        <f t="shared" si="8"/>
        <v>0</v>
      </c>
      <c r="AL36" s="200"/>
      <c r="AM36" s="201" t="str">
        <f t="shared" si="9"/>
        <v/>
      </c>
      <c r="AN36" s="200">
        <f t="shared" si="10"/>
        <v>0</v>
      </c>
      <c r="AO36" s="200"/>
      <c r="AP36" s="201"/>
      <c r="AQ36" s="200"/>
      <c r="AR36" s="202"/>
      <c r="AS36" s="205"/>
      <c r="AT36" s="200">
        <f t="shared" si="11"/>
        <v>0</v>
      </c>
      <c r="AU36" s="200"/>
      <c r="AV36" s="201" t="str">
        <f t="shared" si="12"/>
        <v/>
      </c>
      <c r="AW36" s="200">
        <f t="shared" si="13"/>
        <v>0</v>
      </c>
      <c r="AX36" s="200"/>
      <c r="AY36" s="203" t="str">
        <f t="shared" si="14"/>
        <v/>
      </c>
      <c r="AZ36" s="194">
        <f t="shared" si="15"/>
        <v>0</v>
      </c>
      <c r="BA36" s="194"/>
      <c r="BB36" s="194"/>
      <c r="BC36" s="194">
        <f t="shared" si="0"/>
        <v>0</v>
      </c>
      <c r="BD36" s="194"/>
      <c r="BE36" s="194">
        <f t="shared" si="1"/>
        <v>0</v>
      </c>
    </row>
    <row r="37" spans="1:86" ht="18" customHeight="1">
      <c r="A37" s="8" t="str">
        <f t="shared" si="2"/>
        <v/>
      </c>
      <c r="B37" s="185" t="str">
        <f t="shared" si="3"/>
        <v/>
      </c>
      <c r="C37" s="11" t="str">
        <f>IF(E37="","",+'5-课消明细表'!$G$2)</f>
        <v/>
      </c>
      <c r="D37" s="186"/>
      <c r="E37" s="112"/>
      <c r="F37" s="12" t="str">
        <f>IF(E37="","",IFERROR(VLOOKUP(E37,'1-学员信息表'!A:AG,2,0),"错误"))</f>
        <v/>
      </c>
      <c r="G37" s="186"/>
      <c r="H37" s="187"/>
      <c r="I37" s="111"/>
      <c r="J37" s="188"/>
      <c r="K37" s="189"/>
      <c r="L37" s="204" t="str">
        <f>IF(E37="","",IFERROR(VLOOKUP(E37,'1-学员信息表'!A:AG,20,0),"错误"))</f>
        <v/>
      </c>
      <c r="M37" s="191"/>
      <c r="N37" s="192"/>
      <c r="O37" s="202"/>
      <c r="P37" s="189"/>
      <c r="Q37" s="193"/>
      <c r="R37" s="193"/>
      <c r="S37" s="194">
        <f t="shared" si="16"/>
        <v>0</v>
      </c>
      <c r="T37" s="195"/>
      <c r="U37" s="196"/>
      <c r="V37" s="197" t="str">
        <f>IF(E37="","",IFERROR(VLOOKUP(E37,'1-学员信息表'!A:AG,8,0),"错误"))</f>
        <v/>
      </c>
      <c r="W37" s="198"/>
      <c r="X37" s="198"/>
      <c r="Y37" s="112"/>
      <c r="Z37" s="198"/>
      <c r="AA37" s="199" t="str">
        <f>IF(I37="","",IFERROR(VLOOKUP(I37,'2-班级信息'!A:AM,23,0),"错误"))</f>
        <v/>
      </c>
      <c r="AB37" s="200">
        <f t="shared" si="4"/>
        <v>0</v>
      </c>
      <c r="AC37" s="200"/>
      <c r="AD37" s="197" t="str">
        <f>IF(I37="","",IFERROR(VLOOKUP(I37,'2-班级信息'!A:AM,24,0),"错误"))</f>
        <v/>
      </c>
      <c r="AE37" s="200">
        <f t="shared" si="5"/>
        <v>0</v>
      </c>
      <c r="AF37" s="200"/>
      <c r="AG37" s="201" t="str">
        <f t="shared" si="6"/>
        <v/>
      </c>
      <c r="AH37" s="200"/>
      <c r="AI37" s="200"/>
      <c r="AJ37" s="197" t="str">
        <f t="shared" si="7"/>
        <v/>
      </c>
      <c r="AK37" s="200">
        <f t="shared" si="8"/>
        <v>0</v>
      </c>
      <c r="AL37" s="200"/>
      <c r="AM37" s="201" t="str">
        <f t="shared" si="9"/>
        <v/>
      </c>
      <c r="AN37" s="200">
        <f t="shared" si="10"/>
        <v>0</v>
      </c>
      <c r="AO37" s="200"/>
      <c r="AP37" s="201"/>
      <c r="AQ37" s="200"/>
      <c r="AR37" s="202"/>
      <c r="AS37" s="205"/>
      <c r="AT37" s="200">
        <f t="shared" si="11"/>
        <v>0</v>
      </c>
      <c r="AU37" s="200"/>
      <c r="AV37" s="201" t="str">
        <f t="shared" si="12"/>
        <v/>
      </c>
      <c r="AW37" s="200">
        <f t="shared" si="13"/>
        <v>0</v>
      </c>
      <c r="AX37" s="200"/>
      <c r="AY37" s="203" t="str">
        <f t="shared" si="14"/>
        <v/>
      </c>
      <c r="AZ37" s="194">
        <f t="shared" si="15"/>
        <v>0</v>
      </c>
      <c r="BA37" s="194"/>
      <c r="BB37" s="194"/>
      <c r="BC37" s="194">
        <f t="shared" si="0"/>
        <v>0</v>
      </c>
      <c r="BD37" s="194"/>
      <c r="BE37" s="194">
        <f t="shared" si="1"/>
        <v>0</v>
      </c>
    </row>
    <row r="38" spans="1:86" ht="18" customHeight="1">
      <c r="A38" s="8" t="str">
        <f t="shared" si="2"/>
        <v/>
      </c>
      <c r="B38" s="185" t="str">
        <f t="shared" si="3"/>
        <v/>
      </c>
      <c r="C38" s="11" t="str">
        <f>IF(E38="","",+'5-课消明细表'!$G$2)</f>
        <v/>
      </c>
      <c r="D38" s="186"/>
      <c r="E38" s="112"/>
      <c r="F38" s="12" t="str">
        <f>IF(E38="","",IFERROR(VLOOKUP(E38,'1-学员信息表'!A:AG,2,0),"错误"))</f>
        <v/>
      </c>
      <c r="G38" s="186"/>
      <c r="H38" s="187"/>
      <c r="I38" s="111"/>
      <c r="J38" s="188"/>
      <c r="K38" s="189"/>
      <c r="L38" s="204" t="str">
        <f>IF(E38="","",IFERROR(VLOOKUP(E38,'1-学员信息表'!A:AG,20,0),"错误"))</f>
        <v/>
      </c>
      <c r="M38" s="191"/>
      <c r="N38" s="192"/>
      <c r="O38" s="202"/>
      <c r="P38" s="189"/>
      <c r="Q38" s="193"/>
      <c r="R38" s="193"/>
      <c r="S38" s="194">
        <f t="shared" si="16"/>
        <v>0</v>
      </c>
      <c r="T38" s="195"/>
      <c r="U38" s="196"/>
      <c r="V38" s="197" t="str">
        <f>IF(E38="","",IFERROR(VLOOKUP(E38,'1-学员信息表'!A:AG,8,0),"错误"))</f>
        <v/>
      </c>
      <c r="W38" s="198"/>
      <c r="X38" s="198"/>
      <c r="Y38" s="112"/>
      <c r="Z38" s="198"/>
      <c r="AA38" s="199" t="str">
        <f>IF(I38="","",IFERROR(VLOOKUP(I38,'2-班级信息'!A:AM,23,0),"错误"))</f>
        <v/>
      </c>
      <c r="AB38" s="200">
        <f t="shared" si="4"/>
        <v>0</v>
      </c>
      <c r="AC38" s="200"/>
      <c r="AD38" s="197" t="str">
        <f>IF(I38="","",IFERROR(VLOOKUP(I38,'2-班级信息'!A:AM,24,0),"错误"))</f>
        <v/>
      </c>
      <c r="AE38" s="200">
        <f t="shared" si="5"/>
        <v>0</v>
      </c>
      <c r="AF38" s="200"/>
      <c r="AG38" s="201" t="str">
        <f t="shared" si="6"/>
        <v/>
      </c>
      <c r="AH38" s="200"/>
      <c r="AI38" s="200"/>
      <c r="AJ38" s="197" t="str">
        <f t="shared" si="7"/>
        <v/>
      </c>
      <c r="AK38" s="200">
        <f t="shared" si="8"/>
        <v>0</v>
      </c>
      <c r="AL38" s="200"/>
      <c r="AM38" s="201" t="str">
        <f t="shared" si="9"/>
        <v/>
      </c>
      <c r="AN38" s="200">
        <f t="shared" si="10"/>
        <v>0</v>
      </c>
      <c r="AO38" s="200"/>
      <c r="AP38" s="201"/>
      <c r="AQ38" s="200"/>
      <c r="AR38" s="202"/>
      <c r="AS38" s="205"/>
      <c r="AT38" s="200">
        <f t="shared" si="11"/>
        <v>0</v>
      </c>
      <c r="AU38" s="200"/>
      <c r="AV38" s="201" t="str">
        <f t="shared" si="12"/>
        <v/>
      </c>
      <c r="AW38" s="200">
        <f t="shared" si="13"/>
        <v>0</v>
      </c>
      <c r="AX38" s="200"/>
      <c r="AY38" s="203" t="str">
        <f t="shared" si="14"/>
        <v/>
      </c>
      <c r="AZ38" s="194">
        <f t="shared" si="15"/>
        <v>0</v>
      </c>
      <c r="BA38" s="194"/>
      <c r="BB38" s="194"/>
      <c r="BC38" s="194">
        <f t="shared" si="0"/>
        <v>0</v>
      </c>
      <c r="BD38" s="194"/>
      <c r="BE38" s="194">
        <f t="shared" si="1"/>
        <v>0</v>
      </c>
    </row>
    <row r="39" spans="1:86" ht="18" customHeight="1">
      <c r="A39" s="8" t="str">
        <f t="shared" si="2"/>
        <v/>
      </c>
      <c r="B39" s="185" t="str">
        <f t="shared" si="3"/>
        <v/>
      </c>
      <c r="C39" s="11" t="str">
        <f>IF(E39="","",+'5-课消明细表'!$G$2)</f>
        <v/>
      </c>
      <c r="D39" s="186"/>
      <c r="E39" s="112"/>
      <c r="F39" s="12" t="str">
        <f>IF(E39="","",IFERROR(VLOOKUP(E39,'1-学员信息表'!A:AG,2,0),"错误"))</f>
        <v/>
      </c>
      <c r="G39" s="186"/>
      <c r="H39" s="187"/>
      <c r="I39" s="111"/>
      <c r="J39" s="188"/>
      <c r="K39" s="189"/>
      <c r="L39" s="204" t="str">
        <f>IF(E39="","",IFERROR(VLOOKUP(E39,'1-学员信息表'!A:AG,20,0),"错误"))</f>
        <v/>
      </c>
      <c r="M39" s="191"/>
      <c r="N39" s="192"/>
      <c r="O39" s="202"/>
      <c r="P39" s="189"/>
      <c r="Q39" s="193"/>
      <c r="R39" s="193"/>
      <c r="S39" s="194">
        <f t="shared" si="16"/>
        <v>0</v>
      </c>
      <c r="T39" s="195"/>
      <c r="U39" s="196"/>
      <c r="V39" s="197" t="str">
        <f>IF(E39="","",IFERROR(VLOOKUP(E39,'1-学员信息表'!A:AG,8,0),"错误"))</f>
        <v/>
      </c>
      <c r="W39" s="198"/>
      <c r="X39" s="198"/>
      <c r="Y39" s="112"/>
      <c r="Z39" s="198"/>
      <c r="AA39" s="199" t="str">
        <f>IF(I39="","",IFERROR(VLOOKUP(I39,'2-班级信息'!A:AM,23,0),"错误"))</f>
        <v/>
      </c>
      <c r="AB39" s="200">
        <f t="shared" si="4"/>
        <v>0</v>
      </c>
      <c r="AC39" s="200"/>
      <c r="AD39" s="197" t="str">
        <f>IF(I39="","",IFERROR(VLOOKUP(I39,'2-班级信息'!A:AM,24,0),"错误"))</f>
        <v/>
      </c>
      <c r="AE39" s="200">
        <f t="shared" si="5"/>
        <v>0</v>
      </c>
      <c r="AF39" s="200"/>
      <c r="AG39" s="201" t="str">
        <f t="shared" si="6"/>
        <v/>
      </c>
      <c r="AH39" s="200"/>
      <c r="AI39" s="200"/>
      <c r="AJ39" s="197" t="str">
        <f t="shared" si="7"/>
        <v/>
      </c>
      <c r="AK39" s="200">
        <f t="shared" si="8"/>
        <v>0</v>
      </c>
      <c r="AL39" s="200"/>
      <c r="AM39" s="201" t="str">
        <f t="shared" si="9"/>
        <v/>
      </c>
      <c r="AN39" s="200">
        <f t="shared" si="10"/>
        <v>0</v>
      </c>
      <c r="AO39" s="200"/>
      <c r="AP39" s="201"/>
      <c r="AQ39" s="200"/>
      <c r="AR39" s="202"/>
      <c r="AS39" s="205"/>
      <c r="AT39" s="200">
        <f t="shared" si="11"/>
        <v>0</v>
      </c>
      <c r="AU39" s="200"/>
      <c r="AV39" s="201" t="str">
        <f t="shared" si="12"/>
        <v/>
      </c>
      <c r="AW39" s="200">
        <f t="shared" si="13"/>
        <v>0</v>
      </c>
      <c r="AX39" s="200"/>
      <c r="AY39" s="203" t="str">
        <f t="shared" si="14"/>
        <v/>
      </c>
      <c r="AZ39" s="194">
        <f t="shared" si="15"/>
        <v>0</v>
      </c>
      <c r="BA39" s="194"/>
      <c r="BB39" s="194"/>
      <c r="BC39" s="194">
        <f t="shared" si="0"/>
        <v>0</v>
      </c>
      <c r="BD39" s="194"/>
      <c r="BE39" s="194">
        <f t="shared" si="1"/>
        <v>0</v>
      </c>
    </row>
    <row r="40" spans="1:86" ht="18" customHeight="1">
      <c r="A40" s="8" t="str">
        <f t="shared" si="2"/>
        <v/>
      </c>
      <c r="B40" s="185" t="str">
        <f t="shared" si="3"/>
        <v/>
      </c>
      <c r="C40" s="11" t="str">
        <f>IF(E40="","",+'5-课消明细表'!$G$2)</f>
        <v/>
      </c>
      <c r="D40" s="186"/>
      <c r="E40" s="112"/>
      <c r="F40" s="12" t="str">
        <f>IF(E40="","",IFERROR(VLOOKUP(E40,'1-学员信息表'!A:AG,2,0),"错误"))</f>
        <v/>
      </c>
      <c r="G40" s="186"/>
      <c r="H40" s="187"/>
      <c r="I40" s="111"/>
      <c r="J40" s="188"/>
      <c r="K40" s="189"/>
      <c r="L40" s="204" t="str">
        <f>IF(E40="","",IFERROR(VLOOKUP(E40,'1-学员信息表'!A:AG,20,0),"错误"))</f>
        <v/>
      </c>
      <c r="M40" s="191"/>
      <c r="N40" s="192"/>
      <c r="O40" s="202"/>
      <c r="P40" s="189"/>
      <c r="Q40" s="193"/>
      <c r="R40" s="193"/>
      <c r="S40" s="194">
        <f t="shared" si="16"/>
        <v>0</v>
      </c>
      <c r="T40" s="195"/>
      <c r="U40" s="196"/>
      <c r="V40" s="197" t="str">
        <f>IF(E40="","",IFERROR(VLOOKUP(E40,'1-学员信息表'!A:AG,8,0),"错误"))</f>
        <v/>
      </c>
      <c r="W40" s="198"/>
      <c r="X40" s="198"/>
      <c r="Y40" s="112"/>
      <c r="Z40" s="198"/>
      <c r="AA40" s="199" t="str">
        <f>IF(I40="","",IFERROR(VLOOKUP(I40,'2-班级信息'!A:AM,23,0),"错误"))</f>
        <v/>
      </c>
      <c r="AB40" s="200">
        <f t="shared" si="4"/>
        <v>0</v>
      </c>
      <c r="AC40" s="200"/>
      <c r="AD40" s="197" t="str">
        <f>IF(I40="","",IFERROR(VLOOKUP(I40,'2-班级信息'!A:AM,24,0),"错误"))</f>
        <v/>
      </c>
      <c r="AE40" s="200">
        <f t="shared" si="5"/>
        <v>0</v>
      </c>
      <c r="AF40" s="200"/>
      <c r="AG40" s="201" t="str">
        <f t="shared" si="6"/>
        <v/>
      </c>
      <c r="AH40" s="200"/>
      <c r="AI40" s="200"/>
      <c r="AJ40" s="197" t="str">
        <f t="shared" si="7"/>
        <v/>
      </c>
      <c r="AK40" s="200">
        <f t="shared" si="8"/>
        <v>0</v>
      </c>
      <c r="AL40" s="200"/>
      <c r="AM40" s="201" t="str">
        <f t="shared" si="9"/>
        <v/>
      </c>
      <c r="AN40" s="200">
        <f t="shared" si="10"/>
        <v>0</v>
      </c>
      <c r="AO40" s="200"/>
      <c r="AP40" s="201"/>
      <c r="AQ40" s="200"/>
      <c r="AR40" s="202"/>
      <c r="AS40" s="205"/>
      <c r="AT40" s="200">
        <f t="shared" si="11"/>
        <v>0</v>
      </c>
      <c r="AU40" s="200"/>
      <c r="AV40" s="201" t="str">
        <f t="shared" si="12"/>
        <v/>
      </c>
      <c r="AW40" s="200">
        <f t="shared" si="13"/>
        <v>0</v>
      </c>
      <c r="AX40" s="200"/>
      <c r="AY40" s="203" t="str">
        <f t="shared" si="14"/>
        <v/>
      </c>
      <c r="AZ40" s="194">
        <f t="shared" si="15"/>
        <v>0</v>
      </c>
      <c r="BA40" s="194"/>
      <c r="BB40" s="194"/>
      <c r="BC40" s="194">
        <f t="shared" si="0"/>
        <v>0</v>
      </c>
      <c r="BD40" s="194"/>
      <c r="BE40" s="194">
        <f t="shared" si="1"/>
        <v>0</v>
      </c>
    </row>
    <row r="41" spans="1:86" ht="18" customHeight="1">
      <c r="A41" s="8" t="str">
        <f t="shared" si="2"/>
        <v/>
      </c>
      <c r="B41" s="185" t="str">
        <f t="shared" si="3"/>
        <v/>
      </c>
      <c r="C41" s="11" t="str">
        <f>IF(E41="","",+'5-课消明细表'!$G$2)</f>
        <v/>
      </c>
      <c r="D41" s="186"/>
      <c r="E41" s="112"/>
      <c r="F41" s="12" t="str">
        <f>IF(E41="","",IFERROR(VLOOKUP(E41,'1-学员信息表'!A:AG,2,0),"错误"))</f>
        <v/>
      </c>
      <c r="G41" s="186"/>
      <c r="H41" s="187"/>
      <c r="I41" s="111"/>
      <c r="J41" s="188"/>
      <c r="K41" s="189"/>
      <c r="L41" s="204" t="str">
        <f>IF(E41="","",IFERROR(VLOOKUP(E41,'1-学员信息表'!A:AG,20,0),"错误"))</f>
        <v/>
      </c>
      <c r="M41" s="191"/>
      <c r="N41" s="192"/>
      <c r="O41" s="202"/>
      <c r="P41" s="189"/>
      <c r="Q41" s="193"/>
      <c r="R41" s="193"/>
      <c r="S41" s="194">
        <f t="shared" si="16"/>
        <v>0</v>
      </c>
      <c r="T41" s="195"/>
      <c r="U41" s="196"/>
      <c r="V41" s="197" t="str">
        <f>IF(E41="","",IFERROR(VLOOKUP(E41,'1-学员信息表'!A:AG,8,0),"错误"))</f>
        <v/>
      </c>
      <c r="W41" s="198"/>
      <c r="X41" s="198"/>
      <c r="Y41" s="112"/>
      <c r="Z41" s="198"/>
      <c r="AA41" s="199" t="str">
        <f>IF(I41="","",IFERROR(VLOOKUP(I41,'2-班级信息'!A:AM,23,0),"错误"))</f>
        <v/>
      </c>
      <c r="AB41" s="200">
        <f t="shared" si="4"/>
        <v>0</v>
      </c>
      <c r="AC41" s="200"/>
      <c r="AD41" s="197" t="str">
        <f>IF(I41="","",IFERROR(VLOOKUP(I41,'2-班级信息'!A:AM,24,0),"错误"))</f>
        <v/>
      </c>
      <c r="AE41" s="200">
        <f t="shared" si="5"/>
        <v>0</v>
      </c>
      <c r="AF41" s="200"/>
      <c r="AG41" s="201" t="str">
        <f t="shared" si="6"/>
        <v/>
      </c>
      <c r="AH41" s="200"/>
      <c r="AI41" s="200"/>
      <c r="AJ41" s="197" t="str">
        <f t="shared" si="7"/>
        <v/>
      </c>
      <c r="AK41" s="200">
        <f t="shared" si="8"/>
        <v>0</v>
      </c>
      <c r="AL41" s="200"/>
      <c r="AM41" s="201" t="str">
        <f t="shared" si="9"/>
        <v/>
      </c>
      <c r="AN41" s="200">
        <f t="shared" si="10"/>
        <v>0</v>
      </c>
      <c r="AO41" s="200"/>
      <c r="AP41" s="201"/>
      <c r="AQ41" s="200"/>
      <c r="AR41" s="202"/>
      <c r="AS41" s="205"/>
      <c r="AT41" s="200">
        <f t="shared" si="11"/>
        <v>0</v>
      </c>
      <c r="AU41" s="200"/>
      <c r="AV41" s="201" t="str">
        <f t="shared" si="12"/>
        <v/>
      </c>
      <c r="AW41" s="200">
        <f t="shared" si="13"/>
        <v>0</v>
      </c>
      <c r="AX41" s="200"/>
      <c r="AY41" s="203" t="str">
        <f t="shared" si="14"/>
        <v/>
      </c>
      <c r="AZ41" s="194">
        <f t="shared" si="15"/>
        <v>0</v>
      </c>
      <c r="BA41" s="194"/>
      <c r="BB41" s="194"/>
      <c r="BC41" s="194">
        <f t="shared" si="0"/>
        <v>0</v>
      </c>
      <c r="BD41" s="194"/>
      <c r="BE41" s="194">
        <f t="shared" si="1"/>
        <v>0</v>
      </c>
    </row>
    <row r="42" spans="1:86" ht="18" customHeight="1">
      <c r="A42" s="8" t="str">
        <f t="shared" si="2"/>
        <v/>
      </c>
      <c r="B42" s="185" t="str">
        <f t="shared" si="3"/>
        <v/>
      </c>
      <c r="C42" s="11" t="str">
        <f>IF(E42="","",+'5-课消明细表'!$G$2)</f>
        <v/>
      </c>
      <c r="D42" s="186"/>
      <c r="E42" s="112"/>
      <c r="F42" s="12" t="str">
        <f>IF(E42="","",IFERROR(VLOOKUP(E42,'1-学员信息表'!A:AG,2,0),"错误"))</f>
        <v/>
      </c>
      <c r="G42" s="186"/>
      <c r="H42" s="187"/>
      <c r="I42" s="111"/>
      <c r="J42" s="188"/>
      <c r="K42" s="189"/>
      <c r="L42" s="204" t="str">
        <f>IF(E42="","",IFERROR(VLOOKUP(E42,'1-学员信息表'!A:AG,20,0),"错误"))</f>
        <v/>
      </c>
      <c r="M42" s="191"/>
      <c r="N42" s="192"/>
      <c r="O42" s="202"/>
      <c r="P42" s="189"/>
      <c r="Q42" s="193"/>
      <c r="R42" s="193"/>
      <c r="S42" s="194">
        <f t="shared" si="16"/>
        <v>0</v>
      </c>
      <c r="T42" s="195"/>
      <c r="U42" s="196"/>
      <c r="V42" s="197" t="str">
        <f>IF(E42="","",IFERROR(VLOOKUP(E42,'1-学员信息表'!A:AG,8,0),"错误"))</f>
        <v/>
      </c>
      <c r="W42" s="198"/>
      <c r="X42" s="198"/>
      <c r="Y42" s="112"/>
      <c r="Z42" s="198"/>
      <c r="AA42" s="199" t="str">
        <f>IF(I42="","",IFERROR(VLOOKUP(I42,'2-班级信息'!A:AM,23,0),"错误"))</f>
        <v/>
      </c>
      <c r="AB42" s="200">
        <f t="shared" si="4"/>
        <v>0</v>
      </c>
      <c r="AC42" s="200"/>
      <c r="AD42" s="197" t="str">
        <f>IF(I42="","",IFERROR(VLOOKUP(I42,'2-班级信息'!A:AM,24,0),"错误"))</f>
        <v/>
      </c>
      <c r="AE42" s="200">
        <f t="shared" si="5"/>
        <v>0</v>
      </c>
      <c r="AF42" s="200"/>
      <c r="AG42" s="201" t="str">
        <f t="shared" si="6"/>
        <v/>
      </c>
      <c r="AH42" s="200"/>
      <c r="AI42" s="200"/>
      <c r="AJ42" s="197" t="str">
        <f t="shared" si="7"/>
        <v/>
      </c>
      <c r="AK42" s="200">
        <f t="shared" si="8"/>
        <v>0</v>
      </c>
      <c r="AL42" s="200"/>
      <c r="AM42" s="201" t="str">
        <f t="shared" si="9"/>
        <v/>
      </c>
      <c r="AN42" s="200">
        <f t="shared" si="10"/>
        <v>0</v>
      </c>
      <c r="AO42" s="200"/>
      <c r="AP42" s="201"/>
      <c r="AQ42" s="200"/>
      <c r="AR42" s="202"/>
      <c r="AS42" s="205"/>
      <c r="AT42" s="200">
        <f t="shared" si="11"/>
        <v>0</v>
      </c>
      <c r="AU42" s="200"/>
      <c r="AV42" s="201" t="str">
        <f t="shared" si="12"/>
        <v/>
      </c>
      <c r="AW42" s="200">
        <f t="shared" si="13"/>
        <v>0</v>
      </c>
      <c r="AX42" s="200"/>
      <c r="AY42" s="203" t="str">
        <f t="shared" si="14"/>
        <v/>
      </c>
      <c r="AZ42" s="194">
        <f t="shared" si="15"/>
        <v>0</v>
      </c>
      <c r="BA42" s="194"/>
      <c r="BB42" s="194"/>
      <c r="BC42" s="194">
        <f t="shared" si="0"/>
        <v>0</v>
      </c>
      <c r="BD42" s="194"/>
      <c r="BE42" s="194">
        <f t="shared" si="1"/>
        <v>0</v>
      </c>
    </row>
    <row r="43" spans="1:86" ht="18" customHeight="1">
      <c r="A43" s="8" t="str">
        <f t="shared" si="2"/>
        <v/>
      </c>
      <c r="B43" s="185" t="str">
        <f t="shared" si="3"/>
        <v/>
      </c>
      <c r="C43" s="11" t="str">
        <f>IF(E43="","",+'5-课消明细表'!$G$2)</f>
        <v/>
      </c>
      <c r="D43" s="186"/>
      <c r="E43" s="112"/>
      <c r="F43" s="12" t="str">
        <f>IF(E43="","",IFERROR(VLOOKUP(E43,'1-学员信息表'!A:AG,2,0),"错误"))</f>
        <v/>
      </c>
      <c r="G43" s="186"/>
      <c r="H43" s="187"/>
      <c r="I43" s="111"/>
      <c r="J43" s="188"/>
      <c r="K43" s="189"/>
      <c r="L43" s="204" t="str">
        <f>IF(E43="","",IFERROR(VLOOKUP(E43,'1-学员信息表'!A:AG,20,0),"错误"))</f>
        <v/>
      </c>
      <c r="M43" s="191"/>
      <c r="N43" s="192"/>
      <c r="O43" s="202"/>
      <c r="P43" s="189"/>
      <c r="Q43" s="193"/>
      <c r="R43" s="193"/>
      <c r="S43" s="194">
        <f t="shared" si="16"/>
        <v>0</v>
      </c>
      <c r="T43" s="195"/>
      <c r="U43" s="196"/>
      <c r="V43" s="197" t="str">
        <f>IF(E43="","",IFERROR(VLOOKUP(E43,'1-学员信息表'!A:AG,8,0),"错误"))</f>
        <v/>
      </c>
      <c r="W43" s="198"/>
      <c r="X43" s="198"/>
      <c r="Y43" s="112"/>
      <c r="Z43" s="198"/>
      <c r="AA43" s="199" t="str">
        <f>IF(I43="","",IFERROR(VLOOKUP(I43,'2-班级信息'!A:AM,23,0),"错误"))</f>
        <v/>
      </c>
      <c r="AB43" s="200">
        <f t="shared" si="4"/>
        <v>0</v>
      </c>
      <c r="AC43" s="200"/>
      <c r="AD43" s="197" t="str">
        <f>IF(I43="","",IFERROR(VLOOKUP(I43,'2-班级信息'!A:AM,24,0),"错误"))</f>
        <v/>
      </c>
      <c r="AE43" s="200">
        <f t="shared" si="5"/>
        <v>0</v>
      </c>
      <c r="AF43" s="200"/>
      <c r="AG43" s="201" t="str">
        <f t="shared" si="6"/>
        <v/>
      </c>
      <c r="AH43" s="200"/>
      <c r="AI43" s="200"/>
      <c r="AJ43" s="197" t="str">
        <f t="shared" si="7"/>
        <v/>
      </c>
      <c r="AK43" s="200">
        <f t="shared" si="8"/>
        <v>0</v>
      </c>
      <c r="AL43" s="200"/>
      <c r="AM43" s="201" t="str">
        <f t="shared" si="9"/>
        <v/>
      </c>
      <c r="AN43" s="200">
        <f t="shared" si="10"/>
        <v>0</v>
      </c>
      <c r="AO43" s="200"/>
      <c r="AP43" s="201"/>
      <c r="AQ43" s="200"/>
      <c r="AR43" s="202"/>
      <c r="AS43" s="205"/>
      <c r="AT43" s="200">
        <f t="shared" si="11"/>
        <v>0</v>
      </c>
      <c r="AU43" s="200"/>
      <c r="AV43" s="201" t="str">
        <f t="shared" si="12"/>
        <v/>
      </c>
      <c r="AW43" s="200">
        <f t="shared" si="13"/>
        <v>0</v>
      </c>
      <c r="AX43" s="200"/>
      <c r="AY43" s="203" t="str">
        <f t="shared" si="14"/>
        <v/>
      </c>
      <c r="AZ43" s="194">
        <f t="shared" si="15"/>
        <v>0</v>
      </c>
      <c r="BA43" s="194"/>
      <c r="BB43" s="194"/>
      <c r="BC43" s="194">
        <f t="shared" si="0"/>
        <v>0</v>
      </c>
      <c r="BD43" s="194"/>
      <c r="BE43" s="194">
        <f t="shared" si="1"/>
        <v>0</v>
      </c>
    </row>
    <row r="44" spans="1:86" ht="18" customHeight="1">
      <c r="A44" s="8" t="str">
        <f t="shared" si="2"/>
        <v/>
      </c>
      <c r="B44" s="185" t="str">
        <f t="shared" si="3"/>
        <v/>
      </c>
      <c r="C44" s="11" t="str">
        <f>IF(E44="","",+'5-课消明细表'!$G$2)</f>
        <v/>
      </c>
      <c r="D44" s="186"/>
      <c r="E44" s="112"/>
      <c r="F44" s="12" t="str">
        <f>IF(E44="","",IFERROR(VLOOKUP(E44,'1-学员信息表'!A:AG,2,0),"错误"))</f>
        <v/>
      </c>
      <c r="G44" s="186"/>
      <c r="H44" s="187"/>
      <c r="I44" s="111"/>
      <c r="J44" s="188"/>
      <c r="K44" s="189"/>
      <c r="L44" s="204" t="str">
        <f>IF(E44="","",IFERROR(VLOOKUP(E44,'1-学员信息表'!A:AG,20,0),"错误"))</f>
        <v/>
      </c>
      <c r="M44" s="191"/>
      <c r="N44" s="192"/>
      <c r="O44" s="202"/>
      <c r="P44" s="189"/>
      <c r="Q44" s="193"/>
      <c r="R44" s="193"/>
      <c r="S44" s="194">
        <f t="shared" si="16"/>
        <v>0</v>
      </c>
      <c r="T44" s="195"/>
      <c r="U44" s="196"/>
      <c r="V44" s="197" t="str">
        <f>IF(E44="","",IFERROR(VLOOKUP(E44,'1-学员信息表'!A:AG,8,0),"错误"))</f>
        <v/>
      </c>
      <c r="W44" s="198"/>
      <c r="X44" s="198"/>
      <c r="Y44" s="112"/>
      <c r="Z44" s="198"/>
      <c r="AA44" s="199" t="str">
        <f>IF(I44="","",IFERROR(VLOOKUP(I44,'2-班级信息'!A:AM,23,0),"错误"))</f>
        <v/>
      </c>
      <c r="AB44" s="200">
        <f t="shared" si="4"/>
        <v>0</v>
      </c>
      <c r="AC44" s="200"/>
      <c r="AD44" s="197" t="str">
        <f>IF(I44="","",IFERROR(VLOOKUP(I44,'2-班级信息'!A:AM,24,0),"错误"))</f>
        <v/>
      </c>
      <c r="AE44" s="200">
        <f t="shared" si="5"/>
        <v>0</v>
      </c>
      <c r="AF44" s="200"/>
      <c r="AG44" s="201" t="str">
        <f t="shared" si="6"/>
        <v/>
      </c>
      <c r="AH44" s="200"/>
      <c r="AI44" s="200"/>
      <c r="AJ44" s="197" t="str">
        <f t="shared" si="7"/>
        <v/>
      </c>
      <c r="AK44" s="200">
        <f t="shared" si="8"/>
        <v>0</v>
      </c>
      <c r="AL44" s="200"/>
      <c r="AM44" s="201" t="str">
        <f t="shared" si="9"/>
        <v/>
      </c>
      <c r="AN44" s="200">
        <f t="shared" si="10"/>
        <v>0</v>
      </c>
      <c r="AO44" s="200"/>
      <c r="AP44" s="201"/>
      <c r="AQ44" s="200"/>
      <c r="AR44" s="202"/>
      <c r="AS44" s="205"/>
      <c r="AT44" s="200">
        <f t="shared" si="11"/>
        <v>0</v>
      </c>
      <c r="AU44" s="200"/>
      <c r="AV44" s="201" t="str">
        <f t="shared" si="12"/>
        <v/>
      </c>
      <c r="AW44" s="200">
        <f t="shared" si="13"/>
        <v>0</v>
      </c>
      <c r="AX44" s="200"/>
      <c r="AY44" s="203" t="str">
        <f t="shared" si="14"/>
        <v/>
      </c>
      <c r="AZ44" s="194">
        <f t="shared" si="15"/>
        <v>0</v>
      </c>
      <c r="BA44" s="194"/>
      <c r="BB44" s="194"/>
      <c r="BC44" s="194">
        <f t="shared" si="0"/>
        <v>0</v>
      </c>
      <c r="BD44" s="194"/>
      <c r="BE44" s="194">
        <f t="shared" si="1"/>
        <v>0</v>
      </c>
    </row>
    <row r="45" spans="1:86" ht="18" customHeight="1">
      <c r="A45" s="8" t="str">
        <f t="shared" si="2"/>
        <v/>
      </c>
      <c r="B45" s="185" t="str">
        <f t="shared" si="3"/>
        <v/>
      </c>
      <c r="C45" s="11" t="str">
        <f>IF(E45="","",+'5-课消明细表'!$G$2)</f>
        <v/>
      </c>
      <c r="D45" s="186"/>
      <c r="E45" s="112"/>
      <c r="F45" s="12" t="str">
        <f>IF(E45="","",IFERROR(VLOOKUP(E45,'1-学员信息表'!A:AG,2,0),"错误"))</f>
        <v/>
      </c>
      <c r="G45" s="186"/>
      <c r="H45" s="187"/>
      <c r="I45" s="111"/>
      <c r="J45" s="188"/>
      <c r="K45" s="189"/>
      <c r="L45" s="204" t="str">
        <f>IF(E45="","",IFERROR(VLOOKUP(E45,'1-学员信息表'!A:AG,20,0),"错误"))</f>
        <v/>
      </c>
      <c r="M45" s="191"/>
      <c r="N45" s="192"/>
      <c r="O45" s="202"/>
      <c r="P45" s="189"/>
      <c r="Q45" s="193"/>
      <c r="R45" s="193"/>
      <c r="S45" s="194">
        <f t="shared" si="16"/>
        <v>0</v>
      </c>
      <c r="T45" s="195"/>
      <c r="U45" s="196"/>
      <c r="V45" s="197" t="str">
        <f>IF(E45="","",IFERROR(VLOOKUP(E45,'1-学员信息表'!A:AG,8,0),"错误"))</f>
        <v/>
      </c>
      <c r="W45" s="198"/>
      <c r="X45" s="198"/>
      <c r="Y45" s="112"/>
      <c r="Z45" s="198"/>
      <c r="AA45" s="199" t="str">
        <f>IF(I45="","",IFERROR(VLOOKUP(I45,'2-班级信息'!A:AM,23,0),"错误"))</f>
        <v/>
      </c>
      <c r="AB45" s="200">
        <f t="shared" si="4"/>
        <v>0</v>
      </c>
      <c r="AC45" s="200"/>
      <c r="AD45" s="197" t="str">
        <f>IF(I45="","",IFERROR(VLOOKUP(I45,'2-班级信息'!A:AM,24,0),"错误"))</f>
        <v/>
      </c>
      <c r="AE45" s="200">
        <f t="shared" si="5"/>
        <v>0</v>
      </c>
      <c r="AF45" s="200"/>
      <c r="AG45" s="201" t="str">
        <f t="shared" si="6"/>
        <v/>
      </c>
      <c r="AH45" s="200"/>
      <c r="AI45" s="200"/>
      <c r="AJ45" s="197" t="str">
        <f t="shared" si="7"/>
        <v/>
      </c>
      <c r="AK45" s="200">
        <f t="shared" si="8"/>
        <v>0</v>
      </c>
      <c r="AL45" s="200"/>
      <c r="AM45" s="201" t="str">
        <f t="shared" si="9"/>
        <v/>
      </c>
      <c r="AN45" s="200">
        <f t="shared" si="10"/>
        <v>0</v>
      </c>
      <c r="AO45" s="200"/>
      <c r="AP45" s="201"/>
      <c r="AQ45" s="200"/>
      <c r="AR45" s="202"/>
      <c r="AS45" s="205"/>
      <c r="AT45" s="200">
        <f t="shared" si="11"/>
        <v>0</v>
      </c>
      <c r="AU45" s="200"/>
      <c r="AV45" s="201" t="str">
        <f t="shared" si="12"/>
        <v/>
      </c>
      <c r="AW45" s="200">
        <f t="shared" si="13"/>
        <v>0</v>
      </c>
      <c r="AX45" s="200"/>
      <c r="AY45" s="203" t="str">
        <f t="shared" si="14"/>
        <v/>
      </c>
      <c r="AZ45" s="194">
        <f t="shared" si="15"/>
        <v>0</v>
      </c>
      <c r="BA45" s="194"/>
      <c r="BB45" s="194"/>
      <c r="BC45" s="194">
        <f t="shared" si="0"/>
        <v>0</v>
      </c>
      <c r="BD45" s="194"/>
      <c r="BE45" s="194">
        <f t="shared" si="1"/>
        <v>0</v>
      </c>
    </row>
    <row r="46" spans="1:86" ht="18" customHeight="1">
      <c r="A46" s="8" t="str">
        <f t="shared" si="2"/>
        <v/>
      </c>
      <c r="B46" s="185" t="str">
        <f t="shared" si="3"/>
        <v/>
      </c>
      <c r="C46" s="11" t="str">
        <f>IF(E46="","",+'5-课消明细表'!$G$2)</f>
        <v/>
      </c>
      <c r="D46" s="186"/>
      <c r="E46" s="112"/>
      <c r="F46" s="12" t="str">
        <f>IF(E46="","",IFERROR(VLOOKUP(E46,'1-学员信息表'!A:AG,2,0),"错误"))</f>
        <v/>
      </c>
      <c r="G46" s="186"/>
      <c r="H46" s="187"/>
      <c r="I46" s="111"/>
      <c r="J46" s="188"/>
      <c r="K46" s="189"/>
      <c r="L46" s="204" t="str">
        <f>IF(E46="","",IFERROR(VLOOKUP(E46,'1-学员信息表'!A:AG,20,0),"错误"))</f>
        <v/>
      </c>
      <c r="M46" s="191"/>
      <c r="N46" s="192"/>
      <c r="O46" s="202"/>
      <c r="P46" s="189"/>
      <c r="Q46" s="193"/>
      <c r="R46" s="193"/>
      <c r="S46" s="194">
        <f t="shared" si="16"/>
        <v>0</v>
      </c>
      <c r="T46" s="195"/>
      <c r="U46" s="196"/>
      <c r="V46" s="197" t="str">
        <f>IF(E46="","",IFERROR(VLOOKUP(E46,'1-学员信息表'!A:AG,8,0),"错误"))</f>
        <v/>
      </c>
      <c r="W46" s="198"/>
      <c r="X46" s="198"/>
      <c r="Y46" s="112"/>
      <c r="Z46" s="198"/>
      <c r="AA46" s="199" t="str">
        <f>IF(I46="","",IFERROR(VLOOKUP(I46,'2-班级信息'!A:AM,23,0),"错误"))</f>
        <v/>
      </c>
      <c r="AB46" s="200">
        <f t="shared" si="4"/>
        <v>0</v>
      </c>
      <c r="AC46" s="200"/>
      <c r="AD46" s="197" t="str">
        <f>IF(I46="","",IFERROR(VLOOKUP(I46,'2-班级信息'!A:AM,24,0),"错误"))</f>
        <v/>
      </c>
      <c r="AE46" s="200">
        <f t="shared" si="5"/>
        <v>0</v>
      </c>
      <c r="AF46" s="200"/>
      <c r="AG46" s="201" t="str">
        <f t="shared" si="6"/>
        <v/>
      </c>
      <c r="AH46" s="200"/>
      <c r="AI46" s="200"/>
      <c r="AJ46" s="197" t="str">
        <f t="shared" si="7"/>
        <v/>
      </c>
      <c r="AK46" s="200">
        <f t="shared" si="8"/>
        <v>0</v>
      </c>
      <c r="AL46" s="200"/>
      <c r="AM46" s="201" t="str">
        <f t="shared" si="9"/>
        <v/>
      </c>
      <c r="AN46" s="200">
        <f t="shared" si="10"/>
        <v>0</v>
      </c>
      <c r="AO46" s="200"/>
      <c r="AP46" s="201"/>
      <c r="AQ46" s="200"/>
      <c r="AR46" s="202"/>
      <c r="AS46" s="205"/>
      <c r="AT46" s="200">
        <f t="shared" si="11"/>
        <v>0</v>
      </c>
      <c r="AU46" s="200"/>
      <c r="AV46" s="201" t="str">
        <f t="shared" si="12"/>
        <v/>
      </c>
      <c r="AW46" s="200">
        <f t="shared" si="13"/>
        <v>0</v>
      </c>
      <c r="AX46" s="200"/>
      <c r="AY46" s="203" t="str">
        <f t="shared" si="14"/>
        <v/>
      </c>
      <c r="AZ46" s="194">
        <f t="shared" si="15"/>
        <v>0</v>
      </c>
      <c r="BA46" s="194"/>
      <c r="BB46" s="194"/>
      <c r="BC46" s="194">
        <f t="shared" si="0"/>
        <v>0</v>
      </c>
      <c r="BD46" s="194"/>
      <c r="BE46" s="194">
        <f t="shared" si="1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jian mao</cp:lastModifiedBy>
  <cp:lastPrinted>2017-07-03T09:46:49Z</cp:lastPrinted>
  <dcterms:created xsi:type="dcterms:W3CDTF">2008-09-11T17:22:52Z</dcterms:created>
  <dcterms:modified xsi:type="dcterms:W3CDTF">2017-08-12T09:36:09Z</dcterms:modified>
</cp:coreProperties>
</file>