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<sst xmlns="http://schemas.openxmlformats.org/spreadsheetml/2006/main" count="161">
  <si>
    <t>序号</t>
  </si>
  <si>
    <t>年份</t>
  </si>
  <si>
    <t>月份</t>
  </si>
  <si>
    <t>分校</t>
  </si>
  <si>
    <t>退费类型</t>
  </si>
  <si>
    <t>学号</t>
  </si>
  <si>
    <t>学生姓名</t>
  </si>
  <si>
    <t>年级</t>
  </si>
  <si>
    <t>是否学习卡结算</t>
  </si>
  <si>
    <t>结算类型</t>
  </si>
  <si>
    <t>班级编号</t>
  </si>
  <si>
    <t>本次退费课程的缴费时间</t>
  </si>
  <si>
    <t>申请退费时间</t>
  </si>
  <si>
    <t>退费课次</t>
  </si>
  <si>
    <t>定金</t>
  </si>
  <si>
    <t>退学费金额</t>
  </si>
  <si>
    <t>教材费</t>
  </si>
  <si>
    <t>小计</t>
  </si>
  <si>
    <t>备注</t>
  </si>
  <si>
    <t>家长姓名</t>
  </si>
  <si>
    <t>联系电话</t>
  </si>
  <si>
    <t>开户行</t>
  </si>
  <si>
    <t>银行账号</t>
  </si>
  <si>
    <t>退费原因</t>
  </si>
  <si>
    <t>电话确认</t>
  </si>
  <si>
    <t>招生顾问/招生主任</t>
  </si>
  <si>
    <t>精读老师</t>
  </si>
  <si>
    <t>泛读老师</t>
  </si>
  <si>
    <t>教务主任</t>
  </si>
  <si>
    <t>招生副校长</t>
  </si>
  <si>
    <t>店长总监(校长）</t>
  </si>
  <si>
    <t>区域教学总监</t>
  </si>
  <si>
    <t>区域总监/副总</t>
  </si>
  <si>
    <t>扣款合计</t>
  </si>
  <si>
    <t>姓名1</t>
  </si>
  <si>
    <t>职位</t>
  </si>
  <si>
    <t>应扣金额1</t>
  </si>
  <si>
    <t>姓名2</t>
  </si>
  <si>
    <t>应扣金额2</t>
  </si>
  <si>
    <t>姓名3</t>
  </si>
  <si>
    <t>应扣金额3</t>
  </si>
  <si>
    <t>姓名4</t>
  </si>
  <si>
    <t>应扣金额4</t>
  </si>
  <si>
    <t>姓名5</t>
  </si>
  <si>
    <t>应扣金额5</t>
  </si>
  <si>
    <t>姓名6</t>
  </si>
  <si>
    <t>应扣金额6</t>
  </si>
  <si>
    <t>姓名7</t>
  </si>
  <si>
    <t>应扣金额7</t>
  </si>
  <si>
    <t>姓名8</t>
  </si>
  <si>
    <t>应扣金额8</t>
  </si>
  <si>
    <t>学习卡</t>
  </si>
  <si>
    <t>1月</t>
  </si>
  <si>
    <t>国际课程</t>
  </si>
  <si>
    <t>初三</t>
  </si>
  <si>
    <t>天河体育中心</t>
  </si>
  <si>
    <t>1期秒杀</t>
  </si>
  <si>
    <t>非学习卡</t>
  </si>
  <si>
    <t>2月</t>
  </si>
  <si>
    <t>领袖课程</t>
  </si>
  <si>
    <t>初三以下</t>
  </si>
  <si>
    <t>天河南骏中心</t>
  </si>
  <si>
    <t>买三期送二期</t>
  </si>
  <si>
    <t>3月</t>
  </si>
  <si>
    <t>天河华景中心</t>
  </si>
  <si>
    <t>一年国际会员</t>
  </si>
  <si>
    <t>4月</t>
  </si>
  <si>
    <t>海珠滨江东中心</t>
  </si>
  <si>
    <t>二年国际会员</t>
  </si>
  <si>
    <t>5月</t>
  </si>
  <si>
    <t>退差额</t>
  </si>
  <si>
    <t>越秀五羊中心</t>
  </si>
  <si>
    <t>三年拼单会员</t>
  </si>
  <si>
    <t>6月</t>
  </si>
  <si>
    <t>一对一</t>
  </si>
  <si>
    <t>越秀活动中心</t>
  </si>
  <si>
    <t>五年国际会员</t>
  </si>
  <si>
    <t>7月</t>
  </si>
  <si>
    <t>番禺华南中心</t>
  </si>
  <si>
    <t>预订游学优惠读</t>
  </si>
  <si>
    <t>8月</t>
  </si>
  <si>
    <t>番禺市桥中心</t>
  </si>
  <si>
    <t>预订游学免费读</t>
  </si>
  <si>
    <t>9月</t>
  </si>
  <si>
    <t>惠州滨江大厦中心</t>
  </si>
  <si>
    <t>国际领袖课程</t>
  </si>
  <si>
    <t>10月</t>
  </si>
  <si>
    <t>惠州麦地中心</t>
  </si>
  <si>
    <t>国内领袖课程</t>
  </si>
  <si>
    <t>11月</t>
  </si>
  <si>
    <t>东莞国泰中心</t>
  </si>
  <si>
    <t>老生续费</t>
  </si>
  <si>
    <t>12月</t>
  </si>
  <si>
    <t>东莞阳光中心</t>
  </si>
  <si>
    <t>买三期送一期</t>
  </si>
  <si>
    <t>信阳东方红中心</t>
  </si>
  <si>
    <t>预订游学优惠读-创始</t>
  </si>
  <si>
    <t>惠州东平中心</t>
  </si>
  <si>
    <t>三年拼单会员-创始</t>
  </si>
  <si>
    <t>惠州江北中心</t>
  </si>
  <si>
    <t>五年国际会员-创始</t>
  </si>
  <si>
    <t>惠州金山湖中心</t>
  </si>
  <si>
    <t>预订游学免费读-创始</t>
  </si>
  <si>
    <t>越秀淘金中心</t>
  </si>
  <si>
    <t>买二年送一年</t>
  </si>
  <si>
    <t>天河天府路中心</t>
  </si>
  <si>
    <t>爱外教</t>
  </si>
  <si>
    <t>番禺喜盈中心</t>
  </si>
  <si>
    <t>金牌会员</t>
  </si>
  <si>
    <t>东莞文鼎中心</t>
  </si>
  <si>
    <t>2.5年拼单会员</t>
  </si>
  <si>
    <t>天河骏景中心</t>
  </si>
  <si>
    <t>买三年送二年</t>
  </si>
  <si>
    <t>天河帝景苑中心</t>
  </si>
  <si>
    <t>一期国际学员</t>
  </si>
  <si>
    <t>天河财富广场中心</t>
  </si>
  <si>
    <t>越秀水荫路中心</t>
  </si>
  <si>
    <t>番禺洛溪中心</t>
  </si>
  <si>
    <t>越秀小北中心</t>
  </si>
  <si>
    <t>番禺大石中心</t>
  </si>
  <si>
    <t>海珠江南西中心</t>
  </si>
  <si>
    <t>区域教学总监：</t>
  </si>
  <si>
    <t>信阳平桥中心</t>
  </si>
  <si>
    <t xml:space="preserve">嫦好：3家校区教学：天河珠江新城、天河财富广场、越秀水荫路  </t>
  </si>
  <si>
    <t>信阳北京路中心</t>
  </si>
  <si>
    <t xml:space="preserve">朱荣兰：6家校区教学：天河骏景、天府路、华景、南骏、帝景苑、佛山大良 </t>
  </si>
  <si>
    <t>东莞虎门中心</t>
  </si>
  <si>
    <t>梁箫：5家校区教学：越秀五羊、越秀活动中心、越秀小北、越秀淘金、白云京溪</t>
  </si>
  <si>
    <t>东莞地王中心</t>
  </si>
  <si>
    <t>惠州海博中心</t>
  </si>
  <si>
    <t>东莞卓越时代中心</t>
  </si>
  <si>
    <t>惠州滨江日升昌中心</t>
  </si>
  <si>
    <t>东莞胜和广场中心</t>
  </si>
  <si>
    <t>顺德大良西山中心</t>
  </si>
  <si>
    <t>天河长兴中心</t>
  </si>
  <si>
    <t>白云黄边中心</t>
  </si>
  <si>
    <t>天河珠江新城中心</t>
  </si>
  <si>
    <t>佛山南海桂城中心</t>
  </si>
  <si>
    <t>白云京溪中心</t>
  </si>
  <si>
    <t>越秀东峻中心</t>
  </si>
  <si>
    <t>海珠金碧中心</t>
  </si>
  <si>
    <t>海珠沙园中心</t>
  </si>
  <si>
    <t>惠州仲恺中心</t>
  </si>
  <si>
    <t>肇庆天宁广场中心</t>
  </si>
  <si>
    <t>郑州二七中心</t>
  </si>
  <si>
    <t>东莞厚街中心</t>
  </si>
  <si>
    <t>佛山顺德容桂中心</t>
  </si>
  <si>
    <t>黄埔锐丰广场中心</t>
  </si>
  <si>
    <t>越秀公园前中心</t>
  </si>
  <si>
    <t>越秀环市东华信中心</t>
  </si>
  <si>
    <t>惠州水口中心</t>
  </si>
  <si>
    <t>佛山禅城普君中心</t>
  </si>
  <si>
    <t>增城新塘广场中心</t>
  </si>
  <si>
    <t>越秀团一大中心</t>
  </si>
  <si>
    <t>深圳坪山御景中心</t>
  </si>
  <si>
    <t>成都天紫界中心</t>
  </si>
  <si>
    <t>南沙金洲中心</t>
  </si>
  <si>
    <t>番禺同创誉城中心</t>
  </si>
  <si>
    <t>成都银海中心</t>
  </si>
  <si>
    <t>深圳坪山招商中心</t>
  </si>
  <si>
    <t>越秀五羊邨中心</t>
  </si>
</sst>
</file>

<file path=xl/styles.xml><?xml version="1.0" encoding="utf-8"?>
<styleSheet xmlns="http://schemas.openxmlformats.org/spreadsheetml/2006/main">
  <numFmts count="9">
    <numFmt numFmtId="176" formatCode="yyyy/m/d;@"/>
    <numFmt numFmtId="44" formatCode="_ &quot;￥&quot;* #,##0.00_ ;_ &quot;￥&quot;* \-#,##0.00_ ;_ &quot;￥&quot;* &quot;-&quot;??_ ;_ @_ "/>
    <numFmt numFmtId="177" formatCode="[$-409]mmm/yy;@"/>
    <numFmt numFmtId="42" formatCode="_ &quot;￥&quot;* #,##0_ ;_ &quot;￥&quot;* \-#,##0_ ;_ &quot;￥&quot;* &quot;-&quot;_ ;_ @_ "/>
    <numFmt numFmtId="178" formatCode="_ * #,##0_ ;_ * \-#,##0_ ;_ * &quot;-&quot;??_ ;_ @_ "/>
    <numFmt numFmtId="41" formatCode="_ * #,##0_ ;_ * \-#,##0_ ;_ * &quot;-&quot;_ ;_ @_ "/>
    <numFmt numFmtId="43" formatCode="_ * #,##0.00_ ;_ * \-#,##0.00_ ;_ * &quot;-&quot;??_ ;_ @_ "/>
    <numFmt numFmtId="179" formatCode="#,##0_ "/>
    <numFmt numFmtId="180" formatCode="0.00_);[Red]\(0.00\)"/>
  </numFmts>
  <fonts count="28">
    <font>
      <sz val="11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80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177" fontId="4" fillId="3" borderId="5" xfId="50" applyNumberFormat="1" applyFont="1" applyFill="1" applyBorder="1" applyAlignment="1">
      <alignment horizontal="left" vertical="center" wrapText="1"/>
    </xf>
    <xf numFmtId="177" fontId="4" fillId="3" borderId="5" xfId="50" applyNumberFormat="1" applyFont="1" applyFill="1" applyBorder="1" applyAlignment="1" applyProtection="1">
      <alignment horizontal="left" vertical="center"/>
    </xf>
    <xf numFmtId="177" fontId="5" fillId="3" borderId="5" xfId="0" applyNumberFormat="1" applyFont="1" applyFill="1" applyBorder="1" applyAlignment="1">
      <alignment horizontal="left" vertical="center"/>
    </xf>
    <xf numFmtId="0" fontId="4" fillId="3" borderId="5" xfId="50" applyFont="1" applyFill="1" applyBorder="1" applyAlignment="1">
      <alignment horizontal="left" vertical="center" wrapText="1"/>
    </xf>
    <xf numFmtId="0" fontId="4" fillId="3" borderId="5" xfId="50" applyFont="1" applyFill="1" applyBorder="1" applyAlignment="1" applyProtection="1">
      <alignment horizontal="left" vertical="center"/>
    </xf>
    <xf numFmtId="0" fontId="5" fillId="3" borderId="5" xfId="0" applyFont="1" applyFill="1" applyBorder="1" applyAlignment="1" applyProtection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176" fontId="4" fillId="3" borderId="5" xfId="5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179" fontId="3" fillId="2" borderId="1" xfId="8" applyNumberFormat="1" applyFont="1" applyFill="1" applyBorder="1" applyAlignment="1">
      <alignment horizontal="center" vertical="center"/>
    </xf>
    <xf numFmtId="180" fontId="3" fillId="2" borderId="1" xfId="8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 applyProtection="1">
      <alignment horizontal="left" vertical="center"/>
    </xf>
    <xf numFmtId="177" fontId="4" fillId="3" borderId="8" xfId="50" applyNumberFormat="1" applyFont="1" applyFill="1" applyBorder="1" applyAlignment="1">
      <alignment horizontal="left" vertical="center"/>
    </xf>
    <xf numFmtId="177" fontId="5" fillId="3" borderId="5" xfId="0" applyNumberFormat="1" applyFont="1" applyFill="1" applyBorder="1" applyAlignment="1" applyProtection="1">
      <alignment horizontal="left" vertical="center"/>
    </xf>
    <xf numFmtId="179" fontId="4" fillId="3" borderId="5" xfId="8" applyNumberFormat="1" applyFont="1" applyFill="1" applyBorder="1" applyAlignment="1" applyProtection="1">
      <alignment horizontal="center" vertical="center"/>
    </xf>
    <xf numFmtId="180" fontId="4" fillId="3" borderId="5" xfId="8" applyNumberFormat="1" applyFont="1" applyFill="1" applyBorder="1" applyAlignment="1" applyProtection="1">
      <alignment horizontal="left" vertical="center"/>
    </xf>
    <xf numFmtId="0" fontId="4" fillId="3" borderId="8" xfId="50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49" fontId="4" fillId="3" borderId="5" xfId="50" applyNumberFormat="1" applyFont="1" applyFill="1" applyBorder="1" applyAlignment="1">
      <alignment horizontal="left" vertical="center" wrapText="1"/>
    </xf>
    <xf numFmtId="49" fontId="4" fillId="3" borderId="5" xfId="50" applyNumberFormat="1" applyFont="1" applyFill="1" applyBorder="1" applyAlignment="1" applyProtection="1">
      <alignment horizontal="left" vertical="center"/>
    </xf>
    <xf numFmtId="0" fontId="4" fillId="3" borderId="5" xfId="50" applyNumberFormat="1" applyFont="1" applyFill="1" applyBorder="1" applyAlignment="1" applyProtection="1">
      <alignment horizontal="left" vertical="center"/>
    </xf>
    <xf numFmtId="43" fontId="4" fillId="3" borderId="5" xfId="8" applyFont="1" applyFill="1" applyBorder="1" applyAlignment="1" applyProtection="1">
      <alignment horizontal="left" vertical="center" wrapText="1"/>
    </xf>
    <xf numFmtId="43" fontId="4" fillId="3" borderId="5" xfId="8" applyFont="1" applyFill="1" applyBorder="1" applyAlignment="1" applyProtection="1">
      <alignment horizontal="left" vertical="center"/>
    </xf>
    <xf numFmtId="0" fontId="4" fillId="3" borderId="5" xfId="8" applyNumberFormat="1" applyFont="1" applyFill="1" applyBorder="1" applyAlignment="1">
      <alignment horizontal="left" vertical="center"/>
    </xf>
    <xf numFmtId="49" fontId="4" fillId="3" borderId="5" xfId="50" applyNumberFormat="1" applyFont="1" applyFill="1" applyBorder="1" applyAlignment="1">
      <alignment horizontal="left" vertical="center"/>
    </xf>
    <xf numFmtId="49" fontId="6" fillId="3" borderId="5" xfId="0" applyNumberFormat="1" applyFont="1" applyFill="1" applyBorder="1" applyAlignment="1" applyProtection="1">
      <alignment horizontal="left" vertical="center"/>
    </xf>
    <xf numFmtId="49" fontId="4" fillId="3" borderId="5" xfId="50" applyNumberFormat="1" applyFont="1" applyFill="1" applyBorder="1" applyAlignment="1" applyProtection="1">
      <alignment horizontal="left" vertical="center" wrapText="1"/>
    </xf>
    <xf numFmtId="178" fontId="4" fillId="3" borderId="5" xfId="8" applyNumberFormat="1" applyFont="1" applyFill="1" applyBorder="1" applyAlignment="1" applyProtection="1">
      <alignment horizontal="left" vertical="center" wrapText="1"/>
    </xf>
    <xf numFmtId="178" fontId="4" fillId="3" borderId="5" xfId="8" applyNumberFormat="1" applyFont="1" applyFill="1" applyBorder="1" applyAlignment="1" applyProtection="1">
      <alignment horizontal="left" vertical="center"/>
    </xf>
    <xf numFmtId="43" fontId="1" fillId="0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5" xfId="50" applyNumberFormat="1" applyFont="1" applyFill="1" applyBorder="1" applyAlignment="1" applyProtection="1">
      <alignment vertical="center"/>
    </xf>
    <xf numFmtId="0" fontId="4" fillId="3" borderId="5" xfId="50" applyFont="1" applyFill="1" applyBorder="1" applyAlignment="1">
      <alignment horizontal="left" vertical="center"/>
    </xf>
    <xf numFmtId="0" fontId="4" fillId="3" borderId="5" xfId="50" applyFont="1" applyFill="1" applyBorder="1" applyAlignment="1" applyProtection="1">
      <alignment vertical="center"/>
    </xf>
    <xf numFmtId="177" fontId="4" fillId="3" borderId="5" xfId="50" applyNumberFormat="1" applyFont="1" applyFill="1" applyBorder="1" applyAlignment="1">
      <alignment horizontal="left" vertical="center"/>
    </xf>
    <xf numFmtId="177" fontId="4" fillId="3" borderId="5" xfId="50" applyNumberFormat="1" applyFont="1" applyFill="1" applyBorder="1" applyAlignment="1" applyProtection="1">
      <alignment vertical="center"/>
    </xf>
    <xf numFmtId="178" fontId="4" fillId="3" borderId="5" xfId="41" applyNumberFormat="1" applyFont="1" applyFill="1" applyBorder="1" applyAlignment="1">
      <alignment horizontal="left" vertical="center"/>
    </xf>
    <xf numFmtId="49" fontId="4" fillId="3" borderId="5" xfId="50" applyNumberFormat="1" applyFont="1" applyFill="1" applyBorder="1" applyAlignment="1" applyProtection="1">
      <alignment vertical="center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left" vertical="center"/>
    </xf>
    <xf numFmtId="178" fontId="4" fillId="0" borderId="5" xfId="8" applyNumberFormat="1" applyFont="1" applyFill="1" applyBorder="1" applyAlignment="1">
      <alignment vertical="center"/>
    </xf>
    <xf numFmtId="0" fontId="3" fillId="2" borderId="1" xfId="0" applyFont="1" applyFill="1" applyBorder="1" applyAlignment="1" applyProtection="1">
      <alignment vertical="center"/>
    </xf>
    <xf numFmtId="0" fontId="4" fillId="3" borderId="5" xfId="50" applyNumberFormat="1" applyFont="1" applyFill="1" applyBorder="1" applyAlignment="1">
      <alignment vertical="center"/>
    </xf>
    <xf numFmtId="177" fontId="4" fillId="3" borderId="5" xfId="50" applyNumberFormat="1" applyFont="1" applyFill="1" applyBorder="1" applyAlignment="1">
      <alignment vertical="center"/>
    </xf>
    <xf numFmtId="0" fontId="4" fillId="3" borderId="5" xfId="50" applyFont="1" applyFill="1" applyBorder="1" applyAlignment="1">
      <alignment vertical="center"/>
    </xf>
    <xf numFmtId="178" fontId="4" fillId="3" borderId="5" xfId="8" applyNumberFormat="1" applyFont="1" applyFill="1" applyBorder="1" applyAlignment="1">
      <alignment horizontal="left" vertical="center"/>
    </xf>
    <xf numFmtId="178" fontId="4" fillId="3" borderId="5" xfId="4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vertical="center" wrapText="1"/>
    </xf>
    <xf numFmtId="178" fontId="3" fillId="2" borderId="1" xfId="0" applyNumberFormat="1" applyFont="1" applyFill="1" applyBorder="1" applyAlignment="1">
      <alignment horizontal="left" vertical="center"/>
    </xf>
    <xf numFmtId="178" fontId="3" fillId="2" borderId="1" xfId="0" applyNumberFormat="1" applyFont="1" applyFill="1" applyBorder="1" applyAlignment="1" applyProtection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千位分隔 30" xf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03 2 26 16" xfId="50"/>
  </cellStyles>
  <dxfs count="1">
    <dxf>
      <font>
        <b val="1"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66"/>
  <sheetViews>
    <sheetView tabSelected="1" workbookViewId="0">
      <selection activeCell="B1" sqref="B1:B2"/>
    </sheetView>
  </sheetViews>
  <sheetFormatPr defaultColWidth="9" defaultRowHeight="13.5"/>
  <cols>
    <col min="1" max="2" width="3.5" customWidth="1"/>
    <col min="3" max="3" width="3.875" customWidth="1"/>
    <col min="4" max="4" width="14.75" customWidth="1"/>
    <col min="10" max="10" width="14.125" customWidth="1"/>
    <col min="11" max="11" width="13.125" customWidth="1"/>
    <col min="14" max="14" width="7.625" customWidth="1"/>
    <col min="15" max="15" width="9.125" customWidth="1"/>
    <col min="16" max="16" width="9.75" customWidth="1"/>
    <col min="17" max="17" width="9.125" customWidth="1"/>
    <col min="18" max="18" width="9.375" customWidth="1"/>
    <col min="19" max="19" width="16.25" customWidth="1"/>
    <col min="20" max="20" width="9" customWidth="1"/>
    <col min="21" max="21" width="12" customWidth="1"/>
    <col min="22" max="22" width="23.875" customWidth="1"/>
    <col min="23" max="23" width="19" customWidth="1"/>
    <col min="24" max="24" width="26.875" customWidth="1"/>
    <col min="25" max="25" width="11.25" customWidth="1"/>
    <col min="87" max="87" width="11.125" customWidth="1"/>
    <col min="88" max="88" width="13.5" customWidth="1"/>
  </cols>
  <sheetData>
    <row r="1" customFormat="1" ht="22.5" customHeight="1" spans="1:4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3" t="s">
        <v>10</v>
      </c>
      <c r="L1" s="24" t="s">
        <v>11</v>
      </c>
      <c r="M1" s="24" t="s">
        <v>12</v>
      </c>
      <c r="N1" s="4" t="s">
        <v>13</v>
      </c>
      <c r="O1" s="4" t="s">
        <v>14</v>
      </c>
      <c r="P1" s="25" t="s">
        <v>15</v>
      </c>
      <c r="Q1" s="25" t="s">
        <v>16</v>
      </c>
      <c r="R1" s="40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/>
      <c r="AC1" s="1" t="s">
        <v>26</v>
      </c>
      <c r="AD1" s="1"/>
      <c r="AE1" s="1" t="s">
        <v>27</v>
      </c>
      <c r="AF1" s="1"/>
      <c r="AG1" s="1" t="s">
        <v>28</v>
      </c>
      <c r="AH1" s="1"/>
      <c r="AI1" s="1" t="s">
        <v>29</v>
      </c>
      <c r="AJ1" s="1"/>
      <c r="AK1" s="1" t="s">
        <v>30</v>
      </c>
      <c r="AL1" s="1"/>
      <c r="AM1" s="66" t="s">
        <v>31</v>
      </c>
      <c r="AN1" s="67"/>
      <c r="AO1" s="40" t="s">
        <v>32</v>
      </c>
      <c r="AP1" s="40"/>
      <c r="AQ1" s="76" t="s">
        <v>33</v>
      </c>
    </row>
    <row r="2" customFormat="1" spans="1:43">
      <c r="A2" s="1"/>
      <c r="B2" s="3"/>
      <c r="C2" s="1"/>
      <c r="D2" s="1"/>
      <c r="E2" s="1"/>
      <c r="F2" s="4"/>
      <c r="G2" s="4"/>
      <c r="H2" s="1"/>
      <c r="I2" s="4"/>
      <c r="J2" s="1"/>
      <c r="K2" s="26"/>
      <c r="L2" s="27"/>
      <c r="M2" s="27"/>
      <c r="N2" s="28"/>
      <c r="O2" s="28"/>
      <c r="P2" s="29"/>
      <c r="Q2" s="29"/>
      <c r="R2" s="40"/>
      <c r="S2" s="1"/>
      <c r="T2" s="1"/>
      <c r="U2" s="1"/>
      <c r="V2" s="1"/>
      <c r="W2" s="1"/>
      <c r="X2" s="1"/>
      <c r="Y2" s="1"/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56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  <c r="AL2" s="40" t="s">
        <v>46</v>
      </c>
      <c r="AM2" s="1" t="s">
        <v>47</v>
      </c>
      <c r="AN2" s="40" t="s">
        <v>48</v>
      </c>
      <c r="AO2" s="77" t="s">
        <v>49</v>
      </c>
      <c r="AP2" s="40" t="s">
        <v>50</v>
      </c>
      <c r="AQ2" s="76"/>
    </row>
    <row r="3" ht="14.25" spans="1:89">
      <c r="A3" s="5"/>
      <c r="B3" s="5"/>
      <c r="C3" s="6"/>
      <c r="D3" s="7"/>
      <c r="E3" s="8"/>
      <c r="F3" s="9"/>
      <c r="G3" s="10"/>
      <c r="H3" s="11"/>
      <c r="I3" s="10"/>
      <c r="J3" s="30"/>
      <c r="K3" s="7"/>
      <c r="L3" s="31"/>
      <c r="M3" s="31"/>
      <c r="N3" s="32"/>
      <c r="O3" s="33"/>
      <c r="P3" s="33"/>
      <c r="Q3" s="33"/>
      <c r="R3" s="41"/>
      <c r="S3" s="42"/>
      <c r="T3" s="43"/>
      <c r="U3" s="7"/>
      <c r="V3" s="43"/>
      <c r="W3" s="43"/>
      <c r="X3" s="7"/>
      <c r="Y3" s="12"/>
      <c r="Z3" s="7"/>
      <c r="AA3" s="7"/>
      <c r="AB3" s="57"/>
      <c r="AC3" s="12"/>
      <c r="AD3" s="57"/>
      <c r="AE3" s="58"/>
      <c r="AF3" s="57"/>
      <c r="AG3" s="58"/>
      <c r="AH3" s="57"/>
      <c r="AI3" s="58"/>
      <c r="AJ3" s="57"/>
      <c r="AK3" s="58"/>
      <c r="AL3" s="57"/>
      <c r="AM3" s="68"/>
      <c r="AN3" s="69"/>
      <c r="AO3" s="78"/>
      <c r="AP3" s="57"/>
      <c r="AQ3" s="57"/>
      <c r="CD3" t="s">
        <v>51</v>
      </c>
      <c r="CE3">
        <f t="shared" ref="CE3:CE42" si="0">DATEDIF(L3,M3,"M")</f>
        <v>0</v>
      </c>
      <c r="CF3" t="s">
        <v>52</v>
      </c>
      <c r="CG3" t="s">
        <v>53</v>
      </c>
      <c r="CH3" t="s">
        <v>54</v>
      </c>
      <c r="CI3" t="s">
        <v>55</v>
      </c>
      <c r="CJ3" t="s">
        <v>56</v>
      </c>
      <c r="CK3">
        <v>0.2</v>
      </c>
    </row>
    <row r="4" ht="14.25" spans="1:89">
      <c r="A4" s="5"/>
      <c r="B4" s="5"/>
      <c r="C4" s="6"/>
      <c r="D4" s="12"/>
      <c r="E4" s="8"/>
      <c r="F4" s="9"/>
      <c r="G4" s="10"/>
      <c r="H4" s="11"/>
      <c r="I4" s="10"/>
      <c r="J4" s="30"/>
      <c r="K4" s="7"/>
      <c r="L4" s="31"/>
      <c r="M4" s="34"/>
      <c r="N4" s="32"/>
      <c r="O4" s="33"/>
      <c r="P4" s="33"/>
      <c r="Q4" s="33"/>
      <c r="R4" s="41"/>
      <c r="S4" s="42"/>
      <c r="T4" s="44"/>
      <c r="U4" s="7"/>
      <c r="V4" s="44"/>
      <c r="W4" s="44"/>
      <c r="X4" s="12"/>
      <c r="Y4" s="7"/>
      <c r="Z4" s="7"/>
      <c r="AA4" s="12"/>
      <c r="AB4" s="57">
        <f>IFERROR(IF(OR(J4="预订游学优惠读",J4="预订游学免费读",J4="预订游学优惠读-创始",J4="预订游学免费读-创始"),IF(CE4&gt;24,0,IF(H4="初三",0,IF(I4="非学习卡",VLOOKUP(J4,CJ:CK,2,0)*P4*0.6*0.5,VLOOKUP(J4,CJ:CK,2,0)*P4*0.5))),IF(I4="非学习卡",VLOOKUP(J4,CJ:CK,2,0)*P4*0.6,VLOOKUP(J4,CJ:CK,2,0)*P4)),0)</f>
        <v>0</v>
      </c>
      <c r="AC4" s="58"/>
      <c r="AD4" s="57">
        <f t="shared" ref="AD3:AD25" si="1">IF(OR(J4="预订游学优惠读",J4="预订游学免费读",J4="预订游学优惠读-创始",J4="预订游学免费读-创始"),IF(CE4&gt;24,0,IF(OR(K4="未进班",H4="初三"),0,P4*2%))*0.5,IF(OR(K4="未进班",H4="初三"),0,P4*2%))</f>
        <v>0</v>
      </c>
      <c r="AE4" s="58"/>
      <c r="AF4" s="57">
        <f t="shared" ref="AF3:AF25" si="2">IF(OR(J4="预订游学优惠读",J4="预订游学免费读",J4="预订游学优惠读-创始",J4="预订游学免费读-创始"),IF(CE4&gt;24,0,IF(OR(K4="未进班",H4="初三"),0,P4*1%))*0.5,IF(OR(K4="未进班",H4="初三"),0,P4*1%))</f>
        <v>0</v>
      </c>
      <c r="AG4" s="70"/>
      <c r="AH4" s="57">
        <f t="shared" ref="AH3:AH25" si="3">IF(OR(J4="预订游学优惠读",J4="预订游学免费读",J4="预订游学优惠读-创始",J4="预订游学免费读-创始"),IF(CE4&gt;24,0,IF(OR(K4="未进班",H4="初三"),0,P4*1%))*0.5,IF(OR(K4="未进班",H4="初三"),0,P4*1%))</f>
        <v>0</v>
      </c>
      <c r="AI4" s="70"/>
      <c r="AJ4" s="57">
        <f t="shared" ref="AJ3:AJ25" si="4">IF(OR(J4="预订游学优惠读",J4="预订游学免费读",J4="预订游学优惠读-创始",J4="预订游学免费读-创始"),IF(CE4&gt;24,0,IF(H4="初三",0,P4*1.5%))*0.5,IF(H4="初三",0,P4*1.5%))</f>
        <v>0</v>
      </c>
      <c r="AK4" s="70"/>
      <c r="AL4" s="57">
        <f t="shared" ref="AL3:AL25" si="5">IF(OR(J4="预订游学优惠读",J4="预订游学免费读",J4="预订游学优惠读-创始",J4="预订游学免费读-创始"),IF(CE4&gt;24,0,IF(OR(K4="未进班",H4="初三"),0,P4*2.5%))*0.5,IF(OR(K4="未进班",H4="初三"),0,P4*2.5%))</f>
        <v>0</v>
      </c>
      <c r="AM4" s="68"/>
      <c r="AN4" s="69">
        <f t="shared" ref="AN3:AN25" si="6">IF(OR(J4="预订游学优惠读",J4="预订游学免费读",J4="预订游学优惠读-创始",J4="预订游学免费读-创始"),IF(CE4&gt;24,0,IF(OR(K4="未进班",H4="初三"),0,P4*2.5%))*0.5,IF(OR(K4="未进班",H4="初三"),0,P4*2.5%))</f>
        <v>0</v>
      </c>
      <c r="AO4" s="79"/>
      <c r="AP4" s="57">
        <f t="shared" ref="AP3:AP25" si="7">IF(OR(J4="预订游学优惠读",J4="预订游学免费读",J4="预订游学优惠读-创始",J4="预订游学免费读-创始"),IF(CE4&gt;24,0,IF(OR(K4="未进班",H4="初三"),0,P4*2.5%))*0.5,IF(OR(K4="未进班",H4="初三"),0,P4*2.5%))</f>
        <v>0</v>
      </c>
      <c r="AQ4" s="57">
        <f t="shared" ref="AQ3:AQ25" si="8">AD4+AF4+AH4+AB4+AJ4+AL4+AP4+AN4</f>
        <v>0</v>
      </c>
      <c r="CD4" t="s">
        <v>57</v>
      </c>
      <c r="CE4">
        <f t="shared" si="0"/>
        <v>0</v>
      </c>
      <c r="CF4" t="s">
        <v>58</v>
      </c>
      <c r="CG4" t="s">
        <v>59</v>
      </c>
      <c r="CH4" t="s">
        <v>60</v>
      </c>
      <c r="CI4" t="s">
        <v>61</v>
      </c>
      <c r="CJ4" t="s">
        <v>62</v>
      </c>
      <c r="CK4">
        <v>0.08</v>
      </c>
    </row>
    <row r="5" ht="14.25" spans="1:89">
      <c r="A5" s="5"/>
      <c r="B5" s="5"/>
      <c r="C5" s="6"/>
      <c r="D5" s="7"/>
      <c r="E5" s="8"/>
      <c r="F5" s="9"/>
      <c r="G5" s="10"/>
      <c r="H5" s="11"/>
      <c r="I5" s="10"/>
      <c r="J5" s="30"/>
      <c r="K5" s="7"/>
      <c r="L5" s="31"/>
      <c r="M5" s="31"/>
      <c r="N5" s="32"/>
      <c r="O5" s="33"/>
      <c r="P5" s="33"/>
      <c r="Q5" s="33"/>
      <c r="R5" s="41"/>
      <c r="S5" s="42"/>
      <c r="T5" s="43"/>
      <c r="U5" s="7"/>
      <c r="V5" s="43"/>
      <c r="W5" s="43"/>
      <c r="X5" s="7"/>
      <c r="Y5" s="43"/>
      <c r="Z5" s="7"/>
      <c r="AA5" s="7"/>
      <c r="AB5" s="57">
        <f>IFERROR(IF(OR(J5="预订游学优惠读",J5="预订游学免费读",J5="预订游学优惠读-创始",J5="预订游学免费读-创始"),IF(CE5&gt;24,0,IF(H5="初三",0,IF(I5="非学习卡",VLOOKUP(J5,CJ:CK,2,0)*P5*0.6*0.5,VLOOKUP(J5,CJ:CK,2,0)*P5*0.5))),IF(I5="非学习卡",VLOOKUP(J5,CJ:CK,2,0)*P5*0.6,VLOOKUP(J5,CJ:CK,2,0)*P5)),0)</f>
        <v>0</v>
      </c>
      <c r="AC5" s="58"/>
      <c r="AD5" s="57">
        <f t="shared" si="1"/>
        <v>0</v>
      </c>
      <c r="AE5" s="58"/>
      <c r="AF5" s="57">
        <f t="shared" si="2"/>
        <v>0</v>
      </c>
      <c r="AG5" s="58"/>
      <c r="AH5" s="57">
        <f t="shared" si="3"/>
        <v>0</v>
      </c>
      <c r="AI5" s="58"/>
      <c r="AJ5" s="57">
        <f t="shared" si="4"/>
        <v>0</v>
      </c>
      <c r="AK5" s="58"/>
      <c r="AL5" s="57">
        <f t="shared" si="5"/>
        <v>0</v>
      </c>
      <c r="AM5" s="68"/>
      <c r="AN5" s="69">
        <f t="shared" si="6"/>
        <v>0</v>
      </c>
      <c r="AO5" s="78"/>
      <c r="AP5" s="57">
        <f t="shared" si="7"/>
        <v>0</v>
      </c>
      <c r="AQ5" s="57">
        <f t="shared" si="8"/>
        <v>0</v>
      </c>
      <c r="CE5">
        <f t="shared" si="0"/>
        <v>0</v>
      </c>
      <c r="CF5" t="s">
        <v>63</v>
      </c>
      <c r="CG5" t="s">
        <v>14</v>
      </c>
      <c r="CI5" t="s">
        <v>64</v>
      </c>
      <c r="CJ5" t="s">
        <v>65</v>
      </c>
      <c r="CK5">
        <v>0.12</v>
      </c>
    </row>
    <row r="6" ht="14.25" spans="1:89">
      <c r="A6" s="5"/>
      <c r="B6" s="5"/>
      <c r="C6" s="6"/>
      <c r="D6" s="7"/>
      <c r="E6" s="8"/>
      <c r="F6" s="9"/>
      <c r="G6" s="10"/>
      <c r="H6" s="11"/>
      <c r="I6" s="10"/>
      <c r="J6" s="30"/>
      <c r="K6" s="7"/>
      <c r="L6" s="31"/>
      <c r="M6" s="31"/>
      <c r="N6" s="32"/>
      <c r="O6" s="33"/>
      <c r="P6" s="33"/>
      <c r="Q6" s="33"/>
      <c r="R6" s="41"/>
      <c r="S6" s="42"/>
      <c r="T6" s="43"/>
      <c r="U6" s="7"/>
      <c r="V6" s="43"/>
      <c r="W6" s="43"/>
      <c r="X6" s="7"/>
      <c r="Y6" s="7"/>
      <c r="Z6" s="7"/>
      <c r="AA6" s="7"/>
      <c r="AB6" s="57">
        <f>IFERROR(IF(OR(J6="预订游学优惠读",J6="预订游学免费读",J6="预订游学优惠读-创始",J6="预订游学免费读-创始"),IF(CE6&gt;24,0,IF(H6="初三",0,IF(I6="非学习卡",VLOOKUP(J6,CJ:CK,2,0)*P6*0.6*0.5,VLOOKUP(J6,CJ:CK,2,0)*P6*0.5))),IF(I6="非学习卡",VLOOKUP(J6,CJ:CK,2,0)*P6*0.6,VLOOKUP(J6,CJ:CK,2,0)*P6)),0)</f>
        <v>0</v>
      </c>
      <c r="AC6" s="58"/>
      <c r="AD6" s="57">
        <f t="shared" si="1"/>
        <v>0</v>
      </c>
      <c r="AE6" s="58"/>
      <c r="AF6" s="57">
        <f t="shared" si="2"/>
        <v>0</v>
      </c>
      <c r="AG6" s="58"/>
      <c r="AH6" s="57">
        <f t="shared" si="3"/>
        <v>0</v>
      </c>
      <c r="AI6" s="58"/>
      <c r="AJ6" s="57">
        <f t="shared" si="4"/>
        <v>0</v>
      </c>
      <c r="AK6" s="58"/>
      <c r="AL6" s="57">
        <f t="shared" si="5"/>
        <v>0</v>
      </c>
      <c r="AM6" s="68"/>
      <c r="AN6" s="69">
        <f t="shared" si="6"/>
        <v>0</v>
      </c>
      <c r="AO6" s="7"/>
      <c r="AP6" s="57">
        <f t="shared" si="7"/>
        <v>0</v>
      </c>
      <c r="AQ6" s="57">
        <f t="shared" si="8"/>
        <v>0</v>
      </c>
      <c r="CE6">
        <f t="shared" si="0"/>
        <v>0</v>
      </c>
      <c r="CF6" t="s">
        <v>66</v>
      </c>
      <c r="CG6" t="s">
        <v>16</v>
      </c>
      <c r="CI6" t="s">
        <v>67</v>
      </c>
      <c r="CJ6" t="s">
        <v>68</v>
      </c>
      <c r="CK6">
        <v>0.1</v>
      </c>
    </row>
    <row r="7" ht="14.25" spans="1:89">
      <c r="A7" s="5"/>
      <c r="B7" s="5"/>
      <c r="C7" s="6"/>
      <c r="D7" s="7"/>
      <c r="E7" s="8"/>
      <c r="F7" s="9"/>
      <c r="G7" s="10"/>
      <c r="H7" s="11"/>
      <c r="I7" s="10"/>
      <c r="J7" s="30"/>
      <c r="K7" s="7"/>
      <c r="L7" s="31"/>
      <c r="M7" s="31"/>
      <c r="N7" s="32"/>
      <c r="O7" s="33"/>
      <c r="P7" s="33"/>
      <c r="Q7" s="33"/>
      <c r="R7" s="41"/>
      <c r="S7" s="42"/>
      <c r="T7" s="43"/>
      <c r="U7" s="7"/>
      <c r="V7" s="43"/>
      <c r="W7" s="43"/>
      <c r="X7" s="7"/>
      <c r="Y7" s="7"/>
      <c r="Z7" s="7"/>
      <c r="AA7" s="7"/>
      <c r="AB7" s="57">
        <f>IFERROR(IF(OR(J7="预订游学优惠读",J7="预订游学免费读",J7="预订游学优惠读-创始",J7="预订游学免费读-创始"),IF(CE7&gt;24,0,IF(H7="初三",0,IF(I7="非学习卡",VLOOKUP(J7,CJ:CK,2,0)*P7*0.6*0.5,VLOOKUP(J7,CJ:CK,2,0)*P7*0.5))),IF(I7="非学习卡",VLOOKUP(J7,CJ:CK,2,0)*P7*0.6,VLOOKUP(J7,CJ:CK,2,0)*P7)),0)</f>
        <v>0</v>
      </c>
      <c r="AC7" s="58"/>
      <c r="AD7" s="57">
        <f t="shared" si="1"/>
        <v>0</v>
      </c>
      <c r="AE7" s="58"/>
      <c r="AF7" s="57">
        <f t="shared" si="2"/>
        <v>0</v>
      </c>
      <c r="AG7" s="58"/>
      <c r="AH7" s="57">
        <f t="shared" si="3"/>
        <v>0</v>
      </c>
      <c r="AI7" s="58"/>
      <c r="AJ7" s="57">
        <f t="shared" si="4"/>
        <v>0</v>
      </c>
      <c r="AK7" s="58"/>
      <c r="AL7" s="57">
        <f t="shared" si="5"/>
        <v>0</v>
      </c>
      <c r="AM7" s="68"/>
      <c r="AN7" s="69">
        <f t="shared" si="6"/>
        <v>0</v>
      </c>
      <c r="AO7" s="78"/>
      <c r="AP7" s="57">
        <f t="shared" si="7"/>
        <v>0</v>
      </c>
      <c r="AQ7" s="57">
        <f t="shared" si="8"/>
        <v>0</v>
      </c>
      <c r="CE7">
        <f t="shared" si="0"/>
        <v>0</v>
      </c>
      <c r="CF7" t="s">
        <v>69</v>
      </c>
      <c r="CG7" t="s">
        <v>70</v>
      </c>
      <c r="CI7" t="s">
        <v>71</v>
      </c>
      <c r="CJ7" t="s">
        <v>72</v>
      </c>
      <c r="CK7">
        <v>0.1</v>
      </c>
    </row>
    <row r="8" ht="14.25" spans="1:89">
      <c r="A8" s="5"/>
      <c r="B8" s="13"/>
      <c r="C8" s="14"/>
      <c r="D8" s="7"/>
      <c r="E8" s="15"/>
      <c r="F8" s="15"/>
      <c r="G8" s="16"/>
      <c r="H8" s="11"/>
      <c r="I8" s="10"/>
      <c r="J8" s="35"/>
      <c r="K8" s="36"/>
      <c r="L8" s="31"/>
      <c r="M8" s="31"/>
      <c r="N8" s="37"/>
      <c r="O8" s="38"/>
      <c r="P8" s="38"/>
      <c r="Q8" s="38"/>
      <c r="R8" s="41"/>
      <c r="S8" s="45"/>
      <c r="T8" s="46"/>
      <c r="U8" s="47"/>
      <c r="V8" s="46"/>
      <c r="W8" s="46"/>
      <c r="X8" s="15"/>
      <c r="Y8" s="46"/>
      <c r="Z8" s="46"/>
      <c r="AA8" s="51"/>
      <c r="AB8" s="57">
        <f>IFERROR(IF(OR(J8="预订游学优惠读",J8="预订游学免费读",J8="预订游学优惠读-创始",J8="预订游学免费读-创始"),IF(CE8&gt;24,0,IF(H8="初三",0,IF(I8="非学习卡",VLOOKUP(J8,CJ:CK,2,0)*P8*0.6*0.5,VLOOKUP(J8,CJ:CK,2,0)*P8*0.5))),IF(I8="非学习卡",VLOOKUP(J8,CJ:CK,2,0)*P8*0.6,VLOOKUP(J8,CJ:CK,2,0)*P8)),0)</f>
        <v>0</v>
      </c>
      <c r="AC8" s="59"/>
      <c r="AD8" s="57">
        <f t="shared" si="1"/>
        <v>0</v>
      </c>
      <c r="AE8" s="59"/>
      <c r="AF8" s="57">
        <f t="shared" si="2"/>
        <v>0</v>
      </c>
      <c r="AG8" s="65"/>
      <c r="AH8" s="57">
        <f t="shared" si="3"/>
        <v>0</v>
      </c>
      <c r="AI8" s="71"/>
      <c r="AJ8" s="57">
        <f t="shared" si="4"/>
        <v>0</v>
      </c>
      <c r="AK8" s="72"/>
      <c r="AL8" s="57">
        <f t="shared" si="5"/>
        <v>0</v>
      </c>
      <c r="AM8" s="68"/>
      <c r="AN8" s="69">
        <f t="shared" si="6"/>
        <v>0</v>
      </c>
      <c r="AO8" s="62"/>
      <c r="AP8" s="57">
        <f t="shared" si="7"/>
        <v>0</v>
      </c>
      <c r="AQ8" s="57">
        <f t="shared" si="8"/>
        <v>0</v>
      </c>
      <c r="CE8">
        <f t="shared" si="0"/>
        <v>0</v>
      </c>
      <c r="CF8" t="s">
        <v>73</v>
      </c>
      <c r="CG8" t="s">
        <v>74</v>
      </c>
      <c r="CI8" t="s">
        <v>75</v>
      </c>
      <c r="CJ8" t="s">
        <v>76</v>
      </c>
      <c r="CK8">
        <v>0.12</v>
      </c>
    </row>
    <row r="9" ht="14.25" spans="1:89">
      <c r="A9" s="5"/>
      <c r="B9" s="13"/>
      <c r="C9" s="14"/>
      <c r="D9" s="7"/>
      <c r="E9" s="15"/>
      <c r="F9" s="15"/>
      <c r="G9" s="16"/>
      <c r="H9" s="11"/>
      <c r="I9" s="10"/>
      <c r="J9" s="35"/>
      <c r="K9" s="15"/>
      <c r="L9" s="31"/>
      <c r="M9" s="31"/>
      <c r="N9" s="37"/>
      <c r="O9" s="38"/>
      <c r="P9" s="38"/>
      <c r="Q9" s="38"/>
      <c r="R9" s="41"/>
      <c r="S9" s="48"/>
      <c r="T9" s="49"/>
      <c r="U9" s="50"/>
      <c r="V9" s="51"/>
      <c r="W9" s="46"/>
      <c r="X9" s="46"/>
      <c r="Y9" s="46"/>
      <c r="Z9" s="15"/>
      <c r="AA9" s="51"/>
      <c r="AB9" s="57">
        <f>IFERROR(IF(OR(J9="预订游学优惠读",J9="预订游学免费读",J9="预订游学优惠读-创始",J9="预订游学免费读-创始"),IF(CE9&gt;24,0,IF(H9="初三",0,IF(I9="非学习卡",VLOOKUP(J9,CJ:CK,2,0)*P9*0.6*0.5,VLOOKUP(J9,CJ:CK,2,0)*P9*0.5))),IF(I9="非学习卡",VLOOKUP(J9,CJ:CK,2,0)*P9*0.6,VLOOKUP(J9,CJ:CK,2,0)*P9)),0)</f>
        <v>0</v>
      </c>
      <c r="AC9" s="59"/>
      <c r="AD9" s="57">
        <f t="shared" si="1"/>
        <v>0</v>
      </c>
      <c r="AE9" s="59"/>
      <c r="AF9" s="57">
        <f t="shared" si="2"/>
        <v>0</v>
      </c>
      <c r="AG9" s="65"/>
      <c r="AH9" s="57">
        <f t="shared" si="3"/>
        <v>0</v>
      </c>
      <c r="AI9" s="71"/>
      <c r="AJ9" s="57">
        <f t="shared" si="4"/>
        <v>0</v>
      </c>
      <c r="AK9" s="72"/>
      <c r="AL9" s="57">
        <f t="shared" si="5"/>
        <v>0</v>
      </c>
      <c r="AM9" s="68"/>
      <c r="AN9" s="69">
        <f t="shared" si="6"/>
        <v>0</v>
      </c>
      <c r="AO9" s="62"/>
      <c r="AP9" s="57">
        <f t="shared" si="7"/>
        <v>0</v>
      </c>
      <c r="AQ9" s="57">
        <f t="shared" si="8"/>
        <v>0</v>
      </c>
      <c r="CE9">
        <f t="shared" si="0"/>
        <v>0</v>
      </c>
      <c r="CF9" t="s">
        <v>77</v>
      </c>
      <c r="CI9" t="s">
        <v>78</v>
      </c>
      <c r="CJ9" t="s">
        <v>79</v>
      </c>
      <c r="CK9">
        <v>0.12</v>
      </c>
    </row>
    <row r="10" ht="84.75" customHeight="1" spans="1:89">
      <c r="A10" s="5"/>
      <c r="B10" s="13"/>
      <c r="C10" s="17"/>
      <c r="D10" s="7"/>
      <c r="E10" s="18"/>
      <c r="F10" s="19"/>
      <c r="G10" s="20"/>
      <c r="H10" s="11"/>
      <c r="I10" s="10"/>
      <c r="J10" s="39"/>
      <c r="K10" s="19"/>
      <c r="L10" s="31"/>
      <c r="M10" s="31"/>
      <c r="N10" s="37"/>
      <c r="O10" s="38"/>
      <c r="P10" s="38"/>
      <c r="Q10" s="38"/>
      <c r="R10" s="41"/>
      <c r="S10" s="45"/>
      <c r="T10" s="46"/>
      <c r="U10" s="47"/>
      <c r="V10" s="46"/>
      <c r="W10" s="46"/>
      <c r="X10" s="18"/>
      <c r="Y10" s="46"/>
      <c r="Z10" s="18"/>
      <c r="AA10" s="60"/>
      <c r="AB10" s="57">
        <f>IFERROR(IF(OR(J10="预订游学优惠读",J10="预订游学免费读",J10="预订游学优惠读-创始",J10="预订游学免费读-创始"),IF(CE10&gt;24,0,IF(H10="初三",0,IF(I10="非学习卡",VLOOKUP(J10,CJ:CK,2,0)*P10*0.6*0.5,VLOOKUP(J10,CJ:CK,2,0)*P10*0.5))),IF(I10="非学习卡",VLOOKUP(J10,CJ:CK,2,0)*P10*0.6,VLOOKUP(J10,CJ:CK,2,0)*P10)),0)</f>
        <v>0</v>
      </c>
      <c r="AC10" s="61"/>
      <c r="AD10" s="57">
        <f t="shared" si="1"/>
        <v>0</v>
      </c>
      <c r="AE10" s="61"/>
      <c r="AF10" s="57">
        <f t="shared" si="2"/>
        <v>0</v>
      </c>
      <c r="AG10" s="61"/>
      <c r="AH10" s="57">
        <f t="shared" si="3"/>
        <v>0</v>
      </c>
      <c r="AI10" s="73"/>
      <c r="AJ10" s="57">
        <f t="shared" si="4"/>
        <v>0</v>
      </c>
      <c r="AK10" s="73"/>
      <c r="AL10" s="57">
        <f t="shared" si="5"/>
        <v>0</v>
      </c>
      <c r="AM10" s="74"/>
      <c r="AN10" s="69">
        <f t="shared" si="6"/>
        <v>0</v>
      </c>
      <c r="AO10" s="60"/>
      <c r="AP10" s="57">
        <f t="shared" si="7"/>
        <v>0</v>
      </c>
      <c r="AQ10" s="57">
        <f t="shared" si="8"/>
        <v>0</v>
      </c>
      <c r="CE10">
        <f t="shared" si="0"/>
        <v>0</v>
      </c>
      <c r="CF10" t="s">
        <v>80</v>
      </c>
      <c r="CI10" t="s">
        <v>81</v>
      </c>
      <c r="CJ10" t="s">
        <v>82</v>
      </c>
      <c r="CK10">
        <v>0.05</v>
      </c>
    </row>
    <row r="11" ht="73.5" customHeight="1" spans="1:89">
      <c r="A11" s="5"/>
      <c r="B11" s="13"/>
      <c r="C11" s="17"/>
      <c r="D11" s="7"/>
      <c r="E11" s="18"/>
      <c r="F11" s="19"/>
      <c r="G11" s="20"/>
      <c r="H11" s="11"/>
      <c r="I11" s="10"/>
      <c r="J11" s="39"/>
      <c r="K11" s="19"/>
      <c r="L11" s="31"/>
      <c r="M11" s="31"/>
      <c r="N11" s="37"/>
      <c r="O11" s="38"/>
      <c r="P11" s="38"/>
      <c r="Q11" s="38"/>
      <c r="R11" s="41"/>
      <c r="S11" s="45"/>
      <c r="T11" s="46"/>
      <c r="U11" s="47"/>
      <c r="V11" s="46"/>
      <c r="W11" s="46"/>
      <c r="X11" s="18"/>
      <c r="Y11" s="46"/>
      <c r="Z11" s="18"/>
      <c r="AA11" s="60"/>
      <c r="AB11" s="57">
        <f>IFERROR(IF(OR(J11="预订游学优惠读",J11="预订游学免费读",J11="预订游学优惠读-创始",J11="预订游学免费读-创始"),IF(CE11&gt;24,0,IF(H11="初三",0,IF(I11="非学习卡",VLOOKUP(J11,CJ:CK,2,0)*P11*0.6*0.5,VLOOKUP(J11,CJ:CK,2,0)*P11*0.5))),IF(I11="非学习卡",VLOOKUP(J11,CJ:CK,2,0)*P11*0.6,VLOOKUP(J11,CJ:CK,2,0)*P11)),0)</f>
        <v>0</v>
      </c>
      <c r="AC11" s="61"/>
      <c r="AD11" s="57">
        <f t="shared" si="1"/>
        <v>0</v>
      </c>
      <c r="AE11" s="61"/>
      <c r="AF11" s="57">
        <f t="shared" si="2"/>
        <v>0</v>
      </c>
      <c r="AG11" s="61"/>
      <c r="AH11" s="57">
        <f t="shared" si="3"/>
        <v>0</v>
      </c>
      <c r="AI11" s="73"/>
      <c r="AJ11" s="57">
        <f t="shared" si="4"/>
        <v>0</v>
      </c>
      <c r="AK11" s="73"/>
      <c r="AL11" s="57">
        <f t="shared" si="5"/>
        <v>0</v>
      </c>
      <c r="AM11" s="74"/>
      <c r="AN11" s="69">
        <f t="shared" si="6"/>
        <v>0</v>
      </c>
      <c r="AO11" s="60"/>
      <c r="AP11" s="57">
        <f t="shared" si="7"/>
        <v>0</v>
      </c>
      <c r="AQ11" s="57">
        <f t="shared" si="8"/>
        <v>0</v>
      </c>
      <c r="CE11">
        <f t="shared" si="0"/>
        <v>0</v>
      </c>
      <c r="CF11" t="s">
        <v>83</v>
      </c>
      <c r="CI11" t="s">
        <v>84</v>
      </c>
      <c r="CJ11" t="s">
        <v>85</v>
      </c>
      <c r="CK11">
        <v>0.03</v>
      </c>
    </row>
    <row r="12" ht="14.25" spans="1:89">
      <c r="A12" s="5"/>
      <c r="B12" s="13"/>
      <c r="C12" s="17"/>
      <c r="D12" s="7"/>
      <c r="E12" s="15"/>
      <c r="F12" s="15"/>
      <c r="G12" s="16"/>
      <c r="H12" s="11"/>
      <c r="I12" s="10"/>
      <c r="J12" s="35"/>
      <c r="K12" s="36"/>
      <c r="L12" s="31"/>
      <c r="M12" s="31"/>
      <c r="N12" s="37"/>
      <c r="O12" s="38"/>
      <c r="P12" s="38"/>
      <c r="Q12" s="38"/>
      <c r="R12" s="41"/>
      <c r="S12" s="45"/>
      <c r="T12" s="46"/>
      <c r="U12" s="47"/>
      <c r="V12" s="46"/>
      <c r="W12" s="46"/>
      <c r="X12" s="15"/>
      <c r="Y12" s="46"/>
      <c r="Z12" s="15"/>
      <c r="AA12" s="62"/>
      <c r="AB12" s="57">
        <f>IFERROR(IF(OR(J12="预订游学优惠读",J12="预订游学免费读",J12="预订游学优惠读-创始",J12="预订游学免费读-创始"),IF(CE12&gt;24,0,IF(H12="初三",0,IF(I12="非学习卡",VLOOKUP(J12,CJ:CK,2,0)*P12*0.6*0.5,VLOOKUP(J12,CJ:CK,2,0)*P12*0.5))),IF(I12="非学习卡",VLOOKUP(J12,CJ:CK,2,0)*P12*0.6,VLOOKUP(J12,CJ:CK,2,0)*P12)),0)</f>
        <v>0</v>
      </c>
      <c r="AC12" s="63"/>
      <c r="AD12" s="57">
        <f t="shared" si="1"/>
        <v>0</v>
      </c>
      <c r="AE12" s="63"/>
      <c r="AF12" s="57">
        <f t="shared" si="2"/>
        <v>0</v>
      </c>
      <c r="AG12" s="63"/>
      <c r="AH12" s="57">
        <f t="shared" si="3"/>
        <v>0</v>
      </c>
      <c r="AI12" s="72"/>
      <c r="AJ12" s="57">
        <f t="shared" si="4"/>
        <v>0</v>
      </c>
      <c r="AK12" s="72"/>
      <c r="AL12" s="57">
        <f t="shared" si="5"/>
        <v>0</v>
      </c>
      <c r="AM12" s="68"/>
      <c r="AN12" s="69">
        <f t="shared" si="6"/>
        <v>0</v>
      </c>
      <c r="AO12" s="74"/>
      <c r="AP12" s="57">
        <f t="shared" si="7"/>
        <v>0</v>
      </c>
      <c r="AQ12" s="57">
        <f t="shared" si="8"/>
        <v>0</v>
      </c>
      <c r="CE12">
        <f t="shared" si="0"/>
        <v>0</v>
      </c>
      <c r="CF12" t="s">
        <v>86</v>
      </c>
      <c r="CI12" t="s">
        <v>87</v>
      </c>
      <c r="CJ12" t="s">
        <v>88</v>
      </c>
      <c r="CK12">
        <v>0.04</v>
      </c>
    </row>
    <row r="13" ht="14.25" spans="1:89">
      <c r="A13" s="5"/>
      <c r="B13" s="13"/>
      <c r="C13" s="17"/>
      <c r="D13" s="7"/>
      <c r="E13" s="15"/>
      <c r="F13" s="15"/>
      <c r="G13" s="16"/>
      <c r="H13" s="11"/>
      <c r="I13" s="10"/>
      <c r="J13" s="35"/>
      <c r="K13" s="36"/>
      <c r="L13" s="31"/>
      <c r="M13" s="31"/>
      <c r="N13" s="37"/>
      <c r="O13" s="38"/>
      <c r="P13" s="38"/>
      <c r="Q13" s="38"/>
      <c r="R13" s="41"/>
      <c r="S13" s="45"/>
      <c r="T13" s="46"/>
      <c r="U13" s="47"/>
      <c r="V13" s="46"/>
      <c r="W13" s="46"/>
      <c r="X13" s="15"/>
      <c r="Y13" s="46"/>
      <c r="Z13" s="15"/>
      <c r="AA13" s="62"/>
      <c r="AB13" s="57">
        <f>IFERROR(IF(OR(J13="预订游学优惠读",J13="预订游学免费读",J13="预订游学优惠读-创始",J13="预订游学免费读-创始"),IF(CE13&gt;24,0,IF(H13="初三",0,IF(I13="非学习卡",VLOOKUP(J13,CJ:CK,2,0)*P13*0.6*0.5,VLOOKUP(J13,CJ:CK,2,0)*P13*0.5))),IF(I13="非学习卡",VLOOKUP(J13,CJ:CK,2,0)*P13*0.6,VLOOKUP(J13,CJ:CK,2,0)*P13)),0)</f>
        <v>0</v>
      </c>
      <c r="AC13" s="63"/>
      <c r="AD13" s="57">
        <f t="shared" si="1"/>
        <v>0</v>
      </c>
      <c r="AE13" s="63"/>
      <c r="AF13" s="57">
        <f t="shared" si="2"/>
        <v>0</v>
      </c>
      <c r="AG13" s="63"/>
      <c r="AH13" s="57">
        <f t="shared" si="3"/>
        <v>0</v>
      </c>
      <c r="AI13" s="72"/>
      <c r="AJ13" s="57">
        <f t="shared" si="4"/>
        <v>0</v>
      </c>
      <c r="AK13" s="72"/>
      <c r="AL13" s="57">
        <f t="shared" si="5"/>
        <v>0</v>
      </c>
      <c r="AM13" s="68"/>
      <c r="AN13" s="69">
        <f t="shared" si="6"/>
        <v>0</v>
      </c>
      <c r="AO13" s="74"/>
      <c r="AP13" s="57">
        <f t="shared" si="7"/>
        <v>0</v>
      </c>
      <c r="AQ13" s="57">
        <f t="shared" si="8"/>
        <v>0</v>
      </c>
      <c r="CE13">
        <f t="shared" si="0"/>
        <v>0</v>
      </c>
      <c r="CF13" t="s">
        <v>89</v>
      </c>
      <c r="CI13" t="s">
        <v>90</v>
      </c>
      <c r="CJ13" t="s">
        <v>91</v>
      </c>
      <c r="CK13">
        <v>0.03</v>
      </c>
    </row>
    <row r="14" ht="14.25" spans="1:89">
      <c r="A14" s="5"/>
      <c r="B14" s="13"/>
      <c r="C14" s="17"/>
      <c r="D14" s="7"/>
      <c r="E14" s="15"/>
      <c r="F14" s="21"/>
      <c r="G14" s="20"/>
      <c r="H14" s="11"/>
      <c r="I14" s="10"/>
      <c r="J14" s="39"/>
      <c r="K14" s="21"/>
      <c r="L14" s="31"/>
      <c r="M14" s="31"/>
      <c r="N14" s="37"/>
      <c r="O14" s="38"/>
      <c r="P14" s="38"/>
      <c r="Q14" s="38"/>
      <c r="R14" s="41"/>
      <c r="S14" s="45"/>
      <c r="T14" s="52"/>
      <c r="U14" s="47"/>
      <c r="V14" s="52"/>
      <c r="W14" s="52"/>
      <c r="X14" s="21"/>
      <c r="Y14" s="46"/>
      <c r="Z14" s="19"/>
      <c r="AA14" s="60"/>
      <c r="AB14" s="57">
        <f>IFERROR(IF(OR(J14="预订游学优惠读",J14="预订游学免费读",J14="预订游学优惠读-创始",J14="预订游学免费读-创始"),IF(CE14&gt;24,0,IF(H14="初三",0,IF(I14="非学习卡",VLOOKUP(J14,CJ:CK,2,0)*P14*0.6*0.5,VLOOKUP(J14,CJ:CK,2,0)*P14*0.5))),IF(I14="非学习卡",VLOOKUP(J14,CJ:CK,2,0)*P14*0.6,VLOOKUP(J14,CJ:CK,2,0)*P14)),0)</f>
        <v>0</v>
      </c>
      <c r="AC14" s="61"/>
      <c r="AD14" s="57">
        <f t="shared" si="1"/>
        <v>0</v>
      </c>
      <c r="AE14" s="61"/>
      <c r="AF14" s="57">
        <f t="shared" si="2"/>
        <v>0</v>
      </c>
      <c r="AG14" s="61"/>
      <c r="AH14" s="57">
        <f t="shared" si="3"/>
        <v>0</v>
      </c>
      <c r="AI14" s="72"/>
      <c r="AJ14" s="57">
        <f t="shared" si="4"/>
        <v>0</v>
      </c>
      <c r="AK14" s="73"/>
      <c r="AL14" s="57">
        <f t="shared" si="5"/>
        <v>0</v>
      </c>
      <c r="AM14" s="68"/>
      <c r="AN14" s="69">
        <f t="shared" si="6"/>
        <v>0</v>
      </c>
      <c r="AO14" s="60"/>
      <c r="AP14" s="57">
        <f t="shared" si="7"/>
        <v>0</v>
      </c>
      <c r="AQ14" s="57">
        <f t="shared" si="8"/>
        <v>0</v>
      </c>
      <c r="CE14">
        <f t="shared" si="0"/>
        <v>0</v>
      </c>
      <c r="CF14" t="s">
        <v>92</v>
      </c>
      <c r="CI14" t="s">
        <v>93</v>
      </c>
      <c r="CJ14" t="s">
        <v>94</v>
      </c>
      <c r="CK14">
        <v>0.08</v>
      </c>
    </row>
    <row r="15" ht="14.25" spans="1:89">
      <c r="A15" s="5"/>
      <c r="B15" s="13"/>
      <c r="C15" s="17"/>
      <c r="D15" s="7"/>
      <c r="E15" s="15"/>
      <c r="F15" s="21"/>
      <c r="G15" s="20"/>
      <c r="H15" s="11"/>
      <c r="I15" s="10"/>
      <c r="J15" s="39"/>
      <c r="K15" s="19"/>
      <c r="L15" s="31"/>
      <c r="M15" s="31"/>
      <c r="N15" s="37"/>
      <c r="O15" s="38"/>
      <c r="P15" s="38"/>
      <c r="Q15" s="38"/>
      <c r="R15" s="41"/>
      <c r="S15" s="45"/>
      <c r="T15" s="46"/>
      <c r="U15" s="47"/>
      <c r="V15" s="46"/>
      <c r="W15" s="46"/>
      <c r="X15" s="18"/>
      <c r="Y15" s="46"/>
      <c r="Z15" s="18"/>
      <c r="AA15" s="60"/>
      <c r="AB15" s="57">
        <f>IFERROR(IF(OR(J15="预订游学优惠读",J15="预订游学免费读",J15="预订游学优惠读-创始",J15="预订游学免费读-创始"),IF(CE15&gt;24,0,IF(H15="初三",0,IF(I15="非学习卡",VLOOKUP(J15,CJ:CK,2,0)*P15*0.6*0.5,VLOOKUP(J15,CJ:CK,2,0)*P15*0.5))),IF(I15="非学习卡",VLOOKUP(J15,CJ:CK,2,0)*P15*0.6,VLOOKUP(J15,CJ:CK,2,0)*P15)),0)</f>
        <v>0</v>
      </c>
      <c r="AC15" s="61"/>
      <c r="AD15" s="57">
        <f t="shared" si="1"/>
        <v>0</v>
      </c>
      <c r="AE15" s="61"/>
      <c r="AF15" s="57">
        <f t="shared" si="2"/>
        <v>0</v>
      </c>
      <c r="AG15" s="61"/>
      <c r="AH15" s="57">
        <f t="shared" si="3"/>
        <v>0</v>
      </c>
      <c r="AI15" s="73"/>
      <c r="AJ15" s="57">
        <f t="shared" si="4"/>
        <v>0</v>
      </c>
      <c r="AK15" s="73"/>
      <c r="AL15" s="57">
        <f t="shared" si="5"/>
        <v>0</v>
      </c>
      <c r="AM15" s="68"/>
      <c r="AN15" s="69">
        <f t="shared" si="6"/>
        <v>0</v>
      </c>
      <c r="AO15" s="74"/>
      <c r="AP15" s="57">
        <f t="shared" si="7"/>
        <v>0</v>
      </c>
      <c r="AQ15" s="57">
        <f t="shared" si="8"/>
        <v>0</v>
      </c>
      <c r="CE15">
        <f t="shared" si="0"/>
        <v>0</v>
      </c>
      <c r="CI15" t="s">
        <v>95</v>
      </c>
      <c r="CJ15" t="s">
        <v>96</v>
      </c>
      <c r="CK15">
        <v>0.05</v>
      </c>
    </row>
    <row r="16" ht="14.25" spans="1:89">
      <c r="A16" s="5"/>
      <c r="B16" s="13"/>
      <c r="C16" s="17"/>
      <c r="D16" s="7"/>
      <c r="E16" s="18"/>
      <c r="F16" s="21"/>
      <c r="G16" s="20"/>
      <c r="H16" s="11"/>
      <c r="I16" s="10"/>
      <c r="J16" s="39"/>
      <c r="K16" s="19"/>
      <c r="L16" s="31"/>
      <c r="M16" s="31"/>
      <c r="N16" s="37"/>
      <c r="O16" s="38"/>
      <c r="P16" s="38"/>
      <c r="Q16" s="38"/>
      <c r="R16" s="41"/>
      <c r="S16" s="53"/>
      <c r="T16" s="46"/>
      <c r="U16" s="47"/>
      <c r="V16" s="46"/>
      <c r="W16" s="46"/>
      <c r="X16" s="18"/>
      <c r="Y16" s="46"/>
      <c r="Z16" s="18"/>
      <c r="AA16" s="60"/>
      <c r="AB16" s="57">
        <f>IFERROR(IF(OR(J16="预订游学优惠读",J16="预订游学免费读",J16="预订游学优惠读-创始",J16="预订游学免费读-创始"),IF(CE16&gt;24,0,IF(H16="初三",0,IF(I16="非学习卡",VLOOKUP(J16,CJ:CK,2,0)*P16*0.6*0.5,VLOOKUP(J16,CJ:CK,2,0)*P16*0.5))),IF(I16="非学习卡",VLOOKUP(J16,CJ:CK,2,0)*P16*0.6,VLOOKUP(J16,CJ:CK,2,0)*P16)),0)</f>
        <v>0</v>
      </c>
      <c r="AC16" s="61"/>
      <c r="AD16" s="57">
        <f t="shared" si="1"/>
        <v>0</v>
      </c>
      <c r="AE16" s="61"/>
      <c r="AF16" s="57">
        <f t="shared" si="2"/>
        <v>0</v>
      </c>
      <c r="AG16" s="61"/>
      <c r="AH16" s="57">
        <f t="shared" si="3"/>
        <v>0</v>
      </c>
      <c r="AI16" s="73"/>
      <c r="AJ16" s="57">
        <f t="shared" si="4"/>
        <v>0</v>
      </c>
      <c r="AK16" s="73"/>
      <c r="AL16" s="57">
        <f t="shared" si="5"/>
        <v>0</v>
      </c>
      <c r="AM16" s="68"/>
      <c r="AN16" s="69">
        <f t="shared" si="6"/>
        <v>0</v>
      </c>
      <c r="AO16" s="74"/>
      <c r="AP16" s="57">
        <f t="shared" si="7"/>
        <v>0</v>
      </c>
      <c r="AQ16" s="57">
        <f t="shared" si="8"/>
        <v>0</v>
      </c>
      <c r="CE16">
        <f t="shared" si="0"/>
        <v>0</v>
      </c>
      <c r="CI16" t="s">
        <v>97</v>
      </c>
      <c r="CJ16" t="s">
        <v>98</v>
      </c>
      <c r="CK16">
        <v>0.05</v>
      </c>
    </row>
    <row r="17" ht="14.25" spans="1:89">
      <c r="A17" s="5"/>
      <c r="B17" s="13"/>
      <c r="C17" s="17"/>
      <c r="D17" s="7"/>
      <c r="E17" s="18"/>
      <c r="F17" s="18"/>
      <c r="G17" s="20"/>
      <c r="H17" s="11"/>
      <c r="I17" s="10"/>
      <c r="J17" s="39"/>
      <c r="K17" s="19"/>
      <c r="L17" s="31"/>
      <c r="M17" s="31"/>
      <c r="N17" s="37"/>
      <c r="O17" s="38"/>
      <c r="P17" s="38"/>
      <c r="Q17" s="38"/>
      <c r="R17" s="41"/>
      <c r="S17" s="45"/>
      <c r="T17" s="46"/>
      <c r="U17" s="47"/>
      <c r="V17" s="46"/>
      <c r="W17" s="46"/>
      <c r="X17" s="18"/>
      <c r="Y17" s="46"/>
      <c r="Z17" s="18"/>
      <c r="AA17" s="60"/>
      <c r="AB17" s="57">
        <f>IFERROR(IF(OR(J17="预订游学优惠读",J17="预订游学免费读",J17="预订游学优惠读-创始",J17="预订游学免费读-创始"),IF(CE17&gt;24,0,IF(H17="初三",0,IF(I17="非学习卡",VLOOKUP(J17,CJ:CK,2,0)*P17*0.6*0.5,VLOOKUP(J17,CJ:CK,2,0)*P17*0.5))),IF(I17="非学习卡",VLOOKUP(J17,CJ:CK,2,0)*P17*0.6,VLOOKUP(J17,CJ:CK,2,0)*P17)),0)</f>
        <v>0</v>
      </c>
      <c r="AC17" s="61"/>
      <c r="AD17" s="57">
        <f t="shared" si="1"/>
        <v>0</v>
      </c>
      <c r="AE17" s="61"/>
      <c r="AF17" s="57">
        <f t="shared" si="2"/>
        <v>0</v>
      </c>
      <c r="AG17" s="61"/>
      <c r="AH17" s="57">
        <f t="shared" si="3"/>
        <v>0</v>
      </c>
      <c r="AI17" s="73"/>
      <c r="AJ17" s="57">
        <f t="shared" si="4"/>
        <v>0</v>
      </c>
      <c r="AK17" s="73"/>
      <c r="AL17" s="57">
        <f t="shared" si="5"/>
        <v>0</v>
      </c>
      <c r="AM17" s="68"/>
      <c r="AN17" s="69">
        <f t="shared" si="6"/>
        <v>0</v>
      </c>
      <c r="AO17" s="74"/>
      <c r="AP17" s="57">
        <f t="shared" si="7"/>
        <v>0</v>
      </c>
      <c r="AQ17" s="57">
        <f t="shared" si="8"/>
        <v>0</v>
      </c>
      <c r="CE17">
        <f t="shared" si="0"/>
        <v>0</v>
      </c>
      <c r="CI17" t="s">
        <v>99</v>
      </c>
      <c r="CJ17" t="s">
        <v>100</v>
      </c>
      <c r="CK17">
        <v>0.05</v>
      </c>
    </row>
    <row r="18" ht="14.25" spans="1:89">
      <c r="A18" s="5"/>
      <c r="B18" s="13"/>
      <c r="C18" s="22"/>
      <c r="D18" s="7"/>
      <c r="E18" s="18"/>
      <c r="F18" s="18"/>
      <c r="G18" s="20"/>
      <c r="H18" s="11"/>
      <c r="I18" s="10"/>
      <c r="J18" s="39"/>
      <c r="K18" s="18"/>
      <c r="L18" s="31"/>
      <c r="M18" s="31"/>
      <c r="N18" s="37"/>
      <c r="O18" s="38"/>
      <c r="P18" s="38"/>
      <c r="Q18" s="38"/>
      <c r="R18" s="41"/>
      <c r="S18" s="54"/>
      <c r="T18" s="55"/>
      <c r="U18" s="50"/>
      <c r="V18" s="51"/>
      <c r="W18" s="46"/>
      <c r="X18" s="18"/>
      <c r="Y18" s="46"/>
      <c r="Z18" s="60"/>
      <c r="AA18" s="64"/>
      <c r="AB18" s="57">
        <f>IFERROR(IF(OR(J18="预订游学优惠读",J18="预订游学免费读",J18="预订游学优惠读-创始",J18="预订游学免费读-创始"),IF(CE18&gt;24,0,IF(H18="初三",0,IF(I18="非学习卡",VLOOKUP(J18,CJ:CK,2,0)*P18*0.6*0.5,VLOOKUP(J18,CJ:CK,2,0)*P18*0.5))),IF(I18="非学习卡",VLOOKUP(J18,CJ:CK,2,0)*P18*0.6,VLOOKUP(J18,CJ:CK,2,0)*P18)),0)</f>
        <v>0</v>
      </c>
      <c r="AC18" s="65"/>
      <c r="AD18" s="57">
        <f t="shared" si="1"/>
        <v>0</v>
      </c>
      <c r="AE18" s="61"/>
      <c r="AF18" s="57">
        <f t="shared" si="2"/>
        <v>0</v>
      </c>
      <c r="AG18" s="72"/>
      <c r="AH18" s="57">
        <f t="shared" si="3"/>
        <v>0</v>
      </c>
      <c r="AI18" s="75"/>
      <c r="AJ18" s="57">
        <f t="shared" si="4"/>
        <v>0</v>
      </c>
      <c r="AK18" s="75"/>
      <c r="AL18" s="57">
        <f t="shared" si="5"/>
        <v>0</v>
      </c>
      <c r="AM18" s="68"/>
      <c r="AN18" s="69">
        <f t="shared" si="6"/>
        <v>0</v>
      </c>
      <c r="AO18" s="64"/>
      <c r="AP18" s="57">
        <f t="shared" si="7"/>
        <v>0</v>
      </c>
      <c r="AQ18" s="57">
        <f t="shared" si="8"/>
        <v>0</v>
      </c>
      <c r="CE18">
        <f t="shared" si="0"/>
        <v>0</v>
      </c>
      <c r="CI18" t="s">
        <v>101</v>
      </c>
      <c r="CJ18" t="s">
        <v>102</v>
      </c>
      <c r="CK18">
        <v>0.05</v>
      </c>
    </row>
    <row r="19" ht="14.25" spans="1:89">
      <c r="A19" s="5"/>
      <c r="B19" s="13"/>
      <c r="C19" s="22"/>
      <c r="D19" s="7"/>
      <c r="E19" s="18"/>
      <c r="F19" s="18"/>
      <c r="G19" s="20"/>
      <c r="H19" s="11"/>
      <c r="I19" s="10"/>
      <c r="J19" s="39"/>
      <c r="K19" s="18"/>
      <c r="L19" s="31"/>
      <c r="M19" s="31"/>
      <c r="N19" s="37"/>
      <c r="O19" s="38"/>
      <c r="P19" s="38"/>
      <c r="Q19" s="38"/>
      <c r="R19" s="41"/>
      <c r="S19" s="54"/>
      <c r="T19" s="55"/>
      <c r="U19" s="50"/>
      <c r="V19" s="51"/>
      <c r="W19" s="46"/>
      <c r="X19" s="18"/>
      <c r="Y19" s="46"/>
      <c r="Z19" s="60"/>
      <c r="AA19" s="64"/>
      <c r="AB19" s="57">
        <f>IFERROR(IF(OR(J19="预订游学优惠读",J19="预订游学免费读",J19="预订游学优惠读-创始",J19="预订游学免费读-创始"),IF(CE19&gt;24,0,IF(H19="初三",0,IF(I19="非学习卡",VLOOKUP(J19,CJ:CK,2,0)*P19*0.6*0.5,VLOOKUP(J19,CJ:CK,2,0)*P19*0.5))),IF(I19="非学习卡",VLOOKUP(J19,CJ:CK,2,0)*P19*0.6,VLOOKUP(J19,CJ:CK,2,0)*P19)),0)</f>
        <v>0</v>
      </c>
      <c r="AC19" s="65"/>
      <c r="AD19" s="57">
        <f t="shared" si="1"/>
        <v>0</v>
      </c>
      <c r="AE19" s="61"/>
      <c r="AF19" s="57">
        <f t="shared" si="2"/>
        <v>0</v>
      </c>
      <c r="AG19" s="72"/>
      <c r="AH19" s="57">
        <f t="shared" si="3"/>
        <v>0</v>
      </c>
      <c r="AI19" s="75"/>
      <c r="AJ19" s="57">
        <f t="shared" si="4"/>
        <v>0</v>
      </c>
      <c r="AK19" s="75"/>
      <c r="AL19" s="57">
        <f t="shared" si="5"/>
        <v>0</v>
      </c>
      <c r="AM19" s="68"/>
      <c r="AN19" s="69">
        <f t="shared" si="6"/>
        <v>0</v>
      </c>
      <c r="AO19" s="64"/>
      <c r="AP19" s="57">
        <f t="shared" si="7"/>
        <v>0</v>
      </c>
      <c r="AQ19" s="57">
        <f t="shared" si="8"/>
        <v>0</v>
      </c>
      <c r="CE19">
        <f t="shared" si="0"/>
        <v>0</v>
      </c>
      <c r="CI19" t="s">
        <v>103</v>
      </c>
      <c r="CJ19" t="s">
        <v>104</v>
      </c>
      <c r="CK19">
        <v>0.08</v>
      </c>
    </row>
    <row r="20" ht="14.25" spans="1:89">
      <c r="A20" s="5"/>
      <c r="B20" s="13"/>
      <c r="C20" s="22"/>
      <c r="D20" s="7"/>
      <c r="E20" s="18"/>
      <c r="F20" s="18"/>
      <c r="G20" s="20"/>
      <c r="H20" s="11"/>
      <c r="I20" s="10"/>
      <c r="J20" s="39"/>
      <c r="K20" s="18"/>
      <c r="L20" s="31"/>
      <c r="M20" s="31"/>
      <c r="N20" s="37"/>
      <c r="O20" s="38"/>
      <c r="P20" s="38"/>
      <c r="Q20" s="38"/>
      <c r="R20" s="41"/>
      <c r="S20" s="54"/>
      <c r="T20" s="55"/>
      <c r="U20" s="50"/>
      <c r="V20" s="51"/>
      <c r="W20" s="46"/>
      <c r="X20" s="18"/>
      <c r="Y20" s="46"/>
      <c r="Z20" s="60"/>
      <c r="AA20" s="64"/>
      <c r="AB20" s="57">
        <f>IFERROR(IF(OR(J20="预订游学优惠读",J20="预订游学免费读",J20="预订游学优惠读-创始",J20="预订游学免费读-创始"),IF(CE20&gt;24,0,IF(H20="初三",0,IF(I20="非学习卡",VLOOKUP(J20,CJ:CK,2,0)*P20*0.6*0.5,VLOOKUP(J20,CJ:CK,2,0)*P20*0.5))),IF(I20="非学习卡",VLOOKUP(J20,CJ:CK,2,0)*P20*0.6,VLOOKUP(J20,CJ:CK,2,0)*P20)),0)</f>
        <v>0</v>
      </c>
      <c r="AC20" s="65"/>
      <c r="AD20" s="57">
        <f t="shared" si="1"/>
        <v>0</v>
      </c>
      <c r="AE20" s="61"/>
      <c r="AF20" s="57">
        <f t="shared" si="2"/>
        <v>0</v>
      </c>
      <c r="AG20" s="72"/>
      <c r="AH20" s="57">
        <f t="shared" si="3"/>
        <v>0</v>
      </c>
      <c r="AI20" s="75"/>
      <c r="AJ20" s="57">
        <f t="shared" si="4"/>
        <v>0</v>
      </c>
      <c r="AK20" s="75"/>
      <c r="AL20" s="57">
        <f t="shared" si="5"/>
        <v>0</v>
      </c>
      <c r="AM20" s="68"/>
      <c r="AN20" s="69">
        <f t="shared" si="6"/>
        <v>0</v>
      </c>
      <c r="AO20" s="64"/>
      <c r="AP20" s="57">
        <f t="shared" si="7"/>
        <v>0</v>
      </c>
      <c r="AQ20" s="57">
        <f t="shared" si="8"/>
        <v>0</v>
      </c>
      <c r="CE20">
        <f t="shared" si="0"/>
        <v>0</v>
      </c>
      <c r="CI20" t="s">
        <v>105</v>
      </c>
      <c r="CJ20" t="s">
        <v>106</v>
      </c>
      <c r="CK20">
        <v>0.2</v>
      </c>
    </row>
    <row r="21" ht="14.25" spans="1:89">
      <c r="A21" s="5"/>
      <c r="B21" s="13"/>
      <c r="C21" s="22"/>
      <c r="D21" s="7"/>
      <c r="E21" s="18"/>
      <c r="F21" s="18"/>
      <c r="G21" s="20"/>
      <c r="H21" s="11"/>
      <c r="I21" s="10"/>
      <c r="J21" s="39"/>
      <c r="K21" s="18"/>
      <c r="L21" s="31"/>
      <c r="M21" s="31"/>
      <c r="N21" s="37"/>
      <c r="O21" s="38"/>
      <c r="P21" s="38"/>
      <c r="Q21" s="38"/>
      <c r="R21" s="41"/>
      <c r="S21" s="54"/>
      <c r="T21" s="55"/>
      <c r="U21" s="50"/>
      <c r="V21" s="51"/>
      <c r="W21" s="46"/>
      <c r="X21" s="18"/>
      <c r="Y21" s="46"/>
      <c r="Z21" s="60"/>
      <c r="AA21" s="64"/>
      <c r="AB21" s="57">
        <f>IFERROR(IF(OR(J21="预订游学优惠读",J21="预订游学免费读",J21="预订游学优惠读-创始",J21="预订游学免费读-创始"),IF(CE21&gt;24,0,IF(H21="初三",0,IF(I21="非学习卡",VLOOKUP(J21,CJ:CK,2,0)*P21*0.6*0.5,VLOOKUP(J21,CJ:CK,2,0)*P21*0.5))),IF(I21="非学习卡",VLOOKUP(J21,CJ:CK,2,0)*P21*0.6,VLOOKUP(J21,CJ:CK,2,0)*P21)),0)</f>
        <v>0</v>
      </c>
      <c r="AC21" s="65"/>
      <c r="AD21" s="57">
        <f t="shared" si="1"/>
        <v>0</v>
      </c>
      <c r="AE21" s="61"/>
      <c r="AF21" s="57">
        <f t="shared" si="2"/>
        <v>0</v>
      </c>
      <c r="AG21" s="72"/>
      <c r="AH21" s="57">
        <f t="shared" si="3"/>
        <v>0</v>
      </c>
      <c r="AI21" s="75"/>
      <c r="AJ21" s="57">
        <f t="shared" si="4"/>
        <v>0</v>
      </c>
      <c r="AK21" s="75"/>
      <c r="AL21" s="57">
        <f t="shared" si="5"/>
        <v>0</v>
      </c>
      <c r="AM21" s="68"/>
      <c r="AN21" s="69">
        <f t="shared" si="6"/>
        <v>0</v>
      </c>
      <c r="AO21" s="64"/>
      <c r="AP21" s="57">
        <f t="shared" si="7"/>
        <v>0</v>
      </c>
      <c r="AQ21" s="57">
        <f t="shared" si="8"/>
        <v>0</v>
      </c>
      <c r="CE21">
        <f t="shared" si="0"/>
        <v>0</v>
      </c>
      <c r="CI21" t="s">
        <v>107</v>
      </c>
      <c r="CJ21" t="s">
        <v>108</v>
      </c>
      <c r="CK21">
        <v>0.05</v>
      </c>
    </row>
    <row r="22" ht="14.25" spans="1:89">
      <c r="A22" s="5"/>
      <c r="B22" s="13"/>
      <c r="C22" s="22"/>
      <c r="D22" s="7"/>
      <c r="E22" s="18"/>
      <c r="F22" s="18"/>
      <c r="G22" s="20"/>
      <c r="H22" s="11"/>
      <c r="I22" s="10"/>
      <c r="J22" s="39"/>
      <c r="K22" s="18"/>
      <c r="L22" s="31"/>
      <c r="M22" s="31"/>
      <c r="N22" s="37"/>
      <c r="O22" s="38"/>
      <c r="P22" s="38"/>
      <c r="Q22" s="38"/>
      <c r="R22" s="41"/>
      <c r="S22" s="54"/>
      <c r="T22" s="55"/>
      <c r="U22" s="50"/>
      <c r="V22" s="51"/>
      <c r="W22" s="46"/>
      <c r="X22" s="18"/>
      <c r="Y22" s="46"/>
      <c r="Z22" s="60"/>
      <c r="AA22" s="64"/>
      <c r="AB22" s="57">
        <f>IFERROR(IF(OR(J22="预订游学优惠读",J22="预订游学免费读",J22="预订游学优惠读-创始",J22="预订游学免费读-创始"),IF(CE22&gt;24,0,IF(H22="初三",0,IF(I22="非学习卡",VLOOKUP(J22,CJ:CK,2,0)*P22*0.6*0.5,VLOOKUP(J22,CJ:CK,2,0)*P22*0.5))),IF(I22="非学习卡",VLOOKUP(J22,CJ:CK,2,0)*P22*0.6,VLOOKUP(J22,CJ:CK,2,0)*P22)),0)</f>
        <v>0</v>
      </c>
      <c r="AC22" s="65"/>
      <c r="AD22" s="57">
        <f t="shared" si="1"/>
        <v>0</v>
      </c>
      <c r="AE22" s="61"/>
      <c r="AF22" s="57">
        <f t="shared" si="2"/>
        <v>0</v>
      </c>
      <c r="AG22" s="72"/>
      <c r="AH22" s="57">
        <f t="shared" si="3"/>
        <v>0</v>
      </c>
      <c r="AI22" s="75"/>
      <c r="AJ22" s="57">
        <f t="shared" si="4"/>
        <v>0</v>
      </c>
      <c r="AK22" s="75"/>
      <c r="AL22" s="57">
        <f t="shared" si="5"/>
        <v>0</v>
      </c>
      <c r="AM22" s="68"/>
      <c r="AN22" s="69">
        <f t="shared" si="6"/>
        <v>0</v>
      </c>
      <c r="AO22" s="64"/>
      <c r="AP22" s="57">
        <f t="shared" si="7"/>
        <v>0</v>
      </c>
      <c r="AQ22" s="57">
        <f t="shared" si="8"/>
        <v>0</v>
      </c>
      <c r="CE22">
        <f t="shared" si="0"/>
        <v>0</v>
      </c>
      <c r="CI22" t="s">
        <v>109</v>
      </c>
      <c r="CJ22" t="s">
        <v>110</v>
      </c>
      <c r="CK22">
        <v>0.08</v>
      </c>
    </row>
    <row r="23" ht="14.25" spans="1:89">
      <c r="A23" s="5"/>
      <c r="B23" s="13"/>
      <c r="C23" s="22"/>
      <c r="D23" s="7"/>
      <c r="E23" s="18"/>
      <c r="F23" s="18"/>
      <c r="G23" s="20"/>
      <c r="H23" s="11"/>
      <c r="I23" s="10"/>
      <c r="J23" s="39"/>
      <c r="K23" s="18"/>
      <c r="L23" s="31"/>
      <c r="M23" s="31"/>
      <c r="N23" s="37"/>
      <c r="O23" s="38"/>
      <c r="P23" s="38"/>
      <c r="Q23" s="38"/>
      <c r="R23" s="41"/>
      <c r="S23" s="54"/>
      <c r="T23" s="55"/>
      <c r="U23" s="50"/>
      <c r="V23" s="51"/>
      <c r="W23" s="46"/>
      <c r="X23" s="18"/>
      <c r="Y23" s="46"/>
      <c r="Z23" s="60"/>
      <c r="AA23" s="64"/>
      <c r="AB23" s="57">
        <f>IFERROR(IF(OR(J23="预订游学优惠读",J23="预订游学免费读",J23="预订游学优惠读-创始",J23="预订游学免费读-创始"),IF(CE23&gt;24,0,IF(H23="初三",0,IF(I23="非学习卡",VLOOKUP(J23,CJ:CK,2,0)*P23*0.6*0.5,VLOOKUP(J23,CJ:CK,2,0)*P23*0.5))),IF(I23="非学习卡",VLOOKUP(J23,CJ:CK,2,0)*P23*0.6,VLOOKUP(J23,CJ:CK,2,0)*P23)),0)</f>
        <v>0</v>
      </c>
      <c r="AC23" s="65"/>
      <c r="AD23" s="57">
        <f t="shared" si="1"/>
        <v>0</v>
      </c>
      <c r="AE23" s="61"/>
      <c r="AF23" s="57">
        <f t="shared" si="2"/>
        <v>0</v>
      </c>
      <c r="AG23" s="72"/>
      <c r="AH23" s="57">
        <f t="shared" si="3"/>
        <v>0</v>
      </c>
      <c r="AI23" s="75"/>
      <c r="AJ23" s="57">
        <f t="shared" si="4"/>
        <v>0</v>
      </c>
      <c r="AK23" s="75"/>
      <c r="AL23" s="57">
        <f t="shared" si="5"/>
        <v>0</v>
      </c>
      <c r="AM23" s="68"/>
      <c r="AN23" s="69">
        <f t="shared" si="6"/>
        <v>0</v>
      </c>
      <c r="AO23" s="64"/>
      <c r="AP23" s="57">
        <f t="shared" si="7"/>
        <v>0</v>
      </c>
      <c r="AQ23" s="57">
        <f t="shared" si="8"/>
        <v>0</v>
      </c>
      <c r="CE23">
        <f t="shared" si="0"/>
        <v>0</v>
      </c>
      <c r="CI23" t="s">
        <v>111</v>
      </c>
      <c r="CJ23" t="s">
        <v>112</v>
      </c>
      <c r="CK23">
        <v>0.08</v>
      </c>
    </row>
    <row r="24" ht="14.25" spans="1:89">
      <c r="A24" s="5"/>
      <c r="B24" s="13"/>
      <c r="C24" s="22"/>
      <c r="D24" s="7"/>
      <c r="E24" s="18"/>
      <c r="F24" s="18"/>
      <c r="G24" s="20"/>
      <c r="H24" s="11"/>
      <c r="I24" s="10"/>
      <c r="J24" s="39"/>
      <c r="K24" s="18"/>
      <c r="L24" s="31"/>
      <c r="M24" s="31"/>
      <c r="N24" s="37"/>
      <c r="O24" s="38"/>
      <c r="P24" s="38"/>
      <c r="Q24" s="38"/>
      <c r="R24" s="41"/>
      <c r="S24" s="54"/>
      <c r="T24" s="55"/>
      <c r="U24" s="50"/>
      <c r="V24" s="51"/>
      <c r="W24" s="46"/>
      <c r="X24" s="18"/>
      <c r="Y24" s="46"/>
      <c r="Z24" s="60"/>
      <c r="AA24" s="64"/>
      <c r="AB24" s="57">
        <f>IFERROR(IF(OR(J24="预订游学优惠读",J24="预订游学免费读",J24="预订游学优惠读-创始",J24="预订游学免费读-创始"),IF(CE24&gt;24,0,IF(H24="初三",0,IF(I24="非学习卡",VLOOKUP(J24,CJ:CK,2,0)*P24*0.6*0.5,VLOOKUP(J24,CJ:CK,2,0)*P24*0.5))),IF(I24="非学习卡",VLOOKUP(J24,CJ:CK,2,0)*P24*0.6,VLOOKUP(J24,CJ:CK,2,0)*P24)),0)</f>
        <v>0</v>
      </c>
      <c r="AC24" s="65"/>
      <c r="AD24" s="57">
        <f t="shared" si="1"/>
        <v>0</v>
      </c>
      <c r="AE24" s="61"/>
      <c r="AF24" s="57">
        <f t="shared" si="2"/>
        <v>0</v>
      </c>
      <c r="AG24" s="72"/>
      <c r="AH24" s="57">
        <f t="shared" si="3"/>
        <v>0</v>
      </c>
      <c r="AI24" s="75"/>
      <c r="AJ24" s="57">
        <f t="shared" si="4"/>
        <v>0</v>
      </c>
      <c r="AK24" s="75"/>
      <c r="AL24" s="57">
        <f t="shared" si="5"/>
        <v>0</v>
      </c>
      <c r="AM24" s="68"/>
      <c r="AN24" s="69">
        <f t="shared" si="6"/>
        <v>0</v>
      </c>
      <c r="AO24" s="64"/>
      <c r="AP24" s="57">
        <f t="shared" si="7"/>
        <v>0</v>
      </c>
      <c r="AQ24" s="57">
        <f t="shared" si="8"/>
        <v>0</v>
      </c>
      <c r="CE24">
        <f t="shared" si="0"/>
        <v>0</v>
      </c>
      <c r="CI24" t="s">
        <v>113</v>
      </c>
      <c r="CJ24" t="s">
        <v>114</v>
      </c>
      <c r="CK24">
        <v>0.08</v>
      </c>
    </row>
    <row r="25" customFormat="1" ht="14.25" spans="1:87">
      <c r="A25" s="5"/>
      <c r="B25" s="13"/>
      <c r="C25" s="22"/>
      <c r="D25" s="7"/>
      <c r="E25" s="18"/>
      <c r="F25" s="18"/>
      <c r="G25" s="20"/>
      <c r="H25" s="11"/>
      <c r="I25" s="10"/>
      <c r="J25" s="39"/>
      <c r="K25" s="18"/>
      <c r="L25" s="31"/>
      <c r="M25" s="31"/>
      <c r="N25" s="37"/>
      <c r="O25" s="38"/>
      <c r="P25" s="38"/>
      <c r="Q25" s="38"/>
      <c r="R25" s="41"/>
      <c r="S25" s="54"/>
      <c r="T25" s="55"/>
      <c r="U25" s="50"/>
      <c r="V25" s="51"/>
      <c r="W25" s="46"/>
      <c r="X25" s="18"/>
      <c r="Y25" s="46"/>
      <c r="Z25" s="60"/>
      <c r="AA25" s="64"/>
      <c r="AB25" s="57">
        <f>IFERROR(IF(OR(J25="预订游学优惠读",J25="预订游学免费读",J25="预订游学优惠读-创始",J25="预订游学免费读-创始"),IF(CE25&gt;24,0,IF(H25="初三",0,IF(I25="非学习卡",VLOOKUP(J25,CJ:CK,2,0)*P25*0.6*0.5,VLOOKUP(J25,CJ:CK,2,0)*P25*0.5))),IF(I25="非学习卡",VLOOKUP(J25,CJ:CK,2,0)*P25*0.6,VLOOKUP(J25,CJ:CK,2,0)*P25)),0)</f>
        <v>0</v>
      </c>
      <c r="AC25" s="65"/>
      <c r="AD25" s="57">
        <f t="shared" si="1"/>
        <v>0</v>
      </c>
      <c r="AE25" s="61"/>
      <c r="AF25" s="57">
        <f t="shared" si="2"/>
        <v>0</v>
      </c>
      <c r="AG25" s="72"/>
      <c r="AH25" s="57">
        <f t="shared" si="3"/>
        <v>0</v>
      </c>
      <c r="AI25" s="75"/>
      <c r="AJ25" s="57">
        <f t="shared" si="4"/>
        <v>0</v>
      </c>
      <c r="AK25" s="75"/>
      <c r="AL25" s="57">
        <f t="shared" si="5"/>
        <v>0</v>
      </c>
      <c r="AM25" s="68"/>
      <c r="AN25" s="69">
        <f t="shared" si="6"/>
        <v>0</v>
      </c>
      <c r="AO25" s="64"/>
      <c r="AP25" s="57">
        <f t="shared" si="7"/>
        <v>0</v>
      </c>
      <c r="AQ25" s="57">
        <f t="shared" si="8"/>
        <v>0</v>
      </c>
      <c r="CE25">
        <f t="shared" si="0"/>
        <v>0</v>
      </c>
      <c r="CI25" t="s">
        <v>115</v>
      </c>
    </row>
    <row r="26" customFormat="1" spans="83:87">
      <c r="CE26">
        <f t="shared" si="0"/>
        <v>0</v>
      </c>
      <c r="CI26" t="s">
        <v>116</v>
      </c>
    </row>
    <row r="27" customFormat="1" spans="83:87">
      <c r="CE27">
        <f t="shared" si="0"/>
        <v>0</v>
      </c>
      <c r="CI27" t="s">
        <v>117</v>
      </c>
    </row>
    <row r="28" customFormat="1" spans="83:87">
      <c r="CE28">
        <f t="shared" si="0"/>
        <v>0</v>
      </c>
      <c r="CI28" t="s">
        <v>118</v>
      </c>
    </row>
    <row r="29" customFormat="1" spans="83:87">
      <c r="CE29">
        <f t="shared" si="0"/>
        <v>0</v>
      </c>
      <c r="CI29" t="s">
        <v>119</v>
      </c>
    </row>
    <row r="30" customFormat="1" spans="83:87">
      <c r="CE30">
        <f t="shared" si="0"/>
        <v>0</v>
      </c>
      <c r="CI30" t="s">
        <v>120</v>
      </c>
    </row>
    <row r="31" customFormat="1" hidden="1" spans="1:87">
      <c r="A31" t="s">
        <v>121</v>
      </c>
      <c r="CE31">
        <f t="shared" si="0"/>
        <v>0</v>
      </c>
      <c r="CI31" t="s">
        <v>122</v>
      </c>
    </row>
    <row r="32" customFormat="1" hidden="1" spans="1:87">
      <c r="A32" t="s">
        <v>123</v>
      </c>
      <c r="CE32">
        <f t="shared" si="0"/>
        <v>0</v>
      </c>
      <c r="CI32" t="s">
        <v>124</v>
      </c>
    </row>
    <row r="33" customFormat="1" hidden="1" spans="1:87">
      <c r="A33" t="s">
        <v>125</v>
      </c>
      <c r="CE33">
        <f t="shared" si="0"/>
        <v>0</v>
      </c>
      <c r="CI33" t="s">
        <v>126</v>
      </c>
    </row>
    <row r="34" customFormat="1" hidden="1" spans="1:87">
      <c r="A34" t="s">
        <v>127</v>
      </c>
      <c r="CE34">
        <f t="shared" si="0"/>
        <v>0</v>
      </c>
      <c r="CI34" t="s">
        <v>128</v>
      </c>
    </row>
    <row r="35" customFormat="1" spans="83:87">
      <c r="CE35">
        <f t="shared" si="0"/>
        <v>0</v>
      </c>
      <c r="CI35" t="s">
        <v>129</v>
      </c>
    </row>
    <row r="36" customFormat="1" spans="83:87">
      <c r="CE36">
        <f t="shared" si="0"/>
        <v>0</v>
      </c>
      <c r="CI36" t="s">
        <v>130</v>
      </c>
    </row>
    <row r="37" customFormat="1" spans="83:87">
      <c r="CE37">
        <f t="shared" si="0"/>
        <v>0</v>
      </c>
      <c r="CI37" t="s">
        <v>131</v>
      </c>
    </row>
    <row r="38" customFormat="1" spans="83:87">
      <c r="CE38">
        <f t="shared" si="0"/>
        <v>0</v>
      </c>
      <c r="CI38" t="s">
        <v>132</v>
      </c>
    </row>
    <row r="39" customFormat="1" spans="83:87">
      <c r="CE39">
        <f t="shared" si="0"/>
        <v>0</v>
      </c>
      <c r="CI39" t="s">
        <v>133</v>
      </c>
    </row>
    <row r="40" customFormat="1" spans="83:87">
      <c r="CE40">
        <f t="shared" si="0"/>
        <v>0</v>
      </c>
      <c r="CI40" t="s">
        <v>134</v>
      </c>
    </row>
    <row r="41" customFormat="1" spans="83:87">
      <c r="CE41">
        <f t="shared" si="0"/>
        <v>0</v>
      </c>
      <c r="CI41" t="s">
        <v>135</v>
      </c>
    </row>
    <row r="42" customFormat="1" spans="83:87">
      <c r="CE42">
        <f t="shared" si="0"/>
        <v>0</v>
      </c>
      <c r="CI42" t="s">
        <v>136</v>
      </c>
    </row>
    <row r="43" customFormat="1" spans="87:87">
      <c r="CI43" t="s">
        <v>137</v>
      </c>
    </row>
    <row r="44" customFormat="1" spans="87:87">
      <c r="CI44" t="s">
        <v>138</v>
      </c>
    </row>
    <row r="45" customFormat="1" spans="87:87">
      <c r="CI45" t="s">
        <v>139</v>
      </c>
    </row>
    <row r="46" customFormat="1" spans="87:87">
      <c r="CI46" t="s">
        <v>140</v>
      </c>
    </row>
    <row r="47" customFormat="1" spans="87:87">
      <c r="CI47" t="s">
        <v>141</v>
      </c>
    </row>
    <row r="48" customFormat="1" spans="87:87">
      <c r="CI48" t="s">
        <v>142</v>
      </c>
    </row>
    <row r="49" customFormat="1" spans="87:87">
      <c r="CI49" t="s">
        <v>143</v>
      </c>
    </row>
    <row r="50" customFormat="1" spans="87:87">
      <c r="CI50" t="s">
        <v>144</v>
      </c>
    </row>
    <row r="51" customFormat="1" spans="87:87">
      <c r="CI51" t="s">
        <v>145</v>
      </c>
    </row>
    <row r="52" customFormat="1" spans="87:87">
      <c r="CI52" t="s">
        <v>146</v>
      </c>
    </row>
    <row r="53" customFormat="1" spans="87:87">
      <c r="CI53" t="s">
        <v>147</v>
      </c>
    </row>
    <row r="54" customFormat="1" spans="87:87">
      <c r="CI54" t="s">
        <v>148</v>
      </c>
    </row>
    <row r="55" customFormat="1" spans="87:87">
      <c r="CI55" t="s">
        <v>149</v>
      </c>
    </row>
    <row r="56" customFormat="1" spans="87:87">
      <c r="CI56" t="s">
        <v>150</v>
      </c>
    </row>
    <row r="57" customFormat="1" spans="87:87">
      <c r="CI57" t="s">
        <v>151</v>
      </c>
    </row>
    <row r="58" customFormat="1" spans="87:87">
      <c r="CI58" t="s">
        <v>152</v>
      </c>
    </row>
    <row r="59" customFormat="1" spans="87:87">
      <c r="CI59" t="s">
        <v>153</v>
      </c>
    </row>
    <row r="60" customFormat="1" spans="87:87">
      <c r="CI60" t="s">
        <v>154</v>
      </c>
    </row>
    <row r="61" customFormat="1" spans="87:87">
      <c r="CI61" t="s">
        <v>155</v>
      </c>
    </row>
    <row r="62" customFormat="1" spans="87:87">
      <c r="CI62" t="s">
        <v>156</v>
      </c>
    </row>
    <row r="63" customFormat="1" spans="87:87">
      <c r="CI63" t="s">
        <v>157</v>
      </c>
    </row>
    <row r="64" customFormat="1" spans="87:87">
      <c r="CI64" t="s">
        <v>158</v>
      </c>
    </row>
    <row r="65" customFormat="1" spans="87:87">
      <c r="CI65" t="s">
        <v>159</v>
      </c>
    </row>
    <row r="66" customFormat="1" spans="87:87">
      <c r="CI66" t="s">
        <v>160</v>
      </c>
    </row>
  </sheetData>
  <protectedRanges>
    <protectedRange sqref="AC3:AC25 AE3:AE25 AG3:AG25 AI3:AI25 AK3:AK25 AM3:AM25 AO3:AO25" name="区域3" securityDescriptor=""/>
    <protectedRange sqref="C3:Q25" name="区域1" securityDescriptor=""/>
    <protectedRange sqref="S3:AA25" name="区域2" securityDescriptor=""/>
  </protectedRanges>
  <mergeCells count="34">
    <mergeCell ref="Z1:AB1"/>
    <mergeCell ref="AC1:AD1"/>
    <mergeCell ref="AE1:AF1"/>
    <mergeCell ref="AG1:AH1"/>
    <mergeCell ref="AI1:AJ1"/>
    <mergeCell ref="AK1:AL1"/>
    <mergeCell ref="AM1:AN1"/>
    <mergeCell ref="AO1:AP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AQ1:AQ2"/>
  </mergeCells>
  <conditionalFormatting sqref="G14:G17">
    <cfRule type="cellIs" dxfId="0" priority="3" operator="equal">
      <formula>"错误"</formula>
    </cfRule>
    <cfRule type="cellIs" dxfId="0" priority="4" operator="equal">
      <formula>"错误"</formula>
    </cfRule>
    <cfRule type="cellIs" dxfId="0" priority="5" operator="equal">
      <formula>"错误"</formula>
    </cfRule>
    <cfRule type="cellIs" dxfId="0" priority="6" operator="equal">
      <formula>"错误"</formula>
    </cfRule>
  </conditionalFormatting>
  <conditionalFormatting sqref="J16:K17 J18:J25 G16:G25 G8:G14 J8:K14">
    <cfRule type="cellIs" dxfId="0" priority="7" operator="equal">
      <formula>"错误"</formula>
    </cfRule>
  </conditionalFormatting>
  <conditionalFormatting sqref="G15:G16 J14:K17">
    <cfRule type="cellIs" dxfId="0" priority="1" operator="equal">
      <formula>"错误"</formula>
    </cfRule>
    <cfRule type="cellIs" dxfId="0" priority="2" operator="equal">
      <formula>"错误"</formula>
    </cfRule>
  </conditionalFormatting>
  <dataValidations count="6">
    <dataValidation type="list" allowBlank="1" showInputMessage="1" showErrorMessage="1" sqref="C3:C25">
      <formula1>$CF$3:$CF$14</formula1>
    </dataValidation>
    <dataValidation type="list" allowBlank="1" showInputMessage="1" showErrorMessage="1" sqref="D3:D25">
      <formula1>$CI$3:$CI$66</formula1>
    </dataValidation>
    <dataValidation type="list" allowBlank="1" showInputMessage="1" showErrorMessage="1" sqref="E3:E25">
      <formula1>$CG$3:$CG$8</formula1>
    </dataValidation>
    <dataValidation type="list" allowBlank="1" showInputMessage="1" showErrorMessage="1" sqref="H3:H25">
      <formula1>$CH$3:$CH$4</formula1>
    </dataValidation>
    <dataValidation type="list" allowBlank="1" showInputMessage="1" showErrorMessage="1" sqref="I3:I25">
      <formula1>$CD$3:$CD$4</formula1>
    </dataValidation>
    <dataValidation type="list" allowBlank="1" showInputMessage="1" showErrorMessage="1" sqref="J3:J25">
      <formula1>$CJ$3:$CJ$24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2018-10-30T07:30:00Z</dcterms:created>
  <dcterms:modified xsi:type="dcterms:W3CDTF">2018-11-01T02:07:03Z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