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tharinaclark/GIT/Reproducible-Research-GITHub-Deliverable-CLRCAT008/"/>
    </mc:Choice>
  </mc:AlternateContent>
  <xr:revisionPtr revIDLastSave="0" documentId="13_ncr:1_{628EBF7A-A16E-AF4A-9058-CF524E9F62DA}" xr6:coauthVersionLast="47" xr6:coauthVersionMax="47" xr10:uidLastSave="{00000000-0000-0000-0000-000000000000}"/>
  <bookViews>
    <workbookView xWindow="0" yWindow="500" windowWidth="28800" windowHeight="16260" xr2:uid="{9D5538C8-CA36-4E1B-947F-8A78263D1FDD}"/>
  </bookViews>
  <sheets>
    <sheet name="Sherman traps Working sheet" sheetId="7" r:id="rId1"/>
  </sheets>
  <definedNames>
    <definedName name="_xlnm._FilterDatabase" localSheetId="0" hidden="1">'Sherman traps Working sheet'!$L$2:$L$235</definedName>
    <definedName name="_xlnm.Extract" localSheetId="0">'Sherman traps Working sheet'!#REF!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9" i="7" l="1" a="1"/>
  <c r="X19" i="7" s="1"/>
  <c r="J159" i="7"/>
  <c r="J197" i="7"/>
  <c r="J224" i="7"/>
  <c r="J174" i="7"/>
  <c r="J123" i="7"/>
  <c r="J124" i="7"/>
  <c r="J141" i="7"/>
  <c r="J6" i="7"/>
  <c r="J7" i="7"/>
  <c r="J28" i="7"/>
  <c r="J41" i="7"/>
  <c r="J42" i="7"/>
  <c r="J57" i="7"/>
  <c r="J198" i="7"/>
  <c r="J209" i="7"/>
  <c r="J225" i="7"/>
  <c r="J226" i="7"/>
  <c r="J210" i="7"/>
  <c r="J211" i="7"/>
  <c r="J68" i="7"/>
  <c r="J8" i="7"/>
  <c r="J9" i="7"/>
  <c r="J58" i="7"/>
  <c r="J43" i="7"/>
  <c r="J142" i="7"/>
  <c r="J100" i="7"/>
  <c r="J101" i="7"/>
  <c r="J160" i="7"/>
  <c r="J185" i="7"/>
  <c r="J227" i="7"/>
  <c r="J228" i="7"/>
  <c r="J229" i="7"/>
  <c r="J186" i="7"/>
  <c r="J161" i="7"/>
  <c r="J162" i="7"/>
  <c r="J143" i="7"/>
  <c r="J125" i="7"/>
  <c r="J144" i="7"/>
  <c r="J102" i="7"/>
  <c r="J230" i="7"/>
  <c r="J10" i="7"/>
  <c r="J59" i="7"/>
  <c r="J112" i="7"/>
  <c r="J113" i="7"/>
  <c r="J145" i="7"/>
  <c r="J146" i="7"/>
  <c r="J175" i="7"/>
  <c r="J176" i="7"/>
  <c r="J187" i="7"/>
  <c r="J188" i="7"/>
  <c r="J199" i="7"/>
  <c r="J11" i="7"/>
  <c r="J12" i="7"/>
  <c r="J29" i="7"/>
  <c r="J44" i="7"/>
  <c r="J45" i="7"/>
  <c r="J46" i="7"/>
  <c r="J69" i="7"/>
  <c r="J94" i="7"/>
  <c r="J103" i="7"/>
  <c r="J114" i="7"/>
  <c r="J115" i="7"/>
  <c r="J126" i="7"/>
  <c r="J127" i="7"/>
  <c r="J128" i="7"/>
  <c r="J147" i="7"/>
  <c r="J148" i="7"/>
  <c r="J149" i="7"/>
  <c r="J163" i="7"/>
  <c r="J177" i="7"/>
  <c r="J178" i="7"/>
  <c r="J179" i="7"/>
  <c r="J180" i="7"/>
  <c r="J189" i="7"/>
  <c r="J190" i="7"/>
  <c r="J200" i="7"/>
  <c r="J212" i="7"/>
  <c r="J13" i="7"/>
  <c r="J14" i="7"/>
  <c r="J15" i="7"/>
  <c r="J30" i="7"/>
  <c r="J47" i="7"/>
  <c r="J48" i="7"/>
  <c r="J49" i="7"/>
  <c r="J60" i="7"/>
  <c r="J70" i="7"/>
  <c r="J95" i="7"/>
  <c r="J129" i="7"/>
  <c r="J130" i="7"/>
  <c r="J150" i="7"/>
  <c r="J151" i="7"/>
  <c r="J131" i="7"/>
  <c r="J164" i="7"/>
  <c r="J231" i="7"/>
  <c r="J132" i="7"/>
  <c r="J181" i="7"/>
  <c r="J182" i="7"/>
  <c r="J16" i="7"/>
  <c r="J17" i="7"/>
  <c r="J31" i="7"/>
  <c r="J50" i="7"/>
  <c r="J71" i="7"/>
  <c r="J85" i="7"/>
  <c r="J87" i="7"/>
  <c r="J96" i="7"/>
  <c r="J104" i="7"/>
  <c r="J105" i="7"/>
  <c r="J116" i="7"/>
  <c r="J152" i="7"/>
  <c r="J165" i="7"/>
  <c r="J166" i="7"/>
  <c r="J191" i="7"/>
  <c r="J192" i="7"/>
  <c r="J201" i="7"/>
  <c r="J202" i="7"/>
  <c r="J213" i="7"/>
  <c r="J232" i="7"/>
  <c r="J167" i="7"/>
  <c r="J18" i="7"/>
  <c r="J19" i="7"/>
  <c r="J32" i="7"/>
  <c r="J33" i="7"/>
  <c r="J34" i="7"/>
  <c r="J35" i="7"/>
  <c r="J51" i="7"/>
  <c r="J61" i="7"/>
  <c r="J62" i="7"/>
  <c r="J72" i="7"/>
  <c r="J88" i="7"/>
  <c r="J92" i="7"/>
  <c r="J97" i="7"/>
  <c r="J98" i="7"/>
  <c r="J133" i="7"/>
  <c r="J134" i="7"/>
  <c r="J153" i="7"/>
  <c r="J154" i="7"/>
  <c r="J233" i="7"/>
  <c r="J20" i="7"/>
  <c r="J63" i="7"/>
  <c r="J89" i="7"/>
  <c r="J21" i="7"/>
  <c r="J36" i="7"/>
  <c r="J52" i="7"/>
  <c r="J53" i="7"/>
  <c r="J64" i="7"/>
  <c r="J73" i="7"/>
  <c r="J90" i="7"/>
  <c r="J99" i="7"/>
  <c r="J106" i="7"/>
  <c r="J107" i="7"/>
  <c r="J117" i="7"/>
  <c r="J118" i="7"/>
  <c r="J119" i="7"/>
  <c r="J135" i="7"/>
  <c r="J136" i="7"/>
  <c r="J155" i="7"/>
  <c r="J168" i="7"/>
  <c r="J169" i="7"/>
  <c r="J183" i="7"/>
  <c r="J184" i="7"/>
  <c r="J193" i="7"/>
  <c r="J194" i="7"/>
  <c r="J203" i="7"/>
  <c r="J214" i="7"/>
  <c r="J215" i="7"/>
  <c r="J216" i="7"/>
  <c r="J217" i="7"/>
  <c r="J234" i="7"/>
  <c r="J235" i="7"/>
  <c r="G159" i="7"/>
  <c r="G197" i="7"/>
  <c r="G224" i="7"/>
  <c r="G174" i="7"/>
  <c r="G123" i="7"/>
  <c r="G124" i="7"/>
  <c r="G141" i="7"/>
  <c r="G6" i="7"/>
  <c r="G7" i="7"/>
  <c r="G28" i="7"/>
  <c r="G41" i="7"/>
  <c r="G42" i="7"/>
  <c r="G57" i="7"/>
  <c r="G198" i="7"/>
  <c r="G209" i="7"/>
  <c r="G225" i="7"/>
  <c r="G226" i="7"/>
  <c r="G210" i="7"/>
  <c r="G211" i="7"/>
  <c r="G68" i="7"/>
  <c r="G8" i="7"/>
  <c r="G9" i="7"/>
  <c r="G58" i="7"/>
  <c r="G43" i="7"/>
  <c r="G142" i="7"/>
  <c r="G100" i="7"/>
  <c r="G101" i="7"/>
  <c r="G160" i="7"/>
  <c r="G185" i="7"/>
  <c r="G227" i="7"/>
  <c r="G228" i="7"/>
  <c r="G229" i="7"/>
  <c r="G186" i="7"/>
  <c r="G161" i="7"/>
  <c r="G162" i="7"/>
  <c r="G143" i="7"/>
  <c r="G125" i="7"/>
  <c r="G144" i="7"/>
  <c r="G102" i="7"/>
  <c r="G230" i="7"/>
  <c r="G10" i="7"/>
  <c r="G59" i="7"/>
  <c r="G112" i="7"/>
  <c r="G113" i="7"/>
  <c r="G145" i="7"/>
  <c r="G146" i="7"/>
  <c r="G175" i="7"/>
  <c r="G176" i="7"/>
  <c r="G187" i="7"/>
  <c r="G188" i="7"/>
  <c r="G199" i="7"/>
  <c r="G11" i="7"/>
  <c r="G12" i="7"/>
  <c r="G29" i="7"/>
  <c r="G44" i="7"/>
  <c r="G45" i="7"/>
  <c r="G46" i="7"/>
  <c r="G69" i="7"/>
  <c r="G94" i="7"/>
  <c r="G103" i="7"/>
  <c r="G114" i="7"/>
  <c r="G115" i="7"/>
  <c r="G126" i="7"/>
  <c r="G127" i="7"/>
  <c r="G128" i="7"/>
  <c r="G147" i="7"/>
  <c r="G148" i="7"/>
  <c r="G149" i="7"/>
  <c r="G163" i="7"/>
  <c r="G177" i="7"/>
  <c r="G178" i="7"/>
  <c r="G179" i="7"/>
  <c r="G180" i="7"/>
  <c r="G189" i="7"/>
  <c r="G190" i="7"/>
  <c r="G200" i="7"/>
  <c r="G212" i="7"/>
  <c r="G13" i="7"/>
  <c r="G14" i="7"/>
  <c r="G15" i="7"/>
  <c r="G30" i="7"/>
  <c r="G47" i="7"/>
  <c r="G48" i="7"/>
  <c r="G49" i="7"/>
  <c r="G60" i="7"/>
  <c r="G70" i="7"/>
  <c r="G95" i="7"/>
  <c r="G129" i="7"/>
  <c r="G130" i="7"/>
  <c r="G150" i="7"/>
  <c r="G151" i="7"/>
  <c r="G131" i="7"/>
  <c r="G164" i="7"/>
  <c r="G231" i="7"/>
  <c r="G132" i="7"/>
  <c r="G181" i="7"/>
  <c r="G182" i="7"/>
  <c r="G16" i="7"/>
  <c r="G17" i="7"/>
  <c r="G31" i="7"/>
  <c r="G50" i="7"/>
  <c r="G71" i="7"/>
  <c r="G85" i="7"/>
  <c r="G87" i="7"/>
  <c r="G96" i="7"/>
  <c r="G104" i="7"/>
  <c r="G105" i="7"/>
  <c r="G116" i="7"/>
  <c r="G152" i="7"/>
  <c r="G165" i="7"/>
  <c r="G166" i="7"/>
  <c r="G191" i="7"/>
  <c r="G192" i="7"/>
  <c r="G201" i="7"/>
  <c r="G202" i="7"/>
  <c r="G213" i="7"/>
  <c r="G232" i="7"/>
  <c r="G167" i="7"/>
  <c r="G18" i="7"/>
  <c r="G19" i="7"/>
  <c r="G32" i="7"/>
  <c r="G33" i="7"/>
  <c r="G34" i="7"/>
  <c r="G35" i="7"/>
  <c r="G51" i="7"/>
  <c r="G61" i="7"/>
  <c r="G62" i="7"/>
  <c r="G72" i="7"/>
  <c r="G88" i="7"/>
  <c r="G92" i="7"/>
  <c r="G97" i="7"/>
  <c r="G98" i="7"/>
  <c r="G133" i="7"/>
  <c r="G134" i="7"/>
  <c r="G153" i="7"/>
  <c r="G154" i="7"/>
  <c r="G233" i="7"/>
  <c r="G20" i="7"/>
  <c r="G63" i="7"/>
  <c r="G89" i="7"/>
  <c r="G21" i="7"/>
  <c r="G36" i="7"/>
  <c r="G52" i="7"/>
  <c r="G53" i="7"/>
  <c r="G64" i="7"/>
  <c r="G73" i="7"/>
  <c r="G90" i="7"/>
  <c r="G99" i="7"/>
  <c r="G106" i="7"/>
  <c r="G107" i="7"/>
  <c r="G117" i="7"/>
  <c r="G118" i="7"/>
  <c r="G119" i="7"/>
  <c r="G135" i="7"/>
  <c r="G136" i="7"/>
  <c r="G155" i="7"/>
  <c r="G168" i="7"/>
  <c r="G169" i="7"/>
  <c r="G183" i="7"/>
  <c r="G184" i="7"/>
  <c r="G193" i="7"/>
  <c r="G194" i="7"/>
  <c r="G203" i="7"/>
  <c r="G214" i="7"/>
  <c r="G215" i="7"/>
  <c r="G216" i="7"/>
  <c r="G217" i="7"/>
  <c r="G234" i="7"/>
  <c r="G235" i="7"/>
  <c r="J208" i="7"/>
  <c r="G208" i="7"/>
  <c r="J223" i="7"/>
  <c r="G74" i="7"/>
  <c r="G223" i="7"/>
  <c r="J79" i="7"/>
  <c r="J80" i="7"/>
  <c r="J81" i="7"/>
  <c r="J65" i="7"/>
  <c r="J37" i="7"/>
  <c r="J2" i="7"/>
  <c r="J3" i="7"/>
  <c r="J218" i="7"/>
  <c r="J195" i="7"/>
  <c r="J170" i="7"/>
  <c r="J156" i="7"/>
  <c r="J157" i="7"/>
  <c r="J137" i="7"/>
  <c r="J120" i="7"/>
  <c r="J108" i="7"/>
  <c r="J219" i="7"/>
  <c r="J220" i="7"/>
  <c r="J204" i="7"/>
  <c r="J205" i="7"/>
  <c r="J196" i="7"/>
  <c r="J121" i="7"/>
  <c r="J122" i="7"/>
  <c r="J109" i="7"/>
  <c r="J75" i="7"/>
  <c r="J76" i="7"/>
  <c r="J86" i="7"/>
  <c r="J82" i="7"/>
  <c r="J91" i="7"/>
  <c r="J66" i="7"/>
  <c r="J54" i="7"/>
  <c r="J55" i="7"/>
  <c r="J38" i="7"/>
  <c r="J39" i="7"/>
  <c r="J22" i="7"/>
  <c r="J23" i="7"/>
  <c r="J4" i="7"/>
  <c r="J221" i="7"/>
  <c r="J222" i="7"/>
  <c r="J206" i="7"/>
  <c r="J207" i="7"/>
  <c r="J171" i="7"/>
  <c r="J172" i="7"/>
  <c r="J173" i="7"/>
  <c r="J158" i="7"/>
  <c r="J138" i="7"/>
  <c r="J139" i="7"/>
  <c r="J140" i="7"/>
  <c r="J110" i="7"/>
  <c r="J111" i="7"/>
  <c r="J77" i="7"/>
  <c r="J78" i="7"/>
  <c r="J83" i="7"/>
  <c r="J84" i="7"/>
  <c r="J93" i="7"/>
  <c r="J67" i="7"/>
  <c r="J56" i="7"/>
  <c r="J40" i="7"/>
  <c r="J24" i="7"/>
  <c r="J25" i="7"/>
  <c r="J26" i="7"/>
  <c r="J27" i="7"/>
  <c r="J5" i="7"/>
  <c r="G75" i="7"/>
  <c r="G76" i="7"/>
  <c r="G86" i="7"/>
  <c r="G82" i="7"/>
  <c r="G91" i="7"/>
  <c r="G66" i="7"/>
  <c r="G54" i="7"/>
  <c r="G55" i="7"/>
  <c r="G38" i="7"/>
  <c r="G39" i="7"/>
  <c r="G22" i="7"/>
  <c r="G23" i="7"/>
  <c r="G4" i="7"/>
  <c r="G221" i="7"/>
  <c r="G222" i="7"/>
  <c r="G206" i="7"/>
  <c r="G207" i="7"/>
  <c r="G171" i="7"/>
  <c r="G172" i="7"/>
  <c r="G173" i="7"/>
  <c r="G158" i="7"/>
  <c r="G138" i="7"/>
  <c r="G139" i="7"/>
  <c r="G140" i="7"/>
  <c r="G110" i="7"/>
  <c r="G111" i="7"/>
  <c r="G77" i="7"/>
  <c r="G78" i="7"/>
  <c r="G83" i="7"/>
  <c r="G84" i="7"/>
  <c r="G93" i="7"/>
  <c r="G67" i="7"/>
  <c r="G56" i="7"/>
  <c r="G40" i="7"/>
  <c r="G24" i="7"/>
  <c r="G25" i="7"/>
  <c r="G26" i="7"/>
  <c r="G27" i="7"/>
  <c r="G5" i="7"/>
  <c r="G79" i="7"/>
  <c r="G80" i="7"/>
  <c r="G81" i="7"/>
  <c r="G65" i="7"/>
  <c r="G37" i="7"/>
  <c r="G2" i="7"/>
  <c r="G3" i="7"/>
  <c r="G218" i="7"/>
  <c r="G195" i="7"/>
  <c r="G170" i="7"/>
  <c r="G156" i="7"/>
  <c r="G157" i="7"/>
  <c r="G137" i="7"/>
  <c r="G120" i="7"/>
  <c r="G108" i="7"/>
  <c r="G219" i="7"/>
  <c r="G220" i="7"/>
  <c r="G204" i="7"/>
  <c r="G205" i="7"/>
  <c r="G196" i="7"/>
  <c r="G121" i="7"/>
  <c r="G122" i="7"/>
  <c r="G109" i="7"/>
  <c r="J74" i="7"/>
  <c r="P66" i="7"/>
  <c r="P82" i="7"/>
  <c r="P75" i="7"/>
  <c r="P109" i="7"/>
  <c r="P121" i="7"/>
  <c r="P196" i="7"/>
  <c r="P205" i="7"/>
  <c r="P219" i="7"/>
  <c r="P137" i="7"/>
  <c r="P157" i="7"/>
  <c r="P170" i="7"/>
  <c r="P195" i="7"/>
  <c r="P3" i="7"/>
  <c r="X8" i="7"/>
  <c r="X12" i="7" s="1"/>
  <c r="P2" i="7"/>
  <c r="P37" i="7"/>
  <c r="X6" i="7"/>
  <c r="P65" i="7"/>
  <c r="P81" i="7"/>
  <c r="X4" i="7"/>
  <c r="P79" i="7"/>
  <c r="Z2" i="7" a="1"/>
  <c r="Z2" i="7" s="1"/>
  <c r="M80" i="7" s="1"/>
  <c r="X2" i="7"/>
  <c r="M235" i="7" l="1"/>
  <c r="M234" i="7"/>
  <c r="M217" i="7"/>
  <c r="M216" i="7"/>
  <c r="M215" i="7"/>
  <c r="M214" i="7"/>
  <c r="M118" i="7"/>
  <c r="M89" i="7"/>
  <c r="M72" i="7"/>
  <c r="M213" i="7"/>
  <c r="M87" i="7"/>
  <c r="M131" i="7"/>
  <c r="M15" i="7"/>
  <c r="M149" i="7"/>
  <c r="M45" i="7"/>
  <c r="M113" i="7"/>
  <c r="M229" i="7"/>
  <c r="M68" i="7"/>
  <c r="M6" i="7"/>
  <c r="M26" i="7"/>
  <c r="M110" i="7"/>
  <c r="M4" i="7"/>
  <c r="M86" i="7"/>
  <c r="M205" i="7"/>
  <c r="M157" i="7"/>
  <c r="M2" i="7"/>
  <c r="M117" i="7"/>
  <c r="M63" i="7"/>
  <c r="M62" i="7"/>
  <c r="M202" i="7"/>
  <c r="M85" i="7"/>
  <c r="M151" i="7"/>
  <c r="M14" i="7"/>
  <c r="M148" i="7"/>
  <c r="M44" i="7"/>
  <c r="M112" i="7"/>
  <c r="M228" i="7"/>
  <c r="M211" i="7"/>
  <c r="M141" i="7"/>
  <c r="M25" i="7"/>
  <c r="M140" i="7"/>
  <c r="M23" i="7"/>
  <c r="M76" i="7"/>
  <c r="M204" i="7"/>
  <c r="M156" i="7"/>
  <c r="M203" i="7"/>
  <c r="M194" i="7"/>
  <c r="M193" i="7"/>
  <c r="M184" i="7"/>
  <c r="M99" i="7"/>
  <c r="M154" i="7"/>
  <c r="M35" i="7"/>
  <c r="M191" i="7"/>
  <c r="M31" i="7"/>
  <c r="M129" i="7"/>
  <c r="M200" i="7"/>
  <c r="M127" i="7"/>
  <c r="M11" i="7"/>
  <c r="M230" i="7"/>
  <c r="M160" i="7"/>
  <c r="M225" i="7"/>
  <c r="M174" i="7"/>
  <c r="M56" i="7"/>
  <c r="M158" i="7"/>
  <c r="M38" i="7"/>
  <c r="M170" i="7"/>
  <c r="M133" i="7"/>
  <c r="M152" i="7"/>
  <c r="M180" i="7"/>
  <c r="M187" i="7"/>
  <c r="M57" i="7"/>
  <c r="M171" i="7"/>
  <c r="M120" i="7"/>
  <c r="M81" i="7"/>
  <c r="M53" i="7"/>
  <c r="M116" i="7"/>
  <c r="M179" i="7"/>
  <c r="M143" i="7"/>
  <c r="M223" i="7"/>
  <c r="M83" i="7"/>
  <c r="M52" i="7"/>
  <c r="M18" i="7"/>
  <c r="M132" i="7"/>
  <c r="M178" i="7"/>
  <c r="M175" i="7"/>
  <c r="M58" i="7"/>
  <c r="M208" i="7"/>
  <c r="M206" i="7"/>
  <c r="M3" i="7"/>
  <c r="M135" i="7"/>
  <c r="M167" i="7"/>
  <c r="M231" i="7"/>
  <c r="M177" i="7"/>
  <c r="M69" i="7"/>
  <c r="M161" i="7"/>
  <c r="M28" i="7"/>
  <c r="M77" i="7"/>
  <c r="M21" i="7"/>
  <c r="M96" i="7"/>
  <c r="M30" i="7"/>
  <c r="M46" i="7"/>
  <c r="M8" i="7"/>
  <c r="M27" i="7"/>
  <c r="M221" i="7"/>
  <c r="M107" i="7"/>
  <c r="M201" i="7"/>
  <c r="M150" i="7"/>
  <c r="M147" i="7"/>
  <c r="M59" i="7"/>
  <c r="M124" i="7"/>
  <c r="M139" i="7"/>
  <c r="M37" i="7"/>
  <c r="M233" i="7"/>
  <c r="M50" i="7"/>
  <c r="M212" i="7"/>
  <c r="M12" i="7"/>
  <c r="M185" i="7"/>
  <c r="M123" i="7"/>
  <c r="M138" i="7"/>
  <c r="M75" i="7"/>
  <c r="M183" i="7"/>
  <c r="M90" i="7"/>
  <c r="M153" i="7"/>
  <c r="M34" i="7"/>
  <c r="M166" i="7"/>
  <c r="M17" i="7"/>
  <c r="M95" i="7"/>
  <c r="M190" i="7"/>
  <c r="M126" i="7"/>
  <c r="M199" i="7"/>
  <c r="M102" i="7"/>
  <c r="M101" i="7"/>
  <c r="M209" i="7"/>
  <c r="M224" i="7"/>
  <c r="M67" i="7"/>
  <c r="M173" i="7"/>
  <c r="M55" i="7"/>
  <c r="M109" i="7"/>
  <c r="M219" i="7"/>
  <c r="M65" i="7"/>
  <c r="M64" i="7"/>
  <c r="M32" i="7"/>
  <c r="M60" i="7"/>
  <c r="M125" i="7"/>
  <c r="M159" i="7"/>
  <c r="M98" i="7"/>
  <c r="M19" i="7"/>
  <c r="M49" i="7"/>
  <c r="M103" i="7"/>
  <c r="M42" i="7"/>
  <c r="M207" i="7"/>
  <c r="M121" i="7"/>
  <c r="M136" i="7"/>
  <c r="M97" i="7"/>
  <c r="M105" i="7"/>
  <c r="M48" i="7"/>
  <c r="M94" i="7"/>
  <c r="M162" i="7"/>
  <c r="M41" i="7"/>
  <c r="M78" i="7"/>
  <c r="M91" i="7"/>
  <c r="M137" i="7"/>
  <c r="M36" i="7"/>
  <c r="M92" i="7"/>
  <c r="M104" i="7"/>
  <c r="M47" i="7"/>
  <c r="M146" i="7"/>
  <c r="M9" i="7"/>
  <c r="M5" i="7"/>
  <c r="M222" i="7"/>
  <c r="M196" i="7"/>
  <c r="M119" i="7"/>
  <c r="M88" i="7"/>
  <c r="M232" i="7"/>
  <c r="M164" i="7"/>
  <c r="M163" i="7"/>
  <c r="M145" i="7"/>
  <c r="M186" i="7"/>
  <c r="M7" i="7"/>
  <c r="M111" i="7"/>
  <c r="M82" i="7"/>
  <c r="M79" i="7"/>
  <c r="M20" i="7"/>
  <c r="M61" i="7"/>
  <c r="M71" i="7"/>
  <c r="M13" i="7"/>
  <c r="M29" i="7"/>
  <c r="M227" i="7"/>
  <c r="M210" i="7"/>
  <c r="M24" i="7"/>
  <c r="M22" i="7"/>
  <c r="M220" i="7"/>
  <c r="M106" i="7"/>
  <c r="M51" i="7"/>
  <c r="M192" i="7"/>
  <c r="M130" i="7"/>
  <c r="M128" i="7"/>
  <c r="M10" i="7"/>
  <c r="M226" i="7"/>
  <c r="M40" i="7"/>
  <c r="M39" i="7"/>
  <c r="M74" i="7"/>
  <c r="M169" i="7"/>
  <c r="M73" i="7"/>
  <c r="M134" i="7"/>
  <c r="M33" i="7"/>
  <c r="M165" i="7"/>
  <c r="M16" i="7"/>
  <c r="M70" i="7"/>
  <c r="M189" i="7"/>
  <c r="M115" i="7"/>
  <c r="M188" i="7"/>
  <c r="M144" i="7"/>
  <c r="M100" i="7"/>
  <c r="M198" i="7"/>
  <c r="M197" i="7"/>
  <c r="M93" i="7"/>
  <c r="M172" i="7"/>
  <c r="M54" i="7"/>
  <c r="M122" i="7"/>
  <c r="M108" i="7"/>
  <c r="M195" i="7"/>
  <c r="M168" i="7"/>
  <c r="M182" i="7"/>
  <c r="M114" i="7"/>
  <c r="M142" i="7"/>
  <c r="M84" i="7"/>
  <c r="M218" i="7"/>
  <c r="M155" i="7"/>
  <c r="M181" i="7"/>
  <c r="M176" i="7"/>
  <c r="M43" i="7"/>
  <c r="M66" i="7"/>
  <c r="X14" i="7" l="1"/>
  <c r="X18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<sst xmlns="http://schemas.openxmlformats.org/spreadsheetml/2006/main" count="1329" uniqueCount="150">
  <si>
    <t>Date processed</t>
  </si>
  <si>
    <t>Trap night</t>
  </si>
  <si>
    <t>Trap station</t>
  </si>
  <si>
    <t>Trap number</t>
  </si>
  <si>
    <t>Deg:South</t>
  </si>
  <si>
    <t>Min:South</t>
  </si>
  <si>
    <t>Sec:South</t>
  </si>
  <si>
    <t>Deg:East</t>
  </si>
  <si>
    <t>Min:East</t>
  </si>
  <si>
    <t>Sec:East</t>
  </si>
  <si>
    <t>Session</t>
  </si>
  <si>
    <t>Species</t>
  </si>
  <si>
    <t>Common name</t>
  </si>
  <si>
    <t>Sex</t>
  </si>
  <si>
    <t>Reproductive status</t>
  </si>
  <si>
    <t>Mass (g)</t>
  </si>
  <si>
    <t>Body length (mm)</t>
  </si>
  <si>
    <t>Head (L x W)</t>
  </si>
  <si>
    <t>Tail (L)</t>
  </si>
  <si>
    <t>Right ear (H x W)</t>
  </si>
  <si>
    <t>Recapture</t>
  </si>
  <si>
    <t>Bait</t>
  </si>
  <si>
    <t>Comment</t>
  </si>
  <si>
    <t>Total captures</t>
  </si>
  <si>
    <t>Unique names</t>
  </si>
  <si>
    <t>Camera</t>
  </si>
  <si>
    <t>Slope</t>
  </si>
  <si>
    <t>GPS</t>
  </si>
  <si>
    <t>Elevation</t>
  </si>
  <si>
    <t>Rhabdomys pumilio</t>
  </si>
  <si>
    <t>M</t>
  </si>
  <si>
    <t>35x14</t>
  </si>
  <si>
    <t>10x10</t>
  </si>
  <si>
    <t>N</t>
  </si>
  <si>
    <t>Peanut butter &amp; Oats</t>
  </si>
  <si>
    <t>South facing</t>
  </si>
  <si>
    <t>S34° 21.130' E20° 18.579'</t>
  </si>
  <si>
    <t>S34° 21.182' E20° 18.546'</t>
  </si>
  <si>
    <t>Total unique captures</t>
  </si>
  <si>
    <t>S34° 21.117' E20° 18.569'</t>
  </si>
  <si>
    <t>S34° 21.173' E20° 18.530'</t>
  </si>
  <si>
    <t>Otomys irroratus</t>
  </si>
  <si>
    <t>Escaped</t>
  </si>
  <si>
    <t>S34° 21.107' E20° 18.554'</t>
  </si>
  <si>
    <t>S34° 21.163' E20° 18.513'</t>
  </si>
  <si>
    <t>Gerbilliscus afra</t>
  </si>
  <si>
    <t>20X12</t>
  </si>
  <si>
    <t>White underbelly, white around eye, brown band on top</t>
  </si>
  <si>
    <t>Total recaptures captures</t>
  </si>
  <si>
    <t>S34° 21.095' E20° 18.539'</t>
  </si>
  <si>
    <t>S34° 21.150' E20° 18.482'</t>
  </si>
  <si>
    <t>Mus minutoides</t>
  </si>
  <si>
    <t>S34° 21.085' E20° 18.527'</t>
  </si>
  <si>
    <t>S34° 21.131' E20° 18.463'</t>
  </si>
  <si>
    <t>Clara's numbers</t>
  </si>
  <si>
    <t>S34° 21.017' E20° 18.430'</t>
  </si>
  <si>
    <t>S34° 21.061' E20° 18.353'</t>
  </si>
  <si>
    <t>S34° 21.029' E20° 18.442'</t>
  </si>
  <si>
    <t>S34° 21.079' E20° 18.375'</t>
  </si>
  <si>
    <t>Clara's unique captures</t>
  </si>
  <si>
    <t>S34° 21.048' E20° 18.458'</t>
  </si>
  <si>
    <t>S34° 21.100' E20° 18.402'</t>
  </si>
  <si>
    <t>S34° 21.059' E20° 18.471'</t>
  </si>
  <si>
    <t>S34° 21.115' E20° 18.429'</t>
  </si>
  <si>
    <t>F</t>
  </si>
  <si>
    <t>Not pregnant</t>
  </si>
  <si>
    <t>Clara's recaptures</t>
  </si>
  <si>
    <t>S34° 21.071' E20° 18.485'</t>
  </si>
  <si>
    <t>S34° 21.118' E20° 18.447'</t>
  </si>
  <si>
    <t>Crocidura cyanea</t>
  </si>
  <si>
    <t>North facing</t>
  </si>
  <si>
    <t>S34° 21.254' E20° 18.393'</t>
  </si>
  <si>
    <t>S34° 21.257' E20° 18.433'</t>
  </si>
  <si>
    <t>Shaun's numbers</t>
  </si>
  <si>
    <t>S34° 21.241' E20° 18.379'</t>
  </si>
  <si>
    <t>S34° 21.231' E20° 18.437'</t>
  </si>
  <si>
    <t>Elephantulus edwardii</t>
  </si>
  <si>
    <t>S34° 21.230' E20° 18.360'</t>
  </si>
  <si>
    <t>S34° 21.204' E20° 18.430'</t>
  </si>
  <si>
    <t>f</t>
  </si>
  <si>
    <t>Shaun's unique captures</t>
  </si>
  <si>
    <t>S34° 21.221' E20° 18.341'</t>
  </si>
  <si>
    <t>S34° 21.176' E20° 18.422'</t>
  </si>
  <si>
    <t>m</t>
  </si>
  <si>
    <t>S34° 21.214' E20° 18.323'</t>
  </si>
  <si>
    <t>S34° 21.152' E20° 18.402'</t>
  </si>
  <si>
    <t>Shaun's recaptures</t>
  </si>
  <si>
    <t>S34° 21.168' E20° 18.270'</t>
  </si>
  <si>
    <t>S34° 21.135' E20° 18.372'</t>
  </si>
  <si>
    <t>Vagina perforated</t>
  </si>
  <si>
    <t>S34° 21.149' E20° 18.264'</t>
  </si>
  <si>
    <t>S34° 21.121' E20° 18.346'</t>
  </si>
  <si>
    <t>S34° 21.129' E20° 18.271'</t>
  </si>
  <si>
    <t>S34° 21.111' E20° 18.317'</t>
  </si>
  <si>
    <t>S34° 21.113' E20° 18.267'</t>
  </si>
  <si>
    <t>S34° 21.096' E20° 18.301'</t>
  </si>
  <si>
    <t>S34° 21.098' E20° 18.258'</t>
  </si>
  <si>
    <t>S34° 21.078' E20° 18.285'</t>
  </si>
  <si>
    <t>Y</t>
  </si>
  <si>
    <t xml:space="preserve"> </t>
  </si>
  <si>
    <t>Recapture - together</t>
  </si>
  <si>
    <t>Tail cut</t>
  </si>
  <si>
    <t>17:30-05:00</t>
  </si>
  <si>
    <t>Pregnant</t>
  </si>
  <si>
    <t>Canned dog food</t>
  </si>
  <si>
    <t>24x14.5</t>
  </si>
  <si>
    <t>25x12</t>
  </si>
  <si>
    <t>Half tail</t>
  </si>
  <si>
    <t>11:30-17:00</t>
  </si>
  <si>
    <t>16:00-05:00</t>
  </si>
  <si>
    <t>Perforated</t>
  </si>
  <si>
    <t>16x16</t>
  </si>
  <si>
    <t>Hand caught @ 06:00. Lethargic</t>
  </si>
  <si>
    <t>Micaelamys namaquensis</t>
  </si>
  <si>
    <t>17.2x16.1</t>
  </si>
  <si>
    <t>Juvenile</t>
  </si>
  <si>
    <t>Swollen vagina</t>
  </si>
  <si>
    <t>Recapture (possibly from Clara)</t>
  </si>
  <si>
    <t>Neck hair</t>
  </si>
  <si>
    <t>1/2 tail</t>
  </si>
  <si>
    <t>1/2 tail - recapture</t>
  </si>
  <si>
    <t>Recapture - Neck hair</t>
  </si>
  <si>
    <t>Juvenile - Male?</t>
  </si>
  <si>
    <t>Rained - weight?</t>
  </si>
  <si>
    <t>Recapture (Clara)</t>
  </si>
  <si>
    <t>Pregnant?</t>
  </si>
  <si>
    <t>Neck - Recapture</t>
  </si>
  <si>
    <t>Fur very sparce - skin issues?</t>
  </si>
  <si>
    <t>13:30-17:00</t>
  </si>
  <si>
    <t>1/2 tail - Recapture</t>
  </si>
  <si>
    <t>Enlarged testis</t>
  </si>
  <si>
    <t>Vagina bleeding</t>
  </si>
  <si>
    <t>Rec</t>
  </si>
  <si>
    <t>Foot incl toes 23mm, foot without toes 20.1mm</t>
  </si>
  <si>
    <t>1/2 Tail</t>
  </si>
  <si>
    <t>Testis large</t>
  </si>
  <si>
    <t>Swollen nipples, round belly</t>
  </si>
  <si>
    <t>Swollen and red vagina</t>
  </si>
  <si>
    <t>Column1</t>
  </si>
  <si>
    <t>Column2</t>
  </si>
  <si>
    <t>Camera3</t>
  </si>
  <si>
    <t>Slope4</t>
  </si>
  <si>
    <t>GPS5</t>
  </si>
  <si>
    <t>Elevation6</t>
  </si>
  <si>
    <t>Deg:South7</t>
  </si>
  <si>
    <t>Min:South8</t>
  </si>
  <si>
    <t>Sec:South9</t>
  </si>
  <si>
    <t>Deg:East10</t>
  </si>
  <si>
    <t>Min:East11</t>
  </si>
  <si>
    <t>Sec:East12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</si>
</sst>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;[Red]\-&quot;R&quot;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/>
    <xf numFmtId="16" fontId="0" fillId="0" borderId="0" xfId="0" applyNumberFormat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/>
    <xf numFmtId="164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2" borderId="3" xfId="0" applyFill="1" applyBorder="1"/>
    <xf numFmtId="0" fontId="0" fillId="3" borderId="1" xfId="0" applyFill="1" applyBorder="1"/>
    <xf numFmtId="0" fontId="0" fillId="3" borderId="0" xfId="0" applyFill="1"/>
    <xf numFmtId="20" fontId="0" fillId="3" borderId="1" xfId="0" applyNumberFormat="1" applyFill="1" applyBorder="1"/>
    <xf numFmtId="0" fontId="0" fillId="4" borderId="1" xfId="0" applyFill="1" applyBorder="1"/>
    <xf numFmtId="0" fontId="0" fillId="4" borderId="0" xfId="0" applyFill="1"/>
    <xf numFmtId="20" fontId="0" fillId="4" borderId="1" xfId="0" applyNumberFormat="1" applyFill="1" applyBorder="1"/>
    <xf numFmtId="0" fontId="0" fillId="5" borderId="1" xfId="0" applyFill="1" applyBorder="1"/>
    <xf numFmtId="0" fontId="0" fillId="5" borderId="0" xfId="0" applyFill="1"/>
    <xf numFmtId="20" fontId="0" fillId="5" borderId="1" xfId="0" applyNumberFormat="1" applyFill="1" applyBorder="1"/>
    <xf numFmtId="0" fontId="0" fillId="6" borderId="1" xfId="0" applyFill="1" applyBorder="1"/>
    <xf numFmtId="0" fontId="0" fillId="6" borderId="0" xfId="0" applyFill="1"/>
    <xf numFmtId="20" fontId="0" fillId="6" borderId="1" xfId="0" applyNumberFormat="1" applyFill="1" applyBorder="1"/>
    <xf numFmtId="0" fontId="0" fillId="7" borderId="1" xfId="0" applyFill="1" applyBorder="1"/>
    <xf numFmtId="0" fontId="0" fillId="7" borderId="0" xfId="0" applyFill="1"/>
    <xf numFmtId="20" fontId="0" fillId="7" borderId="1" xfId="0" applyNumberFormat="1" applyFill="1" applyBorder="1"/>
    <xf numFmtId="1" fontId="0" fillId="7" borderId="1" xfId="0" applyNumberFormat="1" applyFill="1" applyBorder="1"/>
    <xf numFmtId="0" fontId="0" fillId="8" borderId="1" xfId="0" applyFill="1" applyBorder="1"/>
    <xf numFmtId="0" fontId="0" fillId="8" borderId="0" xfId="0" applyFill="1"/>
    <xf numFmtId="20" fontId="0" fillId="8" borderId="1" xfId="0" applyNumberFormat="1" applyFill="1" applyBorder="1"/>
    <xf numFmtId="0" fontId="0" fillId="9" borderId="1" xfId="0" applyFill="1" applyBorder="1"/>
    <xf numFmtId="0" fontId="0" fillId="9" borderId="0" xfId="0" applyFill="1"/>
    <xf numFmtId="20" fontId="0" fillId="9" borderId="1" xfId="0" applyNumberFormat="1" applyFill="1" applyBorder="1"/>
    <xf numFmtId="0" fontId="0" fillId="10" borderId="1" xfId="0" applyFill="1" applyBorder="1"/>
    <xf numFmtId="0" fontId="0" fillId="10" borderId="0" xfId="0" applyFill="1"/>
    <xf numFmtId="20" fontId="0" fillId="10" borderId="1" xfId="0" applyNumberFormat="1" applyFill="1" applyBorder="1"/>
    <xf numFmtId="0" fontId="0" fillId="10" borderId="3" xfId="0" applyFill="1" applyBorder="1"/>
    <xf numFmtId="0" fontId="0" fillId="4" borderId="3" xfId="0" applyFill="1" applyBorder="1"/>
  </cellXfs>
  <cellStyles count="1">
    <cellStyle name="Normal" xfId="0" builtinId="0"/>
  </cellStyles>
  <dxfs count="18">
    <dxf>
      <font>
        <b/>
        <i val="0"/>
        <color rgb="FFFF0000"/>
      </font>
    </dxf>
    <dxf>
      <font>
        <b/>
        <i val="0"/>
        <color theme="8"/>
      </font>
    </dxf>
    <dxf>
      <font>
        <b/>
        <i val="0"/>
        <color rgb="FF00B0F0"/>
      </font>
    </dxf>
    <dxf>
      <font>
        <b/>
        <i val="0"/>
        <color theme="6" tint="0.39994506668294322"/>
      </font>
    </dxf>
    <dxf>
      <font>
        <b/>
        <i val="0"/>
        <color rgb="FFFFC000"/>
      </font>
    </dxf>
    <dxf>
      <font>
        <b/>
        <i val="0"/>
        <color rgb="FFFFFF00"/>
      </font>
    </dxf>
    <dxf>
      <font>
        <b/>
        <i val="0"/>
        <color theme="0" tint="-0.34998626667073579"/>
      </font>
    </dxf>
    <dxf>
      <numFmt numFmtId="164" formatCode="&quot;R&quot;#,##0;[Red]\-&quot;R&quot;#,##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1" formatCode="dd\-mmm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22E5E-43B2-E644-8852-D423095BCEC3}" name="Table1" displayName="Table1" ref="A1:W235" totalsRowShown="0" headerRowDxfId="17">
  <sortState xmlns:xlrd2="http://schemas.microsoft.com/office/spreadsheetml/2017/richdata2" ref="A2:W235">
    <sortCondition ref="C1:C235"/>
  </sortState>
  <tableColumns count="23">
    <tableColumn id="1" xr3:uid="{DB1C7BED-7A01-DF48-90EC-812A9DBAE675}" name="Date processed" dataDxfId="16"/>
    <tableColumn id="2" xr3:uid="{210DA09A-08DE-4041-8A51-DAA577B4EF2A}" name="Trap night" dataDxfId="15"/>
    <tableColumn id="3" xr3:uid="{01539E1A-FCE4-B946-8B0F-205EE72584F9}" name="Trap station" dataDxfId="14"/>
    <tableColumn id="4" xr3:uid="{A15D7356-3515-6945-9D22-F5F8877E6AD4}" name="Trap number" dataDxfId="13"/>
    <tableColumn id="5" xr3:uid="{2BAAF5B6-7080-B945-9740-133BD8D717C3}" name="Deg:South"/>
    <tableColumn id="6" xr3:uid="{C67D6BC8-D25B-0F40-8A00-F12319A660FD}" name="Min:South"/>
    <tableColumn id="7" xr3:uid="{8637ED0D-ABA8-6642-9EE9-8472CB4DC99F}" name="Sec:South">
      <calculatedColumnFormula>IF(C2=1,$AU$2,IF(C2=2,$AU$3,IF(C2=3,$AU$4,IF(C2=4,$AU$5,IF(C2=5,$AU$6,IF(C2=6,$AU$7,IF(C2=7,$AU$8,IF(C2=8,$AU$9,IF(C2=9,$AU$10,IF(C2=10,$AU$11,IF(C2=11,$AU$12,IF(C2=12,$AU$13,IF(C2=13,$AU$14,IF(C2=14,$AU$15,IF(C2=15,$AU$16,IF(C2=16,$AU$17,IF(C2=17,$AU$18,IF(C2=18,$AU$19,IF(C2=19,$AU$20,IF(C2=20,$AU$21))))))))))))))))))))</calculatedColumnFormula>
    </tableColumn>
    <tableColumn id="8" xr3:uid="{254C395E-6E0D-8A43-AB88-AD81BCA2F865}" name="Deg:East"/>
    <tableColumn id="9" xr3:uid="{B510EEC1-33A7-6446-968E-BB1C97CBAA1E}" name="Min:East"/>
    <tableColumn id="10" xr3:uid="{D0561C26-C7EB-144F-8B8D-71D6292CCA31}" name="Sec:East">
      <calculatedColumnFormula>IF(C2=1,$AX$2,IF(C2=2,$AX$3,IF(C2=3,$AX$4,IF(C2=4,$AX$5,IF(C2=5,$AX$6,IF(C2=6,$AX$7,IF(C2=7,$AX$8,IF(C2=8,$AX$9,IF(C2=9,$AX$10,IF(C2=10,$AX$11,IF(C2=11,$AX$12,IF(C2=12,$AX$13,IF(C2=13,$AX$14,IF(C2=14,$AX$15,IF(C2=15,$AX$16,IF(C2=16,$AX$17,IF(C2=17,$AX$18,IF(C2=18,$AX$19,IF(C2=19,$AX$20,IF(C2=20,$AX$21))))))))))))))))))))</calculatedColumnFormula>
    </tableColumn>
    <tableColumn id="11" xr3:uid="{ACCA4E3C-0CFC-404B-AE7C-38515D3533FA}" name="Session" dataDxfId="12"/>
    <tableColumn id="12" xr3:uid="{619B8276-897B-1F49-B413-75D14483A5B5}" name="Species" dataDxfId="11"/>
    <tableColumn id="13" xr3:uid="{4476DD56-D561-E64A-B305-AA71E975A58E}" name="Common name" dataDxfId="10">
      <calculatedColumnFormula>IF(L2 = $Z$2, "Striped field mouse", IF(L2=$Z$3,"Vlei rat",IF(L2=$Z$4, "Cape gerbil", IF(L2=$Z$5,"Pygmy mouse", IF(L2=$Z$6, "Grey musk shrew",IF(L2=$Z$7, "Cape rock sengi",IF(L2=$Z$8, "Namaqua rock mouse","")))))))</calculatedColumnFormula>
    </tableColumn>
    <tableColumn id="14" xr3:uid="{2DB20F60-FDBF-9449-A7F3-0F5462C63D36}" name="Sex" dataDxfId="9"/>
    <tableColumn id="15" xr3:uid="{75650E66-E303-C340-A5A1-D8B2C2709251}" name="Reproductive status"/>
    <tableColumn id="16" xr3:uid="{6B235533-162E-7F4D-AABB-EAA2181D9B9A}" name="Mass (g)" dataDxfId="8"/>
    <tableColumn id="17" xr3:uid="{E0633E40-7B8D-6E48-A64B-788120A5A95D}" name="Body length (mm)"/>
    <tableColumn id="18" xr3:uid="{2267152D-53FA-5048-A6DE-3FB11C737511}" name="Head (L x W)"/>
    <tableColumn id="19" xr3:uid="{34FC162B-D72B-2148-B264-20D77D2610F3}" name="Tail (L)"/>
    <tableColumn id="20" xr3:uid="{9D528AA6-5E8E-CD4A-8120-84BBB7F929C5}" name="Right ear (H x W)"/>
    <tableColumn id="21" xr3:uid="{1AB1F207-8722-1641-B191-E2BCFE6B85DB}" name="Recapture"/>
    <tableColumn id="22" xr3:uid="{BB2F4388-7BB0-F64A-89D6-7AF505907621}" name="Bait"/>
    <tableColumn id="23" xr3:uid="{8DE95E54-8DCE-934C-A33E-57712D5FAB19}" name="Comm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EBB132-9D95-AF4C-B29C-E769918E7DED}" name="Table2" displayName="Table2" ref="AC1:AX21" totalsRowShown="0">
  <autoFilter ref="AC1:AX21" xr:uid="{C5EBB132-9D95-AF4C-B29C-E769918E7DED}"/>
  <tableColumns count="22">
    <tableColumn id="1" xr3:uid="{561E78A9-44C0-3346-8270-562655EE60FF}" name="Camera"/>
    <tableColumn id="2" xr3:uid="{5A568ACF-6015-6D4E-A5B0-AB04B28ADA67}" name="Slope"/>
    <tableColumn id="3" xr3:uid="{E070D34B-7BCA-6146-B0EF-041E0411F29E}" name="GPS"/>
    <tableColumn id="4" xr3:uid="{C34D5525-A9A4-434C-9BE4-331B2B11CC0D}" name="Elevation"/>
    <tableColumn id="5" xr3:uid="{FE6A3333-1E24-914C-9E88-DE0831A34CCE}" name="Deg:South"/>
    <tableColumn id="6" xr3:uid="{D617144C-CEDD-454A-B5A8-72F576BA508E}" name="Min:South"/>
    <tableColumn id="7" xr3:uid="{FD4C8935-CDD3-2A41-858B-04E58F7057AE}" name="Sec:South"/>
    <tableColumn id="8" xr3:uid="{1A0A5DD0-A794-9B46-AD8A-D567C7FD4914}" name="Deg:East"/>
    <tableColumn id="9" xr3:uid="{A87B05BE-4B5E-334E-9F22-95FC85B16F81}" name="Min:East"/>
    <tableColumn id="10" xr3:uid="{6AC58925-EEB7-5141-8A10-FDF12AF1408C}" name="Sec:East"/>
    <tableColumn id="11" xr3:uid="{42784677-E90E-584E-8FEA-A3631F8BB5CA}" name="Column1"/>
    <tableColumn id="12" xr3:uid="{525B78D0-B241-104C-9633-D1E051AFB97E}" name="Column2"/>
    <tableColumn id="13" xr3:uid="{49028747-0349-5149-8838-6B2393B761AB}" name="Camera3" dataDxfId="7"/>
    <tableColumn id="14" xr3:uid="{89992E32-8D80-6A4C-A6C4-439C9E5C473A}" name="Slope4"/>
    <tableColumn id="15" xr3:uid="{524252E0-293E-5142-A93A-D0F4FEFD6B9B}" name="GPS5"/>
    <tableColumn id="16" xr3:uid="{0800A66E-247D-DD4F-8DEA-503B08AD3015}" name="Elevation6"/>
    <tableColumn id="17" xr3:uid="{4204F241-9A20-E94F-B8DA-1F0198AC29D4}" name="Deg:South7"/>
    <tableColumn id="18" xr3:uid="{0201EC1A-86F2-A347-84B1-FFE8AD6783F8}" name="Min:South8"/>
    <tableColumn id="19" xr3:uid="{7936DCC3-F13C-3844-AB49-42EFE4A379EE}" name="Sec:South9"/>
    <tableColumn id="20" xr3:uid="{4C742B1C-B8D8-C740-A81C-C62CB86CD4B7}" name="Deg:East10"/>
    <tableColumn id="21" xr3:uid="{C4CA7EA0-AA93-4042-85E5-B80DF60D866C}" name="Min:East11"/>
    <tableColumn id="22" xr3:uid="{7B2EAA31-2335-DA4D-A44C-A09E204BCCB1}" name="Sec:East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D4AE-8CDA-4AF5-9997-AEDB7DEA5BA3}">
  <sheetPr>
    <pageSetUpPr fitToPage="1"/>
  </sheetPr>
  <dimension ref="A1:AX1048576"/>
  <sheetViews>
    <sheetView tabSelected="1" topLeftCell="C1" zoomScale="96" zoomScaleNormal="100" workbookViewId="0">
      <selection activeCell="AA26" sqref="AA26"/>
    </sheetView>
  </sheetViews>
  <sheetFormatPr baseColWidth="10" defaultColWidth="8.83203125" defaultRowHeight="15" x14ac:dyDescent="0.2"/>
  <cols>
    <col min="1" max="1" width="15.83203125" hidden="1" customWidth="1"/>
    <col min="2" max="2" width="11.33203125" hidden="1" customWidth="1"/>
    <col min="3" max="3" width="12.83203125" bestFit="1" customWidth="1"/>
    <col min="4" max="4" width="13.5" bestFit="1" customWidth="1"/>
    <col min="5" max="5" width="11.83203125" hidden="1" customWidth="1"/>
    <col min="6" max="7" width="11.6640625" hidden="1" customWidth="1"/>
    <col min="8" max="8" width="10.5" hidden="1" customWidth="1"/>
    <col min="9" max="10" width="10.33203125" hidden="1" customWidth="1"/>
    <col min="11" max="11" width="10.6640625" hidden="1" customWidth="1"/>
    <col min="12" max="12" width="21.1640625" bestFit="1" customWidth="1"/>
    <col min="13" max="13" width="18.1640625" bestFit="1" customWidth="1"/>
    <col min="14" max="14" width="6.5" hidden="1" customWidth="1"/>
    <col min="15" max="15" width="19.5" hidden="1" customWidth="1"/>
    <col min="16" max="16" width="9.6640625" hidden="1" customWidth="1"/>
    <col min="17" max="17" width="17.1640625" hidden="1" customWidth="1"/>
    <col min="18" max="18" width="12.83203125" hidden="1" customWidth="1"/>
    <col min="19" max="19" width="8.5" hidden="1" customWidth="1"/>
    <col min="20" max="20" width="16" hidden="1" customWidth="1"/>
    <col min="21" max="21" width="11.6640625" hidden="1" customWidth="1"/>
    <col min="22" max="22" width="16.6640625" bestFit="1" customWidth="1"/>
    <col min="23" max="23" width="11.5" hidden="1" customWidth="1"/>
    <col min="24" max="24" width="21.1640625" hidden="1" customWidth="1"/>
    <col min="25" max="25" width="0" hidden="1" customWidth="1"/>
    <col min="26" max="26" width="21.1640625" hidden="1" customWidth="1"/>
    <col min="29" max="29" width="9.6640625" hidden="1" customWidth="1"/>
    <col min="30" max="30" width="8.1640625" hidden="1" customWidth="1"/>
    <col min="31" max="31" width="6.83203125" hidden="1" customWidth="1"/>
    <col min="32" max="32" width="11" hidden="1" customWidth="1"/>
    <col min="33" max="33" width="11.83203125" hidden="1" customWidth="1"/>
    <col min="34" max="35" width="11.6640625" hidden="1" customWidth="1"/>
    <col min="36" max="36" width="10.5" hidden="1" customWidth="1"/>
    <col min="37" max="38" width="10.33203125" hidden="1" customWidth="1"/>
    <col min="39" max="40" width="10.83203125" hidden="1" customWidth="1"/>
    <col min="41" max="41" width="10.6640625" hidden="1" customWidth="1"/>
    <col min="42" max="42" width="9.1640625" hidden="1" customWidth="1"/>
    <col min="43" max="43" width="7.83203125" hidden="1" customWidth="1"/>
    <col min="44" max="44" width="12" hidden="1" customWidth="1"/>
    <col min="45" max="45" width="12.83203125" hidden="1" customWidth="1"/>
    <col min="46" max="47" width="12.6640625" hidden="1" customWidth="1"/>
    <col min="48" max="48" width="12.5" hidden="1" customWidth="1"/>
    <col min="49" max="50" width="12.33203125" hidden="1" customWidth="1"/>
  </cols>
  <sheetData>
    <row r="1" spans="1:50" ht="16" x14ac:dyDescent="0.2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6" t="s">
        <v>23</v>
      </c>
      <c r="Z1" s="5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</row>
    <row r="2" spans="1:50" ht="17" customHeight="1" x14ac:dyDescent="0.2">
      <c r="A2" s="3">
        <v>45552</v>
      </c>
      <c r="B2" s="1">
        <v>1</v>
      </c>
      <c r="C2" s="12">
        <v>1</v>
      </c>
      <c r="D2" s="12">
        <v>2</v>
      </c>
      <c r="E2" s="13">
        <v>34</v>
      </c>
      <c r="F2" s="13">
        <v>21</v>
      </c>
      <c r="G2" s="13">
        <f>IF(C2=1,$AI$2,IF(C2=2,$AI$3,IF(C2=3,$AI$4,IF(C2=4,$AI$5,IF(C2=5,$AI$6,IF(C2=6,$AI$7,IF(C2=7,$AI$8,IF(C2=8,$AI$9,IF(C2=9,$AI$10,IF(C2=10,$AI$11,IF(C2=11,$AI$12,IF(C2=12,$AI$13,IF(C2=13,$AI$14,IF(C2=14,$AI$15,IF(C2=15,$AI$16,IF(C2=16,$AI$17,IF(C2=17,$AI$18,IF(C2=18,$AI$19,IF(C2=19,$AI$20,IF(C2=20,$AI$21))))))))))))))))))))</f>
        <v>8</v>
      </c>
      <c r="H2" s="13">
        <v>20</v>
      </c>
      <c r="I2" s="13">
        <v>18</v>
      </c>
      <c r="J2" s="13">
        <f>IF(C2=1,$AL$2,IF(C2=2,$AL$3,IF(C2=3,$AL$4,IF(C2=4,$AL$5,IF(C2=5,$AL$6,IF(C2=6,$AL$7,IF(C2=7,$AL$8,IF(C2=8,$AL$9,IF(C2=9,$AL$10,IF(C2=10,$AL$11,IF(C2=11,$AL$12,IF(C2=12,$AL$13,IF(C2=13,$AL$14,IF(C2=14,$AL$15,IF(C2=15,$AL$16,IF(C2=16,$AL$17,IF(C2=17,$AL$18,IF(C2=18,$AL$19,IF(C2=19,$AL$20,IF(C2=20,$AL$21))))))))))))))))))))</f>
        <v>35</v>
      </c>
      <c r="K2" s="14">
        <v>0.9819444444444444</v>
      </c>
      <c r="L2" s="12" t="s">
        <v>29</v>
      </c>
      <c r="M2" s="12" t="str">
        <f t="shared" ref="M2:M65" si="0">IF(L2 = $Z$2, "Striped field mouse", IF(L2=$Z$3,"Vlei rat",IF(L2=$Z$4, "Cape gerbil", IF(L2=$Z$5,"Pygmy mouse", IF(L2=$Z$6, "Grey musk shrew",IF(L2=$Z$7, "Cape rock sengi",IF(L2=$Z$8, "Namaqua rock mouse","")))))))</f>
        <v>Striped field mouse</v>
      </c>
      <c r="N2" s="12" t="s">
        <v>30</v>
      </c>
      <c r="O2" s="12"/>
      <c r="P2" s="12">
        <f>63-5</f>
        <v>58</v>
      </c>
      <c r="Q2" s="12"/>
      <c r="R2" s="12"/>
      <c r="S2" s="12"/>
      <c r="T2" s="12"/>
      <c r="U2" s="12" t="s">
        <v>33</v>
      </c>
      <c r="V2" s="12" t="s">
        <v>34</v>
      </c>
      <c r="W2" s="1"/>
      <c r="X2">
        <f>COUNTA(L2:L206)</f>
        <v>205</v>
      </c>
      <c r="Z2" t="str" cm="1">
        <f t="array" ref="Z2:Z8">_xlfn.UNIQUE(L2:L206)</f>
        <v>Rhabdomys pumilio</v>
      </c>
      <c r="AC2">
        <v>1</v>
      </c>
      <c r="AD2" t="s">
        <v>35</v>
      </c>
      <c r="AE2" t="s">
        <v>36</v>
      </c>
      <c r="AF2">
        <v>155</v>
      </c>
      <c r="AG2">
        <v>34</v>
      </c>
      <c r="AH2">
        <v>21</v>
      </c>
      <c r="AI2">
        <v>8</v>
      </c>
      <c r="AJ2">
        <v>20</v>
      </c>
      <c r="AK2">
        <v>18</v>
      </c>
      <c r="AL2">
        <v>35</v>
      </c>
      <c r="AO2" s="8">
        <v>1</v>
      </c>
      <c r="AP2" t="s">
        <v>35</v>
      </c>
      <c r="AQ2" t="s">
        <v>37</v>
      </c>
      <c r="AR2">
        <v>126</v>
      </c>
      <c r="AS2">
        <v>34</v>
      </c>
      <c r="AT2">
        <v>21</v>
      </c>
      <c r="AU2">
        <v>11</v>
      </c>
      <c r="AV2">
        <v>20</v>
      </c>
      <c r="AW2">
        <v>18</v>
      </c>
      <c r="AX2">
        <v>35</v>
      </c>
    </row>
    <row r="3" spans="1:50" ht="17" customHeight="1" x14ac:dyDescent="0.2">
      <c r="A3" s="3">
        <v>45552</v>
      </c>
      <c r="B3" s="1">
        <v>1</v>
      </c>
      <c r="C3" s="12">
        <v>1</v>
      </c>
      <c r="D3" s="12">
        <v>5</v>
      </c>
      <c r="E3" s="13">
        <v>34</v>
      </c>
      <c r="F3" s="13">
        <v>21</v>
      </c>
      <c r="G3" s="13">
        <f>IF(C3=1,$AI$2,IF(C3=2,$AI$3,IF(C3=3,$AI$4,IF(C3=4,$AI$5,IF(C3=5,$AI$6,IF(C3=6,$AI$7,IF(C3=7,$AI$8,IF(C3=8,$AI$9,IF(C3=9,$AI$10,IF(C3=10,$AI$11,IF(C3=11,$AI$12,IF(C3=12,$AI$13,IF(C3=13,$AI$14,IF(C3=14,$AI$15,IF(C3=15,$AI$16,IF(C3=16,$AI$17,IF(C3=17,$AI$18,IF(C3=18,$AI$19,IF(C3=19,$AI$20,IF(C3=20,$AI$21))))))))))))))))))))</f>
        <v>8</v>
      </c>
      <c r="H3" s="13">
        <v>20</v>
      </c>
      <c r="I3" s="13">
        <v>18</v>
      </c>
      <c r="J3" s="13">
        <f>IF(C3=1,$AL$2,IF(C3=2,$AL$3,IF(C3=3,$AL$4,IF(C3=4,$AL$5,IF(C3=5,$AL$6,IF(C3=6,$AL$7,IF(C3=7,$AL$8,IF(C3=8,$AL$9,IF(C3=9,$AL$10,IF(C3=10,$AL$11,IF(C3=11,$AL$12,IF(C3=12,$AL$13,IF(C3=13,$AL$14,IF(C3=14,$AL$15,IF(C3=15,$AL$16,IF(C3=16,$AL$17,IF(C3=17,$AL$18,IF(C3=18,$AL$19,IF(C3=19,$AL$20,IF(C3=20,$AL$21))))))))))))))))))))</f>
        <v>35</v>
      </c>
      <c r="K3" s="14">
        <v>0.98541666666666672</v>
      </c>
      <c r="L3" s="12" t="s">
        <v>29</v>
      </c>
      <c r="M3" s="12" t="str">
        <f t="shared" si="0"/>
        <v>Striped field mouse</v>
      </c>
      <c r="N3" s="12" t="s">
        <v>30</v>
      </c>
      <c r="O3" s="12"/>
      <c r="P3" s="12">
        <f>67-5</f>
        <v>62</v>
      </c>
      <c r="Q3" s="12"/>
      <c r="R3" s="12"/>
      <c r="S3" s="12"/>
      <c r="T3" s="12"/>
      <c r="U3" s="12" t="s">
        <v>33</v>
      </c>
      <c r="V3" s="12" t="s">
        <v>34</v>
      </c>
      <c r="W3" s="1"/>
      <c r="X3" t="s">
        <v>38</v>
      </c>
      <c r="Z3" t="str">
        <v>Elephantulus edwardii</v>
      </c>
      <c r="AC3">
        <v>2</v>
      </c>
      <c r="AD3" t="s">
        <v>35</v>
      </c>
      <c r="AE3" t="s">
        <v>39</v>
      </c>
      <c r="AF3">
        <v>137</v>
      </c>
      <c r="AG3">
        <v>34</v>
      </c>
      <c r="AH3">
        <v>21</v>
      </c>
      <c r="AI3">
        <v>7</v>
      </c>
      <c r="AJ3">
        <v>20</v>
      </c>
      <c r="AK3">
        <v>18</v>
      </c>
      <c r="AL3">
        <v>34</v>
      </c>
      <c r="AO3" s="8">
        <v>2</v>
      </c>
      <c r="AP3" t="s">
        <v>35</v>
      </c>
      <c r="AQ3" t="s">
        <v>40</v>
      </c>
      <c r="AR3">
        <v>124</v>
      </c>
      <c r="AS3">
        <v>34</v>
      </c>
      <c r="AT3">
        <v>21</v>
      </c>
      <c r="AU3">
        <v>10</v>
      </c>
      <c r="AV3">
        <v>20</v>
      </c>
      <c r="AW3">
        <v>18</v>
      </c>
      <c r="AX3">
        <v>34</v>
      </c>
    </row>
    <row r="4" spans="1:50" ht="17" customHeight="1" x14ac:dyDescent="0.2">
      <c r="A4" s="3">
        <v>45553</v>
      </c>
      <c r="B4" s="1">
        <v>2</v>
      </c>
      <c r="C4" s="12">
        <v>1</v>
      </c>
      <c r="D4" s="12">
        <v>4</v>
      </c>
      <c r="E4" s="13">
        <v>34</v>
      </c>
      <c r="F4" s="13">
        <v>21</v>
      </c>
      <c r="G4" s="13">
        <f>IF(C4=1,$AI$2,IF(C4=2,$AI$3,IF(C4=3,$AI$4,IF(C4=4,$AI$5,IF(C4=5,$AI$6,IF(C4=6,$AI$7,IF(C4=7,$AI$8,IF(C4=8,$AI$9,IF(C4=9,$AI$10,IF(C4=10,$AI$11,IF(C4=11,$AI$12,IF(C4=12,$AI$13,IF(C4=13,$AI$14,IF(C4=14,$AI$15,IF(C4=15,$AI$16,IF(C4=16,$AI$17,IF(C4=17,$AI$18,IF(C4=18,$AI$19,IF(C4=19,$AI$20,IF(C4=20,$AI$21))))))))))))))))))))</f>
        <v>8</v>
      </c>
      <c r="H4" s="13">
        <v>20</v>
      </c>
      <c r="I4" s="13">
        <v>18</v>
      </c>
      <c r="J4" s="13">
        <f>IF(C4=1,$AL$2,IF(C4=2,$AL$3,IF(C4=3,$AL$4,IF(C4=4,$AL$5,IF(C4=5,$AL$6,IF(C4=6,$AL$7,IF(C4=7,$AL$8,IF(C4=8,$AL$9,IF(C4=9,$AL$10,IF(C4=10,$AL$11,IF(C4=11,$AL$12,IF(C4=12,$AL$13,IF(C4=13,$AL$14,IF(C4=14,$AL$15,IF(C4=15,$AL$16,IF(C4=16,$AL$17,IF(C4=17,$AL$18,IF(C4=18,$AL$19,IF(C4=19,$AL$20,IF(C4=20,$AL$21))))))))))))))))))))</f>
        <v>35</v>
      </c>
      <c r="K4" s="14">
        <v>0.46527777777777779</v>
      </c>
      <c r="L4" s="12" t="s">
        <v>29</v>
      </c>
      <c r="M4" s="12" t="str">
        <f t="shared" si="0"/>
        <v>Striped field mouse</v>
      </c>
      <c r="N4" s="12" t="s">
        <v>79</v>
      </c>
      <c r="O4" s="12" t="s">
        <v>65</v>
      </c>
      <c r="P4" s="12">
        <v>38</v>
      </c>
      <c r="Q4" s="12"/>
      <c r="R4" s="12"/>
      <c r="S4" s="12"/>
      <c r="T4" s="12"/>
      <c r="U4" s="12" t="s">
        <v>33</v>
      </c>
      <c r="V4" s="12" t="s">
        <v>34</v>
      </c>
      <c r="W4" s="1"/>
      <c r="X4">
        <f>COUNTIF($U$2:$U$206,"N")</f>
        <v>131</v>
      </c>
      <c r="Z4" t="str">
        <v>Crocidura cyanea</v>
      </c>
      <c r="AC4">
        <v>3</v>
      </c>
      <c r="AD4" t="s">
        <v>35</v>
      </c>
      <c r="AE4" t="s">
        <v>43</v>
      </c>
      <c r="AF4">
        <v>138</v>
      </c>
      <c r="AG4">
        <v>34</v>
      </c>
      <c r="AH4">
        <v>21</v>
      </c>
      <c r="AI4">
        <v>6</v>
      </c>
      <c r="AJ4">
        <v>20</v>
      </c>
      <c r="AK4">
        <v>18</v>
      </c>
      <c r="AL4">
        <v>33</v>
      </c>
      <c r="AO4" s="8">
        <v>3</v>
      </c>
      <c r="AP4" t="s">
        <v>35</v>
      </c>
      <c r="AQ4" t="s">
        <v>44</v>
      </c>
      <c r="AR4">
        <v>126</v>
      </c>
      <c r="AS4">
        <v>34</v>
      </c>
      <c r="AT4">
        <v>21</v>
      </c>
      <c r="AU4">
        <v>10</v>
      </c>
      <c r="AV4">
        <v>20</v>
      </c>
      <c r="AW4">
        <v>18</v>
      </c>
      <c r="AX4">
        <v>33</v>
      </c>
    </row>
    <row r="5" spans="1:50" ht="17" customHeight="1" x14ac:dyDescent="0.2">
      <c r="A5" s="3">
        <v>45555</v>
      </c>
      <c r="B5" s="1">
        <v>4</v>
      </c>
      <c r="C5" s="12">
        <v>1</v>
      </c>
      <c r="D5" s="12">
        <v>4</v>
      </c>
      <c r="E5" s="13">
        <v>34</v>
      </c>
      <c r="F5" s="13">
        <v>21</v>
      </c>
      <c r="G5" s="13">
        <f>IF(C5=1,$AI$2,IF(C5=2,$AI$3,IF(C5=3,$AI$4,IF(C5=4,$AI$5,IF(C5=5,$AI$6,IF(C5=6,$AI$7,IF(C5=7,$AI$8,IF(C5=8,$AI$9,IF(C5=9,$AI$10,IF(C5=10,$AI$11,IF(C5=11,$AI$12,IF(C5=12,$AI$13,IF(C5=13,$AI$14,IF(C5=14,$AI$15,IF(C5=15,$AI$16,IF(C5=16,$AI$17,IF(C5=17,$AI$18,IF(C5=18,$AI$19,IF(C5=19,$AI$20,IF(C5=20,$AI$21))))))))))))))))))))</f>
        <v>8</v>
      </c>
      <c r="H5" s="13">
        <v>20</v>
      </c>
      <c r="I5" s="13">
        <v>18</v>
      </c>
      <c r="J5" s="13">
        <f>IF(C5=1,$AL$2,IF(C5=2,$AL$3,IF(C5=3,$AL$4,IF(C5=4,$AL$5,IF(C5=5,$AL$6,IF(C5=6,$AL$7,IF(C5=7,$AL$8,IF(C5=8,$AL$9,IF(C5=9,$AL$10,IF(C5=10,$AL$11,IF(C5=11,$AL$12,IF(C5=12,$AL$13,IF(C5=13,$AL$14,IF(C5=14,$AL$15,IF(C5=15,$AL$16,IF(C5=16,$AL$17,IF(C5=17,$AL$18,IF(C5=18,$AL$19,IF(C5=19,$AL$20,IF(C5=20,$AL$21))))))))))))))))))))</f>
        <v>35</v>
      </c>
      <c r="K5" s="14">
        <v>0.46527777777777779</v>
      </c>
      <c r="L5" s="12" t="s">
        <v>29</v>
      </c>
      <c r="M5" s="12" t="str">
        <f t="shared" si="0"/>
        <v>Striped field mouse</v>
      </c>
      <c r="N5" s="12" t="s">
        <v>79</v>
      </c>
      <c r="O5" s="12"/>
      <c r="P5" s="12"/>
      <c r="Q5" s="12"/>
      <c r="R5" s="12"/>
      <c r="S5" s="12"/>
      <c r="T5" s="12"/>
      <c r="U5" s="12" t="s">
        <v>98</v>
      </c>
      <c r="V5" s="12" t="s">
        <v>34</v>
      </c>
      <c r="W5" s="1" t="s">
        <v>20</v>
      </c>
      <c r="X5" t="s">
        <v>48</v>
      </c>
      <c r="Z5" t="str">
        <v>Mus minutoides</v>
      </c>
      <c r="AC5">
        <v>4</v>
      </c>
      <c r="AD5" t="s">
        <v>35</v>
      </c>
      <c r="AE5" t="s">
        <v>49</v>
      </c>
      <c r="AF5">
        <v>141</v>
      </c>
      <c r="AG5">
        <v>34</v>
      </c>
      <c r="AH5">
        <v>21</v>
      </c>
      <c r="AI5">
        <v>6</v>
      </c>
      <c r="AJ5">
        <v>20</v>
      </c>
      <c r="AK5">
        <v>18</v>
      </c>
      <c r="AL5">
        <v>32</v>
      </c>
      <c r="AO5" s="8">
        <v>4</v>
      </c>
      <c r="AP5" t="s">
        <v>35</v>
      </c>
      <c r="AQ5" t="s">
        <v>50</v>
      </c>
      <c r="AR5">
        <v>123</v>
      </c>
      <c r="AS5">
        <v>34</v>
      </c>
      <c r="AT5">
        <v>21</v>
      </c>
      <c r="AU5">
        <v>9</v>
      </c>
      <c r="AV5">
        <v>20</v>
      </c>
      <c r="AW5">
        <v>18</v>
      </c>
      <c r="AX5">
        <v>32</v>
      </c>
    </row>
    <row r="6" spans="1:50" ht="17" customHeight="1" x14ac:dyDescent="0.2">
      <c r="A6" s="3">
        <v>45617</v>
      </c>
      <c r="B6" s="1">
        <v>2</v>
      </c>
      <c r="C6" s="12">
        <v>1</v>
      </c>
      <c r="D6" s="12">
        <v>2</v>
      </c>
      <c r="E6" s="13">
        <v>34</v>
      </c>
      <c r="F6" s="13">
        <v>21</v>
      </c>
      <c r="G6" s="13">
        <f t="shared" ref="G6:G21" si="1">IF(C6=1,$AU$2,IF(C6=2,$AU$3,IF(C6=3,$AU$4,IF(C6=4,$AU$5,IF(C6=5,$AU$6,IF(C6=6,$AU$7,IF(C6=7,$AU$8,IF(C6=8,$AU$9,IF(C6=9,$AU$10,IF(C6=10,$AU$11,IF(C6=11,$AU$12,IF(C6=12,$AU$13,IF(C6=13,$AU$14,IF(C6=14,$AU$15,IF(C6=15,$AU$16,IF(C6=16,$AU$17,IF(C6=17,$AU$18,IF(C6=18,$AU$19,IF(C6=19,$AU$20,IF(C6=20,$AU$21))))))))))))))))))))</f>
        <v>11</v>
      </c>
      <c r="H6" s="13">
        <v>20</v>
      </c>
      <c r="I6" s="13">
        <v>18</v>
      </c>
      <c r="J6" s="13">
        <f t="shared" ref="J6:J21" si="2">IF(C6=1,$AX$2,IF(C6=2,$AX$3,IF(C6=3,$AX$4,IF(C6=4,$AX$5,IF(C6=5,$AX$6,IF(C6=6,$AX$7,IF(C6=7,$AX$8,IF(C6=8,$AX$9,IF(C6=9,$AX$10,IF(C6=10,$AX$11,IF(C6=11,$AX$12,IF(C6=12,$AX$13,IF(C6=13,$AX$14,IF(C6=14,$AX$15,IF(C6=15,$AX$16,IF(C6=16,$AX$17,IF(C6=17,$AX$18,IF(C6=18,$AX$19,IF(C6=19,$AX$20,IF(C6=20,$AX$21))))))))))))))))))))</f>
        <v>35</v>
      </c>
      <c r="K6" s="14" t="s">
        <v>108</v>
      </c>
      <c r="L6" s="12" t="s">
        <v>29</v>
      </c>
      <c r="M6" s="12" t="str">
        <f t="shared" si="0"/>
        <v>Striped field mouse</v>
      </c>
      <c r="N6" s="12" t="s">
        <v>79</v>
      </c>
      <c r="O6" s="12"/>
      <c r="P6" s="12">
        <v>36</v>
      </c>
      <c r="Q6" s="12"/>
      <c r="R6" s="12"/>
      <c r="S6" s="12"/>
      <c r="T6" s="12"/>
      <c r="U6" s="12" t="s">
        <v>33</v>
      </c>
      <c r="V6" s="12" t="s">
        <v>104</v>
      </c>
      <c r="W6" s="1"/>
      <c r="X6">
        <f>COUNTIF($U$2:$U$206,"Y")</f>
        <v>57</v>
      </c>
      <c r="Z6" t="str">
        <v>Micaelamys namaquensis</v>
      </c>
      <c r="AC6">
        <v>5</v>
      </c>
      <c r="AD6" t="s">
        <v>35</v>
      </c>
      <c r="AE6" t="s">
        <v>52</v>
      </c>
      <c r="AF6">
        <v>143</v>
      </c>
      <c r="AG6">
        <v>34</v>
      </c>
      <c r="AH6">
        <v>21</v>
      </c>
      <c r="AI6">
        <v>5</v>
      </c>
      <c r="AJ6">
        <v>20</v>
      </c>
      <c r="AK6">
        <v>18</v>
      </c>
      <c r="AL6">
        <v>32</v>
      </c>
      <c r="AO6" s="8">
        <v>5</v>
      </c>
      <c r="AP6" t="s">
        <v>35</v>
      </c>
      <c r="AQ6" t="s">
        <v>53</v>
      </c>
      <c r="AR6">
        <v>119</v>
      </c>
      <c r="AS6">
        <v>34</v>
      </c>
      <c r="AT6">
        <v>21</v>
      </c>
      <c r="AU6">
        <v>8</v>
      </c>
      <c r="AV6">
        <v>20</v>
      </c>
      <c r="AW6">
        <v>18</v>
      </c>
      <c r="AX6">
        <v>32</v>
      </c>
    </row>
    <row r="7" spans="1:50" ht="17" customHeight="1" x14ac:dyDescent="0.2">
      <c r="A7" s="3">
        <v>45617</v>
      </c>
      <c r="B7" s="1">
        <v>2</v>
      </c>
      <c r="C7" s="12">
        <v>1</v>
      </c>
      <c r="D7" s="12">
        <v>3</v>
      </c>
      <c r="E7" s="13">
        <v>34</v>
      </c>
      <c r="F7" s="13">
        <v>21</v>
      </c>
      <c r="G7" s="13">
        <f t="shared" si="1"/>
        <v>11</v>
      </c>
      <c r="H7" s="13">
        <v>20</v>
      </c>
      <c r="I7" s="13">
        <v>18</v>
      </c>
      <c r="J7" s="13">
        <f t="shared" si="2"/>
        <v>35</v>
      </c>
      <c r="K7" s="14" t="s">
        <v>108</v>
      </c>
      <c r="L7" s="12" t="s">
        <v>29</v>
      </c>
      <c r="M7" s="12" t="str">
        <f t="shared" si="0"/>
        <v>Striped field mouse</v>
      </c>
      <c r="N7" s="12" t="s">
        <v>79</v>
      </c>
      <c r="O7" s="12" t="s">
        <v>103</v>
      </c>
      <c r="P7" s="12">
        <v>71</v>
      </c>
      <c r="Q7" s="12"/>
      <c r="R7" s="12"/>
      <c r="S7" s="12"/>
      <c r="T7" s="12"/>
      <c r="U7" s="12" t="s">
        <v>33</v>
      </c>
      <c r="V7" s="12" t="s">
        <v>104</v>
      </c>
      <c r="W7" s="1"/>
      <c r="X7" t="s">
        <v>54</v>
      </c>
      <c r="Z7" t="str">
        <v>Otomys irroratus</v>
      </c>
      <c r="AC7">
        <v>6</v>
      </c>
      <c r="AD7" t="s">
        <v>35</v>
      </c>
      <c r="AE7" t="s">
        <v>55</v>
      </c>
      <c r="AF7">
        <v>132</v>
      </c>
      <c r="AG7">
        <v>34</v>
      </c>
      <c r="AH7">
        <v>21</v>
      </c>
      <c r="AI7">
        <v>1</v>
      </c>
      <c r="AJ7">
        <v>20</v>
      </c>
      <c r="AK7">
        <v>18</v>
      </c>
      <c r="AL7">
        <v>26</v>
      </c>
      <c r="AO7" s="8">
        <v>6</v>
      </c>
      <c r="AP7" t="s">
        <v>35</v>
      </c>
      <c r="AQ7" t="s">
        <v>56</v>
      </c>
      <c r="AR7">
        <v>113</v>
      </c>
      <c r="AS7">
        <v>34</v>
      </c>
      <c r="AT7">
        <v>21</v>
      </c>
      <c r="AU7">
        <v>4</v>
      </c>
      <c r="AV7">
        <v>20</v>
      </c>
      <c r="AW7">
        <v>18</v>
      </c>
      <c r="AX7">
        <v>26</v>
      </c>
    </row>
    <row r="8" spans="1:50" ht="17" customHeight="1" x14ac:dyDescent="0.2">
      <c r="A8" s="3">
        <v>45619</v>
      </c>
      <c r="B8" s="1">
        <v>4</v>
      </c>
      <c r="C8" s="12">
        <v>1</v>
      </c>
      <c r="D8" s="12">
        <v>1</v>
      </c>
      <c r="E8" s="13">
        <v>34</v>
      </c>
      <c r="F8" s="13">
        <v>21</v>
      </c>
      <c r="G8" s="13">
        <f t="shared" si="1"/>
        <v>11</v>
      </c>
      <c r="H8" s="13">
        <v>20</v>
      </c>
      <c r="I8" s="13">
        <v>18</v>
      </c>
      <c r="J8" s="13">
        <f t="shared" si="2"/>
        <v>35</v>
      </c>
      <c r="K8" s="14" t="s">
        <v>109</v>
      </c>
      <c r="L8" s="12" t="s">
        <v>29</v>
      </c>
      <c r="M8" s="12" t="str">
        <f t="shared" si="0"/>
        <v>Striped field mouse</v>
      </c>
      <c r="N8" s="12" t="s">
        <v>83</v>
      </c>
      <c r="O8" s="12"/>
      <c r="P8" s="12">
        <v>28</v>
      </c>
      <c r="Q8" s="12"/>
      <c r="R8" s="12"/>
      <c r="S8" s="12"/>
      <c r="T8" s="12"/>
      <c r="U8" s="12" t="s">
        <v>33</v>
      </c>
      <c r="V8" s="12" t="s">
        <v>104</v>
      </c>
      <c r="W8" s="1"/>
      <c r="X8">
        <f>COUNTA(L2:L64)</f>
        <v>63</v>
      </c>
      <c r="Z8" t="str">
        <v>Gerbilliscus afra</v>
      </c>
      <c r="AC8">
        <v>7</v>
      </c>
      <c r="AD8" t="s">
        <v>35</v>
      </c>
      <c r="AE8" t="s">
        <v>57</v>
      </c>
      <c r="AF8">
        <v>136</v>
      </c>
      <c r="AG8">
        <v>34</v>
      </c>
      <c r="AH8">
        <v>21</v>
      </c>
      <c r="AI8">
        <v>2</v>
      </c>
      <c r="AJ8">
        <v>20</v>
      </c>
      <c r="AK8">
        <v>18</v>
      </c>
      <c r="AL8">
        <v>27</v>
      </c>
      <c r="AO8" s="8">
        <v>7</v>
      </c>
      <c r="AP8" t="s">
        <v>35</v>
      </c>
      <c r="AQ8" t="s">
        <v>58</v>
      </c>
      <c r="AR8">
        <v>117</v>
      </c>
      <c r="AS8">
        <v>34</v>
      </c>
      <c r="AT8">
        <v>21</v>
      </c>
      <c r="AU8">
        <v>5</v>
      </c>
      <c r="AV8">
        <v>20</v>
      </c>
      <c r="AW8">
        <v>18</v>
      </c>
      <c r="AX8">
        <v>27</v>
      </c>
    </row>
    <row r="9" spans="1:50" ht="17" customHeight="1" x14ac:dyDescent="0.2">
      <c r="A9" s="3">
        <v>45619</v>
      </c>
      <c r="B9" s="1">
        <v>4</v>
      </c>
      <c r="C9" s="12">
        <v>1</v>
      </c>
      <c r="D9" s="12">
        <v>4</v>
      </c>
      <c r="E9" s="13">
        <v>34</v>
      </c>
      <c r="F9" s="13">
        <v>21</v>
      </c>
      <c r="G9" s="13">
        <f t="shared" si="1"/>
        <v>11</v>
      </c>
      <c r="H9" s="13">
        <v>20</v>
      </c>
      <c r="I9" s="13">
        <v>18</v>
      </c>
      <c r="J9" s="13">
        <f t="shared" si="2"/>
        <v>35</v>
      </c>
      <c r="K9" s="14" t="s">
        <v>109</v>
      </c>
      <c r="L9" s="12" t="s">
        <v>29</v>
      </c>
      <c r="M9" s="12" t="str">
        <f t="shared" si="0"/>
        <v>Striped field mouse</v>
      </c>
      <c r="N9" s="12" t="s">
        <v>79</v>
      </c>
      <c r="O9" s="12" t="s">
        <v>116</v>
      </c>
      <c r="P9" s="12">
        <v>62</v>
      </c>
      <c r="Q9" s="12"/>
      <c r="R9" s="12"/>
      <c r="S9" s="12"/>
      <c r="T9" s="12"/>
      <c r="U9" s="12" t="s">
        <v>98</v>
      </c>
      <c r="V9" s="12" t="s">
        <v>104</v>
      </c>
      <c r="W9" s="1" t="s">
        <v>20</v>
      </c>
      <c r="X9" t="s">
        <v>59</v>
      </c>
      <c r="AC9">
        <v>8</v>
      </c>
      <c r="AD9" t="s">
        <v>35</v>
      </c>
      <c r="AE9" t="s">
        <v>60</v>
      </c>
      <c r="AF9">
        <v>137</v>
      </c>
      <c r="AG9">
        <v>34</v>
      </c>
      <c r="AH9">
        <v>21</v>
      </c>
      <c r="AI9">
        <v>3</v>
      </c>
      <c r="AJ9">
        <v>20</v>
      </c>
      <c r="AK9">
        <v>18</v>
      </c>
      <c r="AL9">
        <v>27</v>
      </c>
      <c r="AO9" s="8">
        <v>8</v>
      </c>
      <c r="AP9" t="s">
        <v>35</v>
      </c>
      <c r="AQ9" t="s">
        <v>61</v>
      </c>
      <c r="AR9">
        <v>117</v>
      </c>
      <c r="AS9">
        <v>34</v>
      </c>
      <c r="AT9">
        <v>21</v>
      </c>
      <c r="AU9">
        <v>6</v>
      </c>
      <c r="AV9">
        <v>20</v>
      </c>
      <c r="AW9">
        <v>18</v>
      </c>
      <c r="AX9">
        <v>27</v>
      </c>
    </row>
    <row r="10" spans="1:50" ht="17" customHeight="1" x14ac:dyDescent="0.2">
      <c r="A10" s="3">
        <v>45620</v>
      </c>
      <c r="B10" s="1">
        <v>5</v>
      </c>
      <c r="C10" s="12">
        <v>1</v>
      </c>
      <c r="D10" s="12">
        <v>4</v>
      </c>
      <c r="E10" s="13">
        <v>34</v>
      </c>
      <c r="F10" s="13">
        <v>21</v>
      </c>
      <c r="G10" s="13">
        <f t="shared" si="1"/>
        <v>11</v>
      </c>
      <c r="H10" s="13">
        <v>20</v>
      </c>
      <c r="I10" s="13">
        <v>18</v>
      </c>
      <c r="J10" s="13">
        <f t="shared" si="2"/>
        <v>35</v>
      </c>
      <c r="K10" s="14" t="s">
        <v>109</v>
      </c>
      <c r="L10" s="12" t="s">
        <v>29</v>
      </c>
      <c r="M10" s="12" t="str">
        <f t="shared" si="0"/>
        <v>Striped field mouse</v>
      </c>
      <c r="N10" s="12" t="s">
        <v>79</v>
      </c>
      <c r="O10" s="12"/>
      <c r="P10" s="12">
        <v>22</v>
      </c>
      <c r="Q10" s="12"/>
      <c r="R10" s="12"/>
      <c r="S10" s="12"/>
      <c r="T10" s="12"/>
      <c r="U10" s="12" t="s">
        <v>33</v>
      </c>
      <c r="V10" s="12" t="s">
        <v>104</v>
      </c>
      <c r="W10" s="1"/>
      <c r="X10">
        <v>48</v>
      </c>
      <c r="AC10">
        <v>9</v>
      </c>
      <c r="AD10" t="s">
        <v>35</v>
      </c>
      <c r="AE10" t="s">
        <v>62</v>
      </c>
      <c r="AF10">
        <v>139</v>
      </c>
      <c r="AG10">
        <v>34</v>
      </c>
      <c r="AH10">
        <v>21</v>
      </c>
      <c r="AI10">
        <v>4</v>
      </c>
      <c r="AJ10">
        <v>20</v>
      </c>
      <c r="AK10">
        <v>18</v>
      </c>
      <c r="AL10">
        <v>28</v>
      </c>
      <c r="AO10" s="8">
        <v>9</v>
      </c>
      <c r="AP10" t="s">
        <v>35</v>
      </c>
      <c r="AQ10" t="s">
        <v>63</v>
      </c>
      <c r="AR10">
        <v>119</v>
      </c>
      <c r="AS10">
        <v>34</v>
      </c>
      <c r="AT10">
        <v>21</v>
      </c>
      <c r="AU10">
        <v>7</v>
      </c>
      <c r="AV10">
        <v>20</v>
      </c>
      <c r="AW10">
        <v>18</v>
      </c>
      <c r="AX10">
        <v>28</v>
      </c>
    </row>
    <row r="11" spans="1:50" ht="17" customHeight="1" x14ac:dyDescent="0.2">
      <c r="A11" s="3">
        <v>45621</v>
      </c>
      <c r="B11" s="1">
        <v>6</v>
      </c>
      <c r="C11" s="12">
        <v>1</v>
      </c>
      <c r="D11" s="12">
        <v>2</v>
      </c>
      <c r="E11" s="13">
        <v>34</v>
      </c>
      <c r="F11" s="13">
        <v>21</v>
      </c>
      <c r="G11" s="13">
        <f t="shared" si="1"/>
        <v>11</v>
      </c>
      <c r="H11" s="13">
        <v>20</v>
      </c>
      <c r="I11" s="13">
        <v>18</v>
      </c>
      <c r="J11" s="13">
        <f t="shared" si="2"/>
        <v>35</v>
      </c>
      <c r="K11" s="14" t="s">
        <v>109</v>
      </c>
      <c r="L11" s="12" t="s">
        <v>29</v>
      </c>
      <c r="M11" s="12" t="str">
        <f t="shared" si="0"/>
        <v>Striped field mouse</v>
      </c>
      <c r="N11" s="12" t="s">
        <v>79</v>
      </c>
      <c r="O11" s="12"/>
      <c r="P11" s="12">
        <v>62</v>
      </c>
      <c r="Q11" s="12"/>
      <c r="R11" s="12"/>
      <c r="S11" s="12"/>
      <c r="T11" s="12"/>
      <c r="U11" s="12" t="s">
        <v>98</v>
      </c>
      <c r="V11" s="12" t="s">
        <v>104</v>
      </c>
      <c r="W11" s="1" t="s">
        <v>20</v>
      </c>
      <c r="X11" t="s">
        <v>66</v>
      </c>
      <c r="AC11">
        <v>10</v>
      </c>
      <c r="AD11" t="s">
        <v>35</v>
      </c>
      <c r="AE11" t="s">
        <v>67</v>
      </c>
      <c r="AF11">
        <v>138</v>
      </c>
      <c r="AG11">
        <v>34</v>
      </c>
      <c r="AH11">
        <v>21</v>
      </c>
      <c r="AI11">
        <v>4</v>
      </c>
      <c r="AJ11">
        <v>20</v>
      </c>
      <c r="AK11">
        <v>18</v>
      </c>
      <c r="AL11">
        <v>29</v>
      </c>
      <c r="AO11" s="8">
        <v>10</v>
      </c>
      <c r="AP11" t="s">
        <v>35</v>
      </c>
      <c r="AQ11" t="s">
        <v>68</v>
      </c>
      <c r="AR11">
        <v>118</v>
      </c>
      <c r="AS11">
        <v>34</v>
      </c>
      <c r="AT11">
        <v>21</v>
      </c>
      <c r="AU11">
        <v>7</v>
      </c>
      <c r="AV11">
        <v>20</v>
      </c>
      <c r="AW11">
        <v>18</v>
      </c>
      <c r="AX11">
        <v>29</v>
      </c>
    </row>
    <row r="12" spans="1:50" ht="17" customHeight="1" x14ac:dyDescent="0.2">
      <c r="A12" s="3">
        <v>45621</v>
      </c>
      <c r="B12" s="1">
        <v>6</v>
      </c>
      <c r="C12" s="12">
        <v>1</v>
      </c>
      <c r="D12" s="12">
        <v>4</v>
      </c>
      <c r="E12" s="13">
        <v>34</v>
      </c>
      <c r="F12" s="13">
        <v>21</v>
      </c>
      <c r="G12" s="13">
        <f t="shared" si="1"/>
        <v>11</v>
      </c>
      <c r="H12" s="13">
        <v>20</v>
      </c>
      <c r="I12" s="13">
        <v>18</v>
      </c>
      <c r="J12" s="13">
        <f t="shared" si="2"/>
        <v>35</v>
      </c>
      <c r="K12" s="14" t="s">
        <v>109</v>
      </c>
      <c r="L12" s="12" t="s">
        <v>29</v>
      </c>
      <c r="M12" s="12" t="str">
        <f t="shared" si="0"/>
        <v>Striped field mouse</v>
      </c>
      <c r="N12" s="12" t="s">
        <v>83</v>
      </c>
      <c r="O12" s="12"/>
      <c r="P12" s="12">
        <v>54</v>
      </c>
      <c r="Q12" s="12"/>
      <c r="R12" s="12"/>
      <c r="S12" s="12"/>
      <c r="T12" s="12"/>
      <c r="U12" s="12" t="s">
        <v>33</v>
      </c>
      <c r="V12" s="12" t="s">
        <v>104</v>
      </c>
      <c r="W12" s="1"/>
      <c r="X12">
        <f>X8-X10</f>
        <v>15</v>
      </c>
      <c r="AC12">
        <v>11</v>
      </c>
      <c r="AD12" t="s">
        <v>70</v>
      </c>
      <c r="AE12" t="s">
        <v>71</v>
      </c>
      <c r="AF12">
        <v>151</v>
      </c>
      <c r="AG12">
        <v>34</v>
      </c>
      <c r="AH12">
        <v>21</v>
      </c>
      <c r="AI12">
        <v>15</v>
      </c>
      <c r="AJ12">
        <v>20</v>
      </c>
      <c r="AK12">
        <v>18</v>
      </c>
      <c r="AL12">
        <v>24</v>
      </c>
      <c r="AO12" s="8">
        <v>11</v>
      </c>
      <c r="AP12" t="s">
        <v>70</v>
      </c>
      <c r="AQ12" t="s">
        <v>72</v>
      </c>
      <c r="AR12">
        <v>132</v>
      </c>
      <c r="AS12">
        <v>34</v>
      </c>
      <c r="AT12">
        <v>21</v>
      </c>
      <c r="AU12">
        <v>15</v>
      </c>
      <c r="AV12">
        <v>20</v>
      </c>
      <c r="AW12">
        <v>18</v>
      </c>
      <c r="AX12">
        <v>24</v>
      </c>
    </row>
    <row r="13" spans="1:50" ht="17" customHeight="1" x14ac:dyDescent="0.2">
      <c r="A13" s="3">
        <v>45622</v>
      </c>
      <c r="B13" s="1">
        <v>7</v>
      </c>
      <c r="C13" s="12">
        <v>1</v>
      </c>
      <c r="D13" s="12">
        <v>2</v>
      </c>
      <c r="E13" s="13">
        <v>34</v>
      </c>
      <c r="F13" s="13">
        <v>21</v>
      </c>
      <c r="G13" s="13">
        <f t="shared" si="1"/>
        <v>11</v>
      </c>
      <c r="H13" s="13">
        <v>20</v>
      </c>
      <c r="I13" s="13">
        <v>18</v>
      </c>
      <c r="J13" s="13">
        <f t="shared" si="2"/>
        <v>35</v>
      </c>
      <c r="K13" s="14" t="s">
        <v>109</v>
      </c>
      <c r="L13" s="12" t="s">
        <v>29</v>
      </c>
      <c r="M13" s="12" t="str">
        <f t="shared" si="0"/>
        <v>Striped field mouse</v>
      </c>
      <c r="N13" s="12" t="s">
        <v>79</v>
      </c>
      <c r="O13" s="12"/>
      <c r="P13" s="12">
        <v>54</v>
      </c>
      <c r="Q13" s="12"/>
      <c r="R13" s="12"/>
      <c r="S13" s="12"/>
      <c r="T13" s="12"/>
      <c r="U13" s="12" t="s">
        <v>98</v>
      </c>
      <c r="V13" s="12" t="s">
        <v>34</v>
      </c>
      <c r="W13" s="1" t="s">
        <v>20</v>
      </c>
      <c r="X13" t="s">
        <v>73</v>
      </c>
      <c r="AC13">
        <v>12</v>
      </c>
      <c r="AD13" t="s">
        <v>70</v>
      </c>
      <c r="AE13" t="s">
        <v>74</v>
      </c>
      <c r="AF13">
        <v>151</v>
      </c>
      <c r="AG13">
        <v>34</v>
      </c>
      <c r="AH13">
        <v>21</v>
      </c>
      <c r="AI13">
        <v>14</v>
      </c>
      <c r="AJ13">
        <v>20</v>
      </c>
      <c r="AK13">
        <v>18</v>
      </c>
      <c r="AL13">
        <v>23</v>
      </c>
      <c r="AO13" s="8">
        <v>12</v>
      </c>
      <c r="AP13" t="s">
        <v>70</v>
      </c>
      <c r="AQ13" t="s">
        <v>75</v>
      </c>
      <c r="AR13">
        <v>128</v>
      </c>
      <c r="AS13">
        <v>34</v>
      </c>
      <c r="AT13">
        <v>21</v>
      </c>
      <c r="AU13">
        <v>14</v>
      </c>
      <c r="AV13">
        <v>20</v>
      </c>
      <c r="AW13">
        <v>18</v>
      </c>
      <c r="AX13">
        <v>23</v>
      </c>
    </row>
    <row r="14" spans="1:50" ht="17" customHeight="1" x14ac:dyDescent="0.2">
      <c r="A14" s="3">
        <v>45622</v>
      </c>
      <c r="B14" s="1">
        <v>7</v>
      </c>
      <c r="C14" s="12">
        <v>1</v>
      </c>
      <c r="D14" s="12">
        <v>4</v>
      </c>
      <c r="E14" s="13">
        <v>34</v>
      </c>
      <c r="F14" s="13">
        <v>21</v>
      </c>
      <c r="G14" s="13">
        <f t="shared" si="1"/>
        <v>11</v>
      </c>
      <c r="H14" s="13">
        <v>20</v>
      </c>
      <c r="I14" s="13">
        <v>18</v>
      </c>
      <c r="J14" s="13">
        <f t="shared" si="2"/>
        <v>35</v>
      </c>
      <c r="K14" s="14" t="s">
        <v>109</v>
      </c>
      <c r="L14" s="12" t="s">
        <v>29</v>
      </c>
      <c r="M14" s="12" t="str">
        <f t="shared" si="0"/>
        <v>Striped field mouse</v>
      </c>
      <c r="N14" s="12" t="s">
        <v>79</v>
      </c>
      <c r="O14" s="12"/>
      <c r="P14" s="12">
        <v>24</v>
      </c>
      <c r="Q14" s="12"/>
      <c r="R14" s="12"/>
      <c r="S14" s="12"/>
      <c r="T14" s="12"/>
      <c r="U14" s="12" t="s">
        <v>33</v>
      </c>
      <c r="V14" s="12" t="s">
        <v>34</v>
      </c>
      <c r="W14" s="1"/>
      <c r="X14">
        <f>COUNTA(M65:M206)</f>
        <v>142</v>
      </c>
      <c r="AC14">
        <v>13</v>
      </c>
      <c r="AD14" t="s">
        <v>70</v>
      </c>
      <c r="AE14" t="s">
        <v>77</v>
      </c>
      <c r="AF14">
        <v>149</v>
      </c>
      <c r="AG14">
        <v>34</v>
      </c>
      <c r="AH14">
        <v>21</v>
      </c>
      <c r="AI14">
        <v>14</v>
      </c>
      <c r="AJ14">
        <v>20</v>
      </c>
      <c r="AK14">
        <v>18</v>
      </c>
      <c r="AL14">
        <v>22</v>
      </c>
      <c r="AO14" s="8">
        <v>13</v>
      </c>
      <c r="AP14" t="s">
        <v>70</v>
      </c>
      <c r="AQ14" t="s">
        <v>78</v>
      </c>
      <c r="AR14">
        <v>122</v>
      </c>
      <c r="AS14">
        <v>34</v>
      </c>
      <c r="AT14">
        <v>21</v>
      </c>
      <c r="AU14">
        <v>12</v>
      </c>
      <c r="AV14">
        <v>20</v>
      </c>
      <c r="AW14">
        <v>18</v>
      </c>
      <c r="AX14">
        <v>22</v>
      </c>
    </row>
    <row r="15" spans="1:50" ht="17" customHeight="1" x14ac:dyDescent="0.2">
      <c r="A15" s="3">
        <v>45622</v>
      </c>
      <c r="B15" s="1">
        <v>7</v>
      </c>
      <c r="C15" s="12">
        <v>1</v>
      </c>
      <c r="D15" s="12">
        <v>5</v>
      </c>
      <c r="E15" s="13">
        <v>34</v>
      </c>
      <c r="F15" s="13">
        <v>21</v>
      </c>
      <c r="G15" s="13">
        <f t="shared" si="1"/>
        <v>11</v>
      </c>
      <c r="H15" s="13">
        <v>20</v>
      </c>
      <c r="I15" s="13">
        <v>18</v>
      </c>
      <c r="J15" s="13">
        <f t="shared" si="2"/>
        <v>35</v>
      </c>
      <c r="K15" s="14" t="s">
        <v>109</v>
      </c>
      <c r="L15" s="12" t="s">
        <v>29</v>
      </c>
      <c r="M15" s="12" t="str">
        <f t="shared" si="0"/>
        <v>Striped field mouse</v>
      </c>
      <c r="N15" s="12" t="s">
        <v>79</v>
      </c>
      <c r="O15" s="12"/>
      <c r="P15" s="12">
        <v>12</v>
      </c>
      <c r="Q15" s="12"/>
      <c r="R15" s="12"/>
      <c r="S15" s="12"/>
      <c r="T15" s="12"/>
      <c r="U15" s="12" t="s">
        <v>33</v>
      </c>
      <c r="V15" s="12" t="s">
        <v>34</v>
      </c>
      <c r="W15" s="1" t="s">
        <v>115</v>
      </c>
      <c r="X15" t="s">
        <v>80</v>
      </c>
      <c r="AC15">
        <v>14</v>
      </c>
      <c r="AD15" t="s">
        <v>70</v>
      </c>
      <c r="AE15" t="s">
        <v>81</v>
      </c>
      <c r="AF15">
        <v>144</v>
      </c>
      <c r="AG15">
        <v>34</v>
      </c>
      <c r="AH15">
        <v>21</v>
      </c>
      <c r="AI15">
        <v>13</v>
      </c>
      <c r="AJ15">
        <v>20</v>
      </c>
      <c r="AK15">
        <v>18</v>
      </c>
      <c r="AL15">
        <v>20</v>
      </c>
      <c r="AO15" s="8">
        <v>14</v>
      </c>
      <c r="AP15" t="s">
        <v>70</v>
      </c>
      <c r="AQ15" t="s">
        <v>82</v>
      </c>
      <c r="AR15">
        <v>116</v>
      </c>
      <c r="AS15">
        <v>34</v>
      </c>
      <c r="AT15">
        <v>21</v>
      </c>
      <c r="AU15">
        <v>11</v>
      </c>
      <c r="AV15">
        <v>20</v>
      </c>
      <c r="AW15">
        <v>18</v>
      </c>
      <c r="AX15">
        <v>20</v>
      </c>
    </row>
    <row r="16" spans="1:50" ht="17" customHeight="1" x14ac:dyDescent="0.2">
      <c r="A16" s="3">
        <v>45623</v>
      </c>
      <c r="B16" s="1">
        <v>8</v>
      </c>
      <c r="C16" s="12">
        <v>1</v>
      </c>
      <c r="D16" s="12">
        <v>1</v>
      </c>
      <c r="E16" s="13">
        <v>34</v>
      </c>
      <c r="F16" s="13">
        <v>21</v>
      </c>
      <c r="G16" s="13">
        <f t="shared" si="1"/>
        <v>11</v>
      </c>
      <c r="H16" s="13">
        <v>20</v>
      </c>
      <c r="I16" s="13">
        <v>18</v>
      </c>
      <c r="J16" s="13">
        <f t="shared" si="2"/>
        <v>35</v>
      </c>
      <c r="K16" s="14" t="s">
        <v>109</v>
      </c>
      <c r="L16" s="12" t="s">
        <v>29</v>
      </c>
      <c r="M16" s="12" t="str">
        <f t="shared" si="0"/>
        <v>Striped field mouse</v>
      </c>
      <c r="N16" s="12" t="s">
        <v>83</v>
      </c>
      <c r="O16" s="12"/>
      <c r="P16" s="12">
        <v>30</v>
      </c>
      <c r="Q16" s="12"/>
      <c r="R16" s="12"/>
      <c r="S16" s="12"/>
      <c r="T16" s="12"/>
      <c r="U16" s="12" t="s">
        <v>33</v>
      </c>
      <c r="V16" s="12" t="s">
        <v>34</v>
      </c>
      <c r="W16" s="1"/>
      <c r="X16">
        <v>113</v>
      </c>
      <c r="AC16">
        <v>15</v>
      </c>
      <c r="AD16" t="s">
        <v>70</v>
      </c>
      <c r="AE16" t="s">
        <v>84</v>
      </c>
      <c r="AF16">
        <v>140</v>
      </c>
      <c r="AG16">
        <v>34</v>
      </c>
      <c r="AH16">
        <v>21</v>
      </c>
      <c r="AI16">
        <v>13</v>
      </c>
      <c r="AJ16">
        <v>20</v>
      </c>
      <c r="AK16">
        <v>18</v>
      </c>
      <c r="AL16">
        <v>19</v>
      </c>
      <c r="AO16" s="8">
        <v>15</v>
      </c>
      <c r="AP16" t="s">
        <v>70</v>
      </c>
      <c r="AQ16" t="s">
        <v>85</v>
      </c>
      <c r="AR16">
        <v>120</v>
      </c>
      <c r="AS16">
        <v>34</v>
      </c>
      <c r="AT16">
        <v>21</v>
      </c>
      <c r="AU16">
        <v>9</v>
      </c>
      <c r="AV16">
        <v>20</v>
      </c>
      <c r="AW16">
        <v>18</v>
      </c>
      <c r="AX16">
        <v>19</v>
      </c>
    </row>
    <row r="17" spans="1:50" ht="17" customHeight="1" x14ac:dyDescent="0.2">
      <c r="A17" s="3">
        <v>45623</v>
      </c>
      <c r="B17" s="1">
        <v>8</v>
      </c>
      <c r="C17" s="12">
        <v>1</v>
      </c>
      <c r="D17" s="12">
        <v>2</v>
      </c>
      <c r="E17" s="13">
        <v>34</v>
      </c>
      <c r="F17" s="13">
        <v>21</v>
      </c>
      <c r="G17" s="13">
        <f t="shared" si="1"/>
        <v>11</v>
      </c>
      <c r="H17" s="13">
        <v>20</v>
      </c>
      <c r="I17" s="13">
        <v>18</v>
      </c>
      <c r="J17" s="13">
        <f t="shared" si="2"/>
        <v>35</v>
      </c>
      <c r="K17" s="14" t="s">
        <v>109</v>
      </c>
      <c r="L17" s="12" t="s">
        <v>29</v>
      </c>
      <c r="M17" s="12" t="str">
        <f t="shared" si="0"/>
        <v>Striped field mouse</v>
      </c>
      <c r="N17" s="12" t="s">
        <v>79</v>
      </c>
      <c r="O17" s="12" t="s">
        <v>103</v>
      </c>
      <c r="P17" s="12">
        <v>60</v>
      </c>
      <c r="Q17" s="12"/>
      <c r="R17" s="12"/>
      <c r="S17" s="12"/>
      <c r="T17" s="12"/>
      <c r="U17" s="12" t="s">
        <v>98</v>
      </c>
      <c r="V17" s="12" t="s">
        <v>34</v>
      </c>
      <c r="W17" s="1" t="s">
        <v>20</v>
      </c>
      <c r="X17" t="s">
        <v>86</v>
      </c>
      <c r="AC17">
        <v>16</v>
      </c>
      <c r="AD17" t="s">
        <v>70</v>
      </c>
      <c r="AE17" t="s">
        <v>87</v>
      </c>
      <c r="AF17">
        <v>132</v>
      </c>
      <c r="AG17">
        <v>34</v>
      </c>
      <c r="AH17">
        <v>21</v>
      </c>
      <c r="AI17">
        <v>10</v>
      </c>
      <c r="AJ17">
        <v>20</v>
      </c>
      <c r="AK17">
        <v>18</v>
      </c>
      <c r="AL17">
        <v>16</v>
      </c>
      <c r="AO17" s="8">
        <v>16</v>
      </c>
      <c r="AP17" t="s">
        <v>70</v>
      </c>
      <c r="AQ17" t="s">
        <v>88</v>
      </c>
      <c r="AR17">
        <v>116</v>
      </c>
      <c r="AS17">
        <v>34</v>
      </c>
      <c r="AT17">
        <v>21</v>
      </c>
      <c r="AU17">
        <v>8</v>
      </c>
      <c r="AV17">
        <v>20</v>
      </c>
      <c r="AW17">
        <v>18</v>
      </c>
      <c r="AX17">
        <v>16</v>
      </c>
    </row>
    <row r="18" spans="1:50" ht="17" customHeight="1" x14ac:dyDescent="0.2">
      <c r="A18" s="3">
        <v>45624</v>
      </c>
      <c r="B18" s="1">
        <v>9</v>
      </c>
      <c r="C18" s="12">
        <v>1</v>
      </c>
      <c r="D18" s="12">
        <v>1</v>
      </c>
      <c r="E18" s="13">
        <v>34</v>
      </c>
      <c r="F18" s="13">
        <v>21</v>
      </c>
      <c r="G18" s="13">
        <f t="shared" si="1"/>
        <v>11</v>
      </c>
      <c r="H18" s="13">
        <v>20</v>
      </c>
      <c r="I18" s="13">
        <v>18</v>
      </c>
      <c r="J18" s="13">
        <f t="shared" si="2"/>
        <v>35</v>
      </c>
      <c r="K18" s="14" t="s">
        <v>128</v>
      </c>
      <c r="L18" s="12" t="s">
        <v>29</v>
      </c>
      <c r="M18" s="12" t="str">
        <f t="shared" si="0"/>
        <v>Striped field mouse</v>
      </c>
      <c r="N18" s="12" t="s">
        <v>79</v>
      </c>
      <c r="O18" s="12"/>
      <c r="P18" s="12">
        <v>54</v>
      </c>
      <c r="Q18" s="12"/>
      <c r="R18" s="12"/>
      <c r="S18" s="12"/>
      <c r="T18" s="12"/>
      <c r="U18" s="12" t="s">
        <v>98</v>
      </c>
      <c r="V18" s="12" t="s">
        <v>34</v>
      </c>
      <c r="W18" s="1" t="s">
        <v>20</v>
      </c>
      <c r="X18">
        <f>X14-X16</f>
        <v>29</v>
      </c>
      <c r="AC18">
        <v>17</v>
      </c>
      <c r="AD18" t="s">
        <v>70</v>
      </c>
      <c r="AE18" t="s">
        <v>90</v>
      </c>
      <c r="AF18">
        <v>132</v>
      </c>
      <c r="AG18">
        <v>34</v>
      </c>
      <c r="AH18">
        <v>21</v>
      </c>
      <c r="AI18">
        <v>9</v>
      </c>
      <c r="AJ18">
        <v>20</v>
      </c>
      <c r="AK18">
        <v>18</v>
      </c>
      <c r="AL18">
        <v>16</v>
      </c>
      <c r="AO18" s="8">
        <v>17</v>
      </c>
      <c r="AP18" t="s">
        <v>70</v>
      </c>
      <c r="AQ18" t="s">
        <v>91</v>
      </c>
      <c r="AR18">
        <v>113</v>
      </c>
      <c r="AS18">
        <v>34</v>
      </c>
      <c r="AT18">
        <v>21</v>
      </c>
      <c r="AU18">
        <v>7</v>
      </c>
      <c r="AV18">
        <v>20</v>
      </c>
      <c r="AW18">
        <v>18</v>
      </c>
      <c r="AX18">
        <v>16</v>
      </c>
    </row>
    <row r="19" spans="1:50" ht="17" customHeight="1" x14ac:dyDescent="0.2">
      <c r="A19" s="3">
        <v>45624</v>
      </c>
      <c r="B19" s="1">
        <v>9</v>
      </c>
      <c r="C19" s="12">
        <v>1</v>
      </c>
      <c r="D19" s="12">
        <v>4</v>
      </c>
      <c r="E19" s="13">
        <v>34</v>
      </c>
      <c r="F19" s="13">
        <v>21</v>
      </c>
      <c r="G19" s="13">
        <f t="shared" si="1"/>
        <v>11</v>
      </c>
      <c r="H19" s="13">
        <v>20</v>
      </c>
      <c r="I19" s="13">
        <v>18</v>
      </c>
      <c r="J19" s="13">
        <f t="shared" si="2"/>
        <v>35</v>
      </c>
      <c r="K19" s="14" t="s">
        <v>128</v>
      </c>
      <c r="L19" s="12" t="s">
        <v>29</v>
      </c>
      <c r="M19" s="12" t="str">
        <f t="shared" si="0"/>
        <v>Striped field mouse</v>
      </c>
      <c r="N19" s="12" t="s">
        <v>83</v>
      </c>
      <c r="O19" s="12"/>
      <c r="P19" s="12">
        <v>18</v>
      </c>
      <c r="Q19" s="12"/>
      <c r="R19" s="12"/>
      <c r="S19" s="12"/>
      <c r="T19" s="12"/>
      <c r="U19" s="12" t="s">
        <v>33</v>
      </c>
      <c r="V19" s="12" t="s">
        <v>34</v>
      </c>
      <c r="W19" s="1"/>
      <c r="X19" t="str" cm="1">
        <f t="array" ref="X19:X25">_xlfn.UNIQUE(L2:L235)</f>
        <v>Rhabdomys pumilio</v>
      </c>
      <c r="AC19">
        <v>18</v>
      </c>
      <c r="AD19" t="s">
        <v>70</v>
      </c>
      <c r="AE19" t="s">
        <v>92</v>
      </c>
      <c r="AF19">
        <v>133</v>
      </c>
      <c r="AG19">
        <v>34</v>
      </c>
      <c r="AH19">
        <v>21</v>
      </c>
      <c r="AI19">
        <v>8</v>
      </c>
      <c r="AJ19">
        <v>20</v>
      </c>
      <c r="AK19">
        <v>18</v>
      </c>
      <c r="AL19">
        <v>16</v>
      </c>
      <c r="AO19" s="8">
        <v>18</v>
      </c>
      <c r="AP19" t="s">
        <v>70</v>
      </c>
      <c r="AQ19" t="s">
        <v>93</v>
      </c>
      <c r="AR19">
        <v>114</v>
      </c>
      <c r="AS19">
        <v>34</v>
      </c>
      <c r="AT19">
        <v>21</v>
      </c>
      <c r="AU19">
        <v>7</v>
      </c>
      <c r="AV19">
        <v>20</v>
      </c>
      <c r="AW19">
        <v>18</v>
      </c>
      <c r="AX19">
        <v>16</v>
      </c>
    </row>
    <row r="20" spans="1:50" ht="17" customHeight="1" x14ac:dyDescent="0.2">
      <c r="A20" s="3">
        <v>45625</v>
      </c>
      <c r="B20" s="1">
        <v>10</v>
      </c>
      <c r="C20" s="12">
        <v>1</v>
      </c>
      <c r="D20" s="12">
        <v>1</v>
      </c>
      <c r="E20" s="13">
        <v>34</v>
      </c>
      <c r="F20" s="13">
        <v>21</v>
      </c>
      <c r="G20" s="13">
        <f t="shared" si="1"/>
        <v>11</v>
      </c>
      <c r="H20" s="13">
        <v>20</v>
      </c>
      <c r="I20" s="13">
        <v>18</v>
      </c>
      <c r="J20" s="13">
        <f t="shared" si="2"/>
        <v>35</v>
      </c>
      <c r="K20" s="14" t="s">
        <v>109</v>
      </c>
      <c r="L20" s="12" t="s">
        <v>29</v>
      </c>
      <c r="M20" s="12" t="str">
        <f t="shared" si="0"/>
        <v>Striped field mouse</v>
      </c>
      <c r="N20" s="12" t="s">
        <v>79</v>
      </c>
      <c r="O20" s="12"/>
      <c r="P20" s="12">
        <v>26</v>
      </c>
      <c r="Q20" s="12"/>
      <c r="R20" s="12"/>
      <c r="S20" s="12"/>
      <c r="T20" s="12"/>
      <c r="U20" s="12" t="s">
        <v>98</v>
      </c>
      <c r="V20" s="12" t="s">
        <v>34</v>
      </c>
      <c r="W20" s="1" t="s">
        <v>20</v>
      </c>
      <c r="X20" t="str">
        <v>Elephantulus edwardii</v>
      </c>
      <c r="AC20">
        <v>19</v>
      </c>
      <c r="AD20" t="s">
        <v>70</v>
      </c>
      <c r="AE20" t="s">
        <v>94</v>
      </c>
      <c r="AF20">
        <v>133</v>
      </c>
      <c r="AG20">
        <v>34</v>
      </c>
      <c r="AH20">
        <v>21</v>
      </c>
      <c r="AI20">
        <v>7</v>
      </c>
      <c r="AJ20">
        <v>20</v>
      </c>
      <c r="AK20">
        <v>18</v>
      </c>
      <c r="AL20">
        <v>16</v>
      </c>
      <c r="AO20" s="8">
        <v>19</v>
      </c>
      <c r="AP20" t="s">
        <v>70</v>
      </c>
      <c r="AQ20" t="s">
        <v>95</v>
      </c>
      <c r="AR20">
        <v>115</v>
      </c>
      <c r="AS20">
        <v>34</v>
      </c>
      <c r="AT20">
        <v>21</v>
      </c>
      <c r="AU20">
        <v>6</v>
      </c>
      <c r="AV20">
        <v>20</v>
      </c>
      <c r="AW20">
        <v>18</v>
      </c>
      <c r="AX20">
        <v>16</v>
      </c>
    </row>
    <row r="21" spans="1:50" ht="17" customHeight="1" x14ac:dyDescent="0.2">
      <c r="A21" s="3">
        <v>45626</v>
      </c>
      <c r="B21" s="1">
        <v>11</v>
      </c>
      <c r="C21" s="12">
        <v>1</v>
      </c>
      <c r="D21" s="12">
        <v>4</v>
      </c>
      <c r="E21" s="13">
        <v>34</v>
      </c>
      <c r="F21" s="13">
        <v>21</v>
      </c>
      <c r="G21" s="13">
        <f t="shared" si="1"/>
        <v>11</v>
      </c>
      <c r="H21" s="13">
        <v>20</v>
      </c>
      <c r="I21" s="13">
        <v>18</v>
      </c>
      <c r="J21" s="13">
        <f t="shared" si="2"/>
        <v>35</v>
      </c>
      <c r="K21" s="12" t="s">
        <v>102</v>
      </c>
      <c r="L21" s="12" t="s">
        <v>29</v>
      </c>
      <c r="M21" s="12" t="str">
        <f t="shared" si="0"/>
        <v>Striped field mouse</v>
      </c>
      <c r="N21" s="12" t="s">
        <v>79</v>
      </c>
      <c r="O21" s="12"/>
      <c r="P21" s="12">
        <v>28</v>
      </c>
      <c r="Q21" s="12"/>
      <c r="R21" s="12"/>
      <c r="S21" s="12"/>
      <c r="T21" s="12"/>
      <c r="U21" s="12" t="s">
        <v>98</v>
      </c>
      <c r="V21" s="12"/>
      <c r="W21" s="1" t="s">
        <v>132</v>
      </c>
      <c r="X21" t="str">
        <v>Crocidura cyanea</v>
      </c>
      <c r="AC21">
        <v>20</v>
      </c>
      <c r="AD21" t="s">
        <v>70</v>
      </c>
      <c r="AE21" t="s">
        <v>96</v>
      </c>
      <c r="AF21">
        <v>131</v>
      </c>
      <c r="AG21">
        <v>34</v>
      </c>
      <c r="AH21">
        <v>21</v>
      </c>
      <c r="AI21">
        <v>6</v>
      </c>
      <c r="AJ21">
        <v>20</v>
      </c>
      <c r="AK21">
        <v>18</v>
      </c>
      <c r="AL21">
        <v>15</v>
      </c>
      <c r="AO21" s="8">
        <v>20</v>
      </c>
      <c r="AP21" t="s">
        <v>70</v>
      </c>
      <c r="AQ21" t="s">
        <v>97</v>
      </c>
      <c r="AR21">
        <v>111</v>
      </c>
      <c r="AS21">
        <v>34</v>
      </c>
      <c r="AT21">
        <v>21</v>
      </c>
      <c r="AU21">
        <v>5</v>
      </c>
      <c r="AV21">
        <v>20</v>
      </c>
      <c r="AW21">
        <v>18</v>
      </c>
      <c r="AX21">
        <v>15</v>
      </c>
    </row>
    <row r="22" spans="1:50" ht="17" customHeight="1" x14ac:dyDescent="0.2">
      <c r="A22" s="3">
        <v>45553</v>
      </c>
      <c r="B22" s="1">
        <v>2</v>
      </c>
      <c r="C22" s="15">
        <v>2</v>
      </c>
      <c r="D22" s="15">
        <v>2</v>
      </c>
      <c r="E22" s="16">
        <v>34</v>
      </c>
      <c r="F22" s="16">
        <v>21</v>
      </c>
      <c r="G22" s="16">
        <f t="shared" ref="G22:G27" si="3">IF(C22=1,$AI$2,IF(C22=2,$AI$3,IF(C22=3,$AI$4,IF(C22=4,$AI$5,IF(C22=5,$AI$6,IF(C22=6,$AI$7,IF(C22=7,$AI$8,IF(C22=8,$AI$9,IF(C22=9,$AI$10,IF(C22=10,$AI$11,IF(C22=11,$AI$12,IF(C22=12,$AI$13,IF(C22=13,$AI$14,IF(C22=14,$AI$15,IF(C22=15,$AI$16,IF(C22=16,$AI$17,IF(C22=17,$AI$18,IF(C22=18,$AI$19,IF(C22=19,$AI$20,IF(C22=20,$AI$21))))))))))))))))))))</f>
        <v>7</v>
      </c>
      <c r="H22" s="16">
        <v>20</v>
      </c>
      <c r="I22" s="16">
        <v>18</v>
      </c>
      <c r="J22" s="16">
        <f t="shared" ref="J22:J27" si="4">IF(C22=1,$AL$2,IF(C22=2,$AL$3,IF(C22=3,$AL$4,IF(C22=4,$AL$5,IF(C22=5,$AL$6,IF(C22=6,$AL$7,IF(C22=7,$AL$8,IF(C22=8,$AL$9,IF(C22=9,$AL$10,IF(C22=10,$AL$11,IF(C22=11,$AL$12,IF(C22=12,$AL$13,IF(C22=13,$AL$14,IF(C22=14,$AL$15,IF(C22=15,$AL$16,IF(C22=16,$AL$17,IF(C22=17,$AL$18,IF(C22=18,$AL$19,IF(C22=19,$AL$20,IF(C22=20,$AL$21))))))))))))))))))))</f>
        <v>34</v>
      </c>
      <c r="K22" s="17">
        <v>0.44930555555555557</v>
      </c>
      <c r="L22" s="15" t="s">
        <v>29</v>
      </c>
      <c r="M22" s="15" t="str">
        <f t="shared" si="0"/>
        <v>Striped field mouse</v>
      </c>
      <c r="N22" s="15" t="s">
        <v>83</v>
      </c>
      <c r="O22" s="15"/>
      <c r="P22" s="15">
        <v>61</v>
      </c>
      <c r="Q22" s="15"/>
      <c r="R22" s="15"/>
      <c r="S22" s="15"/>
      <c r="T22" s="15"/>
      <c r="U22" s="15" t="s">
        <v>33</v>
      </c>
      <c r="V22" s="15" t="s">
        <v>34</v>
      </c>
      <c r="W22" s="1"/>
      <c r="X22" t="str">
        <v>Mus minutoides</v>
      </c>
    </row>
    <row r="23" spans="1:50" ht="17" customHeight="1" x14ac:dyDescent="0.2">
      <c r="A23" s="3">
        <v>45553</v>
      </c>
      <c r="B23" s="1">
        <v>2</v>
      </c>
      <c r="C23" s="15">
        <v>2</v>
      </c>
      <c r="D23" s="15">
        <v>5</v>
      </c>
      <c r="E23" s="16">
        <v>34</v>
      </c>
      <c r="F23" s="16">
        <v>21</v>
      </c>
      <c r="G23" s="16">
        <f t="shared" si="3"/>
        <v>7</v>
      </c>
      <c r="H23" s="16">
        <v>20</v>
      </c>
      <c r="I23" s="16">
        <v>18</v>
      </c>
      <c r="J23" s="16">
        <f t="shared" si="4"/>
        <v>34</v>
      </c>
      <c r="K23" s="17">
        <v>0.44930555555555557</v>
      </c>
      <c r="L23" s="15" t="s">
        <v>29</v>
      </c>
      <c r="M23" s="15" t="str">
        <f t="shared" si="0"/>
        <v>Striped field mouse</v>
      </c>
      <c r="N23" s="15" t="s">
        <v>79</v>
      </c>
      <c r="O23" s="15" t="s">
        <v>65</v>
      </c>
      <c r="P23" s="15">
        <v>44</v>
      </c>
      <c r="Q23" s="15"/>
      <c r="R23" s="15"/>
      <c r="S23" s="15"/>
      <c r="T23" s="15"/>
      <c r="U23" s="15" t="s">
        <v>33</v>
      </c>
      <c r="V23" s="15" t="s">
        <v>34</v>
      </c>
      <c r="W23" s="1"/>
      <c r="X23" t="str">
        <v>Micaelamys namaquensis</v>
      </c>
    </row>
    <row r="24" spans="1:50" ht="17" customHeight="1" x14ac:dyDescent="0.2">
      <c r="A24" s="3">
        <v>45555</v>
      </c>
      <c r="B24" s="1">
        <v>4</v>
      </c>
      <c r="C24" s="15">
        <v>2</v>
      </c>
      <c r="D24" s="15">
        <v>1</v>
      </c>
      <c r="E24" s="16">
        <v>34</v>
      </c>
      <c r="F24" s="16">
        <v>21</v>
      </c>
      <c r="G24" s="16">
        <f t="shared" si="3"/>
        <v>7</v>
      </c>
      <c r="H24" s="16">
        <v>20</v>
      </c>
      <c r="I24" s="16">
        <v>18</v>
      </c>
      <c r="J24" s="16">
        <f t="shared" si="4"/>
        <v>34</v>
      </c>
      <c r="K24" s="17">
        <v>0.46527777777777779</v>
      </c>
      <c r="L24" s="15" t="s">
        <v>29</v>
      </c>
      <c r="M24" s="15" t="str">
        <f t="shared" si="0"/>
        <v>Striped field mouse</v>
      </c>
      <c r="N24" s="15" t="s">
        <v>83</v>
      </c>
      <c r="O24" s="15"/>
      <c r="P24" s="15">
        <v>64</v>
      </c>
      <c r="Q24" s="15"/>
      <c r="R24" s="15"/>
      <c r="S24" s="15"/>
      <c r="T24" s="15"/>
      <c r="U24" s="15" t="s">
        <v>33</v>
      </c>
      <c r="V24" s="15" t="s">
        <v>34</v>
      </c>
      <c r="W24" s="1"/>
      <c r="X24" t="str">
        <v>Otomys irroratus</v>
      </c>
    </row>
    <row r="25" spans="1:50" ht="17" customHeight="1" x14ac:dyDescent="0.2">
      <c r="A25" s="3">
        <v>45555</v>
      </c>
      <c r="B25" s="1">
        <v>4</v>
      </c>
      <c r="C25" s="15">
        <v>2</v>
      </c>
      <c r="D25" s="15">
        <v>2</v>
      </c>
      <c r="E25" s="16">
        <v>34</v>
      </c>
      <c r="F25" s="16">
        <v>21</v>
      </c>
      <c r="G25" s="16">
        <f t="shared" si="3"/>
        <v>7</v>
      </c>
      <c r="H25" s="16">
        <v>20</v>
      </c>
      <c r="I25" s="16">
        <v>18</v>
      </c>
      <c r="J25" s="16">
        <f t="shared" si="4"/>
        <v>34</v>
      </c>
      <c r="K25" s="17">
        <v>0.46527777777777779</v>
      </c>
      <c r="L25" s="15" t="s">
        <v>29</v>
      </c>
      <c r="M25" s="15" t="str">
        <f t="shared" si="0"/>
        <v>Striped field mouse</v>
      </c>
      <c r="N25" s="15" t="s">
        <v>79</v>
      </c>
      <c r="O25" s="15"/>
      <c r="P25" s="15"/>
      <c r="Q25" s="15"/>
      <c r="R25" s="15"/>
      <c r="S25" s="15"/>
      <c r="T25" s="15"/>
      <c r="U25" s="15" t="s">
        <v>98</v>
      </c>
      <c r="V25" s="15" t="s">
        <v>34</v>
      </c>
      <c r="W25" s="1" t="s">
        <v>20</v>
      </c>
      <c r="X25" t="str">
        <v>Gerbilliscus afra</v>
      </c>
    </row>
    <row r="26" spans="1:50" ht="17" customHeight="1" x14ac:dyDescent="0.2">
      <c r="A26" s="3">
        <v>45555</v>
      </c>
      <c r="B26" s="1">
        <v>4</v>
      </c>
      <c r="C26" s="15">
        <v>2</v>
      </c>
      <c r="D26" s="15">
        <v>3</v>
      </c>
      <c r="E26" s="16">
        <v>34</v>
      </c>
      <c r="F26" s="16">
        <v>21</v>
      </c>
      <c r="G26" s="16">
        <f t="shared" si="3"/>
        <v>7</v>
      </c>
      <c r="H26" s="16">
        <v>20</v>
      </c>
      <c r="I26" s="16">
        <v>18</v>
      </c>
      <c r="J26" s="16">
        <f t="shared" si="4"/>
        <v>34</v>
      </c>
      <c r="K26" s="17">
        <v>0.46527777777777779</v>
      </c>
      <c r="L26" s="15" t="s">
        <v>29</v>
      </c>
      <c r="M26" s="15" t="str">
        <f t="shared" si="0"/>
        <v>Striped field mouse</v>
      </c>
      <c r="N26" s="15" t="s">
        <v>83</v>
      </c>
      <c r="O26" s="15"/>
      <c r="P26" s="15">
        <v>53</v>
      </c>
      <c r="Q26" s="15"/>
      <c r="R26" s="15"/>
      <c r="S26" s="15"/>
      <c r="T26" s="15"/>
      <c r="U26" s="15" t="s">
        <v>33</v>
      </c>
      <c r="V26" s="15" t="s">
        <v>34</v>
      </c>
      <c r="W26" s="1"/>
    </row>
    <row r="27" spans="1:50" ht="17" customHeight="1" x14ac:dyDescent="0.2">
      <c r="A27" s="3">
        <v>45555</v>
      </c>
      <c r="B27" s="1">
        <v>4</v>
      </c>
      <c r="C27" s="15">
        <v>2</v>
      </c>
      <c r="D27" s="15">
        <v>5</v>
      </c>
      <c r="E27" s="16">
        <v>34</v>
      </c>
      <c r="F27" s="16">
        <v>21</v>
      </c>
      <c r="G27" s="16">
        <f t="shared" si="3"/>
        <v>7</v>
      </c>
      <c r="H27" s="16">
        <v>20</v>
      </c>
      <c r="I27" s="16">
        <v>18</v>
      </c>
      <c r="J27" s="16">
        <f t="shared" si="4"/>
        <v>34</v>
      </c>
      <c r="K27" s="17">
        <v>0.46527777777777779</v>
      </c>
      <c r="L27" s="15" t="s">
        <v>29</v>
      </c>
      <c r="M27" s="15" t="str">
        <f t="shared" si="0"/>
        <v>Striped field mouse</v>
      </c>
      <c r="N27" s="15" t="s">
        <v>79</v>
      </c>
      <c r="O27" s="15"/>
      <c r="P27" s="15">
        <v>48</v>
      </c>
      <c r="Q27" s="15"/>
      <c r="R27" s="15"/>
      <c r="S27" s="15"/>
      <c r="T27" s="15"/>
      <c r="U27" s="15" t="s">
        <v>98</v>
      </c>
      <c r="V27" s="15" t="s">
        <v>34</v>
      </c>
      <c r="W27" s="1" t="s">
        <v>20</v>
      </c>
    </row>
    <row r="28" spans="1:50" ht="17" customHeight="1" x14ac:dyDescent="0.2">
      <c r="A28" s="3">
        <v>45617</v>
      </c>
      <c r="B28" s="1">
        <v>2</v>
      </c>
      <c r="C28" s="15">
        <v>2</v>
      </c>
      <c r="D28" s="15">
        <v>4</v>
      </c>
      <c r="E28" s="16">
        <v>34</v>
      </c>
      <c r="F28" s="16">
        <v>21</v>
      </c>
      <c r="G28" s="16">
        <f t="shared" ref="G28:G36" si="5">IF(C28=1,$AU$2,IF(C28=2,$AU$3,IF(C28=3,$AU$4,IF(C28=4,$AU$5,IF(C28=5,$AU$6,IF(C28=6,$AU$7,IF(C28=7,$AU$8,IF(C28=8,$AU$9,IF(C28=9,$AU$10,IF(C28=10,$AU$11,IF(C28=11,$AU$12,IF(C28=12,$AU$13,IF(C28=13,$AU$14,IF(C28=14,$AU$15,IF(C28=15,$AU$16,IF(C28=16,$AU$17,IF(C28=17,$AU$18,IF(C28=18,$AU$19,IF(C28=19,$AU$20,IF(C28=20,$AU$21))))))))))))))))))))</f>
        <v>10</v>
      </c>
      <c r="H28" s="16">
        <v>20</v>
      </c>
      <c r="I28" s="16">
        <v>18</v>
      </c>
      <c r="J28" s="16">
        <f t="shared" ref="J28:J36" si="6">IF(C28=1,$AX$2,IF(C28=2,$AX$3,IF(C28=3,$AX$4,IF(C28=4,$AX$5,IF(C28=5,$AX$6,IF(C28=6,$AX$7,IF(C28=7,$AX$8,IF(C28=8,$AX$9,IF(C28=9,$AX$10,IF(C28=10,$AX$11,IF(C28=11,$AX$12,IF(C28=12,$AX$13,IF(C28=13,$AX$14,IF(C28=14,$AX$15,IF(C28=15,$AX$16,IF(C28=16,$AX$17,IF(C28=17,$AX$18,IF(C28=18,$AX$19,IF(C28=19,$AX$20,IF(C28=20,$AX$21))))))))))))))))))))</f>
        <v>34</v>
      </c>
      <c r="K28" s="17" t="s">
        <v>108</v>
      </c>
      <c r="L28" s="15" t="s">
        <v>29</v>
      </c>
      <c r="M28" s="15" t="str">
        <f t="shared" si="0"/>
        <v>Striped field mouse</v>
      </c>
      <c r="N28" s="15" t="s">
        <v>79</v>
      </c>
      <c r="O28" s="15"/>
      <c r="P28" s="15">
        <v>30</v>
      </c>
      <c r="Q28" s="15"/>
      <c r="R28" s="15"/>
      <c r="S28" s="15"/>
      <c r="T28" s="15"/>
      <c r="U28" s="15" t="s">
        <v>33</v>
      </c>
      <c r="V28" s="15" t="s">
        <v>104</v>
      </c>
      <c r="W28" s="1"/>
    </row>
    <row r="29" spans="1:50" ht="17" customHeight="1" x14ac:dyDescent="0.2">
      <c r="A29" s="3">
        <v>45621</v>
      </c>
      <c r="B29" s="1">
        <v>6</v>
      </c>
      <c r="C29" s="15">
        <v>2</v>
      </c>
      <c r="D29" s="15">
        <v>4</v>
      </c>
      <c r="E29" s="16">
        <v>34</v>
      </c>
      <c r="F29" s="16">
        <v>21</v>
      </c>
      <c r="G29" s="16">
        <f t="shared" si="5"/>
        <v>10</v>
      </c>
      <c r="H29" s="16">
        <v>20</v>
      </c>
      <c r="I29" s="16">
        <v>18</v>
      </c>
      <c r="J29" s="16">
        <f t="shared" si="6"/>
        <v>34</v>
      </c>
      <c r="K29" s="17" t="s">
        <v>109</v>
      </c>
      <c r="L29" s="15" t="s">
        <v>29</v>
      </c>
      <c r="M29" s="15" t="str">
        <f t="shared" si="0"/>
        <v>Striped field mouse</v>
      </c>
      <c r="N29" s="15" t="s">
        <v>79</v>
      </c>
      <c r="O29" s="15"/>
      <c r="P29" s="15">
        <v>28</v>
      </c>
      <c r="Q29" s="15"/>
      <c r="R29" s="15"/>
      <c r="S29" s="15"/>
      <c r="T29" s="15"/>
      <c r="U29" s="15" t="s">
        <v>98</v>
      </c>
      <c r="V29" s="15" t="s">
        <v>104</v>
      </c>
      <c r="W29" s="1" t="s">
        <v>20</v>
      </c>
    </row>
    <row r="30" spans="1:50" ht="17" customHeight="1" x14ac:dyDescent="0.2">
      <c r="A30" s="3">
        <v>45622</v>
      </c>
      <c r="B30" s="1">
        <v>7</v>
      </c>
      <c r="C30" s="15">
        <v>2</v>
      </c>
      <c r="D30" s="15">
        <v>3</v>
      </c>
      <c r="E30" s="16">
        <v>34</v>
      </c>
      <c r="F30" s="16">
        <v>21</v>
      </c>
      <c r="G30" s="16">
        <f t="shared" si="5"/>
        <v>10</v>
      </c>
      <c r="H30" s="16">
        <v>20</v>
      </c>
      <c r="I30" s="16">
        <v>18</v>
      </c>
      <c r="J30" s="16">
        <f t="shared" si="6"/>
        <v>34</v>
      </c>
      <c r="K30" s="17" t="s">
        <v>109</v>
      </c>
      <c r="L30" s="15" t="s">
        <v>29</v>
      </c>
      <c r="M30" s="15" t="str">
        <f t="shared" si="0"/>
        <v>Striped field mouse</v>
      </c>
      <c r="N30" s="15" t="s">
        <v>79</v>
      </c>
      <c r="O30" s="15" t="s">
        <v>89</v>
      </c>
      <c r="P30" s="15">
        <v>56</v>
      </c>
      <c r="Q30" s="15"/>
      <c r="R30" s="15"/>
      <c r="S30" s="15"/>
      <c r="T30" s="15"/>
      <c r="U30" s="15" t="s">
        <v>33</v>
      </c>
      <c r="V30" s="15" t="s">
        <v>34</v>
      </c>
      <c r="W30" s="1"/>
    </row>
    <row r="31" spans="1:50" ht="17" customHeight="1" x14ac:dyDescent="0.2">
      <c r="A31" s="3">
        <v>45623</v>
      </c>
      <c r="B31" s="1">
        <v>8</v>
      </c>
      <c r="C31" s="15">
        <v>2</v>
      </c>
      <c r="D31" s="15">
        <v>4</v>
      </c>
      <c r="E31" s="16">
        <v>34</v>
      </c>
      <c r="F31" s="16">
        <v>21</v>
      </c>
      <c r="G31" s="16">
        <f t="shared" si="5"/>
        <v>10</v>
      </c>
      <c r="H31" s="16">
        <v>20</v>
      </c>
      <c r="I31" s="16">
        <v>18</v>
      </c>
      <c r="J31" s="16">
        <f t="shared" si="6"/>
        <v>34</v>
      </c>
      <c r="K31" s="17" t="s">
        <v>109</v>
      </c>
      <c r="L31" s="15" t="s">
        <v>76</v>
      </c>
      <c r="M31" s="15" t="str">
        <f t="shared" si="0"/>
        <v>Vlei rat</v>
      </c>
      <c r="N31" s="15" t="s">
        <v>83</v>
      </c>
      <c r="O31" s="15"/>
      <c r="P31" s="15">
        <v>50</v>
      </c>
      <c r="Q31" s="15"/>
      <c r="R31" s="15"/>
      <c r="S31" s="15"/>
      <c r="T31" s="15"/>
      <c r="U31" s="15" t="s">
        <v>33</v>
      </c>
      <c r="V31" s="15" t="s">
        <v>34</v>
      </c>
      <c r="W31" s="1"/>
    </row>
    <row r="32" spans="1:50" ht="17" customHeight="1" x14ac:dyDescent="0.2">
      <c r="A32" s="3">
        <v>45624</v>
      </c>
      <c r="B32" s="1">
        <v>9</v>
      </c>
      <c r="C32" s="15">
        <v>2</v>
      </c>
      <c r="D32" s="15">
        <v>1</v>
      </c>
      <c r="E32" s="16">
        <v>34</v>
      </c>
      <c r="F32" s="16">
        <v>21</v>
      </c>
      <c r="G32" s="16">
        <f t="shared" si="5"/>
        <v>10</v>
      </c>
      <c r="H32" s="16">
        <v>20</v>
      </c>
      <c r="I32" s="16">
        <v>18</v>
      </c>
      <c r="J32" s="16">
        <f t="shared" si="6"/>
        <v>34</v>
      </c>
      <c r="K32" s="17" t="s">
        <v>128</v>
      </c>
      <c r="L32" s="15" t="s">
        <v>29</v>
      </c>
      <c r="M32" s="15" t="str">
        <f t="shared" si="0"/>
        <v>Striped field mouse</v>
      </c>
      <c r="N32" s="15" t="s">
        <v>83</v>
      </c>
      <c r="O32" s="15"/>
      <c r="P32" s="15">
        <v>70</v>
      </c>
      <c r="Q32" s="15"/>
      <c r="R32" s="15"/>
      <c r="S32" s="15"/>
      <c r="T32" s="15"/>
      <c r="U32" s="15" t="s">
        <v>98</v>
      </c>
      <c r="V32" s="15" t="s">
        <v>34</v>
      </c>
      <c r="W32" s="1" t="s">
        <v>20</v>
      </c>
    </row>
    <row r="33" spans="1:23" ht="17" customHeight="1" x14ac:dyDescent="0.2">
      <c r="A33" s="3">
        <v>45624</v>
      </c>
      <c r="B33" s="1">
        <v>9</v>
      </c>
      <c r="C33" s="15">
        <v>2</v>
      </c>
      <c r="D33" s="15">
        <v>3</v>
      </c>
      <c r="E33" s="16">
        <v>34</v>
      </c>
      <c r="F33" s="16">
        <v>21</v>
      </c>
      <c r="G33" s="16">
        <f t="shared" si="5"/>
        <v>10</v>
      </c>
      <c r="H33" s="16">
        <v>20</v>
      </c>
      <c r="I33" s="16">
        <v>18</v>
      </c>
      <c r="J33" s="16">
        <f t="shared" si="6"/>
        <v>34</v>
      </c>
      <c r="K33" s="17" t="s">
        <v>128</v>
      </c>
      <c r="L33" s="15" t="s">
        <v>29</v>
      </c>
      <c r="M33" s="15" t="str">
        <f t="shared" si="0"/>
        <v>Striped field mouse</v>
      </c>
      <c r="N33" s="15" t="s">
        <v>79</v>
      </c>
      <c r="O33" s="15"/>
      <c r="P33" s="15">
        <v>22</v>
      </c>
      <c r="Q33" s="15"/>
      <c r="R33" s="15"/>
      <c r="S33" s="15"/>
      <c r="T33" s="15"/>
      <c r="U33" s="15" t="s">
        <v>33</v>
      </c>
      <c r="V33" s="15" t="s">
        <v>34</v>
      </c>
      <c r="W33" s="1" t="s">
        <v>115</v>
      </c>
    </row>
    <row r="34" spans="1:23" x14ac:dyDescent="0.2">
      <c r="A34" s="3">
        <v>45624</v>
      </c>
      <c r="B34" s="1">
        <v>9</v>
      </c>
      <c r="C34" s="15">
        <v>2</v>
      </c>
      <c r="D34" s="15">
        <v>4</v>
      </c>
      <c r="E34" s="16">
        <v>34</v>
      </c>
      <c r="F34" s="16">
        <v>21</v>
      </c>
      <c r="G34" s="16">
        <f t="shared" si="5"/>
        <v>10</v>
      </c>
      <c r="H34" s="16">
        <v>20</v>
      </c>
      <c r="I34" s="16">
        <v>18</v>
      </c>
      <c r="J34" s="16">
        <f t="shared" si="6"/>
        <v>34</v>
      </c>
      <c r="K34" s="17" t="s">
        <v>128</v>
      </c>
      <c r="L34" s="15" t="s">
        <v>29</v>
      </c>
      <c r="M34" s="15" t="str">
        <f t="shared" si="0"/>
        <v>Striped field mouse</v>
      </c>
      <c r="N34" s="15" t="s">
        <v>79</v>
      </c>
      <c r="O34" s="15"/>
      <c r="P34" s="15">
        <v>22</v>
      </c>
      <c r="Q34" s="15"/>
      <c r="R34" s="15"/>
      <c r="S34" s="15"/>
      <c r="T34" s="15"/>
      <c r="U34" s="15" t="s">
        <v>33</v>
      </c>
      <c r="V34" s="15" t="s">
        <v>34</v>
      </c>
      <c r="W34" s="1" t="s">
        <v>115</v>
      </c>
    </row>
    <row r="35" spans="1:23" x14ac:dyDescent="0.2">
      <c r="A35" s="3">
        <v>45624</v>
      </c>
      <c r="B35" s="1">
        <v>9</v>
      </c>
      <c r="C35" s="15">
        <v>2</v>
      </c>
      <c r="D35" s="15">
        <v>5</v>
      </c>
      <c r="E35" s="16">
        <v>34</v>
      </c>
      <c r="F35" s="16">
        <v>21</v>
      </c>
      <c r="G35" s="16">
        <f t="shared" si="5"/>
        <v>10</v>
      </c>
      <c r="H35" s="16">
        <v>20</v>
      </c>
      <c r="I35" s="16">
        <v>18</v>
      </c>
      <c r="J35" s="16">
        <f t="shared" si="6"/>
        <v>34</v>
      </c>
      <c r="K35" s="17" t="s">
        <v>128</v>
      </c>
      <c r="L35" s="15" t="s">
        <v>29</v>
      </c>
      <c r="M35" s="15" t="str">
        <f t="shared" si="0"/>
        <v>Striped field mouse</v>
      </c>
      <c r="N35" s="15" t="s">
        <v>79</v>
      </c>
      <c r="O35" s="15"/>
      <c r="P35" s="15">
        <v>58</v>
      </c>
      <c r="Q35" s="15"/>
      <c r="R35" s="15"/>
      <c r="S35" s="15"/>
      <c r="T35" s="15"/>
      <c r="U35" s="15" t="s">
        <v>98</v>
      </c>
      <c r="V35" s="15" t="s">
        <v>34</v>
      </c>
      <c r="W35" s="1" t="s">
        <v>20</v>
      </c>
    </row>
    <row r="36" spans="1:23" x14ac:dyDescent="0.2">
      <c r="A36" s="3">
        <v>45626</v>
      </c>
      <c r="B36" s="1">
        <v>11</v>
      </c>
      <c r="C36" s="15">
        <v>2</v>
      </c>
      <c r="D36" s="15">
        <v>5</v>
      </c>
      <c r="E36" s="16">
        <v>34</v>
      </c>
      <c r="F36" s="16">
        <v>21</v>
      </c>
      <c r="G36" s="16">
        <f t="shared" si="5"/>
        <v>10</v>
      </c>
      <c r="H36" s="16">
        <v>20</v>
      </c>
      <c r="I36" s="16">
        <v>18</v>
      </c>
      <c r="J36" s="16">
        <f t="shared" si="6"/>
        <v>34</v>
      </c>
      <c r="K36" s="15" t="s">
        <v>102</v>
      </c>
      <c r="L36" s="15" t="s">
        <v>29</v>
      </c>
      <c r="M36" s="15" t="str">
        <f t="shared" si="0"/>
        <v>Striped field mouse</v>
      </c>
      <c r="N36" s="15" t="s">
        <v>83</v>
      </c>
      <c r="O36" s="15"/>
      <c r="P36" s="15">
        <v>42</v>
      </c>
      <c r="Q36" s="15"/>
      <c r="R36" s="15"/>
      <c r="S36" s="15"/>
      <c r="T36" s="15"/>
      <c r="U36" s="15" t="s">
        <v>98</v>
      </c>
      <c r="V36" s="15"/>
      <c r="W36" s="1"/>
    </row>
    <row r="37" spans="1:23" x14ac:dyDescent="0.2">
      <c r="A37" s="3">
        <v>45552</v>
      </c>
      <c r="B37" s="1">
        <v>1</v>
      </c>
      <c r="C37" s="18">
        <v>3</v>
      </c>
      <c r="D37" s="18">
        <v>5</v>
      </c>
      <c r="E37" s="19">
        <v>34</v>
      </c>
      <c r="F37" s="19">
        <v>21</v>
      </c>
      <c r="G37" s="19">
        <f>IF(C37=1,$AI$2,IF(C37=2,$AI$3,IF(C37=3,$AI$4,IF(C37=4,$AI$5,IF(C37=5,$AI$6,IF(C37=6,$AI$7,IF(C37=7,$AI$8,IF(C37=8,$AI$9,IF(C37=9,$AI$10,IF(C37=10,$AI$11,IF(C37=11,$AI$12,IF(C37=12,$AI$13,IF(C37=13,$AI$14,IF(C37=14,$AI$15,IF(C37=15,$AI$16,IF(C37=16,$AI$17,IF(C37=17,$AI$18,IF(C37=18,$AI$19,IF(C37=19,$AI$20,IF(C37=20,$AI$21))))))))))))))))))))</f>
        <v>6</v>
      </c>
      <c r="H37" s="19">
        <v>20</v>
      </c>
      <c r="I37" s="19">
        <v>18</v>
      </c>
      <c r="J37" s="19">
        <f>IF(C37=1,$AL$2,IF(C37=2,$AL$3,IF(C37=3,$AL$4,IF(C37=4,$AL$5,IF(C37=5,$AL$6,IF(C37=6,$AL$7,IF(C37=7,$AL$8,IF(C37=8,$AL$9,IF(C37=9,$AL$10,IF(C37=10,$AL$11,IF(C37=11,$AL$12,IF(C37=12,$AL$13,IF(C37=13,$AL$14,IF(C37=14,$AL$15,IF(C37=15,$AL$16,IF(C37=16,$AL$17,IF(C37=17,$AL$18,IF(C37=18,$AL$19,IF(C37=19,$AL$20,IF(C37=20,$AL$21))))))))))))))))))))</f>
        <v>33</v>
      </c>
      <c r="K37" s="20">
        <v>0.97361111111111109</v>
      </c>
      <c r="L37" s="18" t="s">
        <v>29</v>
      </c>
      <c r="M37" s="18" t="str">
        <f t="shared" si="0"/>
        <v>Striped field mouse</v>
      </c>
      <c r="N37" s="18" t="s">
        <v>30</v>
      </c>
      <c r="O37" s="18"/>
      <c r="P37" s="18">
        <f>66-6</f>
        <v>60</v>
      </c>
      <c r="Q37" s="18"/>
      <c r="R37" s="18"/>
      <c r="S37" s="18"/>
      <c r="T37" s="18"/>
      <c r="U37" s="18" t="s">
        <v>33</v>
      </c>
      <c r="V37" s="18" t="s">
        <v>34</v>
      </c>
      <c r="W37" s="1"/>
    </row>
    <row r="38" spans="1:23" x14ac:dyDescent="0.2">
      <c r="A38" s="3">
        <v>45553</v>
      </c>
      <c r="B38" s="1">
        <v>2</v>
      </c>
      <c r="C38" s="18">
        <v>3</v>
      </c>
      <c r="D38" s="18">
        <v>4</v>
      </c>
      <c r="E38" s="19">
        <v>34</v>
      </c>
      <c r="F38" s="19">
        <v>21</v>
      </c>
      <c r="G38" s="19">
        <f>IF(C38=1,$AI$2,IF(C38=2,$AI$3,IF(C38=3,$AI$4,IF(C38=4,$AI$5,IF(C38=5,$AI$6,IF(C38=6,$AI$7,IF(C38=7,$AI$8,IF(C38=8,$AI$9,IF(C38=9,$AI$10,IF(C38=10,$AI$11,IF(C38=11,$AI$12,IF(C38=12,$AI$13,IF(C38=13,$AI$14,IF(C38=14,$AI$15,IF(C38=15,$AI$16,IF(C38=16,$AI$17,IF(C38=17,$AI$18,IF(C38=18,$AI$19,IF(C38=19,$AI$20,IF(C38=20,$AI$21))))))))))))))))))))</f>
        <v>6</v>
      </c>
      <c r="H38" s="19">
        <v>20</v>
      </c>
      <c r="I38" s="19">
        <v>18</v>
      </c>
      <c r="J38" s="19">
        <f>IF(C38=1,$AL$2,IF(C38=2,$AL$3,IF(C38=3,$AL$4,IF(C38=4,$AL$5,IF(C38=5,$AL$6,IF(C38=6,$AL$7,IF(C38=7,$AL$8,IF(C38=8,$AL$9,IF(C38=9,$AL$10,IF(C38=10,$AL$11,IF(C38=11,$AL$12,IF(C38=12,$AL$13,IF(C38=13,$AL$14,IF(C38=14,$AL$15,IF(C38=15,$AL$16,IF(C38=16,$AL$17,IF(C38=17,$AL$18,IF(C38=18,$AL$19,IF(C38=19,$AL$20,IF(C38=20,$AL$21))))))))))))))))))))</f>
        <v>33</v>
      </c>
      <c r="K38" s="20">
        <v>0.44930555555555557</v>
      </c>
      <c r="L38" s="18" t="s">
        <v>29</v>
      </c>
      <c r="M38" s="18" t="str">
        <f t="shared" si="0"/>
        <v>Striped field mouse</v>
      </c>
      <c r="N38" s="18" t="s">
        <v>83</v>
      </c>
      <c r="O38" s="18"/>
      <c r="P38" s="18">
        <v>61</v>
      </c>
      <c r="Q38" s="18"/>
      <c r="R38" s="18"/>
      <c r="S38" s="18"/>
      <c r="T38" s="18"/>
      <c r="U38" s="18" t="s">
        <v>33</v>
      </c>
      <c r="V38" s="18" t="s">
        <v>34</v>
      </c>
      <c r="W38" s="1"/>
    </row>
    <row r="39" spans="1:23" x14ac:dyDescent="0.2">
      <c r="A39" s="3">
        <v>45553</v>
      </c>
      <c r="B39" s="1">
        <v>2</v>
      </c>
      <c r="C39" s="18">
        <v>3</v>
      </c>
      <c r="D39" s="18">
        <v>3</v>
      </c>
      <c r="E39" s="19">
        <v>34</v>
      </c>
      <c r="F39" s="19">
        <v>21</v>
      </c>
      <c r="G39" s="19">
        <f>IF(C39=1,$AI$2,IF(C39=2,$AI$3,IF(C39=3,$AI$4,IF(C39=4,$AI$5,IF(C39=5,$AI$6,IF(C39=6,$AI$7,IF(C39=7,$AI$8,IF(C39=8,$AI$9,IF(C39=9,$AI$10,IF(C39=10,$AI$11,IF(C39=11,$AI$12,IF(C39=12,$AI$13,IF(C39=13,$AI$14,IF(C39=14,$AI$15,IF(C39=15,$AI$16,IF(C39=16,$AI$17,IF(C39=17,$AI$18,IF(C39=18,$AI$19,IF(C39=19,$AI$20,IF(C39=20,$AI$21))))))))))))))))))))</f>
        <v>6</v>
      </c>
      <c r="H39" s="19">
        <v>20</v>
      </c>
      <c r="I39" s="19">
        <v>18</v>
      </c>
      <c r="J39" s="19">
        <f>IF(C39=1,$AL$2,IF(C39=2,$AL$3,IF(C39=3,$AL$4,IF(C39=4,$AL$5,IF(C39=5,$AL$6,IF(C39=6,$AL$7,IF(C39=7,$AL$8,IF(C39=8,$AL$9,IF(C39=9,$AL$10,IF(C39=10,$AL$11,IF(C39=11,$AL$12,IF(C39=12,$AL$13,IF(C39=13,$AL$14,IF(C39=14,$AL$15,IF(C39=15,$AL$16,IF(C39=16,$AL$17,IF(C39=17,$AL$18,IF(C39=18,$AL$19,IF(C39=19,$AL$20,IF(C39=20,$AL$21))))))))))))))))))))</f>
        <v>33</v>
      </c>
      <c r="K39" s="20">
        <v>0.44930555555555557</v>
      </c>
      <c r="L39" s="18" t="s">
        <v>29</v>
      </c>
      <c r="M39" s="18" t="str">
        <f t="shared" si="0"/>
        <v>Striped field mouse</v>
      </c>
      <c r="N39" s="18" t="s">
        <v>83</v>
      </c>
      <c r="O39" s="18"/>
      <c r="P39" s="18">
        <v>59</v>
      </c>
      <c r="Q39" s="18"/>
      <c r="R39" s="18"/>
      <c r="S39" s="18"/>
      <c r="T39" s="18"/>
      <c r="U39" s="18" t="s">
        <v>33</v>
      </c>
      <c r="V39" s="18" t="s">
        <v>34</v>
      </c>
      <c r="W39" s="1"/>
    </row>
    <row r="40" spans="1:23" x14ac:dyDescent="0.2">
      <c r="A40" s="3">
        <v>45555</v>
      </c>
      <c r="B40" s="1">
        <v>4</v>
      </c>
      <c r="C40" s="18">
        <v>3</v>
      </c>
      <c r="D40" s="18">
        <v>1</v>
      </c>
      <c r="E40" s="19">
        <v>34</v>
      </c>
      <c r="F40" s="19">
        <v>21</v>
      </c>
      <c r="G40" s="19">
        <f>IF(C40=1,$AI$2,IF(C40=2,$AI$3,IF(C40=3,$AI$4,IF(C40=4,$AI$5,IF(C40=5,$AI$6,IF(C40=6,$AI$7,IF(C40=7,$AI$8,IF(C40=8,$AI$9,IF(C40=9,$AI$10,IF(C40=10,$AI$11,IF(C40=11,$AI$12,IF(C40=12,$AI$13,IF(C40=13,$AI$14,IF(C40=14,$AI$15,IF(C40=15,$AI$16,IF(C40=16,$AI$17,IF(C40=17,$AI$18,IF(C40=18,$AI$19,IF(C40=19,$AI$20,IF(C40=20,$AI$21))))))))))))))))))))</f>
        <v>6</v>
      </c>
      <c r="H40" s="19">
        <v>20</v>
      </c>
      <c r="I40" s="19">
        <v>18</v>
      </c>
      <c r="J40" s="19">
        <f>IF(C40=1,$AL$2,IF(C40=2,$AL$3,IF(C40=3,$AL$4,IF(C40=4,$AL$5,IF(C40=5,$AL$6,IF(C40=6,$AL$7,IF(C40=7,$AL$8,IF(C40=8,$AL$9,IF(C40=9,$AL$10,IF(C40=10,$AL$11,IF(C40=11,$AL$12,IF(C40=12,$AL$13,IF(C40=13,$AL$14,IF(C40=14,$AL$15,IF(C40=15,$AL$16,IF(C40=16,$AL$17,IF(C40=17,$AL$18,IF(C40=18,$AL$19,IF(C40=19,$AL$20,IF(C40=20,$AL$21))))))))))))))))))))</f>
        <v>33</v>
      </c>
      <c r="K40" s="20">
        <v>0.46527777777777779</v>
      </c>
      <c r="L40" s="18" t="s">
        <v>29</v>
      </c>
      <c r="M40" s="18" t="str">
        <f t="shared" si="0"/>
        <v>Striped field mouse</v>
      </c>
      <c r="N40" s="18" t="s">
        <v>83</v>
      </c>
      <c r="O40" s="18"/>
      <c r="P40" s="18"/>
      <c r="Q40" s="18"/>
      <c r="R40" s="18"/>
      <c r="S40" s="18"/>
      <c r="T40" s="18"/>
      <c r="U40" s="18" t="s">
        <v>98</v>
      </c>
      <c r="V40" s="18" t="s">
        <v>34</v>
      </c>
      <c r="W40" s="1" t="s">
        <v>20</v>
      </c>
    </row>
    <row r="41" spans="1:23" x14ac:dyDescent="0.2">
      <c r="A41" s="3">
        <v>45617</v>
      </c>
      <c r="B41" s="1">
        <v>2</v>
      </c>
      <c r="C41" s="18">
        <v>3</v>
      </c>
      <c r="D41" s="18">
        <v>1</v>
      </c>
      <c r="E41" s="19">
        <v>34</v>
      </c>
      <c r="F41" s="19">
        <v>21</v>
      </c>
      <c r="G41" s="19">
        <f t="shared" ref="G41:G53" si="7">IF(C41=1,$AU$2,IF(C41=2,$AU$3,IF(C41=3,$AU$4,IF(C41=4,$AU$5,IF(C41=5,$AU$6,IF(C41=6,$AU$7,IF(C41=7,$AU$8,IF(C41=8,$AU$9,IF(C41=9,$AU$10,IF(C41=10,$AU$11,IF(C41=11,$AU$12,IF(C41=12,$AU$13,IF(C41=13,$AU$14,IF(C41=14,$AU$15,IF(C41=15,$AU$16,IF(C41=16,$AU$17,IF(C41=17,$AU$18,IF(C41=18,$AU$19,IF(C41=19,$AU$20,IF(C41=20,$AU$21))))))))))))))))))))</f>
        <v>10</v>
      </c>
      <c r="H41" s="19">
        <v>20</v>
      </c>
      <c r="I41" s="19">
        <v>18</v>
      </c>
      <c r="J41" s="19">
        <f t="shared" ref="J41:J53" si="8">IF(C41=1,$AX$2,IF(C41=2,$AX$3,IF(C41=3,$AX$4,IF(C41=4,$AX$5,IF(C41=5,$AX$6,IF(C41=6,$AX$7,IF(C41=7,$AX$8,IF(C41=8,$AX$9,IF(C41=9,$AX$10,IF(C41=10,$AX$11,IF(C41=11,$AX$12,IF(C41=12,$AX$13,IF(C41=13,$AX$14,IF(C41=14,$AX$15,IF(C41=15,$AX$16,IF(C41=16,$AX$17,IF(C41=17,$AX$18,IF(C41=18,$AX$19,IF(C41=19,$AX$20,IF(C41=20,$AX$21))))))))))))))))))))</f>
        <v>33</v>
      </c>
      <c r="K41" s="20" t="s">
        <v>108</v>
      </c>
      <c r="L41" s="18" t="s">
        <v>29</v>
      </c>
      <c r="M41" s="18" t="str">
        <f t="shared" si="0"/>
        <v>Striped field mouse</v>
      </c>
      <c r="N41" s="18" t="s">
        <v>79</v>
      </c>
      <c r="O41" s="18"/>
      <c r="P41" s="18">
        <v>58</v>
      </c>
      <c r="Q41" s="18"/>
      <c r="R41" s="18"/>
      <c r="S41" s="18"/>
      <c r="T41" s="18"/>
      <c r="U41" s="18" t="s">
        <v>33</v>
      </c>
      <c r="V41" s="18" t="s">
        <v>104</v>
      </c>
      <c r="W41" s="1"/>
    </row>
    <row r="42" spans="1:23" x14ac:dyDescent="0.2">
      <c r="A42" s="3">
        <v>45617</v>
      </c>
      <c r="B42" s="1">
        <v>2</v>
      </c>
      <c r="C42" s="18">
        <v>3</v>
      </c>
      <c r="D42" s="18">
        <v>3</v>
      </c>
      <c r="E42" s="19">
        <v>34</v>
      </c>
      <c r="F42" s="19">
        <v>21</v>
      </c>
      <c r="G42" s="19">
        <f t="shared" si="7"/>
        <v>10</v>
      </c>
      <c r="H42" s="19">
        <v>20</v>
      </c>
      <c r="I42" s="19">
        <v>18</v>
      </c>
      <c r="J42" s="19">
        <f t="shared" si="8"/>
        <v>33</v>
      </c>
      <c r="K42" s="20" t="s">
        <v>108</v>
      </c>
      <c r="L42" s="18" t="s">
        <v>29</v>
      </c>
      <c r="M42" s="18" t="str">
        <f t="shared" si="0"/>
        <v>Striped field mouse</v>
      </c>
      <c r="N42" s="18" t="s">
        <v>79</v>
      </c>
      <c r="O42" s="18"/>
      <c r="P42" s="18">
        <v>24</v>
      </c>
      <c r="Q42" s="18"/>
      <c r="R42" s="18"/>
      <c r="S42" s="18"/>
      <c r="T42" s="18"/>
      <c r="U42" s="18" t="s">
        <v>33</v>
      </c>
      <c r="V42" s="18" t="s">
        <v>104</v>
      </c>
      <c r="W42" s="1"/>
    </row>
    <row r="43" spans="1:23" x14ac:dyDescent="0.2">
      <c r="A43" s="3">
        <v>45619</v>
      </c>
      <c r="B43" s="1">
        <v>4</v>
      </c>
      <c r="C43" s="18">
        <v>3</v>
      </c>
      <c r="D43" s="18">
        <v>5</v>
      </c>
      <c r="E43" s="19">
        <v>34</v>
      </c>
      <c r="F43" s="19">
        <v>21</v>
      </c>
      <c r="G43" s="19">
        <f t="shared" si="7"/>
        <v>10</v>
      </c>
      <c r="H43" s="19">
        <v>20</v>
      </c>
      <c r="I43" s="19">
        <v>18</v>
      </c>
      <c r="J43" s="19">
        <f t="shared" si="8"/>
        <v>33</v>
      </c>
      <c r="K43" s="20" t="s">
        <v>109</v>
      </c>
      <c r="L43" s="18" t="s">
        <v>29</v>
      </c>
      <c r="M43" s="18" t="str">
        <f t="shared" si="0"/>
        <v>Striped field mouse</v>
      </c>
      <c r="N43" s="18" t="s">
        <v>83</v>
      </c>
      <c r="O43" s="18"/>
      <c r="P43" s="18">
        <v>22</v>
      </c>
      <c r="Q43" s="18"/>
      <c r="R43" s="18"/>
      <c r="S43" s="18"/>
      <c r="T43" s="18"/>
      <c r="U43" s="18" t="s">
        <v>33</v>
      </c>
      <c r="V43" s="18" t="s">
        <v>104</v>
      </c>
      <c r="W43" s="1"/>
    </row>
    <row r="44" spans="1:23" x14ac:dyDescent="0.2">
      <c r="A44" s="3">
        <v>45621</v>
      </c>
      <c r="B44" s="1">
        <v>6</v>
      </c>
      <c r="C44" s="18">
        <v>3</v>
      </c>
      <c r="D44" s="18">
        <v>2</v>
      </c>
      <c r="E44" s="19">
        <v>34</v>
      </c>
      <c r="F44" s="19">
        <v>21</v>
      </c>
      <c r="G44" s="19">
        <f t="shared" si="7"/>
        <v>10</v>
      </c>
      <c r="H44" s="19">
        <v>20</v>
      </c>
      <c r="I44" s="19">
        <v>18</v>
      </c>
      <c r="J44" s="19">
        <f t="shared" si="8"/>
        <v>33</v>
      </c>
      <c r="K44" s="20" t="s">
        <v>109</v>
      </c>
      <c r="L44" s="18" t="s">
        <v>29</v>
      </c>
      <c r="M44" s="18" t="str">
        <f t="shared" si="0"/>
        <v>Striped field mouse</v>
      </c>
      <c r="N44" s="18" t="s">
        <v>79</v>
      </c>
      <c r="O44" s="18"/>
      <c r="P44" s="18">
        <v>46</v>
      </c>
      <c r="Q44" s="18"/>
      <c r="R44" s="18"/>
      <c r="S44" s="18"/>
      <c r="T44" s="18"/>
      <c r="U44" s="18" t="s">
        <v>33</v>
      </c>
      <c r="V44" s="18" t="s">
        <v>104</v>
      </c>
      <c r="W44" s="1"/>
    </row>
    <row r="45" spans="1:23" x14ac:dyDescent="0.2">
      <c r="A45" s="3">
        <v>45621</v>
      </c>
      <c r="B45" s="1">
        <v>6</v>
      </c>
      <c r="C45" s="18">
        <v>3</v>
      </c>
      <c r="D45" s="18">
        <v>3</v>
      </c>
      <c r="E45" s="19">
        <v>34</v>
      </c>
      <c r="F45" s="19">
        <v>21</v>
      </c>
      <c r="G45" s="19">
        <f t="shared" si="7"/>
        <v>10</v>
      </c>
      <c r="H45" s="19">
        <v>20</v>
      </c>
      <c r="I45" s="19">
        <v>18</v>
      </c>
      <c r="J45" s="19">
        <f t="shared" si="8"/>
        <v>33</v>
      </c>
      <c r="K45" s="20" t="s">
        <v>109</v>
      </c>
      <c r="L45" s="18" t="s">
        <v>29</v>
      </c>
      <c r="M45" s="18" t="str">
        <f t="shared" si="0"/>
        <v>Striped field mouse</v>
      </c>
      <c r="N45" s="18" t="s">
        <v>79</v>
      </c>
      <c r="O45" s="18" t="s">
        <v>103</v>
      </c>
      <c r="P45" s="18">
        <v>70</v>
      </c>
      <c r="Q45" s="18"/>
      <c r="R45" s="18"/>
      <c r="S45" s="18"/>
      <c r="T45" s="18"/>
      <c r="U45" s="18" t="s">
        <v>33</v>
      </c>
      <c r="V45" s="18" t="s">
        <v>104</v>
      </c>
      <c r="W45" s="1"/>
    </row>
    <row r="46" spans="1:23" x14ac:dyDescent="0.2">
      <c r="A46" s="3">
        <v>45621</v>
      </c>
      <c r="B46" s="1">
        <v>6</v>
      </c>
      <c r="C46" s="18">
        <v>3</v>
      </c>
      <c r="D46" s="18">
        <v>5</v>
      </c>
      <c r="E46" s="19">
        <v>34</v>
      </c>
      <c r="F46" s="19">
        <v>21</v>
      </c>
      <c r="G46" s="19">
        <f t="shared" si="7"/>
        <v>10</v>
      </c>
      <c r="H46" s="19">
        <v>20</v>
      </c>
      <c r="I46" s="19">
        <v>18</v>
      </c>
      <c r="J46" s="19">
        <f t="shared" si="8"/>
        <v>33</v>
      </c>
      <c r="K46" s="20" t="s">
        <v>109</v>
      </c>
      <c r="L46" s="18" t="s">
        <v>29</v>
      </c>
      <c r="M46" s="18" t="str">
        <f t="shared" si="0"/>
        <v>Striped field mouse</v>
      </c>
      <c r="N46" s="18" t="s">
        <v>79</v>
      </c>
      <c r="O46" s="18"/>
      <c r="P46" s="18">
        <v>50</v>
      </c>
      <c r="Q46" s="18"/>
      <c r="R46" s="18"/>
      <c r="S46" s="18"/>
      <c r="T46" s="18"/>
      <c r="U46" s="18" t="s">
        <v>33</v>
      </c>
      <c r="V46" s="18" t="s">
        <v>104</v>
      </c>
      <c r="W46" s="1"/>
    </row>
    <row r="47" spans="1:23" x14ac:dyDescent="0.2">
      <c r="A47" s="3">
        <v>45622</v>
      </c>
      <c r="B47" s="1">
        <v>7</v>
      </c>
      <c r="C47" s="18">
        <v>3</v>
      </c>
      <c r="D47" s="18">
        <v>3</v>
      </c>
      <c r="E47" s="19">
        <v>34</v>
      </c>
      <c r="F47" s="19">
        <v>21</v>
      </c>
      <c r="G47" s="19">
        <f t="shared" si="7"/>
        <v>10</v>
      </c>
      <c r="H47" s="19">
        <v>20</v>
      </c>
      <c r="I47" s="19">
        <v>18</v>
      </c>
      <c r="J47" s="19">
        <f t="shared" si="8"/>
        <v>33</v>
      </c>
      <c r="K47" s="20" t="s">
        <v>109</v>
      </c>
      <c r="L47" s="18" t="s">
        <v>29</v>
      </c>
      <c r="M47" s="18" t="str">
        <f t="shared" si="0"/>
        <v>Striped field mouse</v>
      </c>
      <c r="N47" s="18" t="s">
        <v>83</v>
      </c>
      <c r="O47" s="18"/>
      <c r="P47" s="18">
        <v>20</v>
      </c>
      <c r="Q47" s="18"/>
      <c r="R47" s="18"/>
      <c r="S47" s="18"/>
      <c r="T47" s="18"/>
      <c r="U47" s="18" t="s">
        <v>33</v>
      </c>
      <c r="V47" s="18" t="s">
        <v>34</v>
      </c>
      <c r="W47" s="1"/>
    </row>
    <row r="48" spans="1:23" x14ac:dyDescent="0.2">
      <c r="A48" s="3">
        <v>45622</v>
      </c>
      <c r="B48" s="1">
        <v>7</v>
      </c>
      <c r="C48" s="18">
        <v>3</v>
      </c>
      <c r="D48" s="18">
        <v>4</v>
      </c>
      <c r="E48" s="19">
        <v>34</v>
      </c>
      <c r="F48" s="19">
        <v>21</v>
      </c>
      <c r="G48" s="19">
        <f t="shared" si="7"/>
        <v>10</v>
      </c>
      <c r="H48" s="19">
        <v>20</v>
      </c>
      <c r="I48" s="19">
        <v>18</v>
      </c>
      <c r="J48" s="19">
        <f t="shared" si="8"/>
        <v>33</v>
      </c>
      <c r="K48" s="20" t="s">
        <v>109</v>
      </c>
      <c r="L48" s="18" t="s">
        <v>29</v>
      </c>
      <c r="M48" s="18" t="str">
        <f t="shared" si="0"/>
        <v>Striped field mouse</v>
      </c>
      <c r="N48" s="18" t="s">
        <v>79</v>
      </c>
      <c r="O48" s="18"/>
      <c r="P48" s="18">
        <v>18</v>
      </c>
      <c r="Q48" s="18"/>
      <c r="R48" s="18"/>
      <c r="S48" s="18"/>
      <c r="T48" s="18"/>
      <c r="U48" s="18" t="s">
        <v>33</v>
      </c>
      <c r="V48" s="18" t="s">
        <v>34</v>
      </c>
      <c r="W48" s="1"/>
    </row>
    <row r="49" spans="1:23" x14ac:dyDescent="0.2">
      <c r="A49" s="3">
        <v>45622</v>
      </c>
      <c r="B49" s="1">
        <v>7</v>
      </c>
      <c r="C49" s="18">
        <v>3</v>
      </c>
      <c r="D49" s="18">
        <v>5</v>
      </c>
      <c r="E49" s="19">
        <v>34</v>
      </c>
      <c r="F49" s="19">
        <v>21</v>
      </c>
      <c r="G49" s="19">
        <f t="shared" si="7"/>
        <v>10</v>
      </c>
      <c r="H49" s="19">
        <v>20</v>
      </c>
      <c r="I49" s="19">
        <v>18</v>
      </c>
      <c r="J49" s="19">
        <f t="shared" si="8"/>
        <v>33</v>
      </c>
      <c r="K49" s="20" t="s">
        <v>109</v>
      </c>
      <c r="L49" s="18" t="s">
        <v>29</v>
      </c>
      <c r="M49" s="18" t="str">
        <f t="shared" si="0"/>
        <v>Striped field mouse</v>
      </c>
      <c r="N49" s="18" t="s">
        <v>79</v>
      </c>
      <c r="O49" s="18"/>
      <c r="P49" s="18">
        <v>28</v>
      </c>
      <c r="Q49" s="18"/>
      <c r="R49" s="18"/>
      <c r="S49" s="18"/>
      <c r="T49" s="18"/>
      <c r="U49" s="18" t="s">
        <v>98</v>
      </c>
      <c r="V49" s="18" t="s">
        <v>34</v>
      </c>
      <c r="W49" s="1" t="s">
        <v>20</v>
      </c>
    </row>
    <row r="50" spans="1:23" x14ac:dyDescent="0.2">
      <c r="A50" s="3">
        <v>45623</v>
      </c>
      <c r="B50" s="1">
        <v>8</v>
      </c>
      <c r="C50" s="18">
        <v>3</v>
      </c>
      <c r="D50" s="18">
        <v>4</v>
      </c>
      <c r="E50" s="19">
        <v>34</v>
      </c>
      <c r="F50" s="19">
        <v>21</v>
      </c>
      <c r="G50" s="19">
        <f t="shared" si="7"/>
        <v>10</v>
      </c>
      <c r="H50" s="19">
        <v>20</v>
      </c>
      <c r="I50" s="19">
        <v>18</v>
      </c>
      <c r="J50" s="19">
        <f t="shared" si="8"/>
        <v>33</v>
      </c>
      <c r="K50" s="20" t="s">
        <v>109</v>
      </c>
      <c r="L50" s="18" t="s">
        <v>29</v>
      </c>
      <c r="M50" s="18" t="str">
        <f t="shared" si="0"/>
        <v>Striped field mouse</v>
      </c>
      <c r="N50" s="18" t="s">
        <v>79</v>
      </c>
      <c r="O50" s="18"/>
      <c r="P50" s="18">
        <v>44</v>
      </c>
      <c r="Q50" s="18"/>
      <c r="R50" s="18"/>
      <c r="S50" s="18"/>
      <c r="T50" s="18"/>
      <c r="U50" s="18" t="s">
        <v>33</v>
      </c>
      <c r="V50" s="18" t="s">
        <v>34</v>
      </c>
      <c r="W50" s="1"/>
    </row>
    <row r="51" spans="1:23" x14ac:dyDescent="0.2">
      <c r="A51" s="3">
        <v>45624</v>
      </c>
      <c r="B51" s="1">
        <v>9</v>
      </c>
      <c r="C51" s="18">
        <v>3</v>
      </c>
      <c r="D51" s="18">
        <v>4</v>
      </c>
      <c r="E51" s="19">
        <v>34</v>
      </c>
      <c r="F51" s="19">
        <v>21</v>
      </c>
      <c r="G51" s="19">
        <f t="shared" si="7"/>
        <v>10</v>
      </c>
      <c r="H51" s="19">
        <v>20</v>
      </c>
      <c r="I51" s="19">
        <v>18</v>
      </c>
      <c r="J51" s="19">
        <f t="shared" si="8"/>
        <v>33</v>
      </c>
      <c r="K51" s="20" t="s">
        <v>128</v>
      </c>
      <c r="L51" s="18" t="s">
        <v>29</v>
      </c>
      <c r="M51" s="18" t="str">
        <f t="shared" si="0"/>
        <v>Striped field mouse</v>
      </c>
      <c r="N51" s="18" t="s">
        <v>79</v>
      </c>
      <c r="O51" s="18"/>
      <c r="P51" s="18">
        <v>60</v>
      </c>
      <c r="Q51" s="18"/>
      <c r="R51" s="18"/>
      <c r="S51" s="18"/>
      <c r="T51" s="18"/>
      <c r="U51" s="18" t="s">
        <v>98</v>
      </c>
      <c r="V51" s="18" t="s">
        <v>34</v>
      </c>
      <c r="W51" s="1" t="s">
        <v>20</v>
      </c>
    </row>
    <row r="52" spans="1:23" x14ac:dyDescent="0.2">
      <c r="A52" s="3">
        <v>45626</v>
      </c>
      <c r="B52" s="1">
        <v>11</v>
      </c>
      <c r="C52" s="18">
        <v>3</v>
      </c>
      <c r="D52" s="18">
        <v>3</v>
      </c>
      <c r="E52" s="19">
        <v>34</v>
      </c>
      <c r="F52" s="19">
        <v>21</v>
      </c>
      <c r="G52" s="19">
        <f t="shared" si="7"/>
        <v>10</v>
      </c>
      <c r="H52" s="19">
        <v>20</v>
      </c>
      <c r="I52" s="19">
        <v>18</v>
      </c>
      <c r="J52" s="19">
        <f t="shared" si="8"/>
        <v>33</v>
      </c>
      <c r="K52" s="18" t="s">
        <v>102</v>
      </c>
      <c r="L52" s="18" t="s">
        <v>29</v>
      </c>
      <c r="M52" s="18" t="str">
        <f t="shared" si="0"/>
        <v>Striped field mouse</v>
      </c>
      <c r="N52" s="18" t="s">
        <v>79</v>
      </c>
      <c r="O52" s="18"/>
      <c r="P52" s="18">
        <v>22</v>
      </c>
      <c r="Q52" s="18"/>
      <c r="R52" s="18"/>
      <c r="S52" s="18"/>
      <c r="T52" s="18"/>
      <c r="U52" s="18" t="s">
        <v>33</v>
      </c>
      <c r="V52" s="18"/>
      <c r="W52" s="1"/>
    </row>
    <row r="53" spans="1:23" x14ac:dyDescent="0.2">
      <c r="A53" s="3">
        <v>45626</v>
      </c>
      <c r="B53" s="1">
        <v>11</v>
      </c>
      <c r="C53" s="18">
        <v>3</v>
      </c>
      <c r="D53" s="18">
        <v>4</v>
      </c>
      <c r="E53" s="19">
        <v>34</v>
      </c>
      <c r="F53" s="19">
        <v>21</v>
      </c>
      <c r="G53" s="19">
        <f t="shared" si="7"/>
        <v>10</v>
      </c>
      <c r="H53" s="19">
        <v>20</v>
      </c>
      <c r="I53" s="19">
        <v>18</v>
      </c>
      <c r="J53" s="19">
        <f t="shared" si="8"/>
        <v>33</v>
      </c>
      <c r="K53" s="18" t="s">
        <v>102</v>
      </c>
      <c r="L53" s="18" t="s">
        <v>29</v>
      </c>
      <c r="M53" s="18" t="str">
        <f t="shared" si="0"/>
        <v>Striped field mouse</v>
      </c>
      <c r="N53" s="18" t="s">
        <v>79</v>
      </c>
      <c r="O53" s="18"/>
      <c r="P53" s="18">
        <v>57</v>
      </c>
      <c r="Q53" s="18"/>
      <c r="R53" s="18"/>
      <c r="S53" s="18"/>
      <c r="T53" s="18"/>
      <c r="U53" s="18" t="s">
        <v>98</v>
      </c>
      <c r="V53" s="18"/>
      <c r="W53" s="1"/>
    </row>
    <row r="54" spans="1:23" x14ac:dyDescent="0.2">
      <c r="A54" s="3">
        <v>45553</v>
      </c>
      <c r="B54" s="1">
        <v>2</v>
      </c>
      <c r="C54" s="21">
        <v>4</v>
      </c>
      <c r="D54" s="21">
        <v>2</v>
      </c>
      <c r="E54" s="22">
        <v>34</v>
      </c>
      <c r="F54" s="22">
        <v>21</v>
      </c>
      <c r="G54" s="22">
        <f>IF(C54=1,$AI$2,IF(C54=2,$AI$3,IF(C54=3,$AI$4,IF(C54=4,$AI$5,IF(C54=5,$AI$6,IF(C54=6,$AI$7,IF(C54=7,$AI$8,IF(C54=8,$AI$9,IF(C54=9,$AI$10,IF(C54=10,$AI$11,IF(C54=11,$AI$12,IF(C54=12,$AI$13,IF(C54=13,$AI$14,IF(C54=14,$AI$15,IF(C54=15,$AI$16,IF(C54=16,$AI$17,IF(C54=17,$AI$18,IF(C54=18,$AI$19,IF(C54=19,$AI$20,IF(C54=20,$AI$21))))))))))))))))))))</f>
        <v>6</v>
      </c>
      <c r="H54" s="22">
        <v>20</v>
      </c>
      <c r="I54" s="22">
        <v>18</v>
      </c>
      <c r="J54" s="22">
        <f>IF(C54=1,$AL$2,IF(C54=2,$AL$3,IF(C54=3,$AL$4,IF(C54=4,$AL$5,IF(C54=5,$AL$6,IF(C54=6,$AL$7,IF(C54=7,$AL$8,IF(C54=8,$AL$9,IF(C54=9,$AL$10,IF(C54=10,$AL$11,IF(C54=11,$AL$12,IF(C54=12,$AL$13,IF(C54=13,$AL$14,IF(C54=14,$AL$15,IF(C54=15,$AL$16,IF(C54=16,$AL$17,IF(C54=17,$AL$18,IF(C54=18,$AL$19,IF(C54=19,$AL$20,IF(C54=20,$AL$21))))))))))))))))))))</f>
        <v>32</v>
      </c>
      <c r="K54" s="23">
        <v>0.44930555555555557</v>
      </c>
      <c r="L54" s="21" t="s">
        <v>29</v>
      </c>
      <c r="M54" s="21" t="str">
        <f t="shared" si="0"/>
        <v>Striped field mouse</v>
      </c>
      <c r="N54" s="21" t="s">
        <v>79</v>
      </c>
      <c r="O54" s="21" t="s">
        <v>65</v>
      </c>
      <c r="P54" s="21">
        <v>47</v>
      </c>
      <c r="Q54" s="21"/>
      <c r="R54" s="21"/>
      <c r="S54" s="21"/>
      <c r="T54" s="21"/>
      <c r="U54" s="21" t="s">
        <v>33</v>
      </c>
      <c r="V54" s="21" t="s">
        <v>34</v>
      </c>
      <c r="W54" s="1"/>
    </row>
    <row r="55" spans="1:23" x14ac:dyDescent="0.2">
      <c r="A55" s="3">
        <v>45553</v>
      </c>
      <c r="B55" s="1">
        <v>2</v>
      </c>
      <c r="C55" s="21">
        <v>4</v>
      </c>
      <c r="D55" s="21">
        <v>5</v>
      </c>
      <c r="E55" s="22">
        <v>34</v>
      </c>
      <c r="F55" s="22">
        <v>21</v>
      </c>
      <c r="G55" s="22">
        <f>IF(C55=1,$AI$2,IF(C55=2,$AI$3,IF(C55=3,$AI$4,IF(C55=4,$AI$5,IF(C55=5,$AI$6,IF(C55=6,$AI$7,IF(C55=7,$AI$8,IF(C55=8,$AI$9,IF(C55=9,$AI$10,IF(C55=10,$AI$11,IF(C55=11,$AI$12,IF(C55=12,$AI$13,IF(C55=13,$AI$14,IF(C55=14,$AI$15,IF(C55=15,$AI$16,IF(C55=16,$AI$17,IF(C55=17,$AI$18,IF(C55=18,$AI$19,IF(C55=19,$AI$20,IF(C55=20,$AI$21))))))))))))))))))))</f>
        <v>6</v>
      </c>
      <c r="H55" s="22">
        <v>20</v>
      </c>
      <c r="I55" s="22">
        <v>18</v>
      </c>
      <c r="J55" s="22">
        <f>IF(C55=1,$AL$2,IF(C55=2,$AL$3,IF(C55=3,$AL$4,IF(C55=4,$AL$5,IF(C55=5,$AL$6,IF(C55=6,$AL$7,IF(C55=7,$AL$8,IF(C55=8,$AL$9,IF(C55=9,$AL$10,IF(C55=10,$AL$11,IF(C55=11,$AL$12,IF(C55=12,$AL$13,IF(C55=13,$AL$14,IF(C55=14,$AL$15,IF(C55=15,$AL$16,IF(C55=16,$AL$17,IF(C55=17,$AL$18,IF(C55=18,$AL$19,IF(C55=19,$AL$20,IF(C55=20,$AL$21))))))))))))))))))))</f>
        <v>32</v>
      </c>
      <c r="K55" s="23">
        <v>0.44930555555555557</v>
      </c>
      <c r="L55" s="21" t="s">
        <v>29</v>
      </c>
      <c r="M55" s="21" t="str">
        <f t="shared" si="0"/>
        <v>Striped field mouse</v>
      </c>
      <c r="N55" s="21" t="s">
        <v>79</v>
      </c>
      <c r="O55" s="21" t="s">
        <v>65</v>
      </c>
      <c r="P55" s="21">
        <v>47</v>
      </c>
      <c r="Q55" s="21"/>
      <c r="R55" s="21"/>
      <c r="S55" s="21"/>
      <c r="T55" s="21"/>
      <c r="U55" s="21" t="s">
        <v>33</v>
      </c>
      <c r="V55" s="21" t="s">
        <v>34</v>
      </c>
      <c r="W55" s="1" t="s">
        <v>99</v>
      </c>
    </row>
    <row r="56" spans="1:23" x14ac:dyDescent="0.2">
      <c r="A56" s="3">
        <v>45555</v>
      </c>
      <c r="B56" s="1">
        <v>4</v>
      </c>
      <c r="C56" s="21">
        <v>4</v>
      </c>
      <c r="D56" s="21">
        <v>1</v>
      </c>
      <c r="E56" s="22">
        <v>34</v>
      </c>
      <c r="F56" s="22">
        <v>21</v>
      </c>
      <c r="G56" s="22">
        <f>IF(C56=1,$AI$2,IF(C56=2,$AI$3,IF(C56=3,$AI$4,IF(C56=4,$AI$5,IF(C56=5,$AI$6,IF(C56=6,$AI$7,IF(C56=7,$AI$8,IF(C56=8,$AI$9,IF(C56=9,$AI$10,IF(C56=10,$AI$11,IF(C56=11,$AI$12,IF(C56=12,$AI$13,IF(C56=13,$AI$14,IF(C56=14,$AI$15,IF(C56=15,$AI$16,IF(C56=16,$AI$17,IF(C56=17,$AI$18,IF(C56=18,$AI$19,IF(C56=19,$AI$20,IF(C56=20,$AI$21))))))))))))))))))))</f>
        <v>6</v>
      </c>
      <c r="H56" s="22">
        <v>20</v>
      </c>
      <c r="I56" s="22">
        <v>18</v>
      </c>
      <c r="J56" s="22">
        <f>IF(C56=1,$AL$2,IF(C56=2,$AL$3,IF(C56=3,$AL$4,IF(C56=4,$AL$5,IF(C56=5,$AL$6,IF(C56=6,$AL$7,IF(C56=7,$AL$8,IF(C56=8,$AL$9,IF(C56=9,$AL$10,IF(C56=10,$AL$11,IF(C56=11,$AL$12,IF(C56=12,$AL$13,IF(C56=13,$AL$14,IF(C56=14,$AL$15,IF(C56=15,$AL$16,IF(C56=16,$AL$17,IF(C56=17,$AL$18,IF(C56=18,$AL$19,IF(C56=19,$AL$20,IF(C56=20,$AL$21))))))))))))))))))))</f>
        <v>32</v>
      </c>
      <c r="K56" s="23">
        <v>0.46527777777777779</v>
      </c>
      <c r="L56" s="21" t="s">
        <v>29</v>
      </c>
      <c r="M56" s="21" t="str">
        <f t="shared" si="0"/>
        <v>Striped field mouse</v>
      </c>
      <c r="N56" s="21" t="s">
        <v>83</v>
      </c>
      <c r="O56" s="21"/>
      <c r="P56" s="21">
        <v>62</v>
      </c>
      <c r="Q56" s="21"/>
      <c r="R56" s="21"/>
      <c r="S56" s="21"/>
      <c r="T56" s="21"/>
      <c r="U56" s="21" t="s">
        <v>33</v>
      </c>
      <c r="V56" s="21" t="s">
        <v>34</v>
      </c>
      <c r="W56" s="1"/>
    </row>
    <row r="57" spans="1:23" x14ac:dyDescent="0.2">
      <c r="A57" s="3">
        <v>45618</v>
      </c>
      <c r="B57" s="1">
        <v>3</v>
      </c>
      <c r="C57" s="21">
        <v>4</v>
      </c>
      <c r="D57" s="21">
        <v>5</v>
      </c>
      <c r="E57" s="22">
        <v>34</v>
      </c>
      <c r="F57" s="22">
        <v>21</v>
      </c>
      <c r="G57" s="22">
        <f t="shared" ref="G57:G64" si="9">IF(C57=1,$AU$2,IF(C57=2,$AU$3,IF(C57=3,$AU$4,IF(C57=4,$AU$5,IF(C57=5,$AU$6,IF(C57=6,$AU$7,IF(C57=7,$AU$8,IF(C57=8,$AU$9,IF(C57=9,$AU$10,IF(C57=10,$AU$11,IF(C57=11,$AU$12,IF(C57=12,$AU$13,IF(C57=13,$AU$14,IF(C57=14,$AU$15,IF(C57=15,$AU$16,IF(C57=16,$AU$17,IF(C57=17,$AU$18,IF(C57=18,$AU$19,IF(C57=19,$AU$20,IF(C57=20,$AU$21))))))))))))))))))))</f>
        <v>9</v>
      </c>
      <c r="H57" s="22">
        <v>20</v>
      </c>
      <c r="I57" s="22">
        <v>18</v>
      </c>
      <c r="J57" s="22">
        <f t="shared" ref="J57:J64" si="10">IF(C57=1,$AX$2,IF(C57=2,$AX$3,IF(C57=3,$AX$4,IF(C57=4,$AX$5,IF(C57=5,$AX$6,IF(C57=6,$AX$7,IF(C57=7,$AX$8,IF(C57=8,$AX$9,IF(C57=9,$AX$10,IF(C57=10,$AX$11,IF(C57=11,$AX$12,IF(C57=12,$AX$13,IF(C57=13,$AX$14,IF(C57=14,$AX$15,IF(C57=15,$AX$16,IF(C57=16,$AX$17,IF(C57=17,$AX$18,IF(C57=18,$AX$19,IF(C57=19,$AX$20,IF(C57=20,$AX$21))))))))))))))))))))</f>
        <v>32</v>
      </c>
      <c r="K57" s="23" t="s">
        <v>109</v>
      </c>
      <c r="L57" s="21" t="s">
        <v>29</v>
      </c>
      <c r="M57" s="21" t="str">
        <f t="shared" si="0"/>
        <v>Striped field mouse</v>
      </c>
      <c r="N57" s="21" t="s">
        <v>79</v>
      </c>
      <c r="O57" s="21" t="s">
        <v>103</v>
      </c>
      <c r="P57" s="21">
        <v>46</v>
      </c>
      <c r="Q57" s="21"/>
      <c r="R57" s="21"/>
      <c r="S57" s="21"/>
      <c r="T57" s="21"/>
      <c r="U57" s="21" t="s">
        <v>33</v>
      </c>
      <c r="V57" s="21" t="s">
        <v>104</v>
      </c>
      <c r="W57" s="1"/>
    </row>
    <row r="58" spans="1:23" x14ac:dyDescent="0.2">
      <c r="A58" s="3">
        <v>45619</v>
      </c>
      <c r="B58" s="1">
        <v>4</v>
      </c>
      <c r="C58" s="21">
        <v>4</v>
      </c>
      <c r="D58" s="21">
        <v>3</v>
      </c>
      <c r="E58" s="22">
        <v>34</v>
      </c>
      <c r="F58" s="22">
        <v>21</v>
      </c>
      <c r="G58" s="22">
        <f t="shared" si="9"/>
        <v>9</v>
      </c>
      <c r="H58" s="22">
        <v>20</v>
      </c>
      <c r="I58" s="22">
        <v>18</v>
      </c>
      <c r="J58" s="22">
        <f t="shared" si="10"/>
        <v>32</v>
      </c>
      <c r="K58" s="23" t="s">
        <v>109</v>
      </c>
      <c r="L58" s="21" t="s">
        <v>29</v>
      </c>
      <c r="M58" s="21" t="str">
        <f t="shared" si="0"/>
        <v>Striped field mouse</v>
      </c>
      <c r="N58" s="21" t="s">
        <v>79</v>
      </c>
      <c r="O58" s="21"/>
      <c r="P58" s="21">
        <v>40</v>
      </c>
      <c r="Q58" s="21"/>
      <c r="R58" s="21"/>
      <c r="S58" s="21"/>
      <c r="T58" s="21"/>
      <c r="U58" s="21" t="s">
        <v>98</v>
      </c>
      <c r="V58" s="21" t="s">
        <v>104</v>
      </c>
      <c r="W58" s="1" t="s">
        <v>20</v>
      </c>
    </row>
    <row r="59" spans="1:23" x14ac:dyDescent="0.2">
      <c r="A59" s="3">
        <v>45620</v>
      </c>
      <c r="B59" s="1">
        <v>5</v>
      </c>
      <c r="C59" s="21">
        <v>4</v>
      </c>
      <c r="D59" s="21">
        <v>4</v>
      </c>
      <c r="E59" s="22">
        <v>34</v>
      </c>
      <c r="F59" s="22">
        <v>21</v>
      </c>
      <c r="G59" s="22">
        <f t="shared" si="9"/>
        <v>9</v>
      </c>
      <c r="H59" s="22">
        <v>20</v>
      </c>
      <c r="I59" s="22">
        <v>18</v>
      </c>
      <c r="J59" s="22">
        <f t="shared" si="10"/>
        <v>32</v>
      </c>
      <c r="K59" s="23" t="s">
        <v>109</v>
      </c>
      <c r="L59" s="21" t="s">
        <v>29</v>
      </c>
      <c r="M59" s="21" t="str">
        <f t="shared" si="0"/>
        <v>Striped field mouse</v>
      </c>
      <c r="N59" s="21" t="s">
        <v>79</v>
      </c>
      <c r="O59" s="21" t="s">
        <v>116</v>
      </c>
      <c r="P59" s="21">
        <v>48</v>
      </c>
      <c r="Q59" s="21"/>
      <c r="R59" s="21"/>
      <c r="S59" s="21"/>
      <c r="T59" s="21"/>
      <c r="U59" s="21" t="s">
        <v>98</v>
      </c>
      <c r="V59" s="21" t="s">
        <v>104</v>
      </c>
      <c r="W59" s="1" t="s">
        <v>20</v>
      </c>
    </row>
    <row r="60" spans="1:23" x14ac:dyDescent="0.2">
      <c r="A60" s="3">
        <v>45622</v>
      </c>
      <c r="B60" s="1">
        <v>7</v>
      </c>
      <c r="C60" s="21">
        <v>4</v>
      </c>
      <c r="D60" s="21">
        <v>1</v>
      </c>
      <c r="E60" s="22">
        <v>34</v>
      </c>
      <c r="F60" s="22">
        <v>21</v>
      </c>
      <c r="G60" s="22">
        <f t="shared" si="9"/>
        <v>9</v>
      </c>
      <c r="H60" s="22">
        <v>20</v>
      </c>
      <c r="I60" s="22">
        <v>18</v>
      </c>
      <c r="J60" s="22">
        <f t="shared" si="10"/>
        <v>32</v>
      </c>
      <c r="K60" s="23" t="s">
        <v>109</v>
      </c>
      <c r="L60" s="21" t="s">
        <v>29</v>
      </c>
      <c r="M60" s="21" t="str">
        <f t="shared" si="0"/>
        <v>Striped field mouse</v>
      </c>
      <c r="N60" s="21" t="s">
        <v>83</v>
      </c>
      <c r="O60" s="21"/>
      <c r="P60" s="21">
        <v>62</v>
      </c>
      <c r="Q60" s="21"/>
      <c r="R60" s="21"/>
      <c r="S60" s="21"/>
      <c r="T60" s="21"/>
      <c r="U60" s="21" t="s">
        <v>98</v>
      </c>
      <c r="V60" s="21" t="s">
        <v>34</v>
      </c>
      <c r="W60" s="1" t="s">
        <v>20</v>
      </c>
    </row>
    <row r="61" spans="1:23" x14ac:dyDescent="0.2">
      <c r="A61" s="3">
        <v>45624</v>
      </c>
      <c r="B61" s="1">
        <v>9</v>
      </c>
      <c r="C61" s="21">
        <v>4</v>
      </c>
      <c r="D61" s="21">
        <v>3</v>
      </c>
      <c r="E61" s="22">
        <v>34</v>
      </c>
      <c r="F61" s="22">
        <v>21</v>
      </c>
      <c r="G61" s="22">
        <f t="shared" si="9"/>
        <v>9</v>
      </c>
      <c r="H61" s="22">
        <v>20</v>
      </c>
      <c r="I61" s="22">
        <v>18</v>
      </c>
      <c r="J61" s="22">
        <f t="shared" si="10"/>
        <v>32</v>
      </c>
      <c r="K61" s="23" t="s">
        <v>128</v>
      </c>
      <c r="L61" s="21" t="s">
        <v>29</v>
      </c>
      <c r="M61" s="21" t="str">
        <f t="shared" si="0"/>
        <v>Striped field mouse</v>
      </c>
      <c r="N61" s="21" t="s">
        <v>83</v>
      </c>
      <c r="O61" s="21"/>
      <c r="P61" s="21">
        <v>44</v>
      </c>
      <c r="Q61" s="21"/>
      <c r="R61" s="21"/>
      <c r="S61" s="21"/>
      <c r="T61" s="21"/>
      <c r="U61" s="21" t="s">
        <v>98</v>
      </c>
      <c r="V61" s="21" t="s">
        <v>34</v>
      </c>
      <c r="W61" s="1" t="s">
        <v>20</v>
      </c>
    </row>
    <row r="62" spans="1:23" x14ac:dyDescent="0.2">
      <c r="A62" s="3">
        <v>45624</v>
      </c>
      <c r="B62" s="1">
        <v>9</v>
      </c>
      <c r="C62" s="21">
        <v>4</v>
      </c>
      <c r="D62" s="21">
        <v>5</v>
      </c>
      <c r="E62" s="22">
        <v>34</v>
      </c>
      <c r="F62" s="22">
        <v>21</v>
      </c>
      <c r="G62" s="22">
        <f t="shared" si="9"/>
        <v>9</v>
      </c>
      <c r="H62" s="22">
        <v>20</v>
      </c>
      <c r="I62" s="22">
        <v>18</v>
      </c>
      <c r="J62" s="22">
        <f t="shared" si="10"/>
        <v>32</v>
      </c>
      <c r="K62" s="23" t="s">
        <v>128</v>
      </c>
      <c r="L62" s="21" t="s">
        <v>29</v>
      </c>
      <c r="M62" s="21" t="str">
        <f t="shared" si="0"/>
        <v>Striped field mouse</v>
      </c>
      <c r="N62" s="21" t="s">
        <v>79</v>
      </c>
      <c r="O62" s="21"/>
      <c r="P62" s="21">
        <v>26</v>
      </c>
      <c r="Q62" s="21"/>
      <c r="R62" s="21"/>
      <c r="S62" s="21"/>
      <c r="T62" s="21"/>
      <c r="U62" s="21" t="s">
        <v>33</v>
      </c>
      <c r="V62" s="21" t="s">
        <v>34</v>
      </c>
      <c r="W62" s="1"/>
    </row>
    <row r="63" spans="1:23" x14ac:dyDescent="0.2">
      <c r="A63" s="3">
        <v>45625</v>
      </c>
      <c r="B63" s="1">
        <v>10</v>
      </c>
      <c r="C63" s="21">
        <v>4</v>
      </c>
      <c r="D63" s="21">
        <v>2</v>
      </c>
      <c r="E63" s="22">
        <v>34</v>
      </c>
      <c r="F63" s="22">
        <v>21</v>
      </c>
      <c r="G63" s="22">
        <f t="shared" si="9"/>
        <v>9</v>
      </c>
      <c r="H63" s="22">
        <v>20</v>
      </c>
      <c r="I63" s="22">
        <v>18</v>
      </c>
      <c r="J63" s="22">
        <f t="shared" si="10"/>
        <v>32</v>
      </c>
      <c r="K63" s="23" t="s">
        <v>109</v>
      </c>
      <c r="L63" s="21" t="s">
        <v>69</v>
      </c>
      <c r="M63" s="21" t="str">
        <f t="shared" si="0"/>
        <v>Cape gerbil</v>
      </c>
      <c r="N63" s="21" t="s">
        <v>79</v>
      </c>
      <c r="O63" s="21"/>
      <c r="P63" s="21">
        <v>12</v>
      </c>
      <c r="Q63" s="21"/>
      <c r="R63" s="21"/>
      <c r="S63" s="21"/>
      <c r="T63" s="21"/>
      <c r="U63" s="21" t="s">
        <v>33</v>
      </c>
      <c r="V63" s="21" t="s">
        <v>34</v>
      </c>
      <c r="W63" s="1"/>
    </row>
    <row r="64" spans="1:23" x14ac:dyDescent="0.2">
      <c r="A64" s="3">
        <v>45626</v>
      </c>
      <c r="B64" s="1">
        <v>11</v>
      </c>
      <c r="C64" s="21">
        <v>4</v>
      </c>
      <c r="D64" s="21">
        <v>5</v>
      </c>
      <c r="E64" s="22">
        <v>34</v>
      </c>
      <c r="F64" s="22">
        <v>21</v>
      </c>
      <c r="G64" s="22">
        <f t="shared" si="9"/>
        <v>9</v>
      </c>
      <c r="H64" s="22">
        <v>20</v>
      </c>
      <c r="I64" s="22">
        <v>18</v>
      </c>
      <c r="J64" s="22">
        <f t="shared" si="10"/>
        <v>32</v>
      </c>
      <c r="K64" s="21" t="s">
        <v>102</v>
      </c>
      <c r="L64" s="21" t="s">
        <v>29</v>
      </c>
      <c r="M64" s="21" t="str">
        <f t="shared" si="0"/>
        <v>Striped field mouse</v>
      </c>
      <c r="N64" s="21" t="s">
        <v>83</v>
      </c>
      <c r="O64" s="21"/>
      <c r="P64" s="21">
        <v>70</v>
      </c>
      <c r="Q64" s="21"/>
      <c r="R64" s="21"/>
      <c r="S64" s="21"/>
      <c r="T64" s="21"/>
      <c r="U64" s="21"/>
      <c r="V64" s="21"/>
      <c r="W64" s="1"/>
    </row>
    <row r="65" spans="1:23" s="9" customFormat="1" x14ac:dyDescent="0.2">
      <c r="A65" s="3">
        <v>45552</v>
      </c>
      <c r="B65" s="1">
        <v>1</v>
      </c>
      <c r="C65" s="24">
        <v>5</v>
      </c>
      <c r="D65" s="24">
        <v>2</v>
      </c>
      <c r="E65" s="25">
        <v>34</v>
      </c>
      <c r="F65" s="25">
        <v>21</v>
      </c>
      <c r="G65" s="25">
        <f>IF(C65=1,$AI$2,IF(C65=2,$AI$3,IF(C65=3,$AI$4,IF(C65=4,$AI$5,IF(C65=5,$AI$6,IF(C65=6,$AI$7,IF(C65=7,$AI$8,IF(C65=8,$AI$9,IF(C65=9,$AI$10,IF(C65=10,$AI$11,IF(C65=11,$AI$12,IF(C65=12,$AI$13,IF(C65=13,$AI$14,IF(C65=14,$AI$15,IF(C65=15,$AI$16,IF(C65=16,$AI$17,IF(C65=17,$AI$18,IF(C65=18,$AI$19,IF(C65=19,$AI$20,IF(C65=20,$AI$21))))))))))))))))))))</f>
        <v>5</v>
      </c>
      <c r="H65" s="25">
        <v>20</v>
      </c>
      <c r="I65" s="25">
        <v>18</v>
      </c>
      <c r="J65" s="25">
        <f>IF(C65=1,$AL$2,IF(C65=2,$AL$3,IF(C65=3,$AL$4,IF(C65=4,$AL$5,IF(C65=5,$AL$6,IF(C65=6,$AL$7,IF(C65=7,$AL$8,IF(C65=8,$AL$9,IF(C65=9,$AL$10,IF(C65=10,$AL$11,IF(C65=11,$AL$12,IF(C65=12,$AL$13,IF(C65=13,$AL$14,IF(C65=14,$AL$15,IF(C65=15,$AL$16,IF(C65=16,$AL$17,IF(C65=17,$AL$18,IF(C65=18,$AL$19,IF(C65=19,$AL$20,IF(C65=20,$AL$21))))))))))))))))))))</f>
        <v>32</v>
      </c>
      <c r="K65" s="26">
        <v>0.96319444444444446</v>
      </c>
      <c r="L65" s="24" t="s">
        <v>51</v>
      </c>
      <c r="M65" s="24" t="str">
        <f t="shared" si="0"/>
        <v>Pygmy mouse</v>
      </c>
      <c r="N65" s="24" t="s">
        <v>30</v>
      </c>
      <c r="O65" s="24"/>
      <c r="P65" s="24">
        <f>13-4</f>
        <v>9</v>
      </c>
      <c r="Q65" s="24"/>
      <c r="R65" s="24"/>
      <c r="S65" s="24"/>
      <c r="T65" s="24"/>
      <c r="U65" s="24" t="s">
        <v>33</v>
      </c>
      <c r="V65" s="24" t="s">
        <v>34</v>
      </c>
      <c r="W65" s="1"/>
    </row>
    <row r="66" spans="1:23" x14ac:dyDescent="0.2">
      <c r="A66" s="3">
        <v>45553</v>
      </c>
      <c r="B66" s="1">
        <v>2</v>
      </c>
      <c r="C66" s="24">
        <v>5</v>
      </c>
      <c r="D66" s="24">
        <v>4</v>
      </c>
      <c r="E66" s="25">
        <v>34</v>
      </c>
      <c r="F66" s="25">
        <v>21</v>
      </c>
      <c r="G66" s="25">
        <f>IF(C66=1,$AI$2,IF(C66=2,$AI$3,IF(C66=3,$AI$4,IF(C66=4,$AI$5,IF(C66=5,$AI$6,IF(C66=6,$AI$7,IF(C66=7,$AI$8,IF(C66=8,$AI$9,IF(C66=9,$AI$10,IF(C66=10,$AI$11,IF(C66=11,$AI$12,IF(C66=12,$AI$13,IF(C66=13,$AI$14,IF(C66=14,$AI$15,IF(C66=15,$AI$16,IF(C66=16,$AI$17,IF(C66=17,$AI$18,IF(C66=18,$AI$19,IF(C66=19,$AI$20,IF(C66=20,$AI$21))))))))))))))))))))</f>
        <v>5</v>
      </c>
      <c r="H66" s="25">
        <v>20</v>
      </c>
      <c r="I66" s="25">
        <v>18</v>
      </c>
      <c r="J66" s="25">
        <f>IF(C66=1,$AL$2,IF(C66=2,$AL$3,IF(C66=3,$AL$4,IF(C66=4,$AL$5,IF(C66=5,$AL$6,IF(C66=6,$AL$7,IF(C66=7,$AL$8,IF(C66=8,$AL$9,IF(C66=9,$AL$10,IF(C66=10,$AL$11,IF(C66=11,$AL$12,IF(C66=12,$AL$13,IF(C66=13,$AL$14,IF(C66=14,$AL$15,IF(C66=15,$AL$16,IF(C66=16,$AL$17,IF(C66=17,$AL$18,IF(C66=18,$AL$19,IF(C66=19,$AL$20,IF(C66=20,$AL$21))))))))))))))))))))</f>
        <v>32</v>
      </c>
      <c r="K66" s="26">
        <v>0.44930555555555557</v>
      </c>
      <c r="L66" s="24" t="s">
        <v>29</v>
      </c>
      <c r="M66" s="24" t="str">
        <f t="shared" ref="M66:M129" si="11">IF(L66 = $Z$2, "Striped field mouse", IF(L66=$Z$3,"Vlei rat",IF(L66=$Z$4, "Cape gerbil", IF(L66=$Z$5,"Pygmy mouse", IF(L66=$Z$6, "Grey musk shrew",IF(L66=$Z$7, "Cape rock sengi",IF(L66=$Z$8, "Namaqua rock mouse","")))))))</f>
        <v>Striped field mouse</v>
      </c>
      <c r="N66" s="24" t="s">
        <v>79</v>
      </c>
      <c r="O66" s="24" t="s">
        <v>65</v>
      </c>
      <c r="P66" s="27">
        <f>63-6</f>
        <v>57</v>
      </c>
      <c r="Q66" s="24"/>
      <c r="R66" s="24"/>
      <c r="S66" s="24"/>
      <c r="T66" s="24"/>
      <c r="U66" s="24" t="s">
        <v>33</v>
      </c>
      <c r="V66" s="24" t="s">
        <v>34</v>
      </c>
      <c r="W66" s="1"/>
    </row>
    <row r="67" spans="1:23" x14ac:dyDescent="0.2">
      <c r="A67" s="3">
        <v>45555</v>
      </c>
      <c r="B67" s="1">
        <v>4</v>
      </c>
      <c r="C67" s="24">
        <v>5</v>
      </c>
      <c r="D67" s="24">
        <v>3</v>
      </c>
      <c r="E67" s="25">
        <v>34</v>
      </c>
      <c r="F67" s="25">
        <v>21</v>
      </c>
      <c r="G67" s="25">
        <f>IF(C67=1,$AI$2,IF(C67=2,$AI$3,IF(C67=3,$AI$4,IF(C67=4,$AI$5,IF(C67=5,$AI$6,IF(C67=6,$AI$7,IF(C67=7,$AI$8,IF(C67=8,$AI$9,IF(C67=9,$AI$10,IF(C67=10,$AI$11,IF(C67=11,$AI$12,IF(C67=12,$AI$13,IF(C67=13,$AI$14,IF(C67=14,$AI$15,IF(C67=15,$AI$16,IF(C67=16,$AI$17,IF(C67=17,$AI$18,IF(C67=18,$AI$19,IF(C67=19,$AI$20,IF(C67=20,$AI$21))))))))))))))))))))</f>
        <v>5</v>
      </c>
      <c r="H67" s="25">
        <v>20</v>
      </c>
      <c r="I67" s="25">
        <v>18</v>
      </c>
      <c r="J67" s="25">
        <f>IF(C67=1,$AL$2,IF(C67=2,$AL$3,IF(C67=3,$AL$4,IF(C67=4,$AL$5,IF(C67=5,$AL$6,IF(C67=6,$AL$7,IF(C67=7,$AL$8,IF(C67=8,$AL$9,IF(C67=9,$AL$10,IF(C67=10,$AL$11,IF(C67=11,$AL$12,IF(C67=12,$AL$13,IF(C67=13,$AL$14,IF(C67=14,$AL$15,IF(C67=15,$AL$16,IF(C67=16,$AL$17,IF(C67=17,$AL$18,IF(C67=18,$AL$19,IF(C67=19,$AL$20,IF(C67=20,$AL$21))))))))))))))))))))</f>
        <v>32</v>
      </c>
      <c r="K67" s="26">
        <v>0.46527777777777779</v>
      </c>
      <c r="L67" s="24" t="s">
        <v>29</v>
      </c>
      <c r="M67" s="24" t="str">
        <f t="shared" si="11"/>
        <v>Striped field mouse</v>
      </c>
      <c r="N67" s="24" t="s">
        <v>79</v>
      </c>
      <c r="O67" s="24"/>
      <c r="P67" s="24"/>
      <c r="Q67" s="24"/>
      <c r="R67" s="24"/>
      <c r="S67" s="24"/>
      <c r="T67" s="24"/>
      <c r="U67" s="24" t="s">
        <v>98</v>
      </c>
      <c r="V67" s="24" t="s">
        <v>34</v>
      </c>
      <c r="W67" s="1" t="s">
        <v>20</v>
      </c>
    </row>
    <row r="68" spans="1:23" x14ac:dyDescent="0.2">
      <c r="A68" s="3">
        <v>45619</v>
      </c>
      <c r="B68" s="1">
        <v>4</v>
      </c>
      <c r="C68" s="24">
        <v>5</v>
      </c>
      <c r="D68" s="24">
        <v>1</v>
      </c>
      <c r="E68" s="25">
        <v>34</v>
      </c>
      <c r="F68" s="25">
        <v>21</v>
      </c>
      <c r="G68" s="25">
        <f t="shared" ref="G68:G73" si="12">IF(C68=1,$AU$2,IF(C68=2,$AU$3,IF(C68=3,$AU$4,IF(C68=4,$AU$5,IF(C68=5,$AU$6,IF(C68=6,$AU$7,IF(C68=7,$AU$8,IF(C68=8,$AU$9,IF(C68=9,$AU$10,IF(C68=10,$AU$11,IF(C68=11,$AU$12,IF(C68=12,$AU$13,IF(C68=13,$AU$14,IF(C68=14,$AU$15,IF(C68=15,$AU$16,IF(C68=16,$AU$17,IF(C68=17,$AU$18,IF(C68=18,$AU$19,IF(C68=19,$AU$20,IF(C68=20,$AU$21))))))))))))))))))))</f>
        <v>8</v>
      </c>
      <c r="H68" s="25">
        <v>20</v>
      </c>
      <c r="I68" s="25">
        <v>18</v>
      </c>
      <c r="J68" s="25">
        <f t="shared" ref="J68:J73" si="13">IF(C68=1,$AX$2,IF(C68=2,$AX$3,IF(C68=3,$AX$4,IF(C68=4,$AX$5,IF(C68=5,$AX$6,IF(C68=6,$AX$7,IF(C68=7,$AX$8,IF(C68=8,$AX$9,IF(C68=9,$AX$10,IF(C68=10,$AX$11,IF(C68=11,$AX$12,IF(C68=12,$AX$13,IF(C68=13,$AX$14,IF(C68=14,$AX$15,IF(C68=15,$AX$16,IF(C68=16,$AX$17,IF(C68=17,$AX$18,IF(C68=18,$AX$19,IF(C68=19,$AX$20,IF(C68=20,$AX$21))))))))))))))))))))</f>
        <v>32</v>
      </c>
      <c r="K68" s="26" t="s">
        <v>109</v>
      </c>
      <c r="L68" s="24" t="s">
        <v>113</v>
      </c>
      <c r="M68" s="24" t="str">
        <f t="shared" si="11"/>
        <v>Grey musk shrew</v>
      </c>
      <c r="N68" s="24" t="s">
        <v>83</v>
      </c>
      <c r="O68" s="24"/>
      <c r="P68" s="24">
        <v>14</v>
      </c>
      <c r="Q68" s="24"/>
      <c r="R68" s="24"/>
      <c r="S68" s="24"/>
      <c r="T68" s="24"/>
      <c r="U68" s="24" t="s">
        <v>33</v>
      </c>
      <c r="V68" s="24" t="s">
        <v>104</v>
      </c>
      <c r="W68" s="1" t="s">
        <v>115</v>
      </c>
    </row>
    <row r="69" spans="1:23" x14ac:dyDescent="0.2">
      <c r="A69" s="3">
        <v>45621</v>
      </c>
      <c r="B69" s="1">
        <v>6</v>
      </c>
      <c r="C69" s="24">
        <v>5</v>
      </c>
      <c r="D69" s="24">
        <v>4</v>
      </c>
      <c r="E69" s="25">
        <v>34</v>
      </c>
      <c r="F69" s="25">
        <v>21</v>
      </c>
      <c r="G69" s="25">
        <f t="shared" si="12"/>
        <v>8</v>
      </c>
      <c r="H69" s="25">
        <v>20</v>
      </c>
      <c r="I69" s="25">
        <v>18</v>
      </c>
      <c r="J69" s="25">
        <f t="shared" si="13"/>
        <v>32</v>
      </c>
      <c r="K69" s="26" t="s">
        <v>109</v>
      </c>
      <c r="L69" s="24" t="s">
        <v>29</v>
      </c>
      <c r="M69" s="24" t="str">
        <f t="shared" si="11"/>
        <v>Striped field mouse</v>
      </c>
      <c r="N69" s="24" t="s">
        <v>83</v>
      </c>
      <c r="O69" s="24"/>
      <c r="P69" s="24">
        <v>29</v>
      </c>
      <c r="Q69" s="24"/>
      <c r="R69" s="24"/>
      <c r="S69" s="24"/>
      <c r="T69" s="24"/>
      <c r="U69" s="24" t="s">
        <v>33</v>
      </c>
      <c r="V69" s="24" t="s">
        <v>104</v>
      </c>
      <c r="W69" s="1"/>
    </row>
    <row r="70" spans="1:23" x14ac:dyDescent="0.2">
      <c r="A70" s="3">
        <v>45622</v>
      </c>
      <c r="B70" s="1">
        <v>7</v>
      </c>
      <c r="C70" s="24">
        <v>5</v>
      </c>
      <c r="D70" s="24">
        <v>3</v>
      </c>
      <c r="E70" s="25">
        <v>34</v>
      </c>
      <c r="F70" s="25">
        <v>21</v>
      </c>
      <c r="G70" s="25">
        <f t="shared" si="12"/>
        <v>8</v>
      </c>
      <c r="H70" s="25">
        <v>20</v>
      </c>
      <c r="I70" s="25">
        <v>18</v>
      </c>
      <c r="J70" s="25">
        <f t="shared" si="13"/>
        <v>32</v>
      </c>
      <c r="K70" s="26" t="s">
        <v>109</v>
      </c>
      <c r="L70" s="24" t="s">
        <v>29</v>
      </c>
      <c r="M70" s="24" t="str">
        <f t="shared" si="11"/>
        <v>Striped field mouse</v>
      </c>
      <c r="N70" s="24" t="s">
        <v>79</v>
      </c>
      <c r="O70" s="24"/>
      <c r="P70" s="24">
        <v>18</v>
      </c>
      <c r="Q70" s="24"/>
      <c r="R70" s="24"/>
      <c r="S70" s="24"/>
      <c r="T70" s="24"/>
      <c r="U70" s="24" t="s">
        <v>33</v>
      </c>
      <c r="V70" s="24" t="s">
        <v>34</v>
      </c>
      <c r="W70" s="1"/>
    </row>
    <row r="71" spans="1:23" x14ac:dyDescent="0.2">
      <c r="A71" s="3">
        <v>45623</v>
      </c>
      <c r="B71" s="1">
        <v>8</v>
      </c>
      <c r="C71" s="24">
        <v>5</v>
      </c>
      <c r="D71" s="24">
        <v>5</v>
      </c>
      <c r="E71" s="25">
        <v>34</v>
      </c>
      <c r="F71" s="25">
        <v>21</v>
      </c>
      <c r="G71" s="25">
        <f t="shared" si="12"/>
        <v>8</v>
      </c>
      <c r="H71" s="25">
        <v>20</v>
      </c>
      <c r="I71" s="25">
        <v>18</v>
      </c>
      <c r="J71" s="25">
        <f t="shared" si="13"/>
        <v>32</v>
      </c>
      <c r="K71" s="26" t="s">
        <v>109</v>
      </c>
      <c r="L71" s="24" t="s">
        <v>29</v>
      </c>
      <c r="M71" s="24" t="str">
        <f t="shared" si="11"/>
        <v>Striped field mouse</v>
      </c>
      <c r="N71" s="24" t="s">
        <v>79</v>
      </c>
      <c r="O71" s="24" t="s">
        <v>103</v>
      </c>
      <c r="P71" s="24">
        <v>46</v>
      </c>
      <c r="Q71" s="24"/>
      <c r="R71" s="24"/>
      <c r="S71" s="24"/>
      <c r="T71" s="24"/>
      <c r="U71" s="24" t="s">
        <v>33</v>
      </c>
      <c r="V71" s="24" t="s">
        <v>34</v>
      </c>
      <c r="W71" s="1"/>
    </row>
    <row r="72" spans="1:23" x14ac:dyDescent="0.2">
      <c r="A72" s="3">
        <v>45624</v>
      </c>
      <c r="B72" s="1">
        <v>9</v>
      </c>
      <c r="C72" s="24">
        <v>5</v>
      </c>
      <c r="D72" s="24">
        <v>4</v>
      </c>
      <c r="E72" s="25">
        <v>34</v>
      </c>
      <c r="F72" s="25">
        <v>21</v>
      </c>
      <c r="G72" s="25">
        <f t="shared" si="12"/>
        <v>8</v>
      </c>
      <c r="H72" s="25">
        <v>20</v>
      </c>
      <c r="I72" s="25">
        <v>18</v>
      </c>
      <c r="J72" s="25">
        <f t="shared" si="13"/>
        <v>32</v>
      </c>
      <c r="K72" s="26" t="s">
        <v>128</v>
      </c>
      <c r="L72" s="24" t="s">
        <v>29</v>
      </c>
      <c r="M72" s="24" t="str">
        <f t="shared" si="11"/>
        <v>Striped field mouse</v>
      </c>
      <c r="N72" s="24" t="s">
        <v>79</v>
      </c>
      <c r="O72" s="24" t="s">
        <v>103</v>
      </c>
      <c r="P72" s="24">
        <v>58</v>
      </c>
      <c r="Q72" s="24"/>
      <c r="R72" s="24"/>
      <c r="S72" s="24"/>
      <c r="T72" s="24"/>
      <c r="U72" s="24" t="s">
        <v>33</v>
      </c>
      <c r="V72" s="24" t="s">
        <v>34</v>
      </c>
      <c r="W72" s="1" t="s">
        <v>131</v>
      </c>
    </row>
    <row r="73" spans="1:23" x14ac:dyDescent="0.2">
      <c r="A73" s="3">
        <v>45626</v>
      </c>
      <c r="B73" s="1">
        <v>11</v>
      </c>
      <c r="C73" s="24">
        <v>5</v>
      </c>
      <c r="D73" s="24">
        <v>1</v>
      </c>
      <c r="E73" s="25">
        <v>34</v>
      </c>
      <c r="F73" s="25">
        <v>21</v>
      </c>
      <c r="G73" s="25">
        <f t="shared" si="12"/>
        <v>8</v>
      </c>
      <c r="H73" s="25">
        <v>20</v>
      </c>
      <c r="I73" s="25">
        <v>18</v>
      </c>
      <c r="J73" s="25">
        <f t="shared" si="13"/>
        <v>32</v>
      </c>
      <c r="K73" s="24" t="s">
        <v>102</v>
      </c>
      <c r="L73" s="24" t="s">
        <v>29</v>
      </c>
      <c r="M73" s="24" t="str">
        <f t="shared" si="11"/>
        <v>Striped field mouse</v>
      </c>
      <c r="N73" s="24" t="s">
        <v>83</v>
      </c>
      <c r="O73" s="24"/>
      <c r="P73" s="24">
        <v>24</v>
      </c>
      <c r="Q73" s="24"/>
      <c r="R73" s="24"/>
      <c r="S73" s="24"/>
      <c r="T73" s="24"/>
      <c r="U73" s="24"/>
      <c r="V73" s="24"/>
      <c r="W73" s="1"/>
    </row>
    <row r="74" spans="1:23" x14ac:dyDescent="0.2">
      <c r="A74" s="3">
        <v>45552</v>
      </c>
      <c r="B74" s="1">
        <v>1</v>
      </c>
      <c r="C74" s="28">
        <v>6</v>
      </c>
      <c r="D74" s="28">
        <v>1</v>
      </c>
      <c r="E74" s="29">
        <v>34</v>
      </c>
      <c r="F74" s="29">
        <v>21</v>
      </c>
      <c r="G74" s="29">
        <f t="shared" ref="G74:G84" si="14">IF(C74=1,$AI$2,IF(C74=2,$AI$3,IF(C74=3,$AI$4,IF(C74=4,$AI$5,IF(C74=5,$AI$6,IF(C74=6,$AI$7,IF(C74=7,$AI$8,IF(C74=8,$AI$9,IF(C74=9,$AI$10,IF(C74=10,$AI$11,IF(C74=11,$AI$12,IF(C74=12,$AI$13,IF(C74=13,$AI$14,IF(C74=14,$AI$15,IF(C74=15,$AI$16,IF(C74=16,$AI$17,IF(C74=17,$AI$18,IF(C74=18,$AI$19,IF(C74=19,$AI$20,IF(C74=20,$AI$21))))))))))))))))))))</f>
        <v>1</v>
      </c>
      <c r="H74" s="29">
        <v>20</v>
      </c>
      <c r="I74" s="29">
        <v>18</v>
      </c>
      <c r="J74" s="29">
        <f t="shared" ref="J74:J84" si="15">IF(C74=1,$AL$2,IF(C74=2,$AL$3,IF(C74=3,$AL$4,IF(C74=4,$AL$5,IF(C74=5,$AL$6,IF(C74=6,$AL$7,IF(C74=7,$AL$8,IF(C74=8,$AL$9,IF(C74=9,$AL$10,IF(C74=10,$AL$11,IF(C74=11,$AL$12,IF(C74=12,$AL$13,IF(C74=13,$AL$14,IF(C74=14,$AL$15,IF(C74=15,$AL$16,IF(C74=16,$AL$17,IF(C74=17,$AL$18,IF(C74=18,$AL$19,IF(C74=19,$AL$20,IF(C74=20,$AL$21))))))))))))))))))))</f>
        <v>26</v>
      </c>
      <c r="K74" s="30">
        <v>0.6875</v>
      </c>
      <c r="L74" s="28" t="s">
        <v>29</v>
      </c>
      <c r="M74" s="28" t="str">
        <f t="shared" si="11"/>
        <v>Striped field mouse</v>
      </c>
      <c r="N74" s="28" t="s">
        <v>30</v>
      </c>
      <c r="O74" s="28"/>
      <c r="P74" s="28">
        <v>52</v>
      </c>
      <c r="Q74" s="28">
        <v>80</v>
      </c>
      <c r="R74" s="28" t="s">
        <v>31</v>
      </c>
      <c r="S74" s="28">
        <v>97</v>
      </c>
      <c r="T74" s="28" t="s">
        <v>32</v>
      </c>
      <c r="U74" s="28" t="s">
        <v>33</v>
      </c>
      <c r="V74" s="28" t="s">
        <v>34</v>
      </c>
      <c r="W74" s="1"/>
    </row>
    <row r="75" spans="1:23" x14ac:dyDescent="0.2">
      <c r="A75" s="3">
        <v>45553</v>
      </c>
      <c r="B75" s="1">
        <v>2</v>
      </c>
      <c r="C75" s="28">
        <v>6</v>
      </c>
      <c r="D75" s="28">
        <v>1</v>
      </c>
      <c r="E75" s="29">
        <v>34</v>
      </c>
      <c r="F75" s="29">
        <v>21</v>
      </c>
      <c r="G75" s="29">
        <f t="shared" si="14"/>
        <v>1</v>
      </c>
      <c r="H75" s="29">
        <v>20</v>
      </c>
      <c r="I75" s="29">
        <v>18</v>
      </c>
      <c r="J75" s="29">
        <f t="shared" si="15"/>
        <v>26</v>
      </c>
      <c r="K75" s="30">
        <v>0.44930555555555557</v>
      </c>
      <c r="L75" s="28" t="s">
        <v>29</v>
      </c>
      <c r="M75" s="28" t="str">
        <f t="shared" si="11"/>
        <v>Striped field mouse</v>
      </c>
      <c r="N75" s="28" t="s">
        <v>79</v>
      </c>
      <c r="O75" s="28" t="s">
        <v>65</v>
      </c>
      <c r="P75" s="28">
        <f>54-6</f>
        <v>48</v>
      </c>
      <c r="Q75" s="28"/>
      <c r="R75" s="28"/>
      <c r="S75" s="28"/>
      <c r="T75" s="28"/>
      <c r="U75" s="28" t="s">
        <v>98</v>
      </c>
      <c r="V75" s="28" t="s">
        <v>34</v>
      </c>
      <c r="W75" s="1" t="s">
        <v>20</v>
      </c>
    </row>
    <row r="76" spans="1:23" x14ac:dyDescent="0.2">
      <c r="A76" s="3">
        <v>45553</v>
      </c>
      <c r="B76" s="1">
        <v>2</v>
      </c>
      <c r="C76" s="28">
        <v>6</v>
      </c>
      <c r="D76" s="28">
        <v>5</v>
      </c>
      <c r="E76" s="29">
        <v>34</v>
      </c>
      <c r="F76" s="29">
        <v>21</v>
      </c>
      <c r="G76" s="29">
        <f t="shared" si="14"/>
        <v>1</v>
      </c>
      <c r="H76" s="29">
        <v>20</v>
      </c>
      <c r="I76" s="29">
        <v>18</v>
      </c>
      <c r="J76" s="29">
        <f t="shared" si="15"/>
        <v>26</v>
      </c>
      <c r="K76" s="30">
        <v>0.44930555555555557</v>
      </c>
      <c r="L76" s="28" t="s">
        <v>29</v>
      </c>
      <c r="M76" s="28" t="str">
        <f t="shared" si="11"/>
        <v>Striped field mouse</v>
      </c>
      <c r="N76" s="28" t="s">
        <v>79</v>
      </c>
      <c r="O76" s="28"/>
      <c r="P76" s="28">
        <v>52</v>
      </c>
      <c r="Q76" s="28"/>
      <c r="R76" s="28"/>
      <c r="S76" s="28"/>
      <c r="T76" s="28"/>
      <c r="U76" s="28" t="s">
        <v>33</v>
      </c>
      <c r="V76" s="28" t="s">
        <v>34</v>
      </c>
      <c r="W76" s="1"/>
    </row>
    <row r="77" spans="1:23" x14ac:dyDescent="0.2">
      <c r="A77" s="3">
        <v>45555</v>
      </c>
      <c r="B77" s="1">
        <v>4</v>
      </c>
      <c r="C77" s="28">
        <v>6</v>
      </c>
      <c r="D77" s="28">
        <v>1</v>
      </c>
      <c r="E77" s="29">
        <v>34</v>
      </c>
      <c r="F77" s="29">
        <v>21</v>
      </c>
      <c r="G77" s="29">
        <f t="shared" si="14"/>
        <v>1</v>
      </c>
      <c r="H77" s="29">
        <v>20</v>
      </c>
      <c r="I77" s="29">
        <v>18</v>
      </c>
      <c r="J77" s="29">
        <f t="shared" si="15"/>
        <v>26</v>
      </c>
      <c r="K77" s="30">
        <v>0.46527777777777779</v>
      </c>
      <c r="L77" s="28" t="s">
        <v>29</v>
      </c>
      <c r="M77" s="28" t="str">
        <f t="shared" si="11"/>
        <v>Striped field mouse</v>
      </c>
      <c r="N77" s="28" t="s">
        <v>83</v>
      </c>
      <c r="O77" s="28"/>
      <c r="P77" s="28">
        <v>73</v>
      </c>
      <c r="Q77" s="28"/>
      <c r="R77" s="28"/>
      <c r="S77" s="28"/>
      <c r="T77" s="28"/>
      <c r="U77" s="28" t="s">
        <v>33</v>
      </c>
      <c r="V77" s="28" t="s">
        <v>34</v>
      </c>
      <c r="W77" s="1" t="s">
        <v>101</v>
      </c>
    </row>
    <row r="78" spans="1:23" x14ac:dyDescent="0.2">
      <c r="A78" s="3">
        <v>45555</v>
      </c>
      <c r="B78" s="1">
        <v>4</v>
      </c>
      <c r="C78" s="28">
        <v>6</v>
      </c>
      <c r="D78" s="28">
        <v>5</v>
      </c>
      <c r="E78" s="29">
        <v>34</v>
      </c>
      <c r="F78" s="29">
        <v>21</v>
      </c>
      <c r="G78" s="29">
        <f t="shared" si="14"/>
        <v>1</v>
      </c>
      <c r="H78" s="29">
        <v>20</v>
      </c>
      <c r="I78" s="29">
        <v>18</v>
      </c>
      <c r="J78" s="29">
        <f t="shared" si="15"/>
        <v>26</v>
      </c>
      <c r="K78" s="30">
        <v>0.46527777777777779</v>
      </c>
      <c r="L78" s="28" t="s">
        <v>29</v>
      </c>
      <c r="M78" s="28" t="str">
        <f t="shared" si="11"/>
        <v>Striped field mouse</v>
      </c>
      <c r="N78" s="28" t="s">
        <v>79</v>
      </c>
      <c r="O78" s="28" t="s">
        <v>65</v>
      </c>
      <c r="P78" s="28"/>
      <c r="Q78" s="28"/>
      <c r="R78" s="28"/>
      <c r="S78" s="28"/>
      <c r="T78" s="28"/>
      <c r="U78" s="28" t="s">
        <v>98</v>
      </c>
      <c r="V78" s="28" t="s">
        <v>34</v>
      </c>
      <c r="W78" s="1" t="s">
        <v>20</v>
      </c>
    </row>
    <row r="79" spans="1:23" x14ac:dyDescent="0.2">
      <c r="A79" s="3">
        <v>45552</v>
      </c>
      <c r="B79" s="1">
        <v>1</v>
      </c>
      <c r="C79" s="31">
        <v>7</v>
      </c>
      <c r="D79" s="31">
        <v>5</v>
      </c>
      <c r="E79" s="32">
        <v>34</v>
      </c>
      <c r="F79" s="32">
        <v>21</v>
      </c>
      <c r="G79" s="32">
        <f t="shared" si="14"/>
        <v>2</v>
      </c>
      <c r="H79" s="32">
        <v>20</v>
      </c>
      <c r="I79" s="32">
        <v>18</v>
      </c>
      <c r="J79" s="32">
        <f t="shared" si="15"/>
        <v>27</v>
      </c>
      <c r="K79" s="33">
        <v>0.89583333333333337</v>
      </c>
      <c r="L79" s="31" t="s">
        <v>29</v>
      </c>
      <c r="M79" s="31" t="str">
        <f t="shared" si="11"/>
        <v>Striped field mouse</v>
      </c>
      <c r="N79" s="31" t="s">
        <v>30</v>
      </c>
      <c r="O79" s="31"/>
      <c r="P79" s="31">
        <f>83-6.5</f>
        <v>76.5</v>
      </c>
      <c r="Q79" s="31"/>
      <c r="R79" s="31"/>
      <c r="S79" s="31"/>
      <c r="T79" s="31"/>
      <c r="U79" s="31" t="s">
        <v>33</v>
      </c>
      <c r="V79" s="31" t="s">
        <v>34</v>
      </c>
      <c r="W79" s="1"/>
    </row>
    <row r="80" spans="1:23" x14ac:dyDescent="0.2">
      <c r="A80" s="3">
        <v>45552</v>
      </c>
      <c r="B80" s="1">
        <v>1</v>
      </c>
      <c r="C80" s="31">
        <v>7</v>
      </c>
      <c r="D80" s="31">
        <v>2</v>
      </c>
      <c r="E80" s="32">
        <v>34</v>
      </c>
      <c r="F80" s="32">
        <v>21</v>
      </c>
      <c r="G80" s="32">
        <f t="shared" si="14"/>
        <v>2</v>
      </c>
      <c r="H80" s="32">
        <v>20</v>
      </c>
      <c r="I80" s="32">
        <v>18</v>
      </c>
      <c r="J80" s="32">
        <f t="shared" si="15"/>
        <v>27</v>
      </c>
      <c r="K80" s="33">
        <v>0.89583333333333337</v>
      </c>
      <c r="L80" s="31" t="s">
        <v>41</v>
      </c>
      <c r="M80" s="31" t="str">
        <f t="shared" si="11"/>
        <v>Cape rock sengi</v>
      </c>
      <c r="N80" s="31"/>
      <c r="O80" s="31"/>
      <c r="P80" s="31"/>
      <c r="Q80" s="31"/>
      <c r="R80" s="31"/>
      <c r="S80" s="31"/>
      <c r="T80" s="31"/>
      <c r="U80" s="31" t="s">
        <v>33</v>
      </c>
      <c r="V80" s="31" t="s">
        <v>34</v>
      </c>
      <c r="W80" s="1" t="s">
        <v>42</v>
      </c>
    </row>
    <row r="81" spans="1:23" x14ac:dyDescent="0.2">
      <c r="A81" s="3">
        <v>45552</v>
      </c>
      <c r="B81" s="1">
        <v>1</v>
      </c>
      <c r="C81" s="31">
        <v>7</v>
      </c>
      <c r="D81" s="31">
        <v>1</v>
      </c>
      <c r="E81" s="32">
        <v>34</v>
      </c>
      <c r="F81" s="32">
        <v>21</v>
      </c>
      <c r="G81" s="32">
        <f t="shared" si="14"/>
        <v>2</v>
      </c>
      <c r="H81" s="32">
        <v>20</v>
      </c>
      <c r="I81" s="32">
        <v>18</v>
      </c>
      <c r="J81" s="32">
        <f t="shared" si="15"/>
        <v>27</v>
      </c>
      <c r="K81" s="33">
        <v>0.89583333333333337</v>
      </c>
      <c r="L81" s="31" t="s">
        <v>45</v>
      </c>
      <c r="M81" s="31" t="str">
        <f t="shared" si="11"/>
        <v>Namaqua rock mouse</v>
      </c>
      <c r="N81" s="31" t="s">
        <v>30</v>
      </c>
      <c r="O81" s="31"/>
      <c r="P81" s="31">
        <f>90-5</f>
        <v>85</v>
      </c>
      <c r="Q81" s="31">
        <v>85</v>
      </c>
      <c r="R81" s="31">
        <v>25</v>
      </c>
      <c r="S81" s="31">
        <v>140</v>
      </c>
      <c r="T81" s="31" t="s">
        <v>46</v>
      </c>
      <c r="U81" s="31" t="s">
        <v>33</v>
      </c>
      <c r="V81" s="31" t="s">
        <v>34</v>
      </c>
      <c r="W81" s="1" t="s">
        <v>47</v>
      </c>
    </row>
    <row r="82" spans="1:23" x14ac:dyDescent="0.2">
      <c r="A82" s="3">
        <v>45553</v>
      </c>
      <c r="B82" s="1">
        <v>2</v>
      </c>
      <c r="C82" s="31">
        <v>7</v>
      </c>
      <c r="D82" s="31">
        <v>5</v>
      </c>
      <c r="E82" s="32">
        <v>34</v>
      </c>
      <c r="F82" s="32">
        <v>21</v>
      </c>
      <c r="G82" s="32">
        <f t="shared" si="14"/>
        <v>2</v>
      </c>
      <c r="H82" s="32">
        <v>20</v>
      </c>
      <c r="I82" s="32">
        <v>18</v>
      </c>
      <c r="J82" s="32">
        <f t="shared" si="15"/>
        <v>27</v>
      </c>
      <c r="K82" s="33">
        <v>0.44930555555555557</v>
      </c>
      <c r="L82" s="31" t="s">
        <v>29</v>
      </c>
      <c r="M82" s="31" t="str">
        <f t="shared" si="11"/>
        <v>Striped field mouse</v>
      </c>
      <c r="N82" s="31" t="s">
        <v>79</v>
      </c>
      <c r="O82" s="31" t="s">
        <v>65</v>
      </c>
      <c r="P82" s="31">
        <f>53-5</f>
        <v>48</v>
      </c>
      <c r="Q82" s="31"/>
      <c r="R82" s="31"/>
      <c r="S82" s="31"/>
      <c r="T82" s="31"/>
      <c r="U82" s="31" t="s">
        <v>33</v>
      </c>
      <c r="V82" s="31" t="s">
        <v>34</v>
      </c>
      <c r="W82" s="1"/>
    </row>
    <row r="83" spans="1:23" x14ac:dyDescent="0.2">
      <c r="A83" s="3">
        <v>45555</v>
      </c>
      <c r="B83" s="1">
        <v>4</v>
      </c>
      <c r="C83" s="31">
        <v>7</v>
      </c>
      <c r="D83" s="31">
        <v>1</v>
      </c>
      <c r="E83" s="32">
        <v>34</v>
      </c>
      <c r="F83" s="32">
        <v>21</v>
      </c>
      <c r="G83" s="32">
        <f t="shared" si="14"/>
        <v>2</v>
      </c>
      <c r="H83" s="32">
        <v>20</v>
      </c>
      <c r="I83" s="32">
        <v>18</v>
      </c>
      <c r="J83" s="32">
        <f t="shared" si="15"/>
        <v>27</v>
      </c>
      <c r="K83" s="33">
        <v>0.46527777777777779</v>
      </c>
      <c r="L83" s="31" t="s">
        <v>29</v>
      </c>
      <c r="M83" s="31" t="str">
        <f t="shared" si="11"/>
        <v>Striped field mouse</v>
      </c>
      <c r="N83" s="31" t="s">
        <v>79</v>
      </c>
      <c r="O83" s="31" t="s">
        <v>65</v>
      </c>
      <c r="P83" s="31"/>
      <c r="Q83" s="31"/>
      <c r="R83" s="31"/>
      <c r="S83" s="31"/>
      <c r="T83" s="31"/>
      <c r="U83" s="31" t="s">
        <v>98</v>
      </c>
      <c r="V83" s="31" t="s">
        <v>34</v>
      </c>
      <c r="W83" s="1" t="s">
        <v>20</v>
      </c>
    </row>
    <row r="84" spans="1:23" x14ac:dyDescent="0.2">
      <c r="A84" s="3">
        <v>45555</v>
      </c>
      <c r="B84" s="1">
        <v>4</v>
      </c>
      <c r="C84" s="31">
        <v>7</v>
      </c>
      <c r="D84" s="31">
        <v>3</v>
      </c>
      <c r="E84" s="32">
        <v>34</v>
      </c>
      <c r="F84" s="32">
        <v>21</v>
      </c>
      <c r="G84" s="32">
        <f t="shared" si="14"/>
        <v>2</v>
      </c>
      <c r="H84" s="32">
        <v>20</v>
      </c>
      <c r="I84" s="32">
        <v>18</v>
      </c>
      <c r="J84" s="32">
        <f t="shared" si="15"/>
        <v>27</v>
      </c>
      <c r="K84" s="33">
        <v>0.46527777777777779</v>
      </c>
      <c r="L84" s="31" t="s">
        <v>29</v>
      </c>
      <c r="M84" s="31" t="str">
        <f t="shared" si="11"/>
        <v>Striped field mouse</v>
      </c>
      <c r="N84" s="31" t="s">
        <v>79</v>
      </c>
      <c r="O84" s="31" t="s">
        <v>65</v>
      </c>
      <c r="P84" s="31">
        <v>55</v>
      </c>
      <c r="Q84" s="31"/>
      <c r="R84" s="31"/>
      <c r="S84" s="31"/>
      <c r="T84" s="31"/>
      <c r="U84" s="31" t="s">
        <v>33</v>
      </c>
      <c r="V84" s="31" t="s">
        <v>34</v>
      </c>
      <c r="W84" s="1"/>
    </row>
    <row r="85" spans="1:23" x14ac:dyDescent="0.2">
      <c r="A85" s="3">
        <v>45623</v>
      </c>
      <c r="B85" s="1">
        <v>8</v>
      </c>
      <c r="C85" s="31">
        <v>7</v>
      </c>
      <c r="D85" s="31">
        <v>3</v>
      </c>
      <c r="E85" s="32">
        <v>34</v>
      </c>
      <c r="F85" s="32">
        <v>21</v>
      </c>
      <c r="G85" s="32">
        <f>IF(C85=1,$AU$2,IF(C85=2,$AU$3,IF(C85=3,$AU$4,IF(C85=4,$AU$5,IF(C85=5,$AU$6,IF(C85=6,$AU$7,IF(C85=7,$AU$8,IF(C85=8,$AU$9,IF(C85=9,$AU$10,IF(C85=10,$AU$11,IF(C85=11,$AU$12,IF(C85=12,$AU$13,IF(C85=13,$AU$14,IF(C85=14,$AU$15,IF(C85=15,$AU$16,IF(C85=16,$AU$17,IF(C85=17,$AU$18,IF(C85=18,$AU$19,IF(C85=19,$AU$20,IF(C85=20,$AU$21))))))))))))))))))))</f>
        <v>5</v>
      </c>
      <c r="H85" s="32">
        <v>20</v>
      </c>
      <c r="I85" s="32">
        <v>18</v>
      </c>
      <c r="J85" s="32">
        <f>IF(C85=1,$AX$2,IF(C85=2,$AX$3,IF(C85=3,$AX$4,IF(C85=4,$AX$5,IF(C85=5,$AX$6,IF(C85=6,$AX$7,IF(C85=7,$AX$8,IF(C85=8,$AX$9,IF(C85=9,$AX$10,IF(C85=10,$AX$11,IF(C85=11,$AX$12,IF(C85=12,$AX$13,IF(C85=13,$AX$14,IF(C85=14,$AX$15,IF(C85=15,$AX$16,IF(C85=16,$AX$17,IF(C85=17,$AX$18,IF(C85=18,$AX$19,IF(C85=19,$AX$20,IF(C85=20,$AX$21))))))))))))))))))))</f>
        <v>27</v>
      </c>
      <c r="K85" s="33" t="s">
        <v>109</v>
      </c>
      <c r="L85" s="31" t="s">
        <v>29</v>
      </c>
      <c r="M85" s="31" t="str">
        <f t="shared" si="11"/>
        <v>Striped field mouse</v>
      </c>
      <c r="N85" s="31" t="s">
        <v>83</v>
      </c>
      <c r="O85" s="31"/>
      <c r="P85" s="31">
        <v>54</v>
      </c>
      <c r="Q85" s="31"/>
      <c r="R85" s="31"/>
      <c r="S85" s="31"/>
      <c r="T85" s="31"/>
      <c r="U85" s="31" t="s">
        <v>98</v>
      </c>
      <c r="V85" s="31" t="s">
        <v>34</v>
      </c>
      <c r="W85" s="1" t="s">
        <v>20</v>
      </c>
    </row>
    <row r="86" spans="1:23" x14ac:dyDescent="0.2">
      <c r="A86" s="3">
        <v>45553</v>
      </c>
      <c r="B86" s="1">
        <v>2</v>
      </c>
      <c r="C86" s="15">
        <v>8</v>
      </c>
      <c r="D86" s="15">
        <v>1</v>
      </c>
      <c r="E86" s="16">
        <v>34</v>
      </c>
      <c r="F86" s="16">
        <v>21</v>
      </c>
      <c r="G86" s="16">
        <f>IF(C86=1,$AI$2,IF(C86=2,$AI$3,IF(C86=3,$AI$4,IF(C86=4,$AI$5,IF(C86=5,$AI$6,IF(C86=6,$AI$7,IF(C86=7,$AI$8,IF(C86=8,$AI$9,IF(C86=9,$AI$10,IF(C86=10,$AI$11,IF(C86=11,$AI$12,IF(C86=12,$AI$13,IF(C86=13,$AI$14,IF(C86=14,$AI$15,IF(C86=15,$AI$16,IF(C86=16,$AI$17,IF(C86=17,$AI$18,IF(C86=18,$AI$19,IF(C86=19,$AI$20,IF(C86=20,$AI$21))))))))))))))))))))</f>
        <v>3</v>
      </c>
      <c r="H86" s="16">
        <v>20</v>
      </c>
      <c r="I86" s="16">
        <v>18</v>
      </c>
      <c r="J86" s="16">
        <f>IF(C86=1,$AL$2,IF(C86=2,$AL$3,IF(C86=3,$AL$4,IF(C86=4,$AL$5,IF(C86=5,$AL$6,IF(C86=6,$AL$7,IF(C86=7,$AL$8,IF(C86=8,$AL$9,IF(C86=9,$AL$10,IF(C86=10,$AL$11,IF(C86=11,$AL$12,IF(C86=12,$AL$13,IF(C86=13,$AL$14,IF(C86=14,$AL$15,IF(C86=15,$AL$16,IF(C86=16,$AL$17,IF(C86=17,$AL$18,IF(C86=18,$AL$19,IF(C86=19,$AL$20,IF(C86=20,$AL$21))))))))))))))))))))</f>
        <v>27</v>
      </c>
      <c r="K86" s="17">
        <v>0.44930555555555557</v>
      </c>
      <c r="L86" s="15" t="s">
        <v>29</v>
      </c>
      <c r="M86" s="15" t="str">
        <f t="shared" si="11"/>
        <v>Striped field mouse</v>
      </c>
      <c r="N86" s="15" t="s">
        <v>83</v>
      </c>
      <c r="O86" s="15"/>
      <c r="P86" s="15">
        <v>51</v>
      </c>
      <c r="Q86" s="15"/>
      <c r="R86" s="15"/>
      <c r="S86" s="15"/>
      <c r="T86" s="15"/>
      <c r="U86" s="15" t="s">
        <v>33</v>
      </c>
      <c r="V86" s="15" t="s">
        <v>34</v>
      </c>
      <c r="W86" s="1"/>
    </row>
    <row r="87" spans="1:23" x14ac:dyDescent="0.2">
      <c r="A87" s="3">
        <v>45623</v>
      </c>
      <c r="B87" s="1">
        <v>8</v>
      </c>
      <c r="C87" s="15">
        <v>8</v>
      </c>
      <c r="D87" s="15">
        <v>4</v>
      </c>
      <c r="E87" s="16">
        <v>34</v>
      </c>
      <c r="F87" s="16">
        <v>21</v>
      </c>
      <c r="G87" s="16">
        <f>IF(C87=1,$AU$2,IF(C87=2,$AU$3,IF(C87=3,$AU$4,IF(C87=4,$AU$5,IF(C87=5,$AU$6,IF(C87=6,$AU$7,IF(C87=7,$AU$8,IF(C87=8,$AU$9,IF(C87=9,$AU$10,IF(C87=10,$AU$11,IF(C87=11,$AU$12,IF(C87=12,$AU$13,IF(C87=13,$AU$14,IF(C87=14,$AU$15,IF(C87=15,$AU$16,IF(C87=16,$AU$17,IF(C87=17,$AU$18,IF(C87=18,$AU$19,IF(C87=19,$AU$20,IF(C87=20,$AU$21))))))))))))))))))))</f>
        <v>6</v>
      </c>
      <c r="H87" s="16">
        <v>20</v>
      </c>
      <c r="I87" s="16">
        <v>18</v>
      </c>
      <c r="J87" s="16">
        <f>IF(C87=1,$AX$2,IF(C87=2,$AX$3,IF(C87=3,$AX$4,IF(C87=4,$AX$5,IF(C87=5,$AX$6,IF(C87=6,$AX$7,IF(C87=7,$AX$8,IF(C87=8,$AX$9,IF(C87=9,$AX$10,IF(C87=10,$AX$11,IF(C87=11,$AX$12,IF(C87=12,$AX$13,IF(C87=13,$AX$14,IF(C87=14,$AX$15,IF(C87=15,$AX$16,IF(C87=16,$AX$17,IF(C87=17,$AX$18,IF(C87=18,$AX$19,IF(C87=19,$AX$20,IF(C87=20,$AX$21))))))))))))))))))))</f>
        <v>27</v>
      </c>
      <c r="K87" s="17" t="s">
        <v>109</v>
      </c>
      <c r="L87" s="15" t="s">
        <v>113</v>
      </c>
      <c r="M87" s="15" t="str">
        <f t="shared" si="11"/>
        <v>Grey musk shrew</v>
      </c>
      <c r="N87" s="15" t="s">
        <v>83</v>
      </c>
      <c r="O87" s="15"/>
      <c r="P87" s="15">
        <v>60</v>
      </c>
      <c r="Q87" s="15"/>
      <c r="R87" s="15"/>
      <c r="S87" s="15"/>
      <c r="T87" s="15"/>
      <c r="U87" s="15" t="s">
        <v>98</v>
      </c>
      <c r="V87" s="15" t="s">
        <v>34</v>
      </c>
      <c r="W87" s="1" t="s">
        <v>126</v>
      </c>
    </row>
    <row r="88" spans="1:23" x14ac:dyDescent="0.2">
      <c r="A88" s="3">
        <v>45624</v>
      </c>
      <c r="B88" s="1">
        <v>9</v>
      </c>
      <c r="C88" s="15">
        <v>8</v>
      </c>
      <c r="D88" s="15">
        <v>5</v>
      </c>
      <c r="E88" s="16">
        <v>34</v>
      </c>
      <c r="F88" s="16">
        <v>21</v>
      </c>
      <c r="G88" s="16">
        <f>IF(C88=1,$AU$2,IF(C88=2,$AU$3,IF(C88=3,$AU$4,IF(C88=4,$AU$5,IF(C88=5,$AU$6,IF(C88=6,$AU$7,IF(C88=7,$AU$8,IF(C88=8,$AU$9,IF(C88=9,$AU$10,IF(C88=10,$AU$11,IF(C88=11,$AU$12,IF(C88=12,$AU$13,IF(C88=13,$AU$14,IF(C88=14,$AU$15,IF(C88=15,$AU$16,IF(C88=16,$AU$17,IF(C88=17,$AU$18,IF(C88=18,$AU$19,IF(C88=19,$AU$20,IF(C88=20,$AU$21))))))))))))))))))))</f>
        <v>6</v>
      </c>
      <c r="H88" s="16">
        <v>20</v>
      </c>
      <c r="I88" s="16">
        <v>18</v>
      </c>
      <c r="J88" s="16">
        <f>IF(C88=1,$AX$2,IF(C88=2,$AX$3,IF(C88=3,$AX$4,IF(C88=4,$AX$5,IF(C88=5,$AX$6,IF(C88=6,$AX$7,IF(C88=7,$AX$8,IF(C88=8,$AX$9,IF(C88=9,$AX$10,IF(C88=10,$AX$11,IF(C88=11,$AX$12,IF(C88=12,$AX$13,IF(C88=13,$AX$14,IF(C88=14,$AX$15,IF(C88=15,$AX$16,IF(C88=16,$AX$17,IF(C88=17,$AX$18,IF(C88=18,$AX$19,IF(C88=19,$AX$20,IF(C88=20,$AX$21))))))))))))))))))))</f>
        <v>27</v>
      </c>
      <c r="K88" s="17" t="s">
        <v>128</v>
      </c>
      <c r="L88" s="15" t="s">
        <v>29</v>
      </c>
      <c r="M88" s="15" t="str">
        <f t="shared" si="11"/>
        <v>Striped field mouse</v>
      </c>
      <c r="N88" s="15" t="s">
        <v>79</v>
      </c>
      <c r="O88" s="15" t="s">
        <v>103</v>
      </c>
      <c r="P88" s="15">
        <v>64</v>
      </c>
      <c r="Q88" s="15"/>
      <c r="R88" s="15"/>
      <c r="S88" s="15"/>
      <c r="T88" s="15"/>
      <c r="U88" s="15" t="s">
        <v>33</v>
      </c>
      <c r="V88" s="15" t="s">
        <v>34</v>
      </c>
      <c r="W88" s="1"/>
    </row>
    <row r="89" spans="1:23" x14ac:dyDescent="0.2">
      <c r="A89" s="3">
        <v>45625</v>
      </c>
      <c r="B89" s="1">
        <v>10</v>
      </c>
      <c r="C89" s="15">
        <v>8</v>
      </c>
      <c r="D89" s="15">
        <v>4</v>
      </c>
      <c r="E89" s="16">
        <v>34</v>
      </c>
      <c r="F89" s="16">
        <v>21</v>
      </c>
      <c r="G89" s="16">
        <f>IF(C89=1,$AU$2,IF(C89=2,$AU$3,IF(C89=3,$AU$4,IF(C89=4,$AU$5,IF(C89=5,$AU$6,IF(C89=6,$AU$7,IF(C89=7,$AU$8,IF(C89=8,$AU$9,IF(C89=9,$AU$10,IF(C89=10,$AU$11,IF(C89=11,$AU$12,IF(C89=12,$AU$13,IF(C89=13,$AU$14,IF(C89=14,$AU$15,IF(C89=15,$AU$16,IF(C89=16,$AU$17,IF(C89=17,$AU$18,IF(C89=18,$AU$19,IF(C89=19,$AU$20,IF(C89=20,$AU$21))))))))))))))))))))</f>
        <v>6</v>
      </c>
      <c r="H89" s="16">
        <v>20</v>
      </c>
      <c r="I89" s="16">
        <v>18</v>
      </c>
      <c r="J89" s="16">
        <f>IF(C89=1,$AX$2,IF(C89=2,$AX$3,IF(C89=3,$AX$4,IF(C89=4,$AX$5,IF(C89=5,$AX$6,IF(C89=6,$AX$7,IF(C89=7,$AX$8,IF(C89=8,$AX$9,IF(C89=9,$AX$10,IF(C89=10,$AX$11,IF(C89=11,$AX$12,IF(C89=12,$AX$13,IF(C89=13,$AX$14,IF(C89=14,$AX$15,IF(C89=15,$AX$16,IF(C89=16,$AX$17,IF(C89=17,$AX$18,IF(C89=18,$AX$19,IF(C89=19,$AX$20,IF(C89=20,$AX$21))))))))))))))))))))</f>
        <v>27</v>
      </c>
      <c r="K89" s="17" t="s">
        <v>109</v>
      </c>
      <c r="L89" s="15" t="s">
        <v>29</v>
      </c>
      <c r="M89" s="15" t="str">
        <f t="shared" si="11"/>
        <v>Striped field mouse</v>
      </c>
      <c r="N89" s="15" t="s">
        <v>83</v>
      </c>
      <c r="O89" s="15"/>
      <c r="P89" s="15">
        <v>56</v>
      </c>
      <c r="Q89" s="15"/>
      <c r="R89" s="15"/>
      <c r="S89" s="15"/>
      <c r="T89" s="15"/>
      <c r="U89" s="15" t="s">
        <v>33</v>
      </c>
      <c r="V89" s="15" t="s">
        <v>34</v>
      </c>
      <c r="W89" s="1"/>
    </row>
    <row r="90" spans="1:23" x14ac:dyDescent="0.2">
      <c r="A90" s="3">
        <v>45626</v>
      </c>
      <c r="B90" s="1">
        <v>11</v>
      </c>
      <c r="C90" s="15">
        <v>8</v>
      </c>
      <c r="D90" s="15">
        <v>2</v>
      </c>
      <c r="E90" s="16">
        <v>34</v>
      </c>
      <c r="F90" s="16">
        <v>21</v>
      </c>
      <c r="G90" s="16">
        <f>IF(C90=1,$AU$2,IF(C90=2,$AU$3,IF(C90=3,$AU$4,IF(C90=4,$AU$5,IF(C90=5,$AU$6,IF(C90=6,$AU$7,IF(C90=7,$AU$8,IF(C90=8,$AU$9,IF(C90=9,$AU$10,IF(C90=10,$AU$11,IF(C90=11,$AU$12,IF(C90=12,$AU$13,IF(C90=13,$AU$14,IF(C90=14,$AU$15,IF(C90=15,$AU$16,IF(C90=16,$AU$17,IF(C90=17,$AU$18,IF(C90=18,$AU$19,IF(C90=19,$AU$20,IF(C90=20,$AU$21))))))))))))))))))))</f>
        <v>6</v>
      </c>
      <c r="H90" s="16">
        <v>20</v>
      </c>
      <c r="I90" s="16">
        <v>18</v>
      </c>
      <c r="J90" s="16">
        <f>IF(C90=1,$AX$2,IF(C90=2,$AX$3,IF(C90=3,$AX$4,IF(C90=4,$AX$5,IF(C90=5,$AX$6,IF(C90=6,$AX$7,IF(C90=7,$AX$8,IF(C90=8,$AX$9,IF(C90=9,$AX$10,IF(C90=10,$AX$11,IF(C90=11,$AX$12,IF(C90=12,$AX$13,IF(C90=13,$AX$14,IF(C90=14,$AX$15,IF(C90=15,$AX$16,IF(C90=16,$AX$17,IF(C90=17,$AX$18,IF(C90=18,$AX$19,IF(C90=19,$AX$20,IF(C90=20,$AX$21))))))))))))))))))))</f>
        <v>27</v>
      </c>
      <c r="K90" s="15" t="s">
        <v>102</v>
      </c>
      <c r="L90" s="15" t="s">
        <v>29</v>
      </c>
      <c r="M90" s="15" t="str">
        <f t="shared" si="11"/>
        <v>Striped field mouse</v>
      </c>
      <c r="N90" s="15" t="s">
        <v>83</v>
      </c>
      <c r="O90" s="15"/>
      <c r="P90" s="15">
        <v>34</v>
      </c>
      <c r="Q90" s="15"/>
      <c r="R90" s="15"/>
      <c r="S90" s="15"/>
      <c r="T90" s="15"/>
      <c r="U90" s="15"/>
      <c r="V90" s="15"/>
      <c r="W90" s="1"/>
    </row>
    <row r="91" spans="1:23" x14ac:dyDescent="0.2">
      <c r="A91" s="3">
        <v>45553</v>
      </c>
      <c r="B91" s="1">
        <v>2</v>
      </c>
      <c r="C91" s="21">
        <v>9</v>
      </c>
      <c r="D91" s="21">
        <v>2</v>
      </c>
      <c r="E91" s="22">
        <v>34</v>
      </c>
      <c r="F91" s="22">
        <v>21</v>
      </c>
      <c r="G91" s="22">
        <f>IF(C91=1,$AI$2,IF(C91=2,$AI$3,IF(C91=3,$AI$4,IF(C91=4,$AI$5,IF(C91=5,$AI$6,IF(C91=6,$AI$7,IF(C91=7,$AI$8,IF(C91=8,$AI$9,IF(C91=9,$AI$10,IF(C91=10,$AI$11,IF(C91=11,$AI$12,IF(C91=12,$AI$13,IF(C91=13,$AI$14,IF(C91=14,$AI$15,IF(C91=15,$AI$16,IF(C91=16,$AI$17,IF(C91=17,$AI$18,IF(C91=18,$AI$19,IF(C91=19,$AI$20,IF(C91=20,$AI$21))))))))))))))))))))</f>
        <v>4</v>
      </c>
      <c r="H91" s="22">
        <v>20</v>
      </c>
      <c r="I91" s="22">
        <v>18</v>
      </c>
      <c r="J91" s="22">
        <f>IF(C91=1,$AL$2,IF(C91=2,$AL$3,IF(C91=3,$AL$4,IF(C91=4,$AL$5,IF(C91=5,$AL$6,IF(C91=6,$AL$7,IF(C91=7,$AL$8,IF(C91=8,$AL$9,IF(C91=9,$AL$10,IF(C91=10,$AL$11,IF(C91=11,$AL$12,IF(C91=12,$AL$13,IF(C91=13,$AL$14,IF(C91=14,$AL$15,IF(C91=15,$AL$16,IF(C91=16,$AL$17,IF(C91=17,$AL$18,IF(C91=18,$AL$19,IF(C91=19,$AL$20,IF(C91=20,$AL$21))))))))))))))))))))</f>
        <v>28</v>
      </c>
      <c r="K91" s="23">
        <v>0.44930555555555557</v>
      </c>
      <c r="L91" s="21" t="s">
        <v>29</v>
      </c>
      <c r="M91" s="21" t="str">
        <f t="shared" si="11"/>
        <v>Striped field mouse</v>
      </c>
      <c r="N91" s="21" t="s">
        <v>83</v>
      </c>
      <c r="O91" s="21"/>
      <c r="P91" s="21">
        <v>63</v>
      </c>
      <c r="Q91" s="21"/>
      <c r="R91" s="21"/>
      <c r="S91" s="21"/>
      <c r="T91" s="21"/>
      <c r="U91" s="21" t="s">
        <v>98</v>
      </c>
      <c r="V91" s="21" t="s">
        <v>34</v>
      </c>
      <c r="W91" s="1" t="s">
        <v>20</v>
      </c>
    </row>
    <row r="92" spans="1:23" x14ac:dyDescent="0.2">
      <c r="A92" s="3">
        <v>45624</v>
      </c>
      <c r="B92" s="1">
        <v>9</v>
      </c>
      <c r="C92" s="21">
        <v>9</v>
      </c>
      <c r="D92" s="21">
        <v>5</v>
      </c>
      <c r="E92" s="22">
        <v>34</v>
      </c>
      <c r="F92" s="22">
        <v>21</v>
      </c>
      <c r="G92" s="22">
        <f>IF(C92=1,$AU$2,IF(C92=2,$AU$3,IF(C92=3,$AU$4,IF(C92=4,$AU$5,IF(C92=5,$AU$6,IF(C92=6,$AU$7,IF(C92=7,$AU$8,IF(C92=8,$AU$9,IF(C92=9,$AU$10,IF(C92=10,$AU$11,IF(C92=11,$AU$12,IF(C92=12,$AU$13,IF(C92=13,$AU$14,IF(C92=14,$AU$15,IF(C92=15,$AU$16,IF(C92=16,$AU$17,IF(C92=17,$AU$18,IF(C92=18,$AU$19,IF(C92=19,$AU$20,IF(C92=20,$AU$21))))))))))))))))))))</f>
        <v>7</v>
      </c>
      <c r="H92" s="22">
        <v>20</v>
      </c>
      <c r="I92" s="22">
        <v>18</v>
      </c>
      <c r="J92" s="22">
        <f>IF(C92=1,$AX$2,IF(C92=2,$AX$3,IF(C92=3,$AX$4,IF(C92=4,$AX$5,IF(C92=5,$AX$6,IF(C92=6,$AX$7,IF(C92=7,$AX$8,IF(C92=8,$AX$9,IF(C92=9,$AX$10,IF(C92=10,$AX$11,IF(C92=11,$AX$12,IF(C92=12,$AX$13,IF(C92=13,$AX$14,IF(C92=14,$AX$15,IF(C92=15,$AX$16,IF(C92=16,$AX$17,IF(C92=17,$AX$18,IF(C92=18,$AX$19,IF(C92=19,$AX$20,IF(C92=20,$AX$21))))))))))))))))))))</f>
        <v>28</v>
      </c>
      <c r="K92" s="23" t="s">
        <v>128</v>
      </c>
      <c r="L92" s="21" t="s">
        <v>29</v>
      </c>
      <c r="M92" s="21" t="str">
        <f t="shared" si="11"/>
        <v>Striped field mouse</v>
      </c>
      <c r="N92" s="21" t="s">
        <v>83</v>
      </c>
      <c r="O92" s="21"/>
      <c r="P92" s="21">
        <v>54</v>
      </c>
      <c r="Q92" s="21"/>
      <c r="R92" s="21"/>
      <c r="S92" s="21"/>
      <c r="T92" s="21"/>
      <c r="U92" s="21" t="s">
        <v>98</v>
      </c>
      <c r="V92" s="21" t="s">
        <v>34</v>
      </c>
      <c r="W92" s="1" t="s">
        <v>20</v>
      </c>
    </row>
    <row r="93" spans="1:23" x14ac:dyDescent="0.2">
      <c r="A93" s="3">
        <v>45555</v>
      </c>
      <c r="B93" s="1">
        <v>4</v>
      </c>
      <c r="C93" s="34">
        <v>10</v>
      </c>
      <c r="D93" s="34">
        <v>2</v>
      </c>
      <c r="E93" s="35">
        <v>34</v>
      </c>
      <c r="F93" s="35">
        <v>21</v>
      </c>
      <c r="G93" s="35">
        <f>IF(C93=1,$AI$2,IF(C93=2,$AI$3,IF(C93=3,$AI$4,IF(C93=4,$AI$5,IF(C93=5,$AI$6,IF(C93=6,$AI$7,IF(C93=7,$AI$8,IF(C93=8,$AI$9,IF(C93=9,$AI$10,IF(C93=10,$AI$11,IF(C93=11,$AI$12,IF(C93=12,$AI$13,IF(C93=13,$AI$14,IF(C93=14,$AI$15,IF(C93=15,$AI$16,IF(C93=16,$AI$17,IF(C93=17,$AI$18,IF(C93=18,$AI$19,IF(C93=19,$AI$20,IF(C93=20,$AI$21))))))))))))))))))))</f>
        <v>4</v>
      </c>
      <c r="H93" s="35">
        <v>20</v>
      </c>
      <c r="I93" s="35">
        <v>18</v>
      </c>
      <c r="J93" s="35">
        <f>IF(C93=1,$AL$2,IF(C93=2,$AL$3,IF(C93=3,$AL$4,IF(C93=4,$AL$5,IF(C93=5,$AL$6,IF(C93=6,$AL$7,IF(C93=7,$AL$8,IF(C93=8,$AL$9,IF(C93=9,$AL$10,IF(C93=10,$AL$11,IF(C93=11,$AL$12,IF(C93=12,$AL$13,IF(C93=13,$AL$14,IF(C93=14,$AL$15,IF(C93=15,$AL$16,IF(C93=16,$AL$17,IF(C93=17,$AL$18,IF(C93=18,$AL$19,IF(C93=19,$AL$20,IF(C93=20,$AL$21))))))))))))))))))))</f>
        <v>29</v>
      </c>
      <c r="K93" s="36">
        <v>0.46527777777777779</v>
      </c>
      <c r="L93" s="34" t="s">
        <v>29</v>
      </c>
      <c r="M93" s="34" t="str">
        <f t="shared" si="11"/>
        <v>Striped field mouse</v>
      </c>
      <c r="N93" s="34" t="s">
        <v>79</v>
      </c>
      <c r="O93" s="34" t="s">
        <v>65</v>
      </c>
      <c r="P93" s="34">
        <v>54</v>
      </c>
      <c r="Q93" s="34"/>
      <c r="R93" s="34"/>
      <c r="S93" s="34"/>
      <c r="T93" s="34"/>
      <c r="U93" s="34" t="s">
        <v>98</v>
      </c>
      <c r="V93" s="34" t="s">
        <v>34</v>
      </c>
      <c r="W93" s="1" t="s">
        <v>20</v>
      </c>
    </row>
    <row r="94" spans="1:23" x14ac:dyDescent="0.2">
      <c r="A94" s="3">
        <v>45621</v>
      </c>
      <c r="B94" s="1">
        <v>6</v>
      </c>
      <c r="C94" s="34">
        <v>10</v>
      </c>
      <c r="D94" s="34">
        <v>4</v>
      </c>
      <c r="E94" s="35">
        <v>34</v>
      </c>
      <c r="F94" s="35">
        <v>21</v>
      </c>
      <c r="G94" s="35">
        <f t="shared" ref="G94:G107" si="16">IF(C94=1,$AU$2,IF(C94=2,$AU$3,IF(C94=3,$AU$4,IF(C94=4,$AU$5,IF(C94=5,$AU$6,IF(C94=6,$AU$7,IF(C94=7,$AU$8,IF(C94=8,$AU$9,IF(C94=9,$AU$10,IF(C94=10,$AU$11,IF(C94=11,$AU$12,IF(C94=12,$AU$13,IF(C94=13,$AU$14,IF(C94=14,$AU$15,IF(C94=15,$AU$16,IF(C94=16,$AU$17,IF(C94=17,$AU$18,IF(C94=18,$AU$19,IF(C94=19,$AU$20,IF(C94=20,$AU$21))))))))))))))))))))</f>
        <v>7</v>
      </c>
      <c r="H94" s="35">
        <v>20</v>
      </c>
      <c r="I94" s="35">
        <v>18</v>
      </c>
      <c r="J94" s="35">
        <f t="shared" ref="J94:J107" si="17">IF(C94=1,$AX$2,IF(C94=2,$AX$3,IF(C94=3,$AX$4,IF(C94=4,$AX$5,IF(C94=5,$AX$6,IF(C94=6,$AX$7,IF(C94=7,$AX$8,IF(C94=8,$AX$9,IF(C94=9,$AX$10,IF(C94=10,$AX$11,IF(C94=11,$AX$12,IF(C94=12,$AX$13,IF(C94=13,$AX$14,IF(C94=14,$AX$15,IF(C94=15,$AX$16,IF(C94=16,$AX$17,IF(C94=17,$AX$18,IF(C94=18,$AX$19,IF(C94=19,$AX$20,IF(C94=20,$AX$21))))))))))))))))))))</f>
        <v>29</v>
      </c>
      <c r="K94" s="36" t="s">
        <v>109</v>
      </c>
      <c r="L94" s="34" t="s">
        <v>29</v>
      </c>
      <c r="M94" s="34" t="str">
        <f t="shared" si="11"/>
        <v>Striped field mouse</v>
      </c>
      <c r="N94" s="34" t="s">
        <v>79</v>
      </c>
      <c r="O94" s="34" t="s">
        <v>103</v>
      </c>
      <c r="P94" s="34">
        <v>58</v>
      </c>
      <c r="Q94" s="34"/>
      <c r="R94" s="34"/>
      <c r="S94" s="34"/>
      <c r="T94" s="34"/>
      <c r="U94" s="34" t="s">
        <v>33</v>
      </c>
      <c r="V94" s="34" t="s">
        <v>104</v>
      </c>
      <c r="W94" s="1"/>
    </row>
    <row r="95" spans="1:23" x14ac:dyDescent="0.2">
      <c r="A95" s="3">
        <v>45622</v>
      </c>
      <c r="B95" s="1">
        <v>7</v>
      </c>
      <c r="C95" s="34">
        <v>10</v>
      </c>
      <c r="D95" s="34">
        <v>1</v>
      </c>
      <c r="E95" s="35">
        <v>34</v>
      </c>
      <c r="F95" s="35">
        <v>21</v>
      </c>
      <c r="G95" s="35">
        <f t="shared" si="16"/>
        <v>7</v>
      </c>
      <c r="H95" s="35">
        <v>20</v>
      </c>
      <c r="I95" s="35">
        <v>18</v>
      </c>
      <c r="J95" s="35">
        <f t="shared" si="17"/>
        <v>29</v>
      </c>
      <c r="K95" s="36" t="s">
        <v>109</v>
      </c>
      <c r="L95" s="34" t="s">
        <v>29</v>
      </c>
      <c r="M95" s="34" t="str">
        <f t="shared" si="11"/>
        <v>Striped field mouse</v>
      </c>
      <c r="N95" s="34" t="s">
        <v>79</v>
      </c>
      <c r="O95" s="34"/>
      <c r="P95" s="34">
        <v>22</v>
      </c>
      <c r="Q95" s="34"/>
      <c r="R95" s="34"/>
      <c r="S95" s="34"/>
      <c r="T95" s="34"/>
      <c r="U95" s="34" t="s">
        <v>33</v>
      </c>
      <c r="V95" s="34" t="s">
        <v>34</v>
      </c>
      <c r="W95" s="1"/>
    </row>
    <row r="96" spans="1:23" x14ac:dyDescent="0.2">
      <c r="A96" s="3">
        <v>45623</v>
      </c>
      <c r="B96" s="1">
        <v>8</v>
      </c>
      <c r="C96" s="34">
        <v>10</v>
      </c>
      <c r="D96" s="34">
        <v>1</v>
      </c>
      <c r="E96" s="35">
        <v>34</v>
      </c>
      <c r="F96" s="35">
        <v>21</v>
      </c>
      <c r="G96" s="35">
        <f t="shared" si="16"/>
        <v>7</v>
      </c>
      <c r="H96" s="35">
        <v>20</v>
      </c>
      <c r="I96" s="35">
        <v>18</v>
      </c>
      <c r="J96" s="35">
        <f t="shared" si="17"/>
        <v>29</v>
      </c>
      <c r="K96" s="36" t="s">
        <v>109</v>
      </c>
      <c r="L96" s="34" t="s">
        <v>29</v>
      </c>
      <c r="M96" s="34" t="str">
        <f t="shared" si="11"/>
        <v>Striped field mouse</v>
      </c>
      <c r="N96" s="34" t="s">
        <v>83</v>
      </c>
      <c r="O96" s="34"/>
      <c r="P96" s="34">
        <v>60</v>
      </c>
      <c r="Q96" s="34"/>
      <c r="R96" s="34"/>
      <c r="S96" s="34"/>
      <c r="T96" s="34"/>
      <c r="U96" s="34" t="s">
        <v>33</v>
      </c>
      <c r="V96" s="34" t="s">
        <v>34</v>
      </c>
      <c r="W96" s="1" t="s">
        <v>127</v>
      </c>
    </row>
    <row r="97" spans="1:23" x14ac:dyDescent="0.2">
      <c r="A97" s="3">
        <v>45624</v>
      </c>
      <c r="B97" s="1">
        <v>9</v>
      </c>
      <c r="C97" s="34">
        <v>10</v>
      </c>
      <c r="D97" s="34">
        <v>1</v>
      </c>
      <c r="E97" s="35">
        <v>34</v>
      </c>
      <c r="F97" s="35">
        <v>21</v>
      </c>
      <c r="G97" s="35">
        <f t="shared" si="16"/>
        <v>7</v>
      </c>
      <c r="H97" s="35">
        <v>20</v>
      </c>
      <c r="I97" s="35">
        <v>18</v>
      </c>
      <c r="J97" s="35">
        <f t="shared" si="17"/>
        <v>29</v>
      </c>
      <c r="K97" s="36" t="s">
        <v>128</v>
      </c>
      <c r="L97" s="34" t="s">
        <v>29</v>
      </c>
      <c r="M97" s="34" t="str">
        <f t="shared" si="11"/>
        <v>Striped field mouse</v>
      </c>
      <c r="N97" s="34" t="s">
        <v>79</v>
      </c>
      <c r="O97" s="34"/>
      <c r="P97" s="34">
        <v>38</v>
      </c>
      <c r="Q97" s="34"/>
      <c r="R97" s="34"/>
      <c r="S97" s="34"/>
      <c r="T97" s="34"/>
      <c r="U97" s="34" t="s">
        <v>33</v>
      </c>
      <c r="V97" s="34" t="s">
        <v>34</v>
      </c>
      <c r="W97" s="1"/>
    </row>
    <row r="98" spans="1:23" x14ac:dyDescent="0.2">
      <c r="A98" s="3">
        <v>45624</v>
      </c>
      <c r="B98" s="1">
        <v>9</v>
      </c>
      <c r="C98" s="34">
        <v>10</v>
      </c>
      <c r="D98" s="34">
        <v>2</v>
      </c>
      <c r="E98" s="35">
        <v>34</v>
      </c>
      <c r="F98" s="35">
        <v>21</v>
      </c>
      <c r="G98" s="35">
        <f t="shared" si="16"/>
        <v>7</v>
      </c>
      <c r="H98" s="35">
        <v>20</v>
      </c>
      <c r="I98" s="35">
        <v>18</v>
      </c>
      <c r="J98" s="35">
        <f t="shared" si="17"/>
        <v>29</v>
      </c>
      <c r="K98" s="36" t="s">
        <v>128</v>
      </c>
      <c r="L98" s="34" t="s">
        <v>29</v>
      </c>
      <c r="M98" s="34" t="str">
        <f t="shared" si="11"/>
        <v>Striped field mouse</v>
      </c>
      <c r="N98" s="34" t="s">
        <v>83</v>
      </c>
      <c r="O98" s="34"/>
      <c r="P98" s="34">
        <v>56</v>
      </c>
      <c r="Q98" s="34"/>
      <c r="R98" s="34"/>
      <c r="S98" s="34"/>
      <c r="T98" s="34"/>
      <c r="U98" s="34" t="s">
        <v>98</v>
      </c>
      <c r="V98" s="34" t="s">
        <v>34</v>
      </c>
      <c r="W98" s="1" t="s">
        <v>20</v>
      </c>
    </row>
    <row r="99" spans="1:23" x14ac:dyDescent="0.2">
      <c r="A99" s="3">
        <v>45626</v>
      </c>
      <c r="B99" s="1">
        <v>11</v>
      </c>
      <c r="C99" s="34">
        <v>10</v>
      </c>
      <c r="D99" s="34">
        <v>1</v>
      </c>
      <c r="E99" s="35">
        <v>34</v>
      </c>
      <c r="F99" s="35">
        <v>21</v>
      </c>
      <c r="G99" s="35">
        <f t="shared" si="16"/>
        <v>7</v>
      </c>
      <c r="H99" s="35">
        <v>20</v>
      </c>
      <c r="I99" s="35">
        <v>18</v>
      </c>
      <c r="J99" s="35">
        <f t="shared" si="17"/>
        <v>29</v>
      </c>
      <c r="K99" s="34" t="s">
        <v>102</v>
      </c>
      <c r="L99" s="34" t="s">
        <v>51</v>
      </c>
      <c r="M99" s="34" t="str">
        <f t="shared" si="11"/>
        <v>Pygmy mouse</v>
      </c>
      <c r="N99" s="34" t="s">
        <v>79</v>
      </c>
      <c r="O99" s="34"/>
      <c r="P99" s="34">
        <v>6</v>
      </c>
      <c r="Q99" s="34"/>
      <c r="R99" s="34"/>
      <c r="S99" s="34"/>
      <c r="T99" s="34"/>
      <c r="U99" s="34"/>
      <c r="V99" s="34"/>
      <c r="W99" s="1"/>
    </row>
    <row r="100" spans="1:23" x14ac:dyDescent="0.2">
      <c r="A100" s="3">
        <v>45619</v>
      </c>
      <c r="B100" s="1">
        <v>4</v>
      </c>
      <c r="C100" s="15">
        <v>11</v>
      </c>
      <c r="D100" s="15">
        <v>4</v>
      </c>
      <c r="E100" s="16">
        <v>34</v>
      </c>
      <c r="F100" s="16">
        <v>21</v>
      </c>
      <c r="G100" s="16">
        <f t="shared" si="16"/>
        <v>15</v>
      </c>
      <c r="H100" s="16">
        <v>20</v>
      </c>
      <c r="I100" s="16">
        <v>18</v>
      </c>
      <c r="J100" s="16">
        <f t="shared" si="17"/>
        <v>24</v>
      </c>
      <c r="K100" s="17" t="s">
        <v>109</v>
      </c>
      <c r="L100" s="15" t="s">
        <v>29</v>
      </c>
      <c r="M100" s="15" t="str">
        <f t="shared" si="11"/>
        <v>Striped field mouse</v>
      </c>
      <c r="N100" s="15" t="s">
        <v>83</v>
      </c>
      <c r="O100" s="15"/>
      <c r="P100" s="15">
        <v>60</v>
      </c>
      <c r="Q100" s="15"/>
      <c r="R100" s="15"/>
      <c r="S100" s="15"/>
      <c r="T100" s="15"/>
      <c r="U100" s="15" t="s">
        <v>33</v>
      </c>
      <c r="V100" s="15" t="s">
        <v>104</v>
      </c>
      <c r="W100" s="1"/>
    </row>
    <row r="101" spans="1:23" x14ac:dyDescent="0.2">
      <c r="A101" s="3">
        <v>45619</v>
      </c>
      <c r="B101" s="1">
        <v>4</v>
      </c>
      <c r="C101" s="15">
        <v>11</v>
      </c>
      <c r="D101" s="15">
        <v>5</v>
      </c>
      <c r="E101" s="16">
        <v>34</v>
      </c>
      <c r="F101" s="16">
        <v>21</v>
      </c>
      <c r="G101" s="16">
        <f t="shared" si="16"/>
        <v>15</v>
      </c>
      <c r="H101" s="16">
        <v>20</v>
      </c>
      <c r="I101" s="16">
        <v>18</v>
      </c>
      <c r="J101" s="16">
        <f t="shared" si="17"/>
        <v>24</v>
      </c>
      <c r="K101" s="17" t="s">
        <v>109</v>
      </c>
      <c r="L101" s="15" t="s">
        <v>29</v>
      </c>
      <c r="M101" s="15" t="str">
        <f t="shared" si="11"/>
        <v>Striped field mouse</v>
      </c>
      <c r="N101" s="15" t="s">
        <v>83</v>
      </c>
      <c r="O101" s="15"/>
      <c r="P101" s="15">
        <v>12</v>
      </c>
      <c r="Q101" s="15"/>
      <c r="R101" s="15"/>
      <c r="S101" s="15"/>
      <c r="T101" s="15"/>
      <c r="U101" s="15" t="s">
        <v>33</v>
      </c>
      <c r="V101" s="15" t="s">
        <v>104</v>
      </c>
      <c r="W101" s="1"/>
    </row>
    <row r="102" spans="1:23" x14ac:dyDescent="0.2">
      <c r="A102" s="3">
        <v>45620</v>
      </c>
      <c r="B102" s="1">
        <v>5</v>
      </c>
      <c r="C102" s="15">
        <v>11</v>
      </c>
      <c r="D102" s="15">
        <v>4</v>
      </c>
      <c r="E102" s="16">
        <v>34</v>
      </c>
      <c r="F102" s="16">
        <v>21</v>
      </c>
      <c r="G102" s="16">
        <f t="shared" si="16"/>
        <v>15</v>
      </c>
      <c r="H102" s="16">
        <v>20</v>
      </c>
      <c r="I102" s="16">
        <v>18</v>
      </c>
      <c r="J102" s="16">
        <f t="shared" si="17"/>
        <v>24</v>
      </c>
      <c r="K102" s="17" t="s">
        <v>109</v>
      </c>
      <c r="L102" s="15" t="s">
        <v>29</v>
      </c>
      <c r="M102" s="15" t="str">
        <f t="shared" si="11"/>
        <v>Striped field mouse</v>
      </c>
      <c r="N102" s="15" t="s">
        <v>83</v>
      </c>
      <c r="O102" s="15"/>
      <c r="P102" s="15">
        <v>30</v>
      </c>
      <c r="Q102" s="15"/>
      <c r="R102" s="15"/>
      <c r="S102" s="15"/>
      <c r="T102" s="15"/>
      <c r="U102" s="15" t="s">
        <v>33</v>
      </c>
      <c r="V102" s="15" t="s">
        <v>104</v>
      </c>
      <c r="W102" s="1"/>
    </row>
    <row r="103" spans="1:23" x14ac:dyDescent="0.2">
      <c r="A103" s="3">
        <v>45622</v>
      </c>
      <c r="B103" s="1">
        <v>7</v>
      </c>
      <c r="C103" s="15">
        <v>11</v>
      </c>
      <c r="D103" s="15">
        <v>2</v>
      </c>
      <c r="E103" s="16">
        <v>34</v>
      </c>
      <c r="F103" s="16">
        <v>21</v>
      </c>
      <c r="G103" s="16">
        <f t="shared" si="16"/>
        <v>15</v>
      </c>
      <c r="H103" s="16">
        <v>20</v>
      </c>
      <c r="I103" s="16">
        <v>18</v>
      </c>
      <c r="J103" s="16">
        <f t="shared" si="17"/>
        <v>24</v>
      </c>
      <c r="K103" s="17" t="s">
        <v>109</v>
      </c>
      <c r="L103" s="15" t="s">
        <v>29</v>
      </c>
      <c r="M103" s="15" t="str">
        <f t="shared" si="11"/>
        <v>Striped field mouse</v>
      </c>
      <c r="N103" s="15" t="s">
        <v>83</v>
      </c>
      <c r="O103" s="15"/>
      <c r="P103" s="15">
        <v>60</v>
      </c>
      <c r="Q103" s="15"/>
      <c r="R103" s="15"/>
      <c r="S103" s="15"/>
      <c r="T103" s="15"/>
      <c r="U103" s="15" t="s">
        <v>98</v>
      </c>
      <c r="V103" s="15" t="s">
        <v>34</v>
      </c>
      <c r="W103" s="1" t="s">
        <v>20</v>
      </c>
    </row>
    <row r="104" spans="1:23" x14ac:dyDescent="0.2">
      <c r="A104" s="3">
        <v>45624</v>
      </c>
      <c r="B104" s="1">
        <v>9</v>
      </c>
      <c r="C104" s="15">
        <v>11</v>
      </c>
      <c r="D104" s="15">
        <v>1</v>
      </c>
      <c r="E104" s="16">
        <v>34</v>
      </c>
      <c r="F104" s="16">
        <v>21</v>
      </c>
      <c r="G104" s="16">
        <f t="shared" si="16"/>
        <v>15</v>
      </c>
      <c r="H104" s="16">
        <v>20</v>
      </c>
      <c r="I104" s="16">
        <v>18</v>
      </c>
      <c r="J104" s="16">
        <f t="shared" si="17"/>
        <v>24</v>
      </c>
      <c r="K104" s="17" t="s">
        <v>128</v>
      </c>
      <c r="L104" s="15" t="s">
        <v>29</v>
      </c>
      <c r="M104" s="15" t="str">
        <f t="shared" si="11"/>
        <v>Striped field mouse</v>
      </c>
      <c r="N104" s="15" t="s">
        <v>83</v>
      </c>
      <c r="O104" s="15"/>
      <c r="P104" s="15">
        <v>34</v>
      </c>
      <c r="Q104" s="15"/>
      <c r="R104" s="15"/>
      <c r="S104" s="15"/>
      <c r="T104" s="15"/>
      <c r="U104" s="15" t="s">
        <v>33</v>
      </c>
      <c r="V104" s="15" t="s">
        <v>34</v>
      </c>
      <c r="W104" s="1"/>
    </row>
    <row r="105" spans="1:23" x14ac:dyDescent="0.2">
      <c r="A105" s="3">
        <v>45624</v>
      </c>
      <c r="B105" s="1">
        <v>9</v>
      </c>
      <c r="C105" s="15">
        <v>11</v>
      </c>
      <c r="D105" s="15">
        <v>2</v>
      </c>
      <c r="E105" s="16">
        <v>34</v>
      </c>
      <c r="F105" s="16">
        <v>21</v>
      </c>
      <c r="G105" s="16">
        <f t="shared" si="16"/>
        <v>15</v>
      </c>
      <c r="H105" s="16">
        <v>20</v>
      </c>
      <c r="I105" s="16">
        <v>18</v>
      </c>
      <c r="J105" s="16">
        <f t="shared" si="17"/>
        <v>24</v>
      </c>
      <c r="K105" s="17" t="s">
        <v>128</v>
      </c>
      <c r="L105" s="15" t="s">
        <v>29</v>
      </c>
      <c r="M105" s="15" t="str">
        <f t="shared" si="11"/>
        <v>Striped field mouse</v>
      </c>
      <c r="N105" s="15" t="s">
        <v>79</v>
      </c>
      <c r="O105" s="15"/>
      <c r="P105" s="15">
        <v>14</v>
      </c>
      <c r="Q105" s="15"/>
      <c r="R105" s="15"/>
      <c r="S105" s="15"/>
      <c r="T105" s="15"/>
      <c r="U105" s="15" t="s">
        <v>33</v>
      </c>
      <c r="V105" s="15" t="s">
        <v>34</v>
      </c>
      <c r="W105" s="1" t="s">
        <v>115</v>
      </c>
    </row>
    <row r="106" spans="1:23" x14ac:dyDescent="0.2">
      <c r="A106" s="3">
        <v>45626</v>
      </c>
      <c r="B106" s="1">
        <v>11</v>
      </c>
      <c r="C106" s="15">
        <v>11</v>
      </c>
      <c r="D106" s="15">
        <v>1</v>
      </c>
      <c r="E106" s="16">
        <v>34</v>
      </c>
      <c r="F106" s="16">
        <v>21</v>
      </c>
      <c r="G106" s="16">
        <f t="shared" si="16"/>
        <v>15</v>
      </c>
      <c r="H106" s="16">
        <v>20</v>
      </c>
      <c r="I106" s="16">
        <v>18</v>
      </c>
      <c r="J106" s="16">
        <f t="shared" si="17"/>
        <v>24</v>
      </c>
      <c r="K106" s="15" t="s">
        <v>102</v>
      </c>
      <c r="L106" s="15" t="s">
        <v>29</v>
      </c>
      <c r="M106" s="15" t="str">
        <f t="shared" si="11"/>
        <v>Striped field mouse</v>
      </c>
      <c r="N106" s="15" t="s">
        <v>83</v>
      </c>
      <c r="O106" s="15"/>
      <c r="P106" s="15">
        <v>64</v>
      </c>
      <c r="Q106" s="15"/>
      <c r="R106" s="15"/>
      <c r="S106" s="15"/>
      <c r="T106" s="15"/>
      <c r="U106" s="15"/>
      <c r="V106" s="15"/>
      <c r="W106" s="1"/>
    </row>
    <row r="107" spans="1:23" x14ac:dyDescent="0.2">
      <c r="A107" s="3">
        <v>45626</v>
      </c>
      <c r="B107" s="1">
        <v>11</v>
      </c>
      <c r="C107" s="15">
        <v>11</v>
      </c>
      <c r="D107" s="15">
        <v>3</v>
      </c>
      <c r="E107" s="16">
        <v>34</v>
      </c>
      <c r="F107" s="16">
        <v>21</v>
      </c>
      <c r="G107" s="16">
        <f t="shared" si="16"/>
        <v>15</v>
      </c>
      <c r="H107" s="16">
        <v>20</v>
      </c>
      <c r="I107" s="16">
        <v>18</v>
      </c>
      <c r="J107" s="16">
        <f t="shared" si="17"/>
        <v>24</v>
      </c>
      <c r="K107" s="15" t="s">
        <v>102</v>
      </c>
      <c r="L107" s="15" t="s">
        <v>29</v>
      </c>
      <c r="M107" s="15" t="str">
        <f t="shared" si="11"/>
        <v>Striped field mouse</v>
      </c>
      <c r="N107" s="15" t="s">
        <v>83</v>
      </c>
      <c r="O107" s="15"/>
      <c r="P107" s="15">
        <v>30</v>
      </c>
      <c r="Q107" s="15"/>
      <c r="R107" s="15"/>
      <c r="S107" s="15"/>
      <c r="T107" s="15"/>
      <c r="U107" s="15"/>
      <c r="V107" s="15"/>
      <c r="W107" s="1"/>
    </row>
    <row r="108" spans="1:23" x14ac:dyDescent="0.2">
      <c r="A108" s="3">
        <v>45553</v>
      </c>
      <c r="B108" s="1">
        <v>2</v>
      </c>
      <c r="C108" s="24">
        <v>12</v>
      </c>
      <c r="D108" s="24">
        <v>1</v>
      </c>
      <c r="E108" s="25">
        <v>34</v>
      </c>
      <c r="F108" s="25">
        <v>21</v>
      </c>
      <c r="G108" s="25">
        <f>IF(C108=1,$AI$2,IF(C108=2,$AI$3,IF(C108=3,$AI$4,IF(C108=4,$AI$5,IF(C108=5,$AI$6,IF(C108=6,$AI$7,IF(C108=7,$AI$8,IF(C108=8,$AI$9,IF(C108=9,$AI$10,IF(C108=10,$AI$11,IF(C108=11,$AI$12,IF(C108=12,$AI$13,IF(C108=13,$AI$14,IF(C108=14,$AI$15,IF(C108=15,$AI$16,IF(C108=16,$AI$17,IF(C108=17,$AI$18,IF(C108=18,$AI$19,IF(C108=19,$AI$20,IF(C108=20,$AI$21))))))))))))))))))))</f>
        <v>14</v>
      </c>
      <c r="H108" s="25">
        <v>20</v>
      </c>
      <c r="I108" s="25">
        <v>18</v>
      </c>
      <c r="J108" s="25">
        <f>IF(C108=1,$AL$2,IF(C108=2,$AL$3,IF(C108=3,$AL$4,IF(C108=4,$AL$5,IF(C108=5,$AL$6,IF(C108=6,$AL$7,IF(C108=7,$AL$8,IF(C108=8,$AL$9,IF(C108=9,$AL$10,IF(C108=10,$AL$11,IF(C108=11,$AL$12,IF(C108=12,$AL$13,IF(C108=13,$AL$14,IF(C108=14,$AL$15,IF(C108=15,$AL$16,IF(C108=16,$AL$17,IF(C108=17,$AL$18,IF(C108=18,$AL$19,IF(C108=19,$AL$20,IF(C108=20,$AL$21))))))))))))))))))))</f>
        <v>23</v>
      </c>
      <c r="K108" s="26">
        <v>6.9444444444444448E-2</v>
      </c>
      <c r="L108" s="24" t="s">
        <v>76</v>
      </c>
      <c r="M108" s="24" t="str">
        <f t="shared" si="11"/>
        <v>Vlei rat</v>
      </c>
      <c r="N108" s="24" t="s">
        <v>79</v>
      </c>
      <c r="O108" s="24"/>
      <c r="P108" s="24">
        <v>49</v>
      </c>
      <c r="Q108" s="24"/>
      <c r="R108" s="24"/>
      <c r="S108" s="24"/>
      <c r="T108" s="24"/>
      <c r="U108" s="24" t="s">
        <v>33</v>
      </c>
      <c r="V108" s="24" t="s">
        <v>34</v>
      </c>
      <c r="W108" s="1"/>
    </row>
    <row r="109" spans="1:23" x14ac:dyDescent="0.2">
      <c r="A109" s="3">
        <v>45553</v>
      </c>
      <c r="B109" s="1">
        <v>2</v>
      </c>
      <c r="C109" s="24">
        <v>12</v>
      </c>
      <c r="D109" s="24">
        <v>4</v>
      </c>
      <c r="E109" s="25">
        <v>34</v>
      </c>
      <c r="F109" s="25">
        <v>21</v>
      </c>
      <c r="G109" s="25">
        <f>IF(C109=1,$AI$2,IF(C109=2,$AI$3,IF(C109=3,$AI$4,IF(C109=4,$AI$5,IF(C109=5,$AI$6,IF(C109=6,$AI$7,IF(C109=7,$AI$8,IF(C109=8,$AI$9,IF(C109=9,$AI$10,IF(C109=10,$AI$11,IF(C109=11,$AI$12,IF(C109=12,$AI$13,IF(C109=13,$AI$14,IF(C109=14,$AI$15,IF(C109=15,$AI$16,IF(C109=16,$AI$17,IF(C109=17,$AI$18,IF(C109=18,$AI$19,IF(C109=19,$AI$20,IF(C109=20,$AI$21))))))))))))))))))))</f>
        <v>14</v>
      </c>
      <c r="H109" s="25">
        <v>20</v>
      </c>
      <c r="I109" s="25">
        <v>18</v>
      </c>
      <c r="J109" s="25">
        <f>IF(C109=1,$AL$2,IF(C109=2,$AL$3,IF(C109=3,$AL$4,IF(C109=4,$AL$5,IF(C109=5,$AL$6,IF(C109=6,$AL$7,IF(C109=7,$AL$8,IF(C109=8,$AL$9,IF(C109=9,$AL$10,IF(C109=10,$AL$11,IF(C109=11,$AL$12,IF(C109=12,$AL$13,IF(C109=13,$AL$14,IF(C109=14,$AL$15,IF(C109=15,$AL$16,IF(C109=16,$AL$17,IF(C109=17,$AL$18,IF(C109=18,$AL$19,IF(C109=19,$AL$20,IF(C109=20,$AL$21))))))))))))))))))))</f>
        <v>23</v>
      </c>
      <c r="K109" s="26">
        <v>0.43541666666666667</v>
      </c>
      <c r="L109" s="24" t="s">
        <v>29</v>
      </c>
      <c r="M109" s="24" t="str">
        <f t="shared" si="11"/>
        <v>Striped field mouse</v>
      </c>
      <c r="N109" s="24" t="s">
        <v>79</v>
      </c>
      <c r="O109" s="24" t="s">
        <v>65</v>
      </c>
      <c r="P109" s="24">
        <f>49-6</f>
        <v>43</v>
      </c>
      <c r="Q109" s="24"/>
      <c r="R109" s="24"/>
      <c r="S109" s="24"/>
      <c r="T109" s="24"/>
      <c r="U109" s="24" t="s">
        <v>33</v>
      </c>
      <c r="V109" s="24" t="s">
        <v>34</v>
      </c>
      <c r="W109" s="1"/>
    </row>
    <row r="110" spans="1:23" x14ac:dyDescent="0.2">
      <c r="A110" s="3">
        <v>45555</v>
      </c>
      <c r="B110" s="1">
        <v>4</v>
      </c>
      <c r="C110" s="24">
        <v>12</v>
      </c>
      <c r="D110" s="24">
        <v>1</v>
      </c>
      <c r="E110" s="25">
        <v>34</v>
      </c>
      <c r="F110" s="25">
        <v>21</v>
      </c>
      <c r="G110" s="25">
        <f>IF(C110=1,$AI$2,IF(C110=2,$AI$3,IF(C110=3,$AI$4,IF(C110=4,$AI$5,IF(C110=5,$AI$6,IF(C110=6,$AI$7,IF(C110=7,$AI$8,IF(C110=8,$AI$9,IF(C110=9,$AI$10,IF(C110=10,$AI$11,IF(C110=11,$AI$12,IF(C110=12,$AI$13,IF(C110=13,$AI$14,IF(C110=14,$AI$15,IF(C110=15,$AI$16,IF(C110=16,$AI$17,IF(C110=17,$AI$18,IF(C110=18,$AI$19,IF(C110=19,$AI$20,IF(C110=20,$AI$21))))))))))))))))))))</f>
        <v>14</v>
      </c>
      <c r="H110" s="25">
        <v>20</v>
      </c>
      <c r="I110" s="25">
        <v>18</v>
      </c>
      <c r="J110" s="25">
        <f>IF(C110=1,$AL$2,IF(C110=2,$AL$3,IF(C110=3,$AL$4,IF(C110=4,$AL$5,IF(C110=5,$AL$6,IF(C110=6,$AL$7,IF(C110=7,$AL$8,IF(C110=8,$AL$9,IF(C110=9,$AL$10,IF(C110=10,$AL$11,IF(C110=11,$AL$12,IF(C110=12,$AL$13,IF(C110=13,$AL$14,IF(C110=14,$AL$15,IF(C110=15,$AL$16,IF(C110=16,$AL$17,IF(C110=17,$AL$18,IF(C110=18,$AL$19,IF(C110=19,$AL$20,IF(C110=20,$AL$21))))))))))))))))))))</f>
        <v>23</v>
      </c>
      <c r="K110" s="26">
        <v>0.46527777777777779</v>
      </c>
      <c r="L110" s="24" t="s">
        <v>29</v>
      </c>
      <c r="M110" s="24" t="str">
        <f t="shared" si="11"/>
        <v>Striped field mouse</v>
      </c>
      <c r="N110" s="24" t="s">
        <v>79</v>
      </c>
      <c r="O110" s="24" t="s">
        <v>65</v>
      </c>
      <c r="P110" s="24">
        <v>51</v>
      </c>
      <c r="Q110" s="24"/>
      <c r="R110" s="24"/>
      <c r="S110" s="24"/>
      <c r="T110" s="24"/>
      <c r="U110" s="24" t="s">
        <v>98</v>
      </c>
      <c r="V110" s="24" t="s">
        <v>34</v>
      </c>
      <c r="W110" s="1" t="s">
        <v>20</v>
      </c>
    </row>
    <row r="111" spans="1:23" x14ac:dyDescent="0.2">
      <c r="A111" s="3">
        <v>45555</v>
      </c>
      <c r="B111" s="1">
        <v>4</v>
      </c>
      <c r="C111" s="24">
        <v>12</v>
      </c>
      <c r="D111" s="24">
        <v>3</v>
      </c>
      <c r="E111" s="25">
        <v>34</v>
      </c>
      <c r="F111" s="25">
        <v>21</v>
      </c>
      <c r="G111" s="25">
        <f>IF(C111=1,$AI$2,IF(C111=2,$AI$3,IF(C111=3,$AI$4,IF(C111=4,$AI$5,IF(C111=5,$AI$6,IF(C111=6,$AI$7,IF(C111=7,$AI$8,IF(C111=8,$AI$9,IF(C111=9,$AI$10,IF(C111=10,$AI$11,IF(C111=11,$AI$12,IF(C111=12,$AI$13,IF(C111=13,$AI$14,IF(C111=14,$AI$15,IF(C111=15,$AI$16,IF(C111=16,$AI$17,IF(C111=17,$AI$18,IF(C111=18,$AI$19,IF(C111=19,$AI$20,IF(C111=20,$AI$21))))))))))))))))))))</f>
        <v>14</v>
      </c>
      <c r="H111" s="25">
        <v>20</v>
      </c>
      <c r="I111" s="25">
        <v>18</v>
      </c>
      <c r="J111" s="25">
        <f>IF(C111=1,$AL$2,IF(C111=2,$AL$3,IF(C111=3,$AL$4,IF(C111=4,$AL$5,IF(C111=5,$AL$6,IF(C111=6,$AL$7,IF(C111=7,$AL$8,IF(C111=8,$AL$9,IF(C111=9,$AL$10,IF(C111=10,$AL$11,IF(C111=11,$AL$12,IF(C111=12,$AL$13,IF(C111=13,$AL$14,IF(C111=14,$AL$15,IF(C111=15,$AL$16,IF(C111=16,$AL$17,IF(C111=17,$AL$18,IF(C111=18,$AL$19,IF(C111=19,$AL$20,IF(C111=20,$AL$21))))))))))))))))))))</f>
        <v>23</v>
      </c>
      <c r="K111" s="26">
        <v>0.46527777777777779</v>
      </c>
      <c r="L111" s="24" t="s">
        <v>29</v>
      </c>
      <c r="M111" s="24" t="str">
        <f t="shared" si="11"/>
        <v>Striped field mouse</v>
      </c>
      <c r="N111" s="24" t="s">
        <v>79</v>
      </c>
      <c r="O111" s="24" t="s">
        <v>65</v>
      </c>
      <c r="P111" s="24"/>
      <c r="Q111" s="24"/>
      <c r="R111" s="24"/>
      <c r="S111" s="24"/>
      <c r="T111" s="24"/>
      <c r="U111" s="24" t="s">
        <v>98</v>
      </c>
      <c r="V111" s="24" t="s">
        <v>34</v>
      </c>
      <c r="W111" s="1" t="s">
        <v>20</v>
      </c>
    </row>
    <row r="112" spans="1:23" x14ac:dyDescent="0.2">
      <c r="A112" s="3">
        <v>45621</v>
      </c>
      <c r="B112" s="1">
        <v>6</v>
      </c>
      <c r="C112" s="24">
        <v>12</v>
      </c>
      <c r="D112" s="24">
        <v>2</v>
      </c>
      <c r="E112" s="25">
        <v>34</v>
      </c>
      <c r="F112" s="25">
        <v>21</v>
      </c>
      <c r="G112" s="25">
        <f t="shared" ref="G112:G119" si="18">IF(C112=1,$AU$2,IF(C112=2,$AU$3,IF(C112=3,$AU$4,IF(C112=4,$AU$5,IF(C112=5,$AU$6,IF(C112=6,$AU$7,IF(C112=7,$AU$8,IF(C112=8,$AU$9,IF(C112=9,$AU$10,IF(C112=10,$AU$11,IF(C112=11,$AU$12,IF(C112=12,$AU$13,IF(C112=13,$AU$14,IF(C112=14,$AU$15,IF(C112=15,$AU$16,IF(C112=16,$AU$17,IF(C112=17,$AU$18,IF(C112=18,$AU$19,IF(C112=19,$AU$20,IF(C112=20,$AU$21))))))))))))))))))))</f>
        <v>14</v>
      </c>
      <c r="H112" s="25">
        <v>20</v>
      </c>
      <c r="I112" s="25">
        <v>18</v>
      </c>
      <c r="J112" s="25">
        <f t="shared" ref="J112:J119" si="19">IF(C112=1,$AX$2,IF(C112=2,$AX$3,IF(C112=3,$AX$4,IF(C112=4,$AX$5,IF(C112=5,$AX$6,IF(C112=6,$AX$7,IF(C112=7,$AX$8,IF(C112=8,$AX$9,IF(C112=9,$AX$10,IF(C112=10,$AX$11,IF(C112=11,$AX$12,IF(C112=12,$AX$13,IF(C112=13,$AX$14,IF(C112=14,$AX$15,IF(C112=15,$AX$16,IF(C112=16,$AX$17,IF(C112=17,$AX$18,IF(C112=18,$AX$19,IF(C112=19,$AX$20,IF(C112=20,$AX$21))))))))))))))))))))</f>
        <v>23</v>
      </c>
      <c r="K112" s="26" t="s">
        <v>109</v>
      </c>
      <c r="L112" s="24" t="s">
        <v>29</v>
      </c>
      <c r="M112" s="24" t="str">
        <f t="shared" si="11"/>
        <v>Striped field mouse</v>
      </c>
      <c r="N112" s="24" t="s">
        <v>79</v>
      </c>
      <c r="O112" s="24"/>
      <c r="P112" s="24">
        <v>48</v>
      </c>
      <c r="Q112" s="24"/>
      <c r="R112" s="24"/>
      <c r="S112" s="24"/>
      <c r="T112" s="24"/>
      <c r="U112" s="24" t="s">
        <v>33</v>
      </c>
      <c r="V112" s="24" t="s">
        <v>104</v>
      </c>
      <c r="W112" s="1"/>
    </row>
    <row r="113" spans="1:23" x14ac:dyDescent="0.2">
      <c r="A113" s="3">
        <v>45621</v>
      </c>
      <c r="B113" s="1">
        <v>6</v>
      </c>
      <c r="C113" s="24">
        <v>12</v>
      </c>
      <c r="D113" s="24">
        <v>4</v>
      </c>
      <c r="E113" s="25">
        <v>34</v>
      </c>
      <c r="F113" s="25">
        <v>21</v>
      </c>
      <c r="G113" s="25">
        <f t="shared" si="18"/>
        <v>14</v>
      </c>
      <c r="H113" s="25">
        <v>20</v>
      </c>
      <c r="I113" s="25">
        <v>18</v>
      </c>
      <c r="J113" s="25">
        <f t="shared" si="19"/>
        <v>23</v>
      </c>
      <c r="K113" s="26" t="s">
        <v>109</v>
      </c>
      <c r="L113" s="24" t="s">
        <v>29</v>
      </c>
      <c r="M113" s="24" t="str">
        <f t="shared" si="11"/>
        <v>Striped field mouse</v>
      </c>
      <c r="N113" s="24" t="s">
        <v>83</v>
      </c>
      <c r="O113" s="24"/>
      <c r="P113" s="24">
        <v>60</v>
      </c>
      <c r="Q113" s="24"/>
      <c r="R113" s="24"/>
      <c r="S113" s="24"/>
      <c r="T113" s="24"/>
      <c r="U113" s="24" t="s">
        <v>33</v>
      </c>
      <c r="V113" s="24" t="s">
        <v>104</v>
      </c>
      <c r="W113" s="1"/>
    </row>
    <row r="114" spans="1:23" x14ac:dyDescent="0.2">
      <c r="A114" s="3">
        <v>45622</v>
      </c>
      <c r="B114" s="1">
        <v>7</v>
      </c>
      <c r="C114" s="24">
        <v>12</v>
      </c>
      <c r="D114" s="24">
        <v>3</v>
      </c>
      <c r="E114" s="25">
        <v>34</v>
      </c>
      <c r="F114" s="25">
        <v>21</v>
      </c>
      <c r="G114" s="25">
        <f t="shared" si="18"/>
        <v>14</v>
      </c>
      <c r="H114" s="25">
        <v>20</v>
      </c>
      <c r="I114" s="25">
        <v>18</v>
      </c>
      <c r="J114" s="25">
        <f t="shared" si="19"/>
        <v>23</v>
      </c>
      <c r="K114" s="26" t="s">
        <v>109</v>
      </c>
      <c r="L114" s="24" t="s">
        <v>29</v>
      </c>
      <c r="M114" s="24" t="str">
        <f t="shared" si="11"/>
        <v>Striped field mouse</v>
      </c>
      <c r="N114" s="24" t="s">
        <v>83</v>
      </c>
      <c r="O114" s="24"/>
      <c r="P114" s="24">
        <v>66</v>
      </c>
      <c r="Q114" s="24"/>
      <c r="R114" s="24"/>
      <c r="S114" s="24"/>
      <c r="T114" s="24"/>
      <c r="U114" s="24" t="s">
        <v>98</v>
      </c>
      <c r="V114" s="24" t="s">
        <v>34</v>
      </c>
      <c r="W114" s="1" t="s">
        <v>20</v>
      </c>
    </row>
    <row r="115" spans="1:23" x14ac:dyDescent="0.2">
      <c r="A115" s="3">
        <v>45622</v>
      </c>
      <c r="B115" s="1">
        <v>7</v>
      </c>
      <c r="C115" s="24">
        <v>12</v>
      </c>
      <c r="D115" s="24">
        <v>4</v>
      </c>
      <c r="E115" s="25">
        <v>34</v>
      </c>
      <c r="F115" s="25">
        <v>21</v>
      </c>
      <c r="G115" s="25">
        <f t="shared" si="18"/>
        <v>14</v>
      </c>
      <c r="H115" s="25">
        <v>20</v>
      </c>
      <c r="I115" s="25">
        <v>18</v>
      </c>
      <c r="J115" s="25">
        <f t="shared" si="19"/>
        <v>23</v>
      </c>
      <c r="K115" s="26" t="s">
        <v>109</v>
      </c>
      <c r="L115" s="24" t="s">
        <v>76</v>
      </c>
      <c r="M115" s="24" t="str">
        <f t="shared" si="11"/>
        <v>Vlei rat</v>
      </c>
      <c r="N115" s="24" t="s">
        <v>83</v>
      </c>
      <c r="O115" s="24"/>
      <c r="P115" s="24">
        <v>48</v>
      </c>
      <c r="Q115" s="24"/>
      <c r="R115" s="24"/>
      <c r="S115" s="24"/>
      <c r="T115" s="24"/>
      <c r="U115" s="24" t="s">
        <v>33</v>
      </c>
      <c r="V115" s="24" t="s">
        <v>34</v>
      </c>
      <c r="W115" s="1"/>
    </row>
    <row r="116" spans="1:23" x14ac:dyDescent="0.2">
      <c r="A116" s="3">
        <v>45624</v>
      </c>
      <c r="B116" s="1">
        <v>9</v>
      </c>
      <c r="C116" s="24">
        <v>12</v>
      </c>
      <c r="D116" s="24">
        <v>3</v>
      </c>
      <c r="E116" s="25">
        <v>34</v>
      </c>
      <c r="F116" s="25">
        <v>21</v>
      </c>
      <c r="G116" s="25">
        <f t="shared" si="18"/>
        <v>14</v>
      </c>
      <c r="H116" s="25">
        <v>20</v>
      </c>
      <c r="I116" s="25">
        <v>18</v>
      </c>
      <c r="J116" s="25">
        <f t="shared" si="19"/>
        <v>23</v>
      </c>
      <c r="K116" s="26" t="s">
        <v>128</v>
      </c>
      <c r="L116" s="24" t="s">
        <v>29</v>
      </c>
      <c r="M116" s="24" t="str">
        <f t="shared" si="11"/>
        <v>Striped field mouse</v>
      </c>
      <c r="N116" s="24" t="s">
        <v>83</v>
      </c>
      <c r="O116" s="24"/>
      <c r="P116" s="24">
        <v>58</v>
      </c>
      <c r="Q116" s="24"/>
      <c r="R116" s="24"/>
      <c r="S116" s="24"/>
      <c r="T116" s="24"/>
      <c r="U116" s="24" t="s">
        <v>98</v>
      </c>
      <c r="V116" s="24" t="s">
        <v>34</v>
      </c>
      <c r="W116" s="1" t="s">
        <v>20</v>
      </c>
    </row>
    <row r="117" spans="1:23" x14ac:dyDescent="0.2">
      <c r="A117" s="3">
        <v>45626</v>
      </c>
      <c r="B117" s="1">
        <v>11</v>
      </c>
      <c r="C117" s="24">
        <v>12</v>
      </c>
      <c r="D117" s="24">
        <v>1</v>
      </c>
      <c r="E117" s="25">
        <v>34</v>
      </c>
      <c r="F117" s="25">
        <v>21</v>
      </c>
      <c r="G117" s="25">
        <f t="shared" si="18"/>
        <v>14</v>
      </c>
      <c r="H117" s="25">
        <v>20</v>
      </c>
      <c r="I117" s="25">
        <v>18</v>
      </c>
      <c r="J117" s="25">
        <f t="shared" si="19"/>
        <v>23</v>
      </c>
      <c r="K117" s="24" t="s">
        <v>102</v>
      </c>
      <c r="L117" s="24" t="s">
        <v>29</v>
      </c>
      <c r="M117" s="24" t="str">
        <f t="shared" si="11"/>
        <v>Striped field mouse</v>
      </c>
      <c r="N117" s="24" t="s">
        <v>83</v>
      </c>
      <c r="O117" s="24"/>
      <c r="P117" s="24">
        <v>60</v>
      </c>
      <c r="Q117" s="24"/>
      <c r="R117" s="24"/>
      <c r="S117" s="24"/>
      <c r="T117" s="24"/>
      <c r="U117" s="24"/>
      <c r="V117" s="24"/>
      <c r="W117" s="1"/>
    </row>
    <row r="118" spans="1:23" x14ac:dyDescent="0.2">
      <c r="A118" s="3">
        <v>45626</v>
      </c>
      <c r="B118" s="1">
        <v>11</v>
      </c>
      <c r="C118" s="24">
        <v>12</v>
      </c>
      <c r="D118" s="24">
        <v>4</v>
      </c>
      <c r="E118" s="25">
        <v>34</v>
      </c>
      <c r="F118" s="25">
        <v>21</v>
      </c>
      <c r="G118" s="25">
        <f t="shared" si="18"/>
        <v>14</v>
      </c>
      <c r="H118" s="25">
        <v>20</v>
      </c>
      <c r="I118" s="25">
        <v>18</v>
      </c>
      <c r="J118" s="25">
        <f t="shared" si="19"/>
        <v>23</v>
      </c>
      <c r="K118" s="24" t="s">
        <v>102</v>
      </c>
      <c r="L118" s="24" t="s">
        <v>41</v>
      </c>
      <c r="M118" s="24" t="str">
        <f t="shared" si="11"/>
        <v>Cape rock sengi</v>
      </c>
      <c r="N118" s="24" t="s">
        <v>83</v>
      </c>
      <c r="O118" s="24"/>
      <c r="P118" s="24">
        <v>106</v>
      </c>
      <c r="Q118" s="24"/>
      <c r="R118" s="24"/>
      <c r="S118" s="24"/>
      <c r="T118" s="24"/>
      <c r="U118" s="24"/>
      <c r="V118" s="24"/>
      <c r="W118" s="1" t="s">
        <v>133</v>
      </c>
    </row>
    <row r="119" spans="1:23" x14ac:dyDescent="0.2">
      <c r="A119" s="3">
        <v>45626</v>
      </c>
      <c r="B119" s="1">
        <v>11</v>
      </c>
      <c r="C119" s="24">
        <v>12</v>
      </c>
      <c r="D119" s="24">
        <v>5</v>
      </c>
      <c r="E119" s="25">
        <v>34</v>
      </c>
      <c r="F119" s="25">
        <v>21</v>
      </c>
      <c r="G119" s="25">
        <f t="shared" si="18"/>
        <v>14</v>
      </c>
      <c r="H119" s="25">
        <v>20</v>
      </c>
      <c r="I119" s="25">
        <v>18</v>
      </c>
      <c r="J119" s="25">
        <f t="shared" si="19"/>
        <v>23</v>
      </c>
      <c r="K119" s="24" t="s">
        <v>102</v>
      </c>
      <c r="L119" s="24" t="s">
        <v>76</v>
      </c>
      <c r="M119" s="24" t="str">
        <f t="shared" si="11"/>
        <v>Vlei rat</v>
      </c>
      <c r="N119" s="24" t="s">
        <v>83</v>
      </c>
      <c r="O119" s="24"/>
      <c r="P119" s="24">
        <v>55</v>
      </c>
      <c r="Q119" s="24"/>
      <c r="R119" s="24"/>
      <c r="S119" s="24"/>
      <c r="T119" s="24"/>
      <c r="U119" s="24"/>
      <c r="V119" s="24"/>
      <c r="W119" s="1"/>
    </row>
    <row r="120" spans="1:23" x14ac:dyDescent="0.2">
      <c r="A120" s="3">
        <v>45553</v>
      </c>
      <c r="B120" s="1">
        <v>2</v>
      </c>
      <c r="C120" s="21">
        <v>13</v>
      </c>
      <c r="D120" s="21">
        <v>4</v>
      </c>
      <c r="E120" s="22">
        <v>34</v>
      </c>
      <c r="F120" s="22">
        <v>21</v>
      </c>
      <c r="G120" s="22">
        <f>IF(C120=1,$AI$2,IF(C120=2,$AI$3,IF(C120=3,$AI$4,IF(C120=4,$AI$5,IF(C120=5,$AI$6,IF(C120=6,$AI$7,IF(C120=7,$AI$8,IF(C120=8,$AI$9,IF(C120=9,$AI$10,IF(C120=10,$AI$11,IF(C120=11,$AI$12,IF(C120=12,$AI$13,IF(C120=13,$AI$14,IF(C120=14,$AI$15,IF(C120=15,$AI$16,IF(C120=16,$AI$17,IF(C120=17,$AI$18,IF(C120=18,$AI$19,IF(C120=19,$AI$20,IF(C120=20,$AI$21))))))))))))))))))))</f>
        <v>14</v>
      </c>
      <c r="H120" s="22">
        <v>20</v>
      </c>
      <c r="I120" s="22">
        <v>18</v>
      </c>
      <c r="J120" s="22">
        <f>IF(C120=1,$AL$2,IF(C120=2,$AL$3,IF(C120=3,$AL$4,IF(C120=4,$AL$5,IF(C120=5,$AL$6,IF(C120=6,$AL$7,IF(C120=7,$AL$8,IF(C120=8,$AL$9,IF(C120=9,$AL$10,IF(C120=10,$AL$11,IF(C120=11,$AL$12,IF(C120=12,$AL$13,IF(C120=13,$AL$14,IF(C120=14,$AL$15,IF(C120=15,$AL$16,IF(C120=16,$AL$17,IF(C120=17,$AL$18,IF(C120=18,$AL$19,IF(C120=19,$AL$20,IF(C120=20,$AL$21))))))))))))))))))))</f>
        <v>22</v>
      </c>
      <c r="K120" s="23">
        <v>6.5972222222222224E-2</v>
      </c>
      <c r="L120" s="21" t="s">
        <v>76</v>
      </c>
      <c r="M120" s="21" t="str">
        <f t="shared" si="11"/>
        <v>Vlei rat</v>
      </c>
      <c r="N120" s="21" t="s">
        <v>83</v>
      </c>
      <c r="O120" s="21"/>
      <c r="P120" s="21">
        <v>43</v>
      </c>
      <c r="Q120" s="21"/>
      <c r="R120" s="21"/>
      <c r="S120" s="21"/>
      <c r="T120" s="21"/>
      <c r="U120" s="21" t="s">
        <v>33</v>
      </c>
      <c r="V120" s="21" t="s">
        <v>34</v>
      </c>
      <c r="W120" s="1"/>
    </row>
    <row r="121" spans="1:23" x14ac:dyDescent="0.2">
      <c r="A121" s="3">
        <v>45553</v>
      </c>
      <c r="B121" s="1">
        <v>2</v>
      </c>
      <c r="C121" s="21">
        <v>13</v>
      </c>
      <c r="D121" s="21">
        <v>1</v>
      </c>
      <c r="E121" s="22">
        <v>34</v>
      </c>
      <c r="F121" s="22">
        <v>21</v>
      </c>
      <c r="G121" s="22">
        <f>IF(C121=1,$AI$2,IF(C121=2,$AI$3,IF(C121=3,$AI$4,IF(C121=4,$AI$5,IF(C121=5,$AI$6,IF(C121=6,$AI$7,IF(C121=7,$AI$8,IF(C121=8,$AI$9,IF(C121=9,$AI$10,IF(C121=10,$AI$11,IF(C121=11,$AI$12,IF(C121=12,$AI$13,IF(C121=13,$AI$14,IF(C121=14,$AI$15,IF(C121=15,$AI$16,IF(C121=16,$AI$17,IF(C121=17,$AI$18,IF(C121=18,$AI$19,IF(C121=19,$AI$20,IF(C121=20,$AI$21))))))))))))))))))))</f>
        <v>14</v>
      </c>
      <c r="H121" s="22">
        <v>20</v>
      </c>
      <c r="I121" s="22">
        <v>18</v>
      </c>
      <c r="J121" s="22">
        <f>IF(C121=1,$AL$2,IF(C121=2,$AL$3,IF(C121=3,$AL$4,IF(C121=4,$AL$5,IF(C121=5,$AL$6,IF(C121=6,$AL$7,IF(C121=7,$AL$8,IF(C121=8,$AL$9,IF(C121=9,$AL$10,IF(C121=10,$AL$11,IF(C121=11,$AL$12,IF(C121=12,$AL$13,IF(C121=13,$AL$14,IF(C121=14,$AL$15,IF(C121=15,$AL$16,IF(C121=16,$AL$17,IF(C121=17,$AL$18,IF(C121=18,$AL$19,IF(C121=19,$AL$20,IF(C121=20,$AL$21))))))))))))))))))))</f>
        <v>22</v>
      </c>
      <c r="K121" s="23">
        <v>0.41666666666666669</v>
      </c>
      <c r="L121" s="21" t="s">
        <v>29</v>
      </c>
      <c r="M121" s="21" t="str">
        <f t="shared" si="11"/>
        <v>Striped field mouse</v>
      </c>
      <c r="N121" s="21" t="s">
        <v>83</v>
      </c>
      <c r="O121" s="21"/>
      <c r="P121" s="21">
        <f>53-6</f>
        <v>47</v>
      </c>
      <c r="Q121" s="21"/>
      <c r="R121" s="21"/>
      <c r="S121" s="21"/>
      <c r="T121" s="21"/>
      <c r="U121" s="21" t="s">
        <v>33</v>
      </c>
      <c r="V121" s="21" t="s">
        <v>34</v>
      </c>
      <c r="W121" s="1"/>
    </row>
    <row r="122" spans="1:23" x14ac:dyDescent="0.2">
      <c r="A122" s="3">
        <v>45553</v>
      </c>
      <c r="B122" s="1">
        <v>2</v>
      </c>
      <c r="C122" s="21">
        <v>13</v>
      </c>
      <c r="D122" s="21">
        <v>4</v>
      </c>
      <c r="E122" s="22">
        <v>34</v>
      </c>
      <c r="F122" s="22">
        <v>21</v>
      </c>
      <c r="G122" s="22">
        <f>IF(C122=1,$AI$2,IF(C122=2,$AI$3,IF(C122=3,$AI$4,IF(C122=4,$AI$5,IF(C122=5,$AI$6,IF(C122=6,$AI$7,IF(C122=7,$AI$8,IF(C122=8,$AI$9,IF(C122=9,$AI$10,IF(C122=10,$AI$11,IF(C122=11,$AI$12,IF(C122=12,$AI$13,IF(C122=13,$AI$14,IF(C122=14,$AI$15,IF(C122=15,$AI$16,IF(C122=16,$AI$17,IF(C122=17,$AI$18,IF(C122=18,$AI$19,IF(C122=19,$AI$20,IF(C122=20,$AI$21))))))))))))))))))))</f>
        <v>14</v>
      </c>
      <c r="H122" s="22">
        <v>20</v>
      </c>
      <c r="I122" s="22">
        <v>18</v>
      </c>
      <c r="J122" s="22">
        <f>IF(C122=1,$AL$2,IF(C122=2,$AL$3,IF(C122=3,$AL$4,IF(C122=4,$AL$5,IF(C122=5,$AL$6,IF(C122=6,$AL$7,IF(C122=7,$AL$8,IF(C122=8,$AL$9,IF(C122=9,$AL$10,IF(C122=10,$AL$11,IF(C122=11,$AL$12,IF(C122=12,$AL$13,IF(C122=13,$AL$14,IF(C122=14,$AL$15,IF(C122=15,$AL$16,IF(C122=16,$AL$17,IF(C122=17,$AL$18,IF(C122=18,$AL$19,IF(C122=19,$AL$20,IF(C122=20,$AL$21))))))))))))))))))))</f>
        <v>22</v>
      </c>
      <c r="K122" s="23">
        <v>0.41666666666666669</v>
      </c>
      <c r="L122" s="21" t="s">
        <v>29</v>
      </c>
      <c r="M122" s="21" t="str">
        <f t="shared" si="11"/>
        <v>Striped field mouse</v>
      </c>
      <c r="N122" s="21" t="s">
        <v>79</v>
      </c>
      <c r="O122" s="21" t="s">
        <v>65</v>
      </c>
      <c r="P122" s="21">
        <v>50</v>
      </c>
      <c r="Q122" s="21"/>
      <c r="R122" s="21"/>
      <c r="S122" s="21"/>
      <c r="T122" s="21"/>
      <c r="U122" s="21" t="s">
        <v>33</v>
      </c>
      <c r="V122" s="21" t="s">
        <v>34</v>
      </c>
      <c r="W122" s="1"/>
    </row>
    <row r="123" spans="1:23" x14ac:dyDescent="0.2">
      <c r="A123" s="3">
        <v>45617</v>
      </c>
      <c r="B123" s="1">
        <v>2</v>
      </c>
      <c r="C123" s="21">
        <v>13</v>
      </c>
      <c r="D123" s="21">
        <v>2</v>
      </c>
      <c r="E123" s="22">
        <v>34</v>
      </c>
      <c r="F123" s="22">
        <v>21</v>
      </c>
      <c r="G123" s="22">
        <f t="shared" ref="G123:G136" si="20">IF(C123=1,$AU$2,IF(C123=2,$AU$3,IF(C123=3,$AU$4,IF(C123=4,$AU$5,IF(C123=5,$AU$6,IF(C123=6,$AU$7,IF(C123=7,$AU$8,IF(C123=8,$AU$9,IF(C123=9,$AU$10,IF(C123=10,$AU$11,IF(C123=11,$AU$12,IF(C123=12,$AU$13,IF(C123=13,$AU$14,IF(C123=14,$AU$15,IF(C123=15,$AU$16,IF(C123=16,$AU$17,IF(C123=17,$AU$18,IF(C123=18,$AU$19,IF(C123=19,$AU$20,IF(C123=20,$AU$21))))))))))))))))))))</f>
        <v>12</v>
      </c>
      <c r="H123" s="22">
        <v>20</v>
      </c>
      <c r="I123" s="22">
        <v>18</v>
      </c>
      <c r="J123" s="22">
        <f t="shared" ref="J123:J136" si="21">IF(C123=1,$AX$2,IF(C123=2,$AX$3,IF(C123=3,$AX$4,IF(C123=4,$AX$5,IF(C123=5,$AX$6,IF(C123=6,$AX$7,IF(C123=7,$AX$8,IF(C123=8,$AX$9,IF(C123=9,$AX$10,IF(C123=10,$AX$11,IF(C123=11,$AX$12,IF(C123=12,$AX$13,IF(C123=13,$AX$14,IF(C123=14,$AX$15,IF(C123=15,$AX$16,IF(C123=16,$AX$17,IF(C123=17,$AX$18,IF(C123=18,$AX$19,IF(C123=19,$AX$20,IF(C123=20,$AX$21))))))))))))))))))))</f>
        <v>22</v>
      </c>
      <c r="K123" s="23" t="s">
        <v>108</v>
      </c>
      <c r="L123" s="21" t="s">
        <v>29</v>
      </c>
      <c r="M123" s="21" t="str">
        <f t="shared" si="11"/>
        <v>Striped field mouse</v>
      </c>
      <c r="N123" s="21" t="s">
        <v>79</v>
      </c>
      <c r="O123" s="21"/>
      <c r="P123" s="21">
        <v>42</v>
      </c>
      <c r="Q123" s="21"/>
      <c r="R123" s="21"/>
      <c r="S123" s="21"/>
      <c r="T123" s="21"/>
      <c r="U123" s="21" t="s">
        <v>33</v>
      </c>
      <c r="V123" s="21" t="s">
        <v>104</v>
      </c>
      <c r="W123" s="1"/>
    </row>
    <row r="124" spans="1:23" x14ac:dyDescent="0.2">
      <c r="A124" s="3">
        <v>45617</v>
      </c>
      <c r="B124" s="1">
        <v>2</v>
      </c>
      <c r="C124" s="21">
        <v>13</v>
      </c>
      <c r="D124" s="21">
        <v>1</v>
      </c>
      <c r="E124" s="22">
        <v>34</v>
      </c>
      <c r="F124" s="22">
        <v>21</v>
      </c>
      <c r="G124" s="22">
        <f t="shared" si="20"/>
        <v>12</v>
      </c>
      <c r="H124" s="22">
        <v>20</v>
      </c>
      <c r="I124" s="22">
        <v>18</v>
      </c>
      <c r="J124" s="22">
        <f t="shared" si="21"/>
        <v>22</v>
      </c>
      <c r="K124" s="23" t="s">
        <v>108</v>
      </c>
      <c r="L124" s="21" t="s">
        <v>29</v>
      </c>
      <c r="M124" s="21" t="str">
        <f t="shared" si="11"/>
        <v>Striped field mouse</v>
      </c>
      <c r="N124" s="21" t="s">
        <v>79</v>
      </c>
      <c r="O124" s="21"/>
      <c r="P124" s="21">
        <v>24</v>
      </c>
      <c r="Q124" s="21"/>
      <c r="R124" s="21"/>
      <c r="S124" s="21"/>
      <c r="T124" s="21"/>
      <c r="U124" s="21" t="s">
        <v>33</v>
      </c>
      <c r="V124" s="21" t="s">
        <v>104</v>
      </c>
      <c r="W124" s="1"/>
    </row>
    <row r="125" spans="1:23" x14ac:dyDescent="0.2">
      <c r="A125" s="3">
        <v>45620</v>
      </c>
      <c r="B125" s="1">
        <v>5</v>
      </c>
      <c r="C125" s="21">
        <v>13</v>
      </c>
      <c r="D125" s="21">
        <v>1</v>
      </c>
      <c r="E125" s="22">
        <v>34</v>
      </c>
      <c r="F125" s="22">
        <v>21</v>
      </c>
      <c r="G125" s="22">
        <f t="shared" si="20"/>
        <v>12</v>
      </c>
      <c r="H125" s="22">
        <v>20</v>
      </c>
      <c r="I125" s="22">
        <v>18</v>
      </c>
      <c r="J125" s="22">
        <f t="shared" si="21"/>
        <v>22</v>
      </c>
      <c r="K125" s="23" t="s">
        <v>109</v>
      </c>
      <c r="L125" s="21" t="s">
        <v>29</v>
      </c>
      <c r="M125" s="21" t="str">
        <f t="shared" si="11"/>
        <v>Striped field mouse</v>
      </c>
      <c r="N125" s="21" t="s">
        <v>79</v>
      </c>
      <c r="O125" s="21"/>
      <c r="P125" s="21">
        <v>28</v>
      </c>
      <c r="Q125" s="21"/>
      <c r="R125" s="21"/>
      <c r="S125" s="21"/>
      <c r="T125" s="21"/>
      <c r="U125" s="21" t="s">
        <v>33</v>
      </c>
      <c r="V125" s="21" t="s">
        <v>104</v>
      </c>
      <c r="W125" s="1"/>
    </row>
    <row r="126" spans="1:23" x14ac:dyDescent="0.2">
      <c r="A126" s="3">
        <v>45622</v>
      </c>
      <c r="B126" s="1">
        <v>7</v>
      </c>
      <c r="C126" s="21">
        <v>13</v>
      </c>
      <c r="D126" s="21">
        <v>3</v>
      </c>
      <c r="E126" s="22">
        <v>34</v>
      </c>
      <c r="F126" s="22">
        <v>21</v>
      </c>
      <c r="G126" s="22">
        <f t="shared" si="20"/>
        <v>12</v>
      </c>
      <c r="H126" s="22">
        <v>20</v>
      </c>
      <c r="I126" s="22">
        <v>18</v>
      </c>
      <c r="J126" s="22">
        <f t="shared" si="21"/>
        <v>22</v>
      </c>
      <c r="K126" s="23" t="s">
        <v>109</v>
      </c>
      <c r="L126" s="21" t="s">
        <v>29</v>
      </c>
      <c r="M126" s="21" t="str">
        <f t="shared" si="11"/>
        <v>Striped field mouse</v>
      </c>
      <c r="N126" s="21" t="s">
        <v>83</v>
      </c>
      <c r="O126" s="21"/>
      <c r="P126" s="21">
        <v>52</v>
      </c>
      <c r="Q126" s="21"/>
      <c r="R126" s="21"/>
      <c r="S126" s="21"/>
      <c r="T126" s="21"/>
      <c r="U126" s="21" t="s">
        <v>98</v>
      </c>
      <c r="V126" s="21" t="s">
        <v>34</v>
      </c>
      <c r="W126" s="1" t="s">
        <v>20</v>
      </c>
    </row>
    <row r="127" spans="1:23" x14ac:dyDescent="0.2">
      <c r="A127" s="3">
        <v>45622</v>
      </c>
      <c r="B127" s="1">
        <v>7</v>
      </c>
      <c r="C127" s="21">
        <v>13</v>
      </c>
      <c r="D127" s="21">
        <v>4</v>
      </c>
      <c r="E127" s="22">
        <v>34</v>
      </c>
      <c r="F127" s="22">
        <v>21</v>
      </c>
      <c r="G127" s="22">
        <f t="shared" si="20"/>
        <v>12</v>
      </c>
      <c r="H127" s="22">
        <v>20</v>
      </c>
      <c r="I127" s="22">
        <v>18</v>
      </c>
      <c r="J127" s="22">
        <f t="shared" si="21"/>
        <v>22</v>
      </c>
      <c r="K127" s="23" t="s">
        <v>109</v>
      </c>
      <c r="L127" s="21" t="s">
        <v>29</v>
      </c>
      <c r="M127" s="21" t="str">
        <f t="shared" si="11"/>
        <v>Striped field mouse</v>
      </c>
      <c r="N127" s="21" t="s">
        <v>79</v>
      </c>
      <c r="O127" s="21"/>
      <c r="P127" s="21">
        <v>42</v>
      </c>
      <c r="Q127" s="21"/>
      <c r="R127" s="21"/>
      <c r="S127" s="21"/>
      <c r="T127" s="21"/>
      <c r="U127" s="21" t="s">
        <v>98</v>
      </c>
      <c r="V127" s="21" t="s">
        <v>34</v>
      </c>
      <c r="W127" s="1" t="s">
        <v>20</v>
      </c>
    </row>
    <row r="128" spans="1:23" x14ac:dyDescent="0.2">
      <c r="A128" s="3">
        <v>45622</v>
      </c>
      <c r="B128" s="1">
        <v>7</v>
      </c>
      <c r="C128" s="21">
        <v>13</v>
      </c>
      <c r="D128" s="21">
        <v>5</v>
      </c>
      <c r="E128" s="22">
        <v>34</v>
      </c>
      <c r="F128" s="22">
        <v>21</v>
      </c>
      <c r="G128" s="22">
        <f t="shared" si="20"/>
        <v>12</v>
      </c>
      <c r="H128" s="22">
        <v>20</v>
      </c>
      <c r="I128" s="22">
        <v>18</v>
      </c>
      <c r="J128" s="22">
        <f t="shared" si="21"/>
        <v>22</v>
      </c>
      <c r="K128" s="23" t="s">
        <v>109</v>
      </c>
      <c r="L128" s="21" t="s">
        <v>29</v>
      </c>
      <c r="M128" s="21" t="str">
        <f t="shared" si="11"/>
        <v>Striped field mouse</v>
      </c>
      <c r="N128" s="21" t="s">
        <v>79</v>
      </c>
      <c r="O128" s="21"/>
      <c r="P128" s="21">
        <v>34</v>
      </c>
      <c r="Q128" s="21"/>
      <c r="R128" s="21"/>
      <c r="S128" s="21"/>
      <c r="T128" s="21"/>
      <c r="U128" s="21" t="s">
        <v>98</v>
      </c>
      <c r="V128" s="21" t="s">
        <v>34</v>
      </c>
      <c r="W128" s="1" t="s">
        <v>20</v>
      </c>
    </row>
    <row r="129" spans="1:23" x14ac:dyDescent="0.2">
      <c r="A129" s="3">
        <v>45623</v>
      </c>
      <c r="B129" s="1">
        <v>8</v>
      </c>
      <c r="C129" s="21">
        <v>13</v>
      </c>
      <c r="D129" s="21">
        <v>1</v>
      </c>
      <c r="E129" s="22">
        <v>34</v>
      </c>
      <c r="F129" s="22">
        <v>21</v>
      </c>
      <c r="G129" s="22">
        <f t="shared" si="20"/>
        <v>12</v>
      </c>
      <c r="H129" s="22">
        <v>20</v>
      </c>
      <c r="I129" s="22">
        <v>18</v>
      </c>
      <c r="J129" s="22">
        <f t="shared" si="21"/>
        <v>22</v>
      </c>
      <c r="K129" s="23" t="s">
        <v>109</v>
      </c>
      <c r="L129" s="21" t="s">
        <v>113</v>
      </c>
      <c r="M129" s="21" t="str">
        <f t="shared" si="11"/>
        <v>Grey musk shrew</v>
      </c>
      <c r="N129" s="21" t="s">
        <v>79</v>
      </c>
      <c r="O129" s="21"/>
      <c r="P129" s="21">
        <v>42</v>
      </c>
      <c r="Q129" s="21"/>
      <c r="R129" s="21"/>
      <c r="S129" s="21"/>
      <c r="T129" s="21"/>
      <c r="U129" s="21" t="s">
        <v>33</v>
      </c>
      <c r="V129" s="21" t="s">
        <v>34</v>
      </c>
      <c r="W129" s="1" t="s">
        <v>123</v>
      </c>
    </row>
    <row r="130" spans="1:23" x14ac:dyDescent="0.2">
      <c r="A130" s="3">
        <v>45623</v>
      </c>
      <c r="B130" s="1">
        <v>8</v>
      </c>
      <c r="C130" s="21">
        <v>13</v>
      </c>
      <c r="D130" s="21">
        <v>2</v>
      </c>
      <c r="E130" s="22">
        <v>34</v>
      </c>
      <c r="F130" s="22">
        <v>21</v>
      </c>
      <c r="G130" s="22">
        <f t="shared" si="20"/>
        <v>12</v>
      </c>
      <c r="H130" s="22">
        <v>20</v>
      </c>
      <c r="I130" s="22">
        <v>18</v>
      </c>
      <c r="J130" s="22">
        <f t="shared" si="21"/>
        <v>22</v>
      </c>
      <c r="K130" s="23" t="s">
        <v>109</v>
      </c>
      <c r="L130" s="21" t="s">
        <v>29</v>
      </c>
      <c r="M130" s="21" t="str">
        <f t="shared" ref="M130:M193" si="22">IF(L130 = $Z$2, "Striped field mouse", IF(L130=$Z$3,"Vlei rat",IF(L130=$Z$4, "Cape gerbil", IF(L130=$Z$5,"Pygmy mouse", IF(L130=$Z$6, "Grey musk shrew",IF(L130=$Z$7, "Cape rock sengi",IF(L130=$Z$8, "Namaqua rock mouse","")))))))</f>
        <v>Striped field mouse</v>
      </c>
      <c r="N130" s="21" t="s">
        <v>79</v>
      </c>
      <c r="O130" s="21"/>
      <c r="P130" s="21">
        <v>44</v>
      </c>
      <c r="Q130" s="21"/>
      <c r="R130" s="21"/>
      <c r="S130" s="21"/>
      <c r="T130" s="21"/>
      <c r="U130" s="21" t="s">
        <v>98</v>
      </c>
      <c r="V130" s="21" t="s">
        <v>34</v>
      </c>
      <c r="W130" s="1" t="s">
        <v>124</v>
      </c>
    </row>
    <row r="131" spans="1:23" x14ac:dyDescent="0.2">
      <c r="A131" s="3">
        <v>45623</v>
      </c>
      <c r="B131" s="1">
        <v>8</v>
      </c>
      <c r="C131" s="21">
        <v>13</v>
      </c>
      <c r="D131" s="21">
        <v>5</v>
      </c>
      <c r="E131" s="22">
        <v>34</v>
      </c>
      <c r="F131" s="22">
        <v>21</v>
      </c>
      <c r="G131" s="22">
        <f t="shared" si="20"/>
        <v>12</v>
      </c>
      <c r="H131" s="22">
        <v>20</v>
      </c>
      <c r="I131" s="22">
        <v>18</v>
      </c>
      <c r="J131" s="22">
        <f t="shared" si="21"/>
        <v>22</v>
      </c>
      <c r="K131" s="23" t="s">
        <v>109</v>
      </c>
      <c r="L131" s="21" t="s">
        <v>29</v>
      </c>
      <c r="M131" s="21" t="str">
        <f t="shared" si="22"/>
        <v>Striped field mouse</v>
      </c>
      <c r="N131" s="21" t="s">
        <v>79</v>
      </c>
      <c r="O131" s="21"/>
      <c r="P131" s="21">
        <v>32</v>
      </c>
      <c r="Q131" s="21"/>
      <c r="R131" s="21"/>
      <c r="S131" s="21"/>
      <c r="T131" s="21"/>
      <c r="U131" s="21" t="s">
        <v>33</v>
      </c>
      <c r="V131" s="21" t="s">
        <v>34</v>
      </c>
      <c r="W131" s="1"/>
    </row>
    <row r="132" spans="1:23" x14ac:dyDescent="0.2">
      <c r="A132" s="3">
        <v>45623</v>
      </c>
      <c r="B132" s="1">
        <v>8</v>
      </c>
      <c r="C132" s="21">
        <v>13</v>
      </c>
      <c r="D132" s="21">
        <v>1</v>
      </c>
      <c r="E132" s="22">
        <v>34</v>
      </c>
      <c r="F132" s="22">
        <v>21</v>
      </c>
      <c r="G132" s="22">
        <f t="shared" si="20"/>
        <v>12</v>
      </c>
      <c r="H132" s="22">
        <v>20</v>
      </c>
      <c r="I132" s="22">
        <v>18</v>
      </c>
      <c r="J132" s="22">
        <f t="shared" si="21"/>
        <v>22</v>
      </c>
      <c r="K132" s="23" t="s">
        <v>109</v>
      </c>
      <c r="L132" s="21" t="s">
        <v>29</v>
      </c>
      <c r="M132" s="21" t="str">
        <f t="shared" si="22"/>
        <v>Striped field mouse</v>
      </c>
      <c r="N132" s="21" t="s">
        <v>79</v>
      </c>
      <c r="O132" s="21"/>
      <c r="P132" s="21">
        <v>24</v>
      </c>
      <c r="Q132" s="21"/>
      <c r="R132" s="21"/>
      <c r="S132" s="21"/>
      <c r="T132" s="21"/>
      <c r="U132" s="21" t="s">
        <v>33</v>
      </c>
      <c r="V132" s="21" t="s">
        <v>34</v>
      </c>
      <c r="W132" s="1" t="s">
        <v>115</v>
      </c>
    </row>
    <row r="133" spans="1:23" x14ac:dyDescent="0.2">
      <c r="A133" s="3">
        <v>45625</v>
      </c>
      <c r="B133" s="1">
        <v>10</v>
      </c>
      <c r="C133" s="21">
        <v>13</v>
      </c>
      <c r="D133" s="21">
        <v>2</v>
      </c>
      <c r="E133" s="22">
        <v>34</v>
      </c>
      <c r="F133" s="22">
        <v>21</v>
      </c>
      <c r="G133" s="22">
        <f t="shared" si="20"/>
        <v>12</v>
      </c>
      <c r="H133" s="22">
        <v>20</v>
      </c>
      <c r="I133" s="22">
        <v>18</v>
      </c>
      <c r="J133" s="22">
        <f t="shared" si="21"/>
        <v>22</v>
      </c>
      <c r="K133" s="23" t="s">
        <v>109</v>
      </c>
      <c r="L133" s="21" t="s">
        <v>29</v>
      </c>
      <c r="M133" s="21" t="str">
        <f t="shared" si="22"/>
        <v>Striped field mouse</v>
      </c>
      <c r="N133" s="21" t="s">
        <v>79</v>
      </c>
      <c r="O133" s="21"/>
      <c r="P133" s="21">
        <v>34</v>
      </c>
      <c r="Q133" s="21"/>
      <c r="R133" s="21"/>
      <c r="S133" s="21"/>
      <c r="T133" s="21"/>
      <c r="U133" s="21" t="s">
        <v>33</v>
      </c>
      <c r="V133" s="21" t="s">
        <v>34</v>
      </c>
      <c r="W133" s="1"/>
    </row>
    <row r="134" spans="1:23" x14ac:dyDescent="0.2">
      <c r="A134" s="3">
        <v>45625</v>
      </c>
      <c r="B134" s="1">
        <v>10</v>
      </c>
      <c r="C134" s="21">
        <v>13</v>
      </c>
      <c r="D134" s="21">
        <v>5</v>
      </c>
      <c r="E134" s="22">
        <v>34</v>
      </c>
      <c r="F134" s="22">
        <v>21</v>
      </c>
      <c r="G134" s="22">
        <f t="shared" si="20"/>
        <v>12</v>
      </c>
      <c r="H134" s="22">
        <v>20</v>
      </c>
      <c r="I134" s="22">
        <v>18</v>
      </c>
      <c r="J134" s="22">
        <f t="shared" si="21"/>
        <v>22</v>
      </c>
      <c r="K134" s="23" t="s">
        <v>109</v>
      </c>
      <c r="L134" s="21" t="s">
        <v>29</v>
      </c>
      <c r="M134" s="21" t="str">
        <f t="shared" si="22"/>
        <v>Striped field mouse</v>
      </c>
      <c r="N134" s="21" t="s">
        <v>83</v>
      </c>
      <c r="O134" s="21"/>
      <c r="P134" s="21">
        <v>52</v>
      </c>
      <c r="Q134" s="21"/>
      <c r="R134" s="21"/>
      <c r="S134" s="21"/>
      <c r="T134" s="21"/>
      <c r="U134" s="21" t="s">
        <v>98</v>
      </c>
      <c r="V134" s="21" t="s">
        <v>34</v>
      </c>
      <c r="W134" s="1" t="s">
        <v>20</v>
      </c>
    </row>
    <row r="135" spans="1:23" x14ac:dyDescent="0.2">
      <c r="A135" s="3">
        <v>45626</v>
      </c>
      <c r="B135" s="1">
        <v>11</v>
      </c>
      <c r="C135" s="21">
        <v>13</v>
      </c>
      <c r="D135" s="21">
        <v>1</v>
      </c>
      <c r="E135" s="22">
        <v>34</v>
      </c>
      <c r="F135" s="22">
        <v>21</v>
      </c>
      <c r="G135" s="22">
        <f t="shared" si="20"/>
        <v>12</v>
      </c>
      <c r="H135" s="22">
        <v>20</v>
      </c>
      <c r="I135" s="22">
        <v>18</v>
      </c>
      <c r="J135" s="22">
        <f t="shared" si="21"/>
        <v>22</v>
      </c>
      <c r="K135" s="21" t="s">
        <v>102</v>
      </c>
      <c r="L135" s="21" t="s">
        <v>29</v>
      </c>
      <c r="M135" s="21" t="str">
        <f t="shared" si="22"/>
        <v>Striped field mouse</v>
      </c>
      <c r="N135" s="21" t="s">
        <v>79</v>
      </c>
      <c r="O135" s="21" t="s">
        <v>116</v>
      </c>
      <c r="P135" s="21">
        <v>53</v>
      </c>
      <c r="Q135" s="21"/>
      <c r="R135" s="21"/>
      <c r="S135" s="21"/>
      <c r="T135" s="21"/>
      <c r="U135" s="21"/>
      <c r="V135" s="21"/>
      <c r="W135" s="1"/>
    </row>
    <row r="136" spans="1:23" x14ac:dyDescent="0.2">
      <c r="A136" s="3">
        <v>45626</v>
      </c>
      <c r="B136" s="1">
        <v>11</v>
      </c>
      <c r="C136" s="21">
        <v>13</v>
      </c>
      <c r="D136" s="21">
        <v>5</v>
      </c>
      <c r="E136" s="22">
        <v>34</v>
      </c>
      <c r="F136" s="22">
        <v>21</v>
      </c>
      <c r="G136" s="22">
        <f t="shared" si="20"/>
        <v>12</v>
      </c>
      <c r="H136" s="22">
        <v>20</v>
      </c>
      <c r="I136" s="22">
        <v>18</v>
      </c>
      <c r="J136" s="22">
        <f t="shared" si="21"/>
        <v>22</v>
      </c>
      <c r="K136" s="21" t="s">
        <v>102</v>
      </c>
      <c r="L136" s="21" t="s">
        <v>76</v>
      </c>
      <c r="M136" s="21" t="str">
        <f t="shared" si="22"/>
        <v>Vlei rat</v>
      </c>
      <c r="N136" s="21" t="s">
        <v>79</v>
      </c>
      <c r="O136" s="21"/>
      <c r="P136" s="21">
        <v>46</v>
      </c>
      <c r="Q136" s="21"/>
      <c r="R136" s="21"/>
      <c r="S136" s="21"/>
      <c r="T136" s="21"/>
      <c r="U136" s="21"/>
      <c r="V136" s="21"/>
      <c r="W136" s="1"/>
    </row>
    <row r="137" spans="1:23" x14ac:dyDescent="0.2">
      <c r="A137" s="3">
        <v>45553</v>
      </c>
      <c r="B137" s="1">
        <v>2</v>
      </c>
      <c r="C137" s="34">
        <v>14</v>
      </c>
      <c r="D137" s="34">
        <v>1</v>
      </c>
      <c r="E137" s="35">
        <v>34</v>
      </c>
      <c r="F137" s="35">
        <v>21</v>
      </c>
      <c r="G137" s="35">
        <f>IF(C137=1,$AI$2,IF(C137=2,$AI$3,IF(C137=3,$AI$4,IF(C137=4,$AI$5,IF(C137=5,$AI$6,IF(C137=6,$AI$7,IF(C137=7,$AI$8,IF(C137=8,$AI$9,IF(C137=9,$AI$10,IF(C137=10,$AI$11,IF(C137=11,$AI$12,IF(C137=12,$AI$13,IF(C137=13,$AI$14,IF(C137=14,$AI$15,IF(C137=15,$AI$16,IF(C137=16,$AI$17,IF(C137=17,$AI$18,IF(C137=18,$AI$19,IF(C137=19,$AI$20,IF(C137=20,$AI$21))))))))))))))))))))</f>
        <v>13</v>
      </c>
      <c r="H137" s="35">
        <v>20</v>
      </c>
      <c r="I137" s="35">
        <v>18</v>
      </c>
      <c r="J137" s="35">
        <f>IF(C137=1,$AL$2,IF(C137=2,$AL$3,IF(C137=3,$AL$4,IF(C137=4,$AL$5,IF(C137=5,$AL$6,IF(C137=6,$AL$7,IF(C137=7,$AL$8,IF(C137=8,$AL$9,IF(C137=9,$AL$10,IF(C137=10,$AL$11,IF(C137=11,$AL$12,IF(C137=12,$AL$13,IF(C137=13,$AL$14,IF(C137=14,$AL$15,IF(C137=15,$AL$16,IF(C137=16,$AL$17,IF(C137=17,$AL$18,IF(C137=18,$AL$19,IF(C137=19,$AL$20,IF(C137=20,$AL$21))))))))))))))))))))</f>
        <v>20</v>
      </c>
      <c r="K137" s="36">
        <v>6.0416666666666667E-2</v>
      </c>
      <c r="L137" s="34" t="s">
        <v>76</v>
      </c>
      <c r="M137" s="34" t="str">
        <f t="shared" si="22"/>
        <v>Vlei rat</v>
      </c>
      <c r="N137" s="34" t="s">
        <v>79</v>
      </c>
      <c r="O137" s="34"/>
      <c r="P137" s="34">
        <f>61-5</f>
        <v>56</v>
      </c>
      <c r="Q137" s="34"/>
      <c r="R137" s="34"/>
      <c r="S137" s="34"/>
      <c r="T137" s="34"/>
      <c r="U137" s="34" t="s">
        <v>33</v>
      </c>
      <c r="V137" s="34" t="s">
        <v>34</v>
      </c>
      <c r="W137" s="1"/>
    </row>
    <row r="138" spans="1:23" x14ac:dyDescent="0.2">
      <c r="A138" s="3">
        <v>45555</v>
      </c>
      <c r="B138" s="1">
        <v>4</v>
      </c>
      <c r="C138" s="34">
        <v>14</v>
      </c>
      <c r="D138" s="34">
        <v>1</v>
      </c>
      <c r="E138" s="35">
        <v>34</v>
      </c>
      <c r="F138" s="35">
        <v>21</v>
      </c>
      <c r="G138" s="35">
        <f>IF(C138=1,$AI$2,IF(C138=2,$AI$3,IF(C138=3,$AI$4,IF(C138=4,$AI$5,IF(C138=5,$AI$6,IF(C138=6,$AI$7,IF(C138=7,$AI$8,IF(C138=8,$AI$9,IF(C138=9,$AI$10,IF(C138=10,$AI$11,IF(C138=11,$AI$12,IF(C138=12,$AI$13,IF(C138=13,$AI$14,IF(C138=14,$AI$15,IF(C138=15,$AI$16,IF(C138=16,$AI$17,IF(C138=17,$AI$18,IF(C138=18,$AI$19,IF(C138=19,$AI$20,IF(C138=20,$AI$21))))))))))))))))))))</f>
        <v>13</v>
      </c>
      <c r="H138" s="35">
        <v>20</v>
      </c>
      <c r="I138" s="35">
        <v>18</v>
      </c>
      <c r="J138" s="35">
        <f>IF(C138=1,$AL$2,IF(C138=2,$AL$3,IF(C138=3,$AL$4,IF(C138=4,$AL$5,IF(C138=5,$AL$6,IF(C138=6,$AL$7,IF(C138=7,$AL$8,IF(C138=8,$AL$9,IF(C138=9,$AL$10,IF(C138=10,$AL$11,IF(C138=11,$AL$12,IF(C138=12,$AL$13,IF(C138=13,$AL$14,IF(C138=14,$AL$15,IF(C138=15,$AL$16,IF(C138=16,$AL$17,IF(C138=17,$AL$18,IF(C138=18,$AL$19,IF(C138=19,$AL$20,IF(C138=20,$AL$21))))))))))))))))))))</f>
        <v>20</v>
      </c>
      <c r="K138" s="36">
        <v>0.46527777777777779</v>
      </c>
      <c r="L138" s="34" t="s">
        <v>29</v>
      </c>
      <c r="M138" s="34" t="str">
        <f t="shared" si="22"/>
        <v>Striped field mouse</v>
      </c>
      <c r="N138" s="34" t="s">
        <v>79</v>
      </c>
      <c r="O138" s="34" t="s">
        <v>65</v>
      </c>
      <c r="P138" s="34">
        <v>45</v>
      </c>
      <c r="Q138" s="34"/>
      <c r="R138" s="34"/>
      <c r="S138" s="34"/>
      <c r="T138" s="34"/>
      <c r="U138" s="34" t="s">
        <v>33</v>
      </c>
      <c r="V138" s="34" t="s">
        <v>34</v>
      </c>
      <c r="W138" s="1"/>
    </row>
    <row r="139" spans="1:23" x14ac:dyDescent="0.2">
      <c r="A139" s="3">
        <v>45555</v>
      </c>
      <c r="B139" s="1">
        <v>4</v>
      </c>
      <c r="C139" s="34">
        <v>14</v>
      </c>
      <c r="D139" s="34">
        <v>2</v>
      </c>
      <c r="E139" s="35">
        <v>34</v>
      </c>
      <c r="F139" s="35">
        <v>21</v>
      </c>
      <c r="G139" s="35">
        <f>IF(C139=1,$AI$2,IF(C139=2,$AI$3,IF(C139=3,$AI$4,IF(C139=4,$AI$5,IF(C139=5,$AI$6,IF(C139=6,$AI$7,IF(C139=7,$AI$8,IF(C139=8,$AI$9,IF(C139=9,$AI$10,IF(C139=10,$AI$11,IF(C139=11,$AI$12,IF(C139=12,$AI$13,IF(C139=13,$AI$14,IF(C139=14,$AI$15,IF(C139=15,$AI$16,IF(C139=16,$AI$17,IF(C139=17,$AI$18,IF(C139=18,$AI$19,IF(C139=19,$AI$20,IF(C139=20,$AI$21))))))))))))))))))))</f>
        <v>13</v>
      </c>
      <c r="H139" s="35">
        <v>20</v>
      </c>
      <c r="I139" s="35">
        <v>18</v>
      </c>
      <c r="J139" s="35">
        <f>IF(C139=1,$AL$2,IF(C139=2,$AL$3,IF(C139=3,$AL$4,IF(C139=4,$AL$5,IF(C139=5,$AL$6,IF(C139=6,$AL$7,IF(C139=7,$AL$8,IF(C139=8,$AL$9,IF(C139=9,$AL$10,IF(C139=10,$AL$11,IF(C139=11,$AL$12,IF(C139=12,$AL$13,IF(C139=13,$AL$14,IF(C139=14,$AL$15,IF(C139=15,$AL$16,IF(C139=16,$AL$17,IF(C139=17,$AL$18,IF(C139=18,$AL$19,IF(C139=19,$AL$20,IF(C139=20,$AL$21))))))))))))))))))))</f>
        <v>20</v>
      </c>
      <c r="K139" s="36">
        <v>0.46527777777777779</v>
      </c>
      <c r="L139" s="34" t="s">
        <v>29</v>
      </c>
      <c r="M139" s="34" t="str">
        <f t="shared" si="22"/>
        <v>Striped field mouse</v>
      </c>
      <c r="N139" s="34" t="s">
        <v>83</v>
      </c>
      <c r="O139" s="34"/>
      <c r="P139" s="34">
        <v>61</v>
      </c>
      <c r="Q139" s="34"/>
      <c r="R139" s="34"/>
      <c r="S139" s="34"/>
      <c r="T139" s="34"/>
      <c r="U139" s="34" t="s">
        <v>33</v>
      </c>
      <c r="V139" s="34" t="s">
        <v>34</v>
      </c>
      <c r="W139" s="1"/>
    </row>
    <row r="140" spans="1:23" x14ac:dyDescent="0.2">
      <c r="A140" s="3">
        <v>45555</v>
      </c>
      <c r="B140" s="1">
        <v>4</v>
      </c>
      <c r="C140" s="34">
        <v>14</v>
      </c>
      <c r="D140" s="34">
        <v>3</v>
      </c>
      <c r="E140" s="35">
        <v>34</v>
      </c>
      <c r="F140" s="35">
        <v>21</v>
      </c>
      <c r="G140" s="35">
        <f>IF(C140=1,$AI$2,IF(C140=2,$AI$3,IF(C140=3,$AI$4,IF(C140=4,$AI$5,IF(C140=5,$AI$6,IF(C140=6,$AI$7,IF(C140=7,$AI$8,IF(C140=8,$AI$9,IF(C140=9,$AI$10,IF(C140=10,$AI$11,IF(C140=11,$AI$12,IF(C140=12,$AI$13,IF(C140=13,$AI$14,IF(C140=14,$AI$15,IF(C140=15,$AI$16,IF(C140=16,$AI$17,IF(C140=17,$AI$18,IF(C140=18,$AI$19,IF(C140=19,$AI$20,IF(C140=20,$AI$21))))))))))))))))))))</f>
        <v>13</v>
      </c>
      <c r="H140" s="35">
        <v>20</v>
      </c>
      <c r="I140" s="35">
        <v>18</v>
      </c>
      <c r="J140" s="35">
        <f>IF(C140=1,$AL$2,IF(C140=2,$AL$3,IF(C140=3,$AL$4,IF(C140=4,$AL$5,IF(C140=5,$AL$6,IF(C140=6,$AL$7,IF(C140=7,$AL$8,IF(C140=8,$AL$9,IF(C140=9,$AL$10,IF(C140=10,$AL$11,IF(C140=11,$AL$12,IF(C140=12,$AL$13,IF(C140=13,$AL$14,IF(C140=14,$AL$15,IF(C140=15,$AL$16,IF(C140=16,$AL$17,IF(C140=17,$AL$18,IF(C140=18,$AL$19,IF(C140=19,$AL$20,IF(C140=20,$AL$21))))))))))))))))))))</f>
        <v>20</v>
      </c>
      <c r="K140" s="36">
        <v>0.46527777777777779</v>
      </c>
      <c r="L140" s="34" t="s">
        <v>29</v>
      </c>
      <c r="M140" s="34" t="str">
        <f t="shared" si="22"/>
        <v>Striped field mouse</v>
      </c>
      <c r="N140" s="34" t="s">
        <v>79</v>
      </c>
      <c r="O140" s="34" t="s">
        <v>65</v>
      </c>
      <c r="P140" s="34">
        <v>50</v>
      </c>
      <c r="Q140" s="34"/>
      <c r="R140" s="34"/>
      <c r="S140" s="34"/>
      <c r="T140" s="34"/>
      <c r="U140" s="34" t="s">
        <v>33</v>
      </c>
      <c r="V140" s="34" t="s">
        <v>34</v>
      </c>
      <c r="W140" s="1"/>
    </row>
    <row r="141" spans="1:23" x14ac:dyDescent="0.2">
      <c r="A141" s="3">
        <v>45617</v>
      </c>
      <c r="B141" s="1">
        <v>2</v>
      </c>
      <c r="C141" s="34">
        <v>14</v>
      </c>
      <c r="D141" s="34">
        <v>5</v>
      </c>
      <c r="E141" s="35">
        <v>34</v>
      </c>
      <c r="F141" s="35">
        <v>21</v>
      </c>
      <c r="G141" s="35">
        <f t="shared" ref="G141:G155" si="23">IF(C141=1,$AU$2,IF(C141=2,$AU$3,IF(C141=3,$AU$4,IF(C141=4,$AU$5,IF(C141=5,$AU$6,IF(C141=6,$AU$7,IF(C141=7,$AU$8,IF(C141=8,$AU$9,IF(C141=9,$AU$10,IF(C141=10,$AU$11,IF(C141=11,$AU$12,IF(C141=12,$AU$13,IF(C141=13,$AU$14,IF(C141=14,$AU$15,IF(C141=15,$AU$16,IF(C141=16,$AU$17,IF(C141=17,$AU$18,IF(C141=18,$AU$19,IF(C141=19,$AU$20,IF(C141=20,$AU$21))))))))))))))))))))</f>
        <v>11</v>
      </c>
      <c r="H141" s="35">
        <v>20</v>
      </c>
      <c r="I141" s="35">
        <v>18</v>
      </c>
      <c r="J141" s="35">
        <f t="shared" ref="J141:J155" si="24">IF(C141=1,$AX$2,IF(C141=2,$AX$3,IF(C141=3,$AX$4,IF(C141=4,$AX$5,IF(C141=5,$AX$6,IF(C141=6,$AX$7,IF(C141=7,$AX$8,IF(C141=8,$AX$9,IF(C141=9,$AX$10,IF(C141=10,$AX$11,IF(C141=11,$AX$12,IF(C141=12,$AX$13,IF(C141=13,$AX$14,IF(C141=14,$AX$15,IF(C141=15,$AX$16,IF(C141=16,$AX$17,IF(C141=17,$AX$18,IF(C141=18,$AX$19,IF(C141=19,$AX$20,IF(C141=20,$AX$21))))))))))))))))))))</f>
        <v>20</v>
      </c>
      <c r="K141" s="36" t="s">
        <v>108</v>
      </c>
      <c r="L141" s="34" t="s">
        <v>29</v>
      </c>
      <c r="M141" s="34" t="str">
        <f t="shared" si="22"/>
        <v>Striped field mouse</v>
      </c>
      <c r="N141" s="34" t="s">
        <v>79</v>
      </c>
      <c r="O141" s="34" t="s">
        <v>103</v>
      </c>
      <c r="P141" s="34">
        <v>50</v>
      </c>
      <c r="Q141" s="34"/>
      <c r="R141" s="34"/>
      <c r="S141" s="34"/>
      <c r="T141" s="34"/>
      <c r="U141" s="34" t="s">
        <v>33</v>
      </c>
      <c r="V141" s="34" t="s">
        <v>104</v>
      </c>
      <c r="W141" s="1"/>
    </row>
    <row r="142" spans="1:23" x14ac:dyDescent="0.2">
      <c r="A142" s="3">
        <v>45619</v>
      </c>
      <c r="B142" s="1">
        <v>4</v>
      </c>
      <c r="C142" s="34">
        <v>14</v>
      </c>
      <c r="D142" s="34">
        <v>4</v>
      </c>
      <c r="E142" s="35">
        <v>34</v>
      </c>
      <c r="F142" s="35">
        <v>21</v>
      </c>
      <c r="G142" s="35">
        <f t="shared" si="23"/>
        <v>11</v>
      </c>
      <c r="H142" s="35">
        <v>20</v>
      </c>
      <c r="I142" s="35">
        <v>18</v>
      </c>
      <c r="J142" s="35">
        <f t="shared" si="24"/>
        <v>20</v>
      </c>
      <c r="K142" s="36" t="s">
        <v>109</v>
      </c>
      <c r="L142" s="34" t="s">
        <v>29</v>
      </c>
      <c r="M142" s="34" t="str">
        <f t="shared" si="22"/>
        <v>Striped field mouse</v>
      </c>
      <c r="N142" s="34" t="s">
        <v>79</v>
      </c>
      <c r="O142" s="34" t="s">
        <v>116</v>
      </c>
      <c r="P142" s="34">
        <v>62</v>
      </c>
      <c r="Q142" s="34"/>
      <c r="R142" s="34"/>
      <c r="S142" s="34"/>
      <c r="T142" s="34"/>
      <c r="U142" s="34" t="s">
        <v>33</v>
      </c>
      <c r="V142" s="34" t="s">
        <v>104</v>
      </c>
      <c r="W142" s="1"/>
    </row>
    <row r="143" spans="1:23" x14ac:dyDescent="0.2">
      <c r="A143" s="3">
        <v>45620</v>
      </c>
      <c r="B143" s="1">
        <v>5</v>
      </c>
      <c r="C143" s="34">
        <v>14</v>
      </c>
      <c r="D143" s="34">
        <v>4</v>
      </c>
      <c r="E143" s="35">
        <v>34</v>
      </c>
      <c r="F143" s="35">
        <v>21</v>
      </c>
      <c r="G143" s="35">
        <f t="shared" si="23"/>
        <v>11</v>
      </c>
      <c r="H143" s="35">
        <v>20</v>
      </c>
      <c r="I143" s="35">
        <v>18</v>
      </c>
      <c r="J143" s="35">
        <f t="shared" si="24"/>
        <v>20</v>
      </c>
      <c r="K143" s="36" t="s">
        <v>109</v>
      </c>
      <c r="L143" s="34" t="s">
        <v>29</v>
      </c>
      <c r="M143" s="34" t="str">
        <f t="shared" si="22"/>
        <v>Striped field mouse</v>
      </c>
      <c r="N143" s="34" t="s">
        <v>83</v>
      </c>
      <c r="O143" s="34"/>
      <c r="P143" s="34">
        <v>42</v>
      </c>
      <c r="Q143" s="34"/>
      <c r="R143" s="34"/>
      <c r="S143" s="34"/>
      <c r="T143" s="34"/>
      <c r="U143" s="34" t="s">
        <v>33</v>
      </c>
      <c r="V143" s="34" t="s">
        <v>104</v>
      </c>
      <c r="W143" s="1"/>
    </row>
    <row r="144" spans="1:23" x14ac:dyDescent="0.2">
      <c r="A144" s="3">
        <v>45620</v>
      </c>
      <c r="B144" s="1">
        <v>5</v>
      </c>
      <c r="C144" s="34">
        <v>14</v>
      </c>
      <c r="D144" s="34">
        <v>1</v>
      </c>
      <c r="E144" s="35">
        <v>34</v>
      </c>
      <c r="F144" s="35">
        <v>21</v>
      </c>
      <c r="G144" s="35">
        <f t="shared" si="23"/>
        <v>11</v>
      </c>
      <c r="H144" s="35">
        <v>20</v>
      </c>
      <c r="I144" s="35">
        <v>18</v>
      </c>
      <c r="J144" s="35">
        <f t="shared" si="24"/>
        <v>20</v>
      </c>
      <c r="K144" s="36" t="s">
        <v>109</v>
      </c>
      <c r="L144" s="34" t="s">
        <v>29</v>
      </c>
      <c r="M144" s="34" t="str">
        <f t="shared" si="22"/>
        <v>Striped field mouse</v>
      </c>
      <c r="N144" s="34" t="s">
        <v>83</v>
      </c>
      <c r="O144" s="34"/>
      <c r="P144" s="34">
        <v>32</v>
      </c>
      <c r="Q144" s="34"/>
      <c r="R144" s="34"/>
      <c r="S144" s="34"/>
      <c r="T144" s="34"/>
      <c r="U144" s="34" t="s">
        <v>33</v>
      </c>
      <c r="V144" s="34" t="s">
        <v>104</v>
      </c>
      <c r="W144" s="1"/>
    </row>
    <row r="145" spans="1:23" x14ac:dyDescent="0.2">
      <c r="A145" s="3">
        <v>45621</v>
      </c>
      <c r="B145" s="1">
        <v>6</v>
      </c>
      <c r="C145" s="34">
        <v>14</v>
      </c>
      <c r="D145" s="34">
        <v>1</v>
      </c>
      <c r="E145" s="35">
        <v>34</v>
      </c>
      <c r="F145" s="35">
        <v>21</v>
      </c>
      <c r="G145" s="35">
        <f t="shared" si="23"/>
        <v>11</v>
      </c>
      <c r="H145" s="35">
        <v>20</v>
      </c>
      <c r="I145" s="35">
        <v>18</v>
      </c>
      <c r="J145" s="35">
        <f t="shared" si="24"/>
        <v>20</v>
      </c>
      <c r="K145" s="36" t="s">
        <v>109</v>
      </c>
      <c r="L145" s="34" t="s">
        <v>29</v>
      </c>
      <c r="M145" s="34" t="str">
        <f t="shared" si="22"/>
        <v>Striped field mouse</v>
      </c>
      <c r="N145" s="34" t="s">
        <v>83</v>
      </c>
      <c r="O145" s="34"/>
      <c r="P145" s="34">
        <v>52</v>
      </c>
      <c r="Q145" s="34"/>
      <c r="R145" s="34"/>
      <c r="S145" s="34"/>
      <c r="T145" s="34"/>
      <c r="U145" s="34" t="s">
        <v>33</v>
      </c>
      <c r="V145" s="34" t="s">
        <v>104</v>
      </c>
      <c r="W145" s="1"/>
    </row>
    <row r="146" spans="1:23" x14ac:dyDescent="0.2">
      <c r="A146" s="3">
        <v>45621</v>
      </c>
      <c r="B146" s="1">
        <v>6</v>
      </c>
      <c r="C146" s="34">
        <v>14</v>
      </c>
      <c r="D146" s="34">
        <v>2</v>
      </c>
      <c r="E146" s="35">
        <v>34</v>
      </c>
      <c r="F146" s="35">
        <v>21</v>
      </c>
      <c r="G146" s="35">
        <f t="shared" si="23"/>
        <v>11</v>
      </c>
      <c r="H146" s="35">
        <v>20</v>
      </c>
      <c r="I146" s="35">
        <v>18</v>
      </c>
      <c r="J146" s="35">
        <f t="shared" si="24"/>
        <v>20</v>
      </c>
      <c r="K146" s="36" t="s">
        <v>109</v>
      </c>
      <c r="L146" s="34" t="s">
        <v>29</v>
      </c>
      <c r="M146" s="34" t="str">
        <f t="shared" si="22"/>
        <v>Striped field mouse</v>
      </c>
      <c r="N146" s="34" t="s">
        <v>79</v>
      </c>
      <c r="O146" s="34" t="s">
        <v>89</v>
      </c>
      <c r="P146" s="34">
        <v>62</v>
      </c>
      <c r="Q146" s="34"/>
      <c r="R146" s="34"/>
      <c r="S146" s="34"/>
      <c r="T146" s="34"/>
      <c r="U146" s="34" t="s">
        <v>33</v>
      </c>
      <c r="V146" s="34" t="s">
        <v>104</v>
      </c>
      <c r="W146" s="1"/>
    </row>
    <row r="147" spans="1:23" x14ac:dyDescent="0.2">
      <c r="A147" s="3">
        <v>45622</v>
      </c>
      <c r="B147" s="1">
        <v>7</v>
      </c>
      <c r="C147" s="34">
        <v>14</v>
      </c>
      <c r="D147" s="34">
        <v>3</v>
      </c>
      <c r="E147" s="35">
        <v>34</v>
      </c>
      <c r="F147" s="35">
        <v>21</v>
      </c>
      <c r="G147" s="35">
        <f t="shared" si="23"/>
        <v>11</v>
      </c>
      <c r="H147" s="35">
        <v>20</v>
      </c>
      <c r="I147" s="35">
        <v>18</v>
      </c>
      <c r="J147" s="35">
        <f t="shared" si="24"/>
        <v>20</v>
      </c>
      <c r="K147" s="36" t="s">
        <v>109</v>
      </c>
      <c r="L147" s="34" t="s">
        <v>29</v>
      </c>
      <c r="M147" s="34" t="str">
        <f t="shared" si="22"/>
        <v>Striped field mouse</v>
      </c>
      <c r="N147" s="34" t="s">
        <v>79</v>
      </c>
      <c r="O147" s="34"/>
      <c r="P147" s="34">
        <v>20</v>
      </c>
      <c r="Q147" s="34"/>
      <c r="R147" s="34"/>
      <c r="S147" s="34"/>
      <c r="T147" s="34"/>
      <c r="U147" s="34" t="s">
        <v>98</v>
      </c>
      <c r="V147" s="34" t="s">
        <v>34</v>
      </c>
      <c r="W147" s="1" t="s">
        <v>20</v>
      </c>
    </row>
    <row r="148" spans="1:23" x14ac:dyDescent="0.2">
      <c r="A148" s="3">
        <v>45622</v>
      </c>
      <c r="B148" s="1">
        <v>7</v>
      </c>
      <c r="C148" s="34">
        <v>14</v>
      </c>
      <c r="D148" s="34">
        <v>4</v>
      </c>
      <c r="E148" s="35">
        <v>34</v>
      </c>
      <c r="F148" s="35">
        <v>21</v>
      </c>
      <c r="G148" s="35">
        <f t="shared" si="23"/>
        <v>11</v>
      </c>
      <c r="H148" s="35">
        <v>20</v>
      </c>
      <c r="I148" s="35">
        <v>18</v>
      </c>
      <c r="J148" s="35">
        <f t="shared" si="24"/>
        <v>20</v>
      </c>
      <c r="K148" s="36" t="s">
        <v>109</v>
      </c>
      <c r="L148" s="34" t="s">
        <v>29</v>
      </c>
      <c r="M148" s="34" t="str">
        <f t="shared" si="22"/>
        <v>Striped field mouse</v>
      </c>
      <c r="N148" s="34" t="s">
        <v>79</v>
      </c>
      <c r="O148" s="34"/>
      <c r="P148" s="34">
        <v>38</v>
      </c>
      <c r="Q148" s="34"/>
      <c r="R148" s="34"/>
      <c r="S148" s="34"/>
      <c r="T148" s="34"/>
      <c r="U148" s="34" t="s">
        <v>98</v>
      </c>
      <c r="V148" s="34" t="s">
        <v>34</v>
      </c>
      <c r="W148" s="1" t="s">
        <v>20</v>
      </c>
    </row>
    <row r="149" spans="1:23" x14ac:dyDescent="0.2">
      <c r="A149" s="3">
        <v>45622</v>
      </c>
      <c r="B149" s="1">
        <v>7</v>
      </c>
      <c r="C149" s="34">
        <v>14</v>
      </c>
      <c r="D149" s="34">
        <v>5</v>
      </c>
      <c r="E149" s="35">
        <v>34</v>
      </c>
      <c r="F149" s="35">
        <v>21</v>
      </c>
      <c r="G149" s="35">
        <f t="shared" si="23"/>
        <v>11</v>
      </c>
      <c r="H149" s="35">
        <v>20</v>
      </c>
      <c r="I149" s="35">
        <v>18</v>
      </c>
      <c r="J149" s="35">
        <f t="shared" si="24"/>
        <v>20</v>
      </c>
      <c r="K149" s="36" t="s">
        <v>109</v>
      </c>
      <c r="L149" s="34" t="s">
        <v>29</v>
      </c>
      <c r="M149" s="34" t="str">
        <f t="shared" si="22"/>
        <v>Striped field mouse</v>
      </c>
      <c r="N149" s="34" t="s">
        <v>79</v>
      </c>
      <c r="O149" s="34"/>
      <c r="P149" s="34">
        <v>32</v>
      </c>
      <c r="Q149" s="34"/>
      <c r="R149" s="34"/>
      <c r="S149" s="34"/>
      <c r="T149" s="34"/>
      <c r="U149" s="34" t="s">
        <v>33</v>
      </c>
      <c r="V149" s="34" t="s">
        <v>34</v>
      </c>
      <c r="W149" s="1"/>
    </row>
    <row r="150" spans="1:23" x14ac:dyDescent="0.2">
      <c r="A150" s="3">
        <v>45623</v>
      </c>
      <c r="B150" s="1">
        <v>8</v>
      </c>
      <c r="C150" s="34">
        <v>14</v>
      </c>
      <c r="D150" s="34">
        <v>4</v>
      </c>
      <c r="E150" s="35">
        <v>34</v>
      </c>
      <c r="F150" s="35">
        <v>21</v>
      </c>
      <c r="G150" s="35">
        <f t="shared" si="23"/>
        <v>11</v>
      </c>
      <c r="H150" s="35">
        <v>20</v>
      </c>
      <c r="I150" s="35">
        <v>18</v>
      </c>
      <c r="J150" s="35">
        <f t="shared" si="24"/>
        <v>20</v>
      </c>
      <c r="K150" s="36" t="s">
        <v>109</v>
      </c>
      <c r="L150" s="34" t="s">
        <v>76</v>
      </c>
      <c r="M150" s="34" t="str">
        <f t="shared" si="22"/>
        <v>Vlei rat</v>
      </c>
      <c r="N150" s="34" t="s">
        <v>79</v>
      </c>
      <c r="O150" s="34"/>
      <c r="P150" s="34">
        <v>26</v>
      </c>
      <c r="Q150" s="34"/>
      <c r="R150" s="34"/>
      <c r="S150" s="34"/>
      <c r="T150" s="34"/>
      <c r="U150" s="34" t="s">
        <v>33</v>
      </c>
      <c r="V150" s="34" t="s">
        <v>34</v>
      </c>
      <c r="W150" s="1" t="s">
        <v>115</v>
      </c>
    </row>
    <row r="151" spans="1:23" x14ac:dyDescent="0.2">
      <c r="A151" s="3">
        <v>45623</v>
      </c>
      <c r="B151" s="1">
        <v>8</v>
      </c>
      <c r="C151" s="34">
        <v>14</v>
      </c>
      <c r="D151" s="34">
        <v>5</v>
      </c>
      <c r="E151" s="35">
        <v>34</v>
      </c>
      <c r="F151" s="35">
        <v>21</v>
      </c>
      <c r="G151" s="35">
        <f t="shared" si="23"/>
        <v>11</v>
      </c>
      <c r="H151" s="35">
        <v>20</v>
      </c>
      <c r="I151" s="35">
        <v>18</v>
      </c>
      <c r="J151" s="35">
        <f t="shared" si="24"/>
        <v>20</v>
      </c>
      <c r="K151" s="36" t="s">
        <v>109</v>
      </c>
      <c r="L151" s="34" t="s">
        <v>76</v>
      </c>
      <c r="M151" s="34" t="str">
        <f t="shared" si="22"/>
        <v>Vlei rat</v>
      </c>
      <c r="N151" s="34" t="s">
        <v>79</v>
      </c>
      <c r="O151" s="34"/>
      <c r="P151" s="34">
        <v>68</v>
      </c>
      <c r="Q151" s="34"/>
      <c r="R151" s="34"/>
      <c r="S151" s="34"/>
      <c r="T151" s="34"/>
      <c r="U151" s="34" t="s">
        <v>33</v>
      </c>
      <c r="V151" s="34" t="s">
        <v>34</v>
      </c>
      <c r="W151" s="1" t="s">
        <v>125</v>
      </c>
    </row>
    <row r="152" spans="1:23" x14ac:dyDescent="0.2">
      <c r="A152" s="3">
        <v>45624</v>
      </c>
      <c r="B152" s="1">
        <v>9</v>
      </c>
      <c r="C152" s="34">
        <v>14</v>
      </c>
      <c r="D152" s="34">
        <v>2</v>
      </c>
      <c r="E152" s="35">
        <v>34</v>
      </c>
      <c r="F152" s="35">
        <v>21</v>
      </c>
      <c r="G152" s="35">
        <f t="shared" si="23"/>
        <v>11</v>
      </c>
      <c r="H152" s="35">
        <v>20</v>
      </c>
      <c r="I152" s="35">
        <v>18</v>
      </c>
      <c r="J152" s="35">
        <f t="shared" si="24"/>
        <v>20</v>
      </c>
      <c r="K152" s="36" t="s">
        <v>128</v>
      </c>
      <c r="L152" s="34" t="s">
        <v>29</v>
      </c>
      <c r="M152" s="34" t="str">
        <f t="shared" si="22"/>
        <v>Striped field mouse</v>
      </c>
      <c r="N152" s="34" t="s">
        <v>79</v>
      </c>
      <c r="O152" s="34"/>
      <c r="P152" s="34">
        <v>34</v>
      </c>
      <c r="Q152" s="34"/>
      <c r="R152" s="34"/>
      <c r="S152" s="34"/>
      <c r="T152" s="34"/>
      <c r="U152" s="34" t="s">
        <v>33</v>
      </c>
      <c r="V152" s="34" t="s">
        <v>34</v>
      </c>
      <c r="W152" s="1"/>
    </row>
    <row r="153" spans="1:23" x14ac:dyDescent="0.2">
      <c r="A153" s="3">
        <v>45625</v>
      </c>
      <c r="B153" s="1">
        <v>10</v>
      </c>
      <c r="C153" s="34">
        <v>14</v>
      </c>
      <c r="D153" s="34">
        <v>2</v>
      </c>
      <c r="E153" s="35">
        <v>34</v>
      </c>
      <c r="F153" s="35">
        <v>21</v>
      </c>
      <c r="G153" s="35">
        <f t="shared" si="23"/>
        <v>11</v>
      </c>
      <c r="H153" s="35">
        <v>20</v>
      </c>
      <c r="I153" s="35">
        <v>18</v>
      </c>
      <c r="J153" s="35">
        <f t="shared" si="24"/>
        <v>20</v>
      </c>
      <c r="K153" s="36" t="s">
        <v>109</v>
      </c>
      <c r="L153" s="34" t="s">
        <v>76</v>
      </c>
      <c r="M153" s="34" t="str">
        <f t="shared" si="22"/>
        <v>Vlei rat</v>
      </c>
      <c r="N153" s="34" t="s">
        <v>79</v>
      </c>
      <c r="O153" s="34"/>
      <c r="P153" s="34">
        <v>34</v>
      </c>
      <c r="Q153" s="34"/>
      <c r="R153" s="34"/>
      <c r="S153" s="34"/>
      <c r="T153" s="34"/>
      <c r="U153" s="34" t="s">
        <v>33</v>
      </c>
      <c r="V153" s="34" t="s">
        <v>34</v>
      </c>
      <c r="W153" s="1"/>
    </row>
    <row r="154" spans="1:23" x14ac:dyDescent="0.2">
      <c r="A154" s="3">
        <v>45625</v>
      </c>
      <c r="B154" s="1">
        <v>10</v>
      </c>
      <c r="C154" s="34">
        <v>14</v>
      </c>
      <c r="D154" s="34">
        <v>5</v>
      </c>
      <c r="E154" s="35">
        <v>34</v>
      </c>
      <c r="F154" s="35">
        <v>21</v>
      </c>
      <c r="G154" s="35">
        <f t="shared" si="23"/>
        <v>11</v>
      </c>
      <c r="H154" s="35">
        <v>20</v>
      </c>
      <c r="I154" s="35">
        <v>18</v>
      </c>
      <c r="J154" s="35">
        <f t="shared" si="24"/>
        <v>20</v>
      </c>
      <c r="K154" s="36" t="s">
        <v>109</v>
      </c>
      <c r="L154" s="34" t="s">
        <v>76</v>
      </c>
      <c r="M154" s="34" t="str">
        <f t="shared" si="22"/>
        <v>Vlei rat</v>
      </c>
      <c r="N154" s="34" t="s">
        <v>83</v>
      </c>
      <c r="O154" s="34"/>
      <c r="P154" s="34">
        <v>62</v>
      </c>
      <c r="Q154" s="34"/>
      <c r="R154" s="34"/>
      <c r="S154" s="34"/>
      <c r="T154" s="34"/>
      <c r="U154" s="34" t="s">
        <v>33</v>
      </c>
      <c r="V154" s="34" t="s">
        <v>34</v>
      </c>
      <c r="W154" s="1"/>
    </row>
    <row r="155" spans="1:23" x14ac:dyDescent="0.2">
      <c r="A155" s="3">
        <v>45626</v>
      </c>
      <c r="B155" s="1">
        <v>11</v>
      </c>
      <c r="C155" s="34">
        <v>14</v>
      </c>
      <c r="D155" s="34">
        <v>5</v>
      </c>
      <c r="E155" s="35">
        <v>34</v>
      </c>
      <c r="F155" s="35">
        <v>21</v>
      </c>
      <c r="G155" s="35">
        <f t="shared" si="23"/>
        <v>11</v>
      </c>
      <c r="H155" s="35">
        <v>20</v>
      </c>
      <c r="I155" s="35">
        <v>18</v>
      </c>
      <c r="J155" s="35">
        <f t="shared" si="24"/>
        <v>20</v>
      </c>
      <c r="K155" s="34" t="s">
        <v>102</v>
      </c>
      <c r="L155" s="34" t="s">
        <v>76</v>
      </c>
      <c r="M155" s="34" t="str">
        <f t="shared" si="22"/>
        <v>Vlei rat</v>
      </c>
      <c r="N155" s="34" t="s">
        <v>79</v>
      </c>
      <c r="O155" s="34"/>
      <c r="P155" s="34">
        <v>24</v>
      </c>
      <c r="Q155" s="34"/>
      <c r="R155" s="34"/>
      <c r="S155" s="34"/>
      <c r="T155" s="34"/>
      <c r="U155" s="34"/>
      <c r="V155" s="34"/>
      <c r="W155" s="1"/>
    </row>
    <row r="156" spans="1:23" x14ac:dyDescent="0.2">
      <c r="A156" s="3">
        <v>45553</v>
      </c>
      <c r="B156" s="1">
        <v>2</v>
      </c>
      <c r="C156" s="21">
        <v>15</v>
      </c>
      <c r="D156" s="21">
        <v>3</v>
      </c>
      <c r="E156" s="22">
        <v>34</v>
      </c>
      <c r="F156" s="22">
        <v>21</v>
      </c>
      <c r="G156" s="22">
        <f>IF(C156=1,$AI$2,IF(C156=2,$AI$3,IF(C156=3,$AI$4,IF(C156=4,$AI$5,IF(C156=5,$AI$6,IF(C156=6,$AI$7,IF(C156=7,$AI$8,IF(C156=8,$AI$9,IF(C156=9,$AI$10,IF(C156=10,$AI$11,IF(C156=11,$AI$12,IF(C156=12,$AI$13,IF(C156=13,$AI$14,IF(C156=14,$AI$15,IF(C156=15,$AI$16,IF(C156=16,$AI$17,IF(C156=17,$AI$18,IF(C156=18,$AI$19,IF(C156=19,$AI$20,IF(C156=20,$AI$21))))))))))))))))))))</f>
        <v>13</v>
      </c>
      <c r="H156" s="22">
        <v>20</v>
      </c>
      <c r="I156" s="22">
        <v>18</v>
      </c>
      <c r="J156" s="22">
        <f>IF(C156=1,$AL$2,IF(C156=2,$AL$3,IF(C156=3,$AL$4,IF(C156=4,$AL$5,IF(C156=5,$AL$6,IF(C156=6,$AL$7,IF(C156=7,$AL$8,IF(C156=8,$AL$9,IF(C156=9,$AL$10,IF(C156=10,$AL$11,IF(C156=11,$AL$12,IF(C156=12,$AL$13,IF(C156=13,$AL$14,IF(C156=14,$AL$15,IF(C156=15,$AL$16,IF(C156=16,$AL$17,IF(C156=17,$AL$18,IF(C156=18,$AL$19,IF(C156=19,$AL$20,IF(C156=20,$AL$21))))))))))))))))))))</f>
        <v>19</v>
      </c>
      <c r="K156" s="23">
        <v>5.4166666666666669E-2</v>
      </c>
      <c r="L156" s="21" t="s">
        <v>29</v>
      </c>
      <c r="M156" s="21" t="str">
        <f t="shared" si="22"/>
        <v>Striped field mouse</v>
      </c>
      <c r="N156" s="21" t="s">
        <v>64</v>
      </c>
      <c r="O156" s="21"/>
      <c r="P156" s="21">
        <v>54</v>
      </c>
      <c r="Q156" s="21"/>
      <c r="R156" s="21"/>
      <c r="S156" s="21"/>
      <c r="T156" s="21"/>
      <c r="U156" s="21" t="s">
        <v>33</v>
      </c>
      <c r="V156" s="21" t="s">
        <v>34</v>
      </c>
      <c r="W156" s="1"/>
    </row>
    <row r="157" spans="1:23" x14ac:dyDescent="0.2">
      <c r="A157" s="3">
        <v>45553</v>
      </c>
      <c r="B157" s="1">
        <v>2</v>
      </c>
      <c r="C157" s="21">
        <v>15</v>
      </c>
      <c r="D157" s="21">
        <v>4</v>
      </c>
      <c r="E157" s="22">
        <v>34</v>
      </c>
      <c r="F157" s="22">
        <v>21</v>
      </c>
      <c r="G157" s="22">
        <f>IF(C157=1,$AI$2,IF(C157=2,$AI$3,IF(C157=3,$AI$4,IF(C157=4,$AI$5,IF(C157=5,$AI$6,IF(C157=6,$AI$7,IF(C157=7,$AI$8,IF(C157=8,$AI$9,IF(C157=9,$AI$10,IF(C157=10,$AI$11,IF(C157=11,$AI$12,IF(C157=12,$AI$13,IF(C157=13,$AI$14,IF(C157=14,$AI$15,IF(C157=15,$AI$16,IF(C157=16,$AI$17,IF(C157=17,$AI$18,IF(C157=18,$AI$19,IF(C157=19,$AI$20,IF(C157=20,$AI$21))))))))))))))))))))</f>
        <v>13</v>
      </c>
      <c r="H157" s="22">
        <v>20</v>
      </c>
      <c r="I157" s="22">
        <v>18</v>
      </c>
      <c r="J157" s="22">
        <f>IF(C157=1,$AL$2,IF(C157=2,$AL$3,IF(C157=3,$AL$4,IF(C157=4,$AL$5,IF(C157=5,$AL$6,IF(C157=6,$AL$7,IF(C157=7,$AL$8,IF(C157=8,$AL$9,IF(C157=9,$AL$10,IF(C157=10,$AL$11,IF(C157=11,$AL$12,IF(C157=12,$AL$13,IF(C157=13,$AL$14,IF(C157=14,$AL$15,IF(C157=15,$AL$16,IF(C157=16,$AL$17,IF(C157=17,$AL$18,IF(C157=18,$AL$19,IF(C157=19,$AL$20,IF(C157=20,$AL$21))))))))))))))))))))</f>
        <v>19</v>
      </c>
      <c r="K157" s="23">
        <v>4.791666666666667E-2</v>
      </c>
      <c r="L157" s="21" t="s">
        <v>76</v>
      </c>
      <c r="M157" s="21" t="str">
        <f t="shared" si="22"/>
        <v>Vlei rat</v>
      </c>
      <c r="N157" s="21" t="s">
        <v>30</v>
      </c>
      <c r="O157" s="21"/>
      <c r="P157" s="21">
        <f>43-5</f>
        <v>38</v>
      </c>
      <c r="Q157" s="21"/>
      <c r="R157" s="21"/>
      <c r="S157" s="21"/>
      <c r="T157" s="21"/>
      <c r="U157" s="21" t="s">
        <v>33</v>
      </c>
      <c r="V157" s="21" t="s">
        <v>34</v>
      </c>
      <c r="W157" s="1"/>
    </row>
    <row r="158" spans="1:23" x14ac:dyDescent="0.2">
      <c r="A158" s="3">
        <v>45555</v>
      </c>
      <c r="B158" s="1">
        <v>4</v>
      </c>
      <c r="C158" s="21">
        <v>15</v>
      </c>
      <c r="D158" s="21">
        <v>3</v>
      </c>
      <c r="E158" s="22">
        <v>34</v>
      </c>
      <c r="F158" s="22">
        <v>21</v>
      </c>
      <c r="G158" s="22">
        <f>IF(C158=1,$AI$2,IF(C158=2,$AI$3,IF(C158=3,$AI$4,IF(C158=4,$AI$5,IF(C158=5,$AI$6,IF(C158=6,$AI$7,IF(C158=7,$AI$8,IF(C158=8,$AI$9,IF(C158=9,$AI$10,IF(C158=10,$AI$11,IF(C158=11,$AI$12,IF(C158=12,$AI$13,IF(C158=13,$AI$14,IF(C158=14,$AI$15,IF(C158=15,$AI$16,IF(C158=16,$AI$17,IF(C158=17,$AI$18,IF(C158=18,$AI$19,IF(C158=19,$AI$20,IF(C158=20,$AI$21))))))))))))))))))))</f>
        <v>13</v>
      </c>
      <c r="H158" s="22">
        <v>20</v>
      </c>
      <c r="I158" s="22">
        <v>18</v>
      </c>
      <c r="J158" s="22">
        <f>IF(C158=1,$AL$2,IF(C158=2,$AL$3,IF(C158=3,$AL$4,IF(C158=4,$AL$5,IF(C158=5,$AL$6,IF(C158=6,$AL$7,IF(C158=7,$AL$8,IF(C158=8,$AL$9,IF(C158=9,$AL$10,IF(C158=10,$AL$11,IF(C158=11,$AL$12,IF(C158=12,$AL$13,IF(C158=13,$AL$14,IF(C158=14,$AL$15,IF(C158=15,$AL$16,IF(C158=16,$AL$17,IF(C158=17,$AL$18,IF(C158=18,$AL$19,IF(C158=19,$AL$20,IF(C158=20,$AL$21))))))))))))))))))))</f>
        <v>19</v>
      </c>
      <c r="K158" s="23">
        <v>0.46527777777777779</v>
      </c>
      <c r="L158" s="21" t="s">
        <v>29</v>
      </c>
      <c r="M158" s="21" t="str">
        <f t="shared" si="22"/>
        <v>Striped field mouse</v>
      </c>
      <c r="N158" s="21" t="s">
        <v>83</v>
      </c>
      <c r="O158" s="21"/>
      <c r="P158" s="21">
        <v>59</v>
      </c>
      <c r="Q158" s="21"/>
      <c r="R158" s="21"/>
      <c r="S158" s="21"/>
      <c r="T158" s="21"/>
      <c r="U158" s="21" t="s">
        <v>33</v>
      </c>
      <c r="V158" s="21" t="s">
        <v>34</v>
      </c>
      <c r="W158" s="1"/>
    </row>
    <row r="159" spans="1:23" x14ac:dyDescent="0.2">
      <c r="A159" s="3">
        <v>45616</v>
      </c>
      <c r="B159" s="1">
        <v>1</v>
      </c>
      <c r="C159" s="21">
        <v>15</v>
      </c>
      <c r="D159" s="21">
        <v>3</v>
      </c>
      <c r="E159" s="22">
        <v>34</v>
      </c>
      <c r="F159" s="22">
        <v>21</v>
      </c>
      <c r="G159" s="22">
        <f t="shared" ref="G159:G169" si="25">IF(C159=1,$AU$2,IF(C159=2,$AU$3,IF(C159=3,$AU$4,IF(C159=4,$AU$5,IF(C159=5,$AU$6,IF(C159=6,$AU$7,IF(C159=7,$AU$8,IF(C159=8,$AU$9,IF(C159=9,$AU$10,IF(C159=10,$AU$11,IF(C159=11,$AU$12,IF(C159=12,$AU$13,IF(C159=13,$AU$14,IF(C159=14,$AU$15,IF(C159=15,$AU$16,IF(C159=16,$AU$17,IF(C159=17,$AU$18,IF(C159=18,$AU$19,IF(C159=19,$AU$20,IF(C159=20,$AU$21))))))))))))))))))))</f>
        <v>9</v>
      </c>
      <c r="H159" s="22">
        <v>20</v>
      </c>
      <c r="I159" s="22">
        <v>18</v>
      </c>
      <c r="J159" s="22">
        <f t="shared" ref="J159:J169" si="26">IF(C159=1,$AX$2,IF(C159=2,$AX$3,IF(C159=3,$AX$4,IF(C159=4,$AX$5,IF(C159=5,$AX$6,IF(C159=6,$AX$7,IF(C159=7,$AX$8,IF(C159=8,$AX$9,IF(C159=9,$AX$10,IF(C159=10,$AX$11,IF(C159=11,$AX$12,IF(C159=12,$AX$13,IF(C159=13,$AX$14,IF(C159=14,$AX$15,IF(C159=15,$AX$16,IF(C159=16,$AX$17,IF(C159=17,$AX$18,IF(C159=18,$AX$19,IF(C159=19,$AX$20,IF(C159=20,$AX$21))))))))))))))))))))</f>
        <v>19</v>
      </c>
      <c r="K159" s="21" t="s">
        <v>102</v>
      </c>
      <c r="L159" s="21" t="s">
        <v>69</v>
      </c>
      <c r="M159" s="21" t="str">
        <f t="shared" si="22"/>
        <v>Cape gerbil</v>
      </c>
      <c r="N159" s="21" t="s">
        <v>79</v>
      </c>
      <c r="O159" s="21"/>
      <c r="P159" s="21">
        <v>12</v>
      </c>
      <c r="Q159" s="21">
        <v>53.9</v>
      </c>
      <c r="R159" s="21" t="s">
        <v>105</v>
      </c>
      <c r="S159" s="21">
        <v>57</v>
      </c>
      <c r="T159" s="21">
        <v>76</v>
      </c>
      <c r="U159" s="21" t="s">
        <v>33</v>
      </c>
      <c r="V159" s="21" t="s">
        <v>104</v>
      </c>
      <c r="W159" s="1"/>
    </row>
    <row r="160" spans="1:23" x14ac:dyDescent="0.2">
      <c r="A160" s="3">
        <v>45619</v>
      </c>
      <c r="B160" s="1">
        <v>4</v>
      </c>
      <c r="C160" s="21">
        <v>15</v>
      </c>
      <c r="D160" s="21">
        <v>1</v>
      </c>
      <c r="E160" s="22">
        <v>34</v>
      </c>
      <c r="F160" s="22">
        <v>21</v>
      </c>
      <c r="G160" s="22">
        <f t="shared" si="25"/>
        <v>9</v>
      </c>
      <c r="H160" s="22">
        <v>20</v>
      </c>
      <c r="I160" s="22">
        <v>18</v>
      </c>
      <c r="J160" s="22">
        <f t="shared" si="26"/>
        <v>19</v>
      </c>
      <c r="K160" s="23" t="s">
        <v>109</v>
      </c>
      <c r="L160" s="21" t="s">
        <v>29</v>
      </c>
      <c r="M160" s="21" t="str">
        <f t="shared" si="22"/>
        <v>Striped field mouse</v>
      </c>
      <c r="N160" s="21" t="s">
        <v>83</v>
      </c>
      <c r="O160" s="21"/>
      <c r="P160" s="21">
        <v>10</v>
      </c>
      <c r="Q160" s="21"/>
      <c r="R160" s="21"/>
      <c r="S160" s="21"/>
      <c r="T160" s="21"/>
      <c r="U160" s="21" t="s">
        <v>33</v>
      </c>
      <c r="V160" s="21" t="s">
        <v>104</v>
      </c>
      <c r="W160" s="1"/>
    </row>
    <row r="161" spans="1:23" x14ac:dyDescent="0.2">
      <c r="A161" s="3">
        <v>45620</v>
      </c>
      <c r="B161" s="1">
        <v>5</v>
      </c>
      <c r="C161" s="21">
        <v>15</v>
      </c>
      <c r="D161" s="21">
        <v>2</v>
      </c>
      <c r="E161" s="22">
        <v>34</v>
      </c>
      <c r="F161" s="22">
        <v>21</v>
      </c>
      <c r="G161" s="22">
        <f t="shared" si="25"/>
        <v>9</v>
      </c>
      <c r="H161" s="22">
        <v>20</v>
      </c>
      <c r="I161" s="22">
        <v>18</v>
      </c>
      <c r="J161" s="22">
        <f t="shared" si="26"/>
        <v>19</v>
      </c>
      <c r="K161" s="23" t="s">
        <v>109</v>
      </c>
      <c r="L161" s="21" t="s">
        <v>113</v>
      </c>
      <c r="M161" s="21" t="str">
        <f t="shared" si="22"/>
        <v>Grey musk shrew</v>
      </c>
      <c r="N161" s="21" t="s">
        <v>83</v>
      </c>
      <c r="O161" s="21"/>
      <c r="P161" s="21">
        <v>40</v>
      </c>
      <c r="Q161" s="21"/>
      <c r="R161" s="21"/>
      <c r="S161" s="21"/>
      <c r="T161" s="21"/>
      <c r="U161" s="21" t="s">
        <v>33</v>
      </c>
      <c r="V161" s="21" t="s">
        <v>104</v>
      </c>
      <c r="W161" s="1"/>
    </row>
    <row r="162" spans="1:23" x14ac:dyDescent="0.2">
      <c r="A162" s="3">
        <v>45620</v>
      </c>
      <c r="B162" s="1">
        <v>5</v>
      </c>
      <c r="C162" s="21">
        <v>15</v>
      </c>
      <c r="D162" s="21">
        <v>1</v>
      </c>
      <c r="E162" s="22">
        <v>34</v>
      </c>
      <c r="F162" s="22">
        <v>21</v>
      </c>
      <c r="G162" s="22">
        <f t="shared" si="25"/>
        <v>9</v>
      </c>
      <c r="H162" s="22">
        <v>20</v>
      </c>
      <c r="I162" s="22">
        <v>18</v>
      </c>
      <c r="J162" s="22">
        <f t="shared" si="26"/>
        <v>19</v>
      </c>
      <c r="K162" s="23" t="s">
        <v>109</v>
      </c>
      <c r="L162" s="21" t="s">
        <v>29</v>
      </c>
      <c r="M162" s="21" t="str">
        <f t="shared" si="22"/>
        <v>Striped field mouse</v>
      </c>
      <c r="N162" s="21" t="s">
        <v>79</v>
      </c>
      <c r="O162" s="21"/>
      <c r="P162" s="21">
        <v>48</v>
      </c>
      <c r="Q162" s="21"/>
      <c r="R162" s="21"/>
      <c r="S162" s="21"/>
      <c r="T162" s="21"/>
      <c r="U162" s="21" t="s">
        <v>33</v>
      </c>
      <c r="V162" s="21" t="s">
        <v>104</v>
      </c>
      <c r="W162" s="1"/>
    </row>
    <row r="163" spans="1:23" x14ac:dyDescent="0.2">
      <c r="A163" s="3">
        <v>45622</v>
      </c>
      <c r="B163" s="1">
        <v>7</v>
      </c>
      <c r="C163" s="21">
        <v>15</v>
      </c>
      <c r="D163" s="21">
        <v>2</v>
      </c>
      <c r="E163" s="22">
        <v>34</v>
      </c>
      <c r="F163" s="22">
        <v>21</v>
      </c>
      <c r="G163" s="22">
        <f t="shared" si="25"/>
        <v>9</v>
      </c>
      <c r="H163" s="22">
        <v>20</v>
      </c>
      <c r="I163" s="22">
        <v>18</v>
      </c>
      <c r="J163" s="22">
        <f t="shared" si="26"/>
        <v>19</v>
      </c>
      <c r="K163" s="23" t="s">
        <v>109</v>
      </c>
      <c r="L163" s="21" t="s">
        <v>29</v>
      </c>
      <c r="M163" s="21" t="str">
        <f t="shared" si="22"/>
        <v>Striped field mouse</v>
      </c>
      <c r="N163" s="21" t="s">
        <v>83</v>
      </c>
      <c r="O163" s="21"/>
      <c r="P163" s="21">
        <v>52</v>
      </c>
      <c r="Q163" s="21"/>
      <c r="R163" s="21"/>
      <c r="S163" s="21"/>
      <c r="T163" s="21"/>
      <c r="U163" s="21" t="s">
        <v>98</v>
      </c>
      <c r="V163" s="21" t="s">
        <v>34</v>
      </c>
      <c r="W163" s="1" t="s">
        <v>120</v>
      </c>
    </row>
    <row r="164" spans="1:23" x14ac:dyDescent="0.2">
      <c r="A164" s="3">
        <v>45623</v>
      </c>
      <c r="B164" s="1">
        <v>8</v>
      </c>
      <c r="C164" s="21">
        <v>15</v>
      </c>
      <c r="D164" s="21">
        <v>4</v>
      </c>
      <c r="E164" s="22">
        <v>34</v>
      </c>
      <c r="F164" s="22">
        <v>21</v>
      </c>
      <c r="G164" s="22">
        <f t="shared" si="25"/>
        <v>9</v>
      </c>
      <c r="H164" s="22">
        <v>20</v>
      </c>
      <c r="I164" s="22">
        <v>18</v>
      </c>
      <c r="J164" s="22">
        <f t="shared" si="26"/>
        <v>19</v>
      </c>
      <c r="K164" s="23" t="s">
        <v>109</v>
      </c>
      <c r="L164" s="21" t="s">
        <v>29</v>
      </c>
      <c r="M164" s="21" t="str">
        <f t="shared" si="22"/>
        <v>Striped field mouse</v>
      </c>
      <c r="N164" s="21" t="s">
        <v>79</v>
      </c>
      <c r="O164" s="21"/>
      <c r="P164" s="21">
        <v>54</v>
      </c>
      <c r="Q164" s="21"/>
      <c r="R164" s="21"/>
      <c r="S164" s="21"/>
      <c r="T164" s="21"/>
      <c r="U164" s="21" t="s">
        <v>98</v>
      </c>
      <c r="V164" s="21" t="s">
        <v>34</v>
      </c>
      <c r="W164" s="1" t="s">
        <v>20</v>
      </c>
    </row>
    <row r="165" spans="1:23" x14ac:dyDescent="0.2">
      <c r="A165" s="3">
        <v>45624</v>
      </c>
      <c r="B165" s="1">
        <v>9</v>
      </c>
      <c r="C165" s="21">
        <v>15</v>
      </c>
      <c r="D165" s="21">
        <v>2</v>
      </c>
      <c r="E165" s="22">
        <v>34</v>
      </c>
      <c r="F165" s="22">
        <v>21</v>
      </c>
      <c r="G165" s="22">
        <f t="shared" si="25"/>
        <v>9</v>
      </c>
      <c r="H165" s="22">
        <v>20</v>
      </c>
      <c r="I165" s="22">
        <v>18</v>
      </c>
      <c r="J165" s="22">
        <f t="shared" si="26"/>
        <v>19</v>
      </c>
      <c r="K165" s="23" t="s">
        <v>128</v>
      </c>
      <c r="L165" s="21" t="s">
        <v>29</v>
      </c>
      <c r="M165" s="21" t="str">
        <f t="shared" si="22"/>
        <v>Striped field mouse</v>
      </c>
      <c r="N165" s="21" t="s">
        <v>79</v>
      </c>
      <c r="O165" s="21"/>
      <c r="P165" s="21">
        <v>50</v>
      </c>
      <c r="Q165" s="21"/>
      <c r="R165" s="21"/>
      <c r="S165" s="21"/>
      <c r="T165" s="21"/>
      <c r="U165" s="21" t="s">
        <v>33</v>
      </c>
      <c r="V165" s="21" t="s">
        <v>34</v>
      </c>
      <c r="W165" s="1" t="s">
        <v>129</v>
      </c>
    </row>
    <row r="166" spans="1:23" x14ac:dyDescent="0.2">
      <c r="A166" s="3">
        <v>45624</v>
      </c>
      <c r="B166" s="1">
        <v>9</v>
      </c>
      <c r="C166" s="21">
        <v>15</v>
      </c>
      <c r="D166" s="21">
        <v>3</v>
      </c>
      <c r="E166" s="22">
        <v>34</v>
      </c>
      <c r="F166" s="22">
        <v>21</v>
      </c>
      <c r="G166" s="22">
        <f t="shared" si="25"/>
        <v>9</v>
      </c>
      <c r="H166" s="22">
        <v>20</v>
      </c>
      <c r="I166" s="22">
        <v>18</v>
      </c>
      <c r="J166" s="22">
        <f t="shared" si="26"/>
        <v>19</v>
      </c>
      <c r="K166" s="23" t="s">
        <v>128</v>
      </c>
      <c r="L166" s="21" t="s">
        <v>29</v>
      </c>
      <c r="M166" s="21" t="str">
        <f t="shared" si="22"/>
        <v>Striped field mouse</v>
      </c>
      <c r="N166" s="21" t="s">
        <v>83</v>
      </c>
      <c r="O166" s="21"/>
      <c r="P166" s="21">
        <v>36</v>
      </c>
      <c r="Q166" s="21"/>
      <c r="R166" s="21"/>
      <c r="S166" s="21"/>
      <c r="T166" s="21"/>
      <c r="U166" s="21" t="s">
        <v>98</v>
      </c>
      <c r="V166" s="21" t="s">
        <v>34</v>
      </c>
      <c r="W166" s="1" t="s">
        <v>20</v>
      </c>
    </row>
    <row r="167" spans="1:23" x14ac:dyDescent="0.2">
      <c r="A167" s="3">
        <v>45624</v>
      </c>
      <c r="B167" s="1">
        <v>9</v>
      </c>
      <c r="C167" s="21">
        <v>15</v>
      </c>
      <c r="D167" s="21">
        <v>2</v>
      </c>
      <c r="E167" s="22">
        <v>34</v>
      </c>
      <c r="F167" s="22">
        <v>21</v>
      </c>
      <c r="G167" s="22">
        <f t="shared" si="25"/>
        <v>9</v>
      </c>
      <c r="H167" s="22">
        <v>20</v>
      </c>
      <c r="I167" s="22">
        <v>18</v>
      </c>
      <c r="J167" s="22">
        <f t="shared" si="26"/>
        <v>19</v>
      </c>
      <c r="K167" s="23" t="s">
        <v>128</v>
      </c>
      <c r="L167" s="21" t="s">
        <v>29</v>
      </c>
      <c r="M167" s="21" t="str">
        <f t="shared" si="22"/>
        <v>Striped field mouse</v>
      </c>
      <c r="N167" s="21" t="s">
        <v>83</v>
      </c>
      <c r="O167" s="21"/>
      <c r="P167" s="21">
        <v>68</v>
      </c>
      <c r="Q167" s="21"/>
      <c r="R167" s="21"/>
      <c r="S167" s="21"/>
      <c r="T167" s="21"/>
      <c r="U167" s="21" t="s">
        <v>33</v>
      </c>
      <c r="V167" s="21" t="s">
        <v>34</v>
      </c>
      <c r="W167" s="1"/>
    </row>
    <row r="168" spans="1:23" x14ac:dyDescent="0.2">
      <c r="A168" s="3">
        <v>45626</v>
      </c>
      <c r="B168" s="1">
        <v>11</v>
      </c>
      <c r="C168" s="21">
        <v>15</v>
      </c>
      <c r="D168" s="21">
        <v>2</v>
      </c>
      <c r="E168" s="22">
        <v>34</v>
      </c>
      <c r="F168" s="22">
        <v>21</v>
      </c>
      <c r="G168" s="22">
        <f t="shared" si="25"/>
        <v>9</v>
      </c>
      <c r="H168" s="22">
        <v>20</v>
      </c>
      <c r="I168" s="22">
        <v>18</v>
      </c>
      <c r="J168" s="22">
        <f t="shared" si="26"/>
        <v>19</v>
      </c>
      <c r="K168" s="21" t="s">
        <v>102</v>
      </c>
      <c r="L168" s="21" t="s">
        <v>29</v>
      </c>
      <c r="M168" s="21" t="str">
        <f t="shared" si="22"/>
        <v>Striped field mouse</v>
      </c>
      <c r="N168" s="21" t="s">
        <v>83</v>
      </c>
      <c r="O168" s="21"/>
      <c r="P168" s="21">
        <v>22</v>
      </c>
      <c r="Q168" s="21"/>
      <c r="R168" s="21"/>
      <c r="S168" s="21"/>
      <c r="T168" s="21"/>
      <c r="U168" s="21"/>
      <c r="V168" s="21"/>
      <c r="W168" s="1"/>
    </row>
    <row r="169" spans="1:23" x14ac:dyDescent="0.2">
      <c r="A169" s="3">
        <v>45626</v>
      </c>
      <c r="B169" s="1">
        <v>11</v>
      </c>
      <c r="C169" s="21">
        <v>15</v>
      </c>
      <c r="D169" s="21">
        <v>3</v>
      </c>
      <c r="E169" s="22">
        <v>34</v>
      </c>
      <c r="F169" s="22">
        <v>21</v>
      </c>
      <c r="G169" s="22">
        <f t="shared" si="25"/>
        <v>9</v>
      </c>
      <c r="H169" s="22">
        <v>20</v>
      </c>
      <c r="I169" s="22">
        <v>18</v>
      </c>
      <c r="J169" s="22">
        <f t="shared" si="26"/>
        <v>19</v>
      </c>
      <c r="K169" s="21" t="s">
        <v>102</v>
      </c>
      <c r="L169" s="21" t="s">
        <v>29</v>
      </c>
      <c r="M169" s="21" t="str">
        <f t="shared" si="22"/>
        <v>Striped field mouse</v>
      </c>
      <c r="N169" s="21" t="s">
        <v>79</v>
      </c>
      <c r="O169" s="21" t="s">
        <v>116</v>
      </c>
      <c r="P169" s="21">
        <v>52</v>
      </c>
      <c r="Q169" s="21"/>
      <c r="R169" s="21"/>
      <c r="S169" s="21"/>
      <c r="T169" s="21"/>
      <c r="U169" s="21" t="s">
        <v>98</v>
      </c>
      <c r="V169" s="21"/>
      <c r="W169" s="1" t="s">
        <v>134</v>
      </c>
    </row>
    <row r="170" spans="1:23" x14ac:dyDescent="0.2">
      <c r="A170" s="3">
        <v>45553</v>
      </c>
      <c r="B170" s="1">
        <v>2</v>
      </c>
      <c r="C170" s="24">
        <v>16</v>
      </c>
      <c r="D170" s="24">
        <v>5</v>
      </c>
      <c r="E170" s="25">
        <v>34</v>
      </c>
      <c r="F170" s="25">
        <v>21</v>
      </c>
      <c r="G170" s="25">
        <f>IF(C170=1,$AI$2,IF(C170=2,$AI$3,IF(C170=3,$AI$4,IF(C170=4,$AI$5,IF(C170=5,$AI$6,IF(C170=6,$AI$7,IF(C170=7,$AI$8,IF(C170=8,$AI$9,IF(C170=9,$AI$10,IF(C170=10,$AI$11,IF(C170=11,$AI$12,IF(C170=12,$AI$13,IF(C170=13,$AI$14,IF(C170=14,$AI$15,IF(C170=15,$AI$16,IF(C170=16,$AI$17,IF(C170=17,$AI$18,IF(C170=18,$AI$19,IF(C170=19,$AI$20,IF(C170=20,$AI$21))))))))))))))))))))</f>
        <v>10</v>
      </c>
      <c r="H170" s="25">
        <v>20</v>
      </c>
      <c r="I170" s="25">
        <v>18</v>
      </c>
      <c r="J170" s="25">
        <f>IF(C170=1,$AL$2,IF(C170=2,$AL$3,IF(C170=3,$AL$4,IF(C170=4,$AL$5,IF(C170=5,$AL$6,IF(C170=6,$AL$7,IF(C170=7,$AL$8,IF(C170=8,$AL$9,IF(C170=9,$AL$10,IF(C170=10,$AL$11,IF(C170=11,$AL$12,IF(C170=12,$AL$13,IF(C170=13,$AL$14,IF(C170=14,$AL$15,IF(C170=15,$AL$16,IF(C170=16,$AL$17,IF(C170=17,$AL$18,IF(C170=18,$AL$19,IF(C170=19,$AL$20,IF(C170=20,$AL$21))))))))))))))))))))</f>
        <v>16</v>
      </c>
      <c r="K170" s="26">
        <v>2.4305555555555556E-2</v>
      </c>
      <c r="L170" s="24" t="s">
        <v>69</v>
      </c>
      <c r="M170" s="24" t="str">
        <f t="shared" si="22"/>
        <v>Cape gerbil</v>
      </c>
      <c r="N170" s="24" t="s">
        <v>64</v>
      </c>
      <c r="O170" s="24"/>
      <c r="P170" s="24">
        <f>23-13</f>
        <v>10</v>
      </c>
      <c r="Q170" s="24"/>
      <c r="R170" s="24"/>
      <c r="S170" s="24"/>
      <c r="T170" s="24"/>
      <c r="U170" s="24" t="s">
        <v>33</v>
      </c>
      <c r="V170" s="24" t="s">
        <v>34</v>
      </c>
      <c r="W170" s="1"/>
    </row>
    <row r="171" spans="1:23" x14ac:dyDescent="0.2">
      <c r="A171" s="3">
        <v>45555</v>
      </c>
      <c r="B171" s="1">
        <v>4</v>
      </c>
      <c r="C171" s="24">
        <v>16</v>
      </c>
      <c r="D171" s="24">
        <v>1</v>
      </c>
      <c r="E171" s="25">
        <v>34</v>
      </c>
      <c r="F171" s="25">
        <v>21</v>
      </c>
      <c r="G171" s="25">
        <f>IF(C171=1,$AI$2,IF(C171=2,$AI$3,IF(C171=3,$AI$4,IF(C171=4,$AI$5,IF(C171=5,$AI$6,IF(C171=6,$AI$7,IF(C171=7,$AI$8,IF(C171=8,$AI$9,IF(C171=9,$AI$10,IF(C171=10,$AI$11,IF(C171=11,$AI$12,IF(C171=12,$AI$13,IF(C171=13,$AI$14,IF(C171=14,$AI$15,IF(C171=15,$AI$16,IF(C171=16,$AI$17,IF(C171=17,$AI$18,IF(C171=18,$AI$19,IF(C171=19,$AI$20,IF(C171=20,$AI$21))))))))))))))))))))</f>
        <v>10</v>
      </c>
      <c r="H171" s="25">
        <v>20</v>
      </c>
      <c r="I171" s="25">
        <v>18</v>
      </c>
      <c r="J171" s="25">
        <f>IF(C171=1,$AL$2,IF(C171=2,$AL$3,IF(C171=3,$AL$4,IF(C171=4,$AL$5,IF(C171=5,$AL$6,IF(C171=6,$AL$7,IF(C171=7,$AL$8,IF(C171=8,$AL$9,IF(C171=9,$AL$10,IF(C171=10,$AL$11,IF(C171=11,$AL$12,IF(C171=12,$AL$13,IF(C171=13,$AL$14,IF(C171=14,$AL$15,IF(C171=15,$AL$16,IF(C171=16,$AL$17,IF(C171=17,$AL$18,IF(C171=18,$AL$19,IF(C171=19,$AL$20,IF(C171=20,$AL$21))))))))))))))))))))</f>
        <v>16</v>
      </c>
      <c r="K171" s="26">
        <v>0.46527777777777779</v>
      </c>
      <c r="L171" s="24" t="s">
        <v>29</v>
      </c>
      <c r="M171" s="24" t="str">
        <f t="shared" si="22"/>
        <v>Striped field mouse</v>
      </c>
      <c r="N171" s="24" t="s">
        <v>83</v>
      </c>
      <c r="O171" s="24"/>
      <c r="P171" s="24">
        <v>57</v>
      </c>
      <c r="Q171" s="24"/>
      <c r="R171" s="24"/>
      <c r="S171" s="24"/>
      <c r="T171" s="24"/>
      <c r="U171" s="24" t="s">
        <v>33</v>
      </c>
      <c r="V171" s="24" t="s">
        <v>34</v>
      </c>
      <c r="W171" s="1"/>
    </row>
    <row r="172" spans="1:23" x14ac:dyDescent="0.2">
      <c r="A172" s="3">
        <v>45555</v>
      </c>
      <c r="B172" s="1">
        <v>4</v>
      </c>
      <c r="C172" s="24">
        <v>16</v>
      </c>
      <c r="D172" s="24">
        <v>3</v>
      </c>
      <c r="E172" s="25">
        <v>34</v>
      </c>
      <c r="F172" s="25">
        <v>21</v>
      </c>
      <c r="G172" s="25">
        <f>IF(C172=1,$AI$2,IF(C172=2,$AI$3,IF(C172=3,$AI$4,IF(C172=4,$AI$5,IF(C172=5,$AI$6,IF(C172=6,$AI$7,IF(C172=7,$AI$8,IF(C172=8,$AI$9,IF(C172=9,$AI$10,IF(C172=10,$AI$11,IF(C172=11,$AI$12,IF(C172=12,$AI$13,IF(C172=13,$AI$14,IF(C172=14,$AI$15,IF(C172=15,$AI$16,IF(C172=16,$AI$17,IF(C172=17,$AI$18,IF(C172=18,$AI$19,IF(C172=19,$AI$20,IF(C172=20,$AI$21))))))))))))))))))))</f>
        <v>10</v>
      </c>
      <c r="H172" s="25">
        <v>20</v>
      </c>
      <c r="I172" s="25">
        <v>18</v>
      </c>
      <c r="J172" s="25">
        <f>IF(C172=1,$AL$2,IF(C172=2,$AL$3,IF(C172=3,$AL$4,IF(C172=4,$AL$5,IF(C172=5,$AL$6,IF(C172=6,$AL$7,IF(C172=7,$AL$8,IF(C172=8,$AL$9,IF(C172=9,$AL$10,IF(C172=10,$AL$11,IF(C172=11,$AL$12,IF(C172=12,$AL$13,IF(C172=13,$AL$14,IF(C172=14,$AL$15,IF(C172=15,$AL$16,IF(C172=16,$AL$17,IF(C172=17,$AL$18,IF(C172=18,$AL$19,IF(C172=19,$AL$20,IF(C172=20,$AL$21))))))))))))))))))))</f>
        <v>16</v>
      </c>
      <c r="K172" s="26">
        <v>0.46527777777777779</v>
      </c>
      <c r="L172" s="24" t="s">
        <v>29</v>
      </c>
      <c r="M172" s="24" t="str">
        <f t="shared" si="22"/>
        <v>Striped field mouse</v>
      </c>
      <c r="N172" s="24" t="s">
        <v>83</v>
      </c>
      <c r="O172" s="24"/>
      <c r="P172" s="24">
        <v>49</v>
      </c>
      <c r="Q172" s="24"/>
      <c r="R172" s="24"/>
      <c r="S172" s="24"/>
      <c r="T172" s="24"/>
      <c r="U172" s="24" t="s">
        <v>33</v>
      </c>
      <c r="V172" s="24" t="s">
        <v>34</v>
      </c>
      <c r="W172" s="1"/>
    </row>
    <row r="173" spans="1:23" x14ac:dyDescent="0.2">
      <c r="A173" s="3">
        <v>45555</v>
      </c>
      <c r="B173" s="1">
        <v>4</v>
      </c>
      <c r="C173" s="24">
        <v>16</v>
      </c>
      <c r="D173" s="24">
        <v>5</v>
      </c>
      <c r="E173" s="25">
        <v>34</v>
      </c>
      <c r="F173" s="25">
        <v>21</v>
      </c>
      <c r="G173" s="25">
        <f>IF(C173=1,$AI$2,IF(C173=2,$AI$3,IF(C173=3,$AI$4,IF(C173=4,$AI$5,IF(C173=5,$AI$6,IF(C173=6,$AI$7,IF(C173=7,$AI$8,IF(C173=8,$AI$9,IF(C173=9,$AI$10,IF(C173=10,$AI$11,IF(C173=11,$AI$12,IF(C173=12,$AI$13,IF(C173=13,$AI$14,IF(C173=14,$AI$15,IF(C173=15,$AI$16,IF(C173=16,$AI$17,IF(C173=17,$AI$18,IF(C173=18,$AI$19,IF(C173=19,$AI$20,IF(C173=20,$AI$21))))))))))))))))))))</f>
        <v>10</v>
      </c>
      <c r="H173" s="25">
        <v>20</v>
      </c>
      <c r="I173" s="25">
        <v>18</v>
      </c>
      <c r="J173" s="25">
        <f>IF(C173=1,$AL$2,IF(C173=2,$AL$3,IF(C173=3,$AL$4,IF(C173=4,$AL$5,IF(C173=5,$AL$6,IF(C173=6,$AL$7,IF(C173=7,$AL$8,IF(C173=8,$AL$9,IF(C173=9,$AL$10,IF(C173=10,$AL$11,IF(C173=11,$AL$12,IF(C173=12,$AL$13,IF(C173=13,$AL$14,IF(C173=14,$AL$15,IF(C173=15,$AL$16,IF(C173=16,$AL$17,IF(C173=17,$AL$18,IF(C173=18,$AL$19,IF(C173=19,$AL$20,IF(C173=20,$AL$21))))))))))))))))))))</f>
        <v>16</v>
      </c>
      <c r="K173" s="26">
        <v>0.46527777777777779</v>
      </c>
      <c r="L173" s="24" t="s">
        <v>29</v>
      </c>
      <c r="M173" s="24" t="str">
        <f t="shared" si="22"/>
        <v>Striped field mouse</v>
      </c>
      <c r="N173" s="24" t="s">
        <v>83</v>
      </c>
      <c r="O173" s="24"/>
      <c r="P173" s="24"/>
      <c r="Q173" s="24"/>
      <c r="R173" s="24"/>
      <c r="S173" s="24"/>
      <c r="T173" s="24"/>
      <c r="U173" s="24" t="s">
        <v>98</v>
      </c>
      <c r="V173" s="24" t="s">
        <v>34</v>
      </c>
      <c r="W173" s="1" t="s">
        <v>20</v>
      </c>
    </row>
    <row r="174" spans="1:23" x14ac:dyDescent="0.2">
      <c r="A174" s="3">
        <v>45617</v>
      </c>
      <c r="B174" s="1">
        <v>2</v>
      </c>
      <c r="C174" s="24">
        <v>16</v>
      </c>
      <c r="D174" s="24">
        <v>5</v>
      </c>
      <c r="E174" s="25">
        <v>34</v>
      </c>
      <c r="F174" s="25">
        <v>21</v>
      </c>
      <c r="G174" s="25">
        <f t="shared" ref="G174:G194" si="27">IF(C174=1,$AU$2,IF(C174=2,$AU$3,IF(C174=3,$AU$4,IF(C174=4,$AU$5,IF(C174=5,$AU$6,IF(C174=6,$AU$7,IF(C174=7,$AU$8,IF(C174=8,$AU$9,IF(C174=9,$AU$10,IF(C174=10,$AU$11,IF(C174=11,$AU$12,IF(C174=12,$AU$13,IF(C174=13,$AU$14,IF(C174=14,$AU$15,IF(C174=15,$AU$16,IF(C174=16,$AU$17,IF(C174=17,$AU$18,IF(C174=18,$AU$19,IF(C174=19,$AU$20,IF(C174=20,$AU$21))))))))))))))))))))</f>
        <v>8</v>
      </c>
      <c r="H174" s="25">
        <v>20</v>
      </c>
      <c r="I174" s="25">
        <v>18</v>
      </c>
      <c r="J174" s="25">
        <f t="shared" ref="J174:J194" si="28">IF(C174=1,$AX$2,IF(C174=2,$AX$3,IF(C174=3,$AX$4,IF(C174=4,$AX$5,IF(C174=5,$AX$6,IF(C174=6,$AX$7,IF(C174=7,$AX$8,IF(C174=8,$AX$9,IF(C174=9,$AX$10,IF(C174=10,$AX$11,IF(C174=11,$AX$12,IF(C174=12,$AX$13,IF(C174=13,$AX$14,IF(C174=14,$AX$15,IF(C174=15,$AX$16,IF(C174=16,$AX$17,IF(C174=17,$AX$18,IF(C174=18,$AX$19,IF(C174=19,$AX$20,IF(C174=20,$AX$21))))))))))))))))))))</f>
        <v>16</v>
      </c>
      <c r="K174" s="26" t="s">
        <v>108</v>
      </c>
      <c r="L174" s="24" t="s">
        <v>29</v>
      </c>
      <c r="M174" s="24" t="str">
        <f t="shared" si="22"/>
        <v>Striped field mouse</v>
      </c>
      <c r="N174" s="24" t="s">
        <v>83</v>
      </c>
      <c r="O174" s="24"/>
      <c r="P174" s="24">
        <v>36</v>
      </c>
      <c r="Q174" s="24"/>
      <c r="R174" s="24"/>
      <c r="S174" s="24"/>
      <c r="T174" s="24"/>
      <c r="U174" s="24" t="s">
        <v>33</v>
      </c>
      <c r="V174" s="24" t="s">
        <v>104</v>
      </c>
      <c r="W174" s="1"/>
    </row>
    <row r="175" spans="1:23" x14ac:dyDescent="0.2">
      <c r="A175" s="3">
        <v>45621</v>
      </c>
      <c r="B175" s="1">
        <v>6</v>
      </c>
      <c r="C175" s="24">
        <v>16</v>
      </c>
      <c r="D175" s="24">
        <v>2</v>
      </c>
      <c r="E175" s="25">
        <v>34</v>
      </c>
      <c r="F175" s="25">
        <v>21</v>
      </c>
      <c r="G175" s="25">
        <f t="shared" si="27"/>
        <v>8</v>
      </c>
      <c r="H175" s="25">
        <v>20</v>
      </c>
      <c r="I175" s="25">
        <v>18</v>
      </c>
      <c r="J175" s="25">
        <f t="shared" si="28"/>
        <v>16</v>
      </c>
      <c r="K175" s="26" t="s">
        <v>109</v>
      </c>
      <c r="L175" s="24" t="s">
        <v>113</v>
      </c>
      <c r="M175" s="24" t="str">
        <f t="shared" si="22"/>
        <v>Grey musk shrew</v>
      </c>
      <c r="N175" s="24" t="s">
        <v>83</v>
      </c>
      <c r="O175" s="24"/>
      <c r="P175" s="24">
        <v>64</v>
      </c>
      <c r="Q175" s="24"/>
      <c r="R175" s="24"/>
      <c r="S175" s="24"/>
      <c r="T175" s="24"/>
      <c r="U175" s="24" t="s">
        <v>33</v>
      </c>
      <c r="V175" s="24" t="s">
        <v>104</v>
      </c>
      <c r="W175" s="1" t="s">
        <v>118</v>
      </c>
    </row>
    <row r="176" spans="1:23" x14ac:dyDescent="0.2">
      <c r="A176" s="3">
        <v>45621</v>
      </c>
      <c r="B176" s="1">
        <v>6</v>
      </c>
      <c r="C176" s="24">
        <v>16</v>
      </c>
      <c r="D176" s="24">
        <v>4</v>
      </c>
      <c r="E176" s="25">
        <v>34</v>
      </c>
      <c r="F176" s="25">
        <v>21</v>
      </c>
      <c r="G176" s="25">
        <f t="shared" si="27"/>
        <v>8</v>
      </c>
      <c r="H176" s="25">
        <v>20</v>
      </c>
      <c r="I176" s="25">
        <v>18</v>
      </c>
      <c r="J176" s="25">
        <f t="shared" si="28"/>
        <v>16</v>
      </c>
      <c r="K176" s="26" t="s">
        <v>109</v>
      </c>
      <c r="L176" s="24" t="s">
        <v>113</v>
      </c>
      <c r="M176" s="24" t="str">
        <f t="shared" si="22"/>
        <v>Grey musk shrew</v>
      </c>
      <c r="N176" s="24" t="s">
        <v>83</v>
      </c>
      <c r="O176" s="24"/>
      <c r="P176" s="24">
        <v>42</v>
      </c>
      <c r="Q176" s="24"/>
      <c r="R176" s="24"/>
      <c r="S176" s="24"/>
      <c r="T176" s="24"/>
      <c r="U176" s="24" t="s">
        <v>33</v>
      </c>
      <c r="V176" s="24" t="s">
        <v>104</v>
      </c>
      <c r="W176" s="1" t="s">
        <v>119</v>
      </c>
    </row>
    <row r="177" spans="1:23" x14ac:dyDescent="0.2">
      <c r="A177" s="3">
        <v>45622</v>
      </c>
      <c r="B177" s="1">
        <v>7</v>
      </c>
      <c r="C177" s="24">
        <v>16</v>
      </c>
      <c r="D177" s="24">
        <v>2</v>
      </c>
      <c r="E177" s="25">
        <v>34</v>
      </c>
      <c r="F177" s="25">
        <v>21</v>
      </c>
      <c r="G177" s="25">
        <f t="shared" si="27"/>
        <v>8</v>
      </c>
      <c r="H177" s="25">
        <v>20</v>
      </c>
      <c r="I177" s="25">
        <v>18</v>
      </c>
      <c r="J177" s="25">
        <f t="shared" si="28"/>
        <v>16</v>
      </c>
      <c r="K177" s="26" t="s">
        <v>109</v>
      </c>
      <c r="L177" s="24" t="s">
        <v>29</v>
      </c>
      <c r="M177" s="24" t="str">
        <f t="shared" si="22"/>
        <v>Striped field mouse</v>
      </c>
      <c r="N177" s="24" t="s">
        <v>83</v>
      </c>
      <c r="O177" s="24"/>
      <c r="P177" s="24">
        <v>32</v>
      </c>
      <c r="Q177" s="24"/>
      <c r="R177" s="24"/>
      <c r="S177" s="24"/>
      <c r="T177" s="24"/>
      <c r="U177" s="24" t="s">
        <v>98</v>
      </c>
      <c r="V177" s="24" t="s">
        <v>34</v>
      </c>
      <c r="W177" s="1" t="s">
        <v>20</v>
      </c>
    </row>
    <row r="178" spans="1:23" x14ac:dyDescent="0.2">
      <c r="A178" s="3">
        <v>45622</v>
      </c>
      <c r="B178" s="1">
        <v>7</v>
      </c>
      <c r="C178" s="24">
        <v>16</v>
      </c>
      <c r="D178" s="24">
        <v>3</v>
      </c>
      <c r="E178" s="25">
        <v>34</v>
      </c>
      <c r="F178" s="25">
        <v>21</v>
      </c>
      <c r="G178" s="25">
        <f t="shared" si="27"/>
        <v>8</v>
      </c>
      <c r="H178" s="25">
        <v>20</v>
      </c>
      <c r="I178" s="25">
        <v>18</v>
      </c>
      <c r="J178" s="25">
        <f t="shared" si="28"/>
        <v>16</v>
      </c>
      <c r="K178" s="26" t="s">
        <v>109</v>
      </c>
      <c r="L178" s="24" t="s">
        <v>113</v>
      </c>
      <c r="M178" s="24" t="str">
        <f t="shared" si="22"/>
        <v>Grey musk shrew</v>
      </c>
      <c r="N178" s="24" t="s">
        <v>83</v>
      </c>
      <c r="O178" s="24"/>
      <c r="P178" s="24">
        <v>64</v>
      </c>
      <c r="Q178" s="24"/>
      <c r="R178" s="24"/>
      <c r="S178" s="24"/>
      <c r="T178" s="24"/>
      <c r="U178" s="24" t="s">
        <v>98</v>
      </c>
      <c r="V178" s="24" t="s">
        <v>34</v>
      </c>
      <c r="W178" s="1" t="s">
        <v>121</v>
      </c>
    </row>
    <row r="179" spans="1:23" x14ac:dyDescent="0.2">
      <c r="A179" s="3">
        <v>45622</v>
      </c>
      <c r="B179" s="1">
        <v>7</v>
      </c>
      <c r="C179" s="24">
        <v>16</v>
      </c>
      <c r="D179" s="24">
        <v>4</v>
      </c>
      <c r="E179" s="25">
        <v>34</v>
      </c>
      <c r="F179" s="25">
        <v>21</v>
      </c>
      <c r="G179" s="25">
        <f t="shared" si="27"/>
        <v>8</v>
      </c>
      <c r="H179" s="25">
        <v>20</v>
      </c>
      <c r="I179" s="25">
        <v>18</v>
      </c>
      <c r="J179" s="25">
        <f t="shared" si="28"/>
        <v>16</v>
      </c>
      <c r="K179" s="26" t="s">
        <v>109</v>
      </c>
      <c r="L179" s="24" t="s">
        <v>113</v>
      </c>
      <c r="M179" s="24" t="str">
        <f t="shared" si="22"/>
        <v>Grey musk shrew</v>
      </c>
      <c r="N179" s="24" t="s">
        <v>79</v>
      </c>
      <c r="O179" s="24"/>
      <c r="P179" s="24">
        <v>22</v>
      </c>
      <c r="Q179" s="24"/>
      <c r="R179" s="24"/>
      <c r="S179" s="24"/>
      <c r="T179" s="24"/>
      <c r="U179" s="24" t="s">
        <v>33</v>
      </c>
      <c r="V179" s="24" t="s">
        <v>34</v>
      </c>
      <c r="W179" s="1"/>
    </row>
    <row r="180" spans="1:23" x14ac:dyDescent="0.2">
      <c r="A180" s="3">
        <v>45622</v>
      </c>
      <c r="B180" s="1">
        <v>7</v>
      </c>
      <c r="C180" s="24">
        <v>16</v>
      </c>
      <c r="D180" s="24">
        <v>5</v>
      </c>
      <c r="E180" s="25">
        <v>34</v>
      </c>
      <c r="F180" s="25">
        <v>21</v>
      </c>
      <c r="G180" s="25">
        <f t="shared" si="27"/>
        <v>8</v>
      </c>
      <c r="H180" s="25">
        <v>20</v>
      </c>
      <c r="I180" s="25">
        <v>18</v>
      </c>
      <c r="J180" s="25">
        <f t="shared" si="28"/>
        <v>16</v>
      </c>
      <c r="K180" s="26" t="s">
        <v>109</v>
      </c>
      <c r="L180" s="24" t="s">
        <v>29</v>
      </c>
      <c r="M180" s="24" t="str">
        <f t="shared" si="22"/>
        <v>Striped field mouse</v>
      </c>
      <c r="N180" s="24" t="s">
        <v>83</v>
      </c>
      <c r="O180" s="24"/>
      <c r="P180" s="24">
        <v>8</v>
      </c>
      <c r="Q180" s="24"/>
      <c r="R180" s="24"/>
      <c r="S180" s="24"/>
      <c r="T180" s="24"/>
      <c r="U180" s="24" t="s">
        <v>33</v>
      </c>
      <c r="V180" s="24" t="s">
        <v>34</v>
      </c>
      <c r="W180" s="1" t="s">
        <v>122</v>
      </c>
    </row>
    <row r="181" spans="1:23" x14ac:dyDescent="0.2">
      <c r="A181" s="3">
        <v>45623</v>
      </c>
      <c r="B181" s="1">
        <v>8</v>
      </c>
      <c r="C181" s="24">
        <v>16</v>
      </c>
      <c r="D181" s="24">
        <v>2</v>
      </c>
      <c r="E181" s="25">
        <v>34</v>
      </c>
      <c r="F181" s="25">
        <v>21</v>
      </c>
      <c r="G181" s="25">
        <f t="shared" si="27"/>
        <v>8</v>
      </c>
      <c r="H181" s="25">
        <v>20</v>
      </c>
      <c r="I181" s="25">
        <v>18</v>
      </c>
      <c r="J181" s="25">
        <f t="shared" si="28"/>
        <v>16</v>
      </c>
      <c r="K181" s="26" t="s">
        <v>109</v>
      </c>
      <c r="L181" s="24" t="s">
        <v>113</v>
      </c>
      <c r="M181" s="24" t="str">
        <f t="shared" si="22"/>
        <v>Grey musk shrew</v>
      </c>
      <c r="N181" s="24" t="s">
        <v>79</v>
      </c>
      <c r="O181" s="24"/>
      <c r="P181" s="24">
        <v>26</v>
      </c>
      <c r="Q181" s="24"/>
      <c r="R181" s="24"/>
      <c r="S181" s="24"/>
      <c r="T181" s="24"/>
      <c r="U181" s="24" t="s">
        <v>98</v>
      </c>
      <c r="V181" s="24" t="s">
        <v>34</v>
      </c>
      <c r="W181" s="1" t="s">
        <v>20</v>
      </c>
    </row>
    <row r="182" spans="1:23" x14ac:dyDescent="0.2">
      <c r="A182" s="3">
        <v>45623</v>
      </c>
      <c r="B182" s="1">
        <v>8</v>
      </c>
      <c r="C182" s="24">
        <v>16</v>
      </c>
      <c r="D182" s="24">
        <v>1</v>
      </c>
      <c r="E182" s="25">
        <v>34</v>
      </c>
      <c r="F182" s="25">
        <v>21</v>
      </c>
      <c r="G182" s="25">
        <f t="shared" si="27"/>
        <v>8</v>
      </c>
      <c r="H182" s="25">
        <v>20</v>
      </c>
      <c r="I182" s="25">
        <v>18</v>
      </c>
      <c r="J182" s="25">
        <f t="shared" si="28"/>
        <v>16</v>
      </c>
      <c r="K182" s="26" t="s">
        <v>109</v>
      </c>
      <c r="L182" s="24" t="s">
        <v>29</v>
      </c>
      <c r="M182" s="24" t="str">
        <f t="shared" si="22"/>
        <v>Striped field mouse</v>
      </c>
      <c r="N182" s="24" t="s">
        <v>83</v>
      </c>
      <c r="O182" s="24"/>
      <c r="P182" s="24">
        <v>42</v>
      </c>
      <c r="Q182" s="24"/>
      <c r="R182" s="24"/>
      <c r="S182" s="24"/>
      <c r="T182" s="24"/>
      <c r="U182" s="24" t="s">
        <v>33</v>
      </c>
      <c r="V182" s="24" t="s">
        <v>34</v>
      </c>
      <c r="W182" s="1"/>
    </row>
    <row r="183" spans="1:23" x14ac:dyDescent="0.2">
      <c r="A183" s="3">
        <v>45626</v>
      </c>
      <c r="B183" s="1">
        <v>11</v>
      </c>
      <c r="C183" s="24">
        <v>16</v>
      </c>
      <c r="D183" s="24">
        <v>1</v>
      </c>
      <c r="E183" s="25">
        <v>34</v>
      </c>
      <c r="F183" s="25">
        <v>21</v>
      </c>
      <c r="G183" s="25">
        <f t="shared" si="27"/>
        <v>8</v>
      </c>
      <c r="H183" s="25">
        <v>20</v>
      </c>
      <c r="I183" s="25">
        <v>18</v>
      </c>
      <c r="J183" s="25">
        <f t="shared" si="28"/>
        <v>16</v>
      </c>
      <c r="K183" s="24" t="s">
        <v>102</v>
      </c>
      <c r="L183" s="24" t="s">
        <v>29</v>
      </c>
      <c r="M183" s="24" t="str">
        <f t="shared" si="22"/>
        <v>Striped field mouse</v>
      </c>
      <c r="N183" s="24" t="s">
        <v>79</v>
      </c>
      <c r="O183" s="24"/>
      <c r="P183" s="24">
        <v>26</v>
      </c>
      <c r="Q183" s="24"/>
      <c r="R183" s="24"/>
      <c r="S183" s="24"/>
      <c r="T183" s="24"/>
      <c r="U183" s="24"/>
      <c r="V183" s="24"/>
      <c r="W183" s="1"/>
    </row>
    <row r="184" spans="1:23" x14ac:dyDescent="0.2">
      <c r="A184" s="3">
        <v>45626</v>
      </c>
      <c r="B184" s="1">
        <v>11</v>
      </c>
      <c r="C184" s="24">
        <v>16</v>
      </c>
      <c r="D184" s="24">
        <v>2</v>
      </c>
      <c r="E184" s="25">
        <v>34</v>
      </c>
      <c r="F184" s="25">
        <v>21</v>
      </c>
      <c r="G184" s="25">
        <f t="shared" si="27"/>
        <v>8</v>
      </c>
      <c r="H184" s="25">
        <v>20</v>
      </c>
      <c r="I184" s="25">
        <v>18</v>
      </c>
      <c r="J184" s="25">
        <f t="shared" si="28"/>
        <v>16</v>
      </c>
      <c r="K184" s="24" t="s">
        <v>102</v>
      </c>
      <c r="L184" s="24" t="s">
        <v>113</v>
      </c>
      <c r="M184" s="24" t="str">
        <f t="shared" si="22"/>
        <v>Grey musk shrew</v>
      </c>
      <c r="N184" s="24" t="s">
        <v>79</v>
      </c>
      <c r="O184" s="24"/>
      <c r="P184" s="24">
        <v>24</v>
      </c>
      <c r="Q184" s="24">
        <v>87.46</v>
      </c>
      <c r="R184" s="24"/>
      <c r="S184" s="24">
        <v>91.18</v>
      </c>
      <c r="T184" s="24"/>
      <c r="U184" s="24"/>
      <c r="V184" s="24"/>
      <c r="W184" s="1"/>
    </row>
    <row r="185" spans="1:23" x14ac:dyDescent="0.2">
      <c r="A185" s="3">
        <v>45619</v>
      </c>
      <c r="B185" s="1">
        <v>4</v>
      </c>
      <c r="C185" s="28">
        <v>17</v>
      </c>
      <c r="D185" s="28">
        <v>3</v>
      </c>
      <c r="E185" s="29">
        <v>34</v>
      </c>
      <c r="F185" s="29">
        <v>21</v>
      </c>
      <c r="G185" s="29">
        <f t="shared" si="27"/>
        <v>7</v>
      </c>
      <c r="H185" s="29">
        <v>20</v>
      </c>
      <c r="I185" s="29">
        <v>18</v>
      </c>
      <c r="J185" s="29">
        <f t="shared" si="28"/>
        <v>16</v>
      </c>
      <c r="K185" s="30" t="s">
        <v>109</v>
      </c>
      <c r="L185" s="28" t="s">
        <v>29</v>
      </c>
      <c r="M185" s="28" t="str">
        <f t="shared" si="22"/>
        <v>Striped field mouse</v>
      </c>
      <c r="N185" s="28" t="s">
        <v>83</v>
      </c>
      <c r="O185" s="28"/>
      <c r="P185" s="28">
        <v>32</v>
      </c>
      <c r="Q185" s="28"/>
      <c r="R185" s="28"/>
      <c r="S185" s="28"/>
      <c r="T185" s="28"/>
      <c r="U185" s="28" t="s">
        <v>98</v>
      </c>
      <c r="V185" s="28" t="s">
        <v>104</v>
      </c>
      <c r="W185" s="1" t="s">
        <v>117</v>
      </c>
    </row>
    <row r="186" spans="1:23" x14ac:dyDescent="0.2">
      <c r="A186" s="3">
        <v>45620</v>
      </c>
      <c r="B186" s="1">
        <v>5</v>
      </c>
      <c r="C186" s="28">
        <v>17</v>
      </c>
      <c r="D186" s="28">
        <v>3</v>
      </c>
      <c r="E186" s="29">
        <v>34</v>
      </c>
      <c r="F186" s="29">
        <v>21</v>
      </c>
      <c r="G186" s="29">
        <f t="shared" si="27"/>
        <v>7</v>
      </c>
      <c r="H186" s="29">
        <v>20</v>
      </c>
      <c r="I186" s="29">
        <v>18</v>
      </c>
      <c r="J186" s="29">
        <f t="shared" si="28"/>
        <v>16</v>
      </c>
      <c r="K186" s="30" t="s">
        <v>109</v>
      </c>
      <c r="L186" s="28" t="s">
        <v>29</v>
      </c>
      <c r="M186" s="28" t="str">
        <f t="shared" si="22"/>
        <v>Striped field mouse</v>
      </c>
      <c r="N186" s="28" t="s">
        <v>83</v>
      </c>
      <c r="O186" s="28"/>
      <c r="P186" s="28">
        <v>30</v>
      </c>
      <c r="Q186" s="28"/>
      <c r="R186" s="28"/>
      <c r="S186" s="28"/>
      <c r="T186" s="28"/>
      <c r="U186" s="28" t="s">
        <v>33</v>
      </c>
      <c r="V186" s="28" t="s">
        <v>104</v>
      </c>
      <c r="W186" s="1"/>
    </row>
    <row r="187" spans="1:23" x14ac:dyDescent="0.2">
      <c r="A187" s="3">
        <v>45621</v>
      </c>
      <c r="B187" s="1">
        <v>6</v>
      </c>
      <c r="C187" s="28">
        <v>17</v>
      </c>
      <c r="D187" s="28">
        <v>1</v>
      </c>
      <c r="E187" s="29">
        <v>34</v>
      </c>
      <c r="F187" s="29">
        <v>21</v>
      </c>
      <c r="G187" s="29">
        <f t="shared" si="27"/>
        <v>7</v>
      </c>
      <c r="H187" s="29">
        <v>20</v>
      </c>
      <c r="I187" s="29">
        <v>18</v>
      </c>
      <c r="J187" s="29">
        <f t="shared" si="28"/>
        <v>16</v>
      </c>
      <c r="K187" s="30" t="s">
        <v>109</v>
      </c>
      <c r="L187" s="28" t="s">
        <v>29</v>
      </c>
      <c r="M187" s="28" t="str">
        <f t="shared" si="22"/>
        <v>Striped field mouse</v>
      </c>
      <c r="N187" s="28" t="s">
        <v>83</v>
      </c>
      <c r="O187" s="28"/>
      <c r="P187" s="28">
        <v>64</v>
      </c>
      <c r="Q187" s="28"/>
      <c r="R187" s="28"/>
      <c r="S187" s="28"/>
      <c r="T187" s="28"/>
      <c r="U187" s="28" t="s">
        <v>33</v>
      </c>
      <c r="V187" s="28" t="s">
        <v>104</v>
      </c>
      <c r="W187" s="1"/>
    </row>
    <row r="188" spans="1:23" x14ac:dyDescent="0.2">
      <c r="A188" s="3">
        <v>45621</v>
      </c>
      <c r="B188" s="1">
        <v>6</v>
      </c>
      <c r="C188" s="28">
        <v>17</v>
      </c>
      <c r="D188" s="28">
        <v>3</v>
      </c>
      <c r="E188" s="29">
        <v>34</v>
      </c>
      <c r="F188" s="29">
        <v>21</v>
      </c>
      <c r="G188" s="29">
        <f t="shared" si="27"/>
        <v>7</v>
      </c>
      <c r="H188" s="29">
        <v>20</v>
      </c>
      <c r="I188" s="29">
        <v>18</v>
      </c>
      <c r="J188" s="29">
        <f t="shared" si="28"/>
        <v>16</v>
      </c>
      <c r="K188" s="30" t="s">
        <v>109</v>
      </c>
      <c r="L188" s="28" t="s">
        <v>29</v>
      </c>
      <c r="M188" s="28" t="str">
        <f t="shared" si="22"/>
        <v>Striped field mouse</v>
      </c>
      <c r="N188" s="28" t="s">
        <v>83</v>
      </c>
      <c r="O188" s="28"/>
      <c r="P188" s="28">
        <v>34</v>
      </c>
      <c r="Q188" s="28"/>
      <c r="R188" s="28"/>
      <c r="S188" s="28"/>
      <c r="T188" s="28"/>
      <c r="U188" s="28" t="s">
        <v>33</v>
      </c>
      <c r="V188" s="28" t="s">
        <v>104</v>
      </c>
      <c r="W188" s="1"/>
    </row>
    <row r="189" spans="1:23" x14ac:dyDescent="0.2">
      <c r="A189" s="3">
        <v>45622</v>
      </c>
      <c r="B189" s="1">
        <v>7</v>
      </c>
      <c r="C189" s="28">
        <v>17</v>
      </c>
      <c r="D189" s="28">
        <v>3</v>
      </c>
      <c r="E189" s="29">
        <v>34</v>
      </c>
      <c r="F189" s="29">
        <v>21</v>
      </c>
      <c r="G189" s="29">
        <f t="shared" si="27"/>
        <v>7</v>
      </c>
      <c r="H189" s="29">
        <v>20</v>
      </c>
      <c r="I189" s="29">
        <v>18</v>
      </c>
      <c r="J189" s="29">
        <f t="shared" si="28"/>
        <v>16</v>
      </c>
      <c r="K189" s="30" t="s">
        <v>109</v>
      </c>
      <c r="L189" s="28" t="s">
        <v>29</v>
      </c>
      <c r="M189" s="28" t="str">
        <f t="shared" si="22"/>
        <v>Striped field mouse</v>
      </c>
      <c r="N189" s="28" t="s">
        <v>79</v>
      </c>
      <c r="O189" s="28"/>
      <c r="P189" s="28">
        <v>30</v>
      </c>
      <c r="Q189" s="28"/>
      <c r="R189" s="28"/>
      <c r="S189" s="28"/>
      <c r="T189" s="28"/>
      <c r="U189" s="28" t="s">
        <v>33</v>
      </c>
      <c r="V189" s="28" t="s">
        <v>34</v>
      </c>
      <c r="W189" s="1"/>
    </row>
    <row r="190" spans="1:23" x14ac:dyDescent="0.2">
      <c r="A190" s="3">
        <v>45622</v>
      </c>
      <c r="B190" s="1">
        <v>7</v>
      </c>
      <c r="C190" s="28">
        <v>17</v>
      </c>
      <c r="D190" s="28">
        <v>5</v>
      </c>
      <c r="E190" s="29">
        <v>34</v>
      </c>
      <c r="F190" s="29">
        <v>21</v>
      </c>
      <c r="G190" s="29">
        <f t="shared" si="27"/>
        <v>7</v>
      </c>
      <c r="H190" s="29">
        <v>20</v>
      </c>
      <c r="I190" s="29">
        <v>18</v>
      </c>
      <c r="J190" s="29">
        <f t="shared" si="28"/>
        <v>16</v>
      </c>
      <c r="K190" s="30" t="s">
        <v>109</v>
      </c>
      <c r="L190" s="28" t="s">
        <v>29</v>
      </c>
      <c r="M190" s="28" t="str">
        <f t="shared" si="22"/>
        <v>Striped field mouse</v>
      </c>
      <c r="N190" s="28" t="s">
        <v>79</v>
      </c>
      <c r="O190" s="28" t="s">
        <v>103</v>
      </c>
      <c r="P190" s="28">
        <v>56</v>
      </c>
      <c r="Q190" s="28"/>
      <c r="R190" s="28"/>
      <c r="S190" s="28"/>
      <c r="T190" s="28"/>
      <c r="U190" s="28" t="s">
        <v>33</v>
      </c>
      <c r="V190" s="28" t="s">
        <v>34</v>
      </c>
      <c r="W190" s="1"/>
    </row>
    <row r="191" spans="1:23" x14ac:dyDescent="0.2">
      <c r="A191" s="3">
        <v>45624</v>
      </c>
      <c r="B191" s="1">
        <v>9</v>
      </c>
      <c r="C191" s="28">
        <v>17</v>
      </c>
      <c r="D191" s="28">
        <v>4</v>
      </c>
      <c r="E191" s="29">
        <v>34</v>
      </c>
      <c r="F191" s="29">
        <v>21</v>
      </c>
      <c r="G191" s="29">
        <f t="shared" si="27"/>
        <v>7</v>
      </c>
      <c r="H191" s="29">
        <v>20</v>
      </c>
      <c r="I191" s="29">
        <v>18</v>
      </c>
      <c r="J191" s="29">
        <f t="shared" si="28"/>
        <v>16</v>
      </c>
      <c r="K191" s="30" t="s">
        <v>128</v>
      </c>
      <c r="L191" s="28" t="s">
        <v>29</v>
      </c>
      <c r="M191" s="28" t="str">
        <f t="shared" si="22"/>
        <v>Striped field mouse</v>
      </c>
      <c r="N191" s="28" t="s">
        <v>79</v>
      </c>
      <c r="O191" s="28"/>
      <c r="P191" s="28">
        <v>52</v>
      </c>
      <c r="Q191" s="28"/>
      <c r="R191" s="28"/>
      <c r="S191" s="28"/>
      <c r="T191" s="28"/>
      <c r="U191" s="28" t="s">
        <v>98</v>
      </c>
      <c r="V191" s="28" t="s">
        <v>34</v>
      </c>
      <c r="W191" s="1" t="s">
        <v>20</v>
      </c>
    </row>
    <row r="192" spans="1:23" x14ac:dyDescent="0.2">
      <c r="A192" s="3">
        <v>45624</v>
      </c>
      <c r="B192" s="1">
        <v>9</v>
      </c>
      <c r="C192" s="28">
        <v>17</v>
      </c>
      <c r="D192" s="28">
        <v>5</v>
      </c>
      <c r="E192" s="29">
        <v>34</v>
      </c>
      <c r="F192" s="29">
        <v>21</v>
      </c>
      <c r="G192" s="29">
        <f t="shared" si="27"/>
        <v>7</v>
      </c>
      <c r="H192" s="29">
        <v>20</v>
      </c>
      <c r="I192" s="29">
        <v>18</v>
      </c>
      <c r="J192" s="29">
        <f t="shared" si="28"/>
        <v>16</v>
      </c>
      <c r="K192" s="30" t="s">
        <v>128</v>
      </c>
      <c r="L192" s="28" t="s">
        <v>29</v>
      </c>
      <c r="M192" s="28" t="str">
        <f t="shared" si="22"/>
        <v>Striped field mouse</v>
      </c>
      <c r="N192" s="28" t="s">
        <v>83</v>
      </c>
      <c r="O192" s="28"/>
      <c r="P192" s="28">
        <v>54</v>
      </c>
      <c r="Q192" s="28"/>
      <c r="R192" s="28"/>
      <c r="S192" s="28"/>
      <c r="T192" s="28"/>
      <c r="U192" s="28" t="s">
        <v>33</v>
      </c>
      <c r="V192" s="28" t="s">
        <v>34</v>
      </c>
      <c r="W192" s="1" t="s">
        <v>130</v>
      </c>
    </row>
    <row r="193" spans="1:23" x14ac:dyDescent="0.2">
      <c r="A193" s="3">
        <v>45626</v>
      </c>
      <c r="B193" s="1">
        <v>11</v>
      </c>
      <c r="C193" s="28">
        <v>17</v>
      </c>
      <c r="D193" s="28">
        <v>1</v>
      </c>
      <c r="E193" s="29">
        <v>34</v>
      </c>
      <c r="F193" s="29">
        <v>21</v>
      </c>
      <c r="G193" s="29">
        <f t="shared" si="27"/>
        <v>7</v>
      </c>
      <c r="H193" s="29">
        <v>20</v>
      </c>
      <c r="I193" s="29">
        <v>18</v>
      </c>
      <c r="J193" s="29">
        <f t="shared" si="28"/>
        <v>16</v>
      </c>
      <c r="K193" s="28" t="s">
        <v>102</v>
      </c>
      <c r="L193" s="28" t="s">
        <v>29</v>
      </c>
      <c r="M193" s="28" t="str">
        <f t="shared" si="22"/>
        <v>Striped field mouse</v>
      </c>
      <c r="N193" s="28" t="s">
        <v>83</v>
      </c>
      <c r="O193" s="28" t="s">
        <v>135</v>
      </c>
      <c r="P193" s="28">
        <v>50</v>
      </c>
      <c r="Q193" s="28"/>
      <c r="R193" s="28"/>
      <c r="S193" s="28"/>
      <c r="T193" s="28"/>
      <c r="U193" s="28"/>
      <c r="V193" s="28"/>
      <c r="W193" s="1"/>
    </row>
    <row r="194" spans="1:23" x14ac:dyDescent="0.2">
      <c r="A194" s="3">
        <v>45626</v>
      </c>
      <c r="B194" s="1">
        <v>11</v>
      </c>
      <c r="C194" s="28">
        <v>17</v>
      </c>
      <c r="D194" s="28">
        <v>3</v>
      </c>
      <c r="E194" s="29">
        <v>34</v>
      </c>
      <c r="F194" s="29">
        <v>21</v>
      </c>
      <c r="G194" s="29">
        <f t="shared" si="27"/>
        <v>7</v>
      </c>
      <c r="H194" s="29">
        <v>20</v>
      </c>
      <c r="I194" s="29">
        <v>18</v>
      </c>
      <c r="J194" s="29">
        <f t="shared" si="28"/>
        <v>16</v>
      </c>
      <c r="K194" s="28" t="s">
        <v>102</v>
      </c>
      <c r="L194" s="28" t="s">
        <v>29</v>
      </c>
      <c r="M194" s="28" t="str">
        <f t="shared" ref="M194:M235" si="29">IF(L194 = $Z$2, "Striped field mouse", IF(L194=$Z$3,"Vlei rat",IF(L194=$Z$4, "Cape gerbil", IF(L194=$Z$5,"Pygmy mouse", IF(L194=$Z$6, "Grey musk shrew",IF(L194=$Z$7, "Cape rock sengi",IF(L194=$Z$8, "Namaqua rock mouse","")))))))</f>
        <v>Striped field mouse</v>
      </c>
      <c r="N194" s="28" t="s">
        <v>83</v>
      </c>
      <c r="O194" s="28"/>
      <c r="P194" s="28">
        <v>44</v>
      </c>
      <c r="Q194" s="28"/>
      <c r="R194" s="28"/>
      <c r="S194" s="28"/>
      <c r="T194" s="28"/>
      <c r="U194" s="28" t="s">
        <v>98</v>
      </c>
      <c r="V194" s="28"/>
      <c r="W194" s="1"/>
    </row>
    <row r="195" spans="1:23" x14ac:dyDescent="0.2">
      <c r="A195" s="3">
        <v>45553</v>
      </c>
      <c r="B195" s="1">
        <v>2</v>
      </c>
      <c r="C195" s="24">
        <v>18</v>
      </c>
      <c r="D195" s="24">
        <v>3</v>
      </c>
      <c r="E195" s="25">
        <v>34</v>
      </c>
      <c r="F195" s="25">
        <v>21</v>
      </c>
      <c r="G195" s="25">
        <f>IF(C195=1,$AI$2,IF(C195=2,$AI$3,IF(C195=3,$AI$4,IF(C195=4,$AI$5,IF(C195=5,$AI$6,IF(C195=6,$AI$7,IF(C195=7,$AI$8,IF(C195=8,$AI$9,IF(C195=9,$AI$10,IF(C195=10,$AI$11,IF(C195=11,$AI$12,IF(C195=12,$AI$13,IF(C195=13,$AI$14,IF(C195=14,$AI$15,IF(C195=15,$AI$16,IF(C195=16,$AI$17,IF(C195=17,$AI$18,IF(C195=18,$AI$19,IF(C195=19,$AI$20,IF(C195=20,$AI$21))))))))))))))))))))</f>
        <v>8</v>
      </c>
      <c r="H195" s="25">
        <v>20</v>
      </c>
      <c r="I195" s="25">
        <v>18</v>
      </c>
      <c r="J195" s="25">
        <f>IF(C195=1,$AL$2,IF(C195=2,$AL$3,IF(C195=3,$AL$4,IF(C195=4,$AL$5,IF(C195=5,$AL$6,IF(C195=6,$AL$7,IF(C195=7,$AL$8,IF(C195=8,$AL$9,IF(C195=9,$AL$10,IF(C195=10,$AL$11,IF(C195=11,$AL$12,IF(C195=12,$AL$13,IF(C195=13,$AL$14,IF(C195=14,$AL$15,IF(C195=15,$AL$16,IF(C195=16,$AL$17,IF(C195=17,$AL$18,IF(C195=18,$AL$19,IF(C195=19,$AL$20,IF(C195=20,$AL$21))))))))))))))))))))</f>
        <v>16</v>
      </c>
      <c r="K195" s="26">
        <v>1.7361111111111112E-2</v>
      </c>
      <c r="L195" s="24" t="s">
        <v>29</v>
      </c>
      <c r="M195" s="24" t="str">
        <f t="shared" si="29"/>
        <v>Striped field mouse</v>
      </c>
      <c r="N195" s="24" t="s">
        <v>64</v>
      </c>
      <c r="O195" s="24" t="s">
        <v>65</v>
      </c>
      <c r="P195" s="24">
        <f>55-6</f>
        <v>49</v>
      </c>
      <c r="Q195" s="24"/>
      <c r="R195" s="24"/>
      <c r="S195" s="24"/>
      <c r="T195" s="24"/>
      <c r="U195" s="24" t="s">
        <v>33</v>
      </c>
      <c r="V195" s="24" t="s">
        <v>34</v>
      </c>
      <c r="W195" s="1"/>
    </row>
    <row r="196" spans="1:23" x14ac:dyDescent="0.2">
      <c r="A196" s="3">
        <v>45553</v>
      </c>
      <c r="B196" s="1">
        <v>2</v>
      </c>
      <c r="C196" s="24">
        <v>18</v>
      </c>
      <c r="D196" s="24">
        <v>1</v>
      </c>
      <c r="E196" s="25">
        <v>34</v>
      </c>
      <c r="F196" s="25">
        <v>21</v>
      </c>
      <c r="G196" s="25">
        <f>IF(C196=1,$AI$2,IF(C196=2,$AI$3,IF(C196=3,$AI$4,IF(C196=4,$AI$5,IF(C196=5,$AI$6,IF(C196=6,$AI$7,IF(C196=7,$AI$8,IF(C196=8,$AI$9,IF(C196=9,$AI$10,IF(C196=10,$AI$11,IF(C196=11,$AI$12,IF(C196=12,$AI$13,IF(C196=13,$AI$14,IF(C196=14,$AI$15,IF(C196=15,$AI$16,IF(C196=16,$AI$17,IF(C196=17,$AI$18,IF(C196=18,$AI$19,IF(C196=19,$AI$20,IF(C196=20,$AI$21))))))))))))))))))))</f>
        <v>8</v>
      </c>
      <c r="H196" s="25">
        <v>20</v>
      </c>
      <c r="I196" s="25">
        <v>18</v>
      </c>
      <c r="J196" s="25">
        <f>IF(C196=1,$AL$2,IF(C196=2,$AL$3,IF(C196=3,$AL$4,IF(C196=4,$AL$5,IF(C196=5,$AL$6,IF(C196=6,$AL$7,IF(C196=7,$AL$8,IF(C196=8,$AL$9,IF(C196=9,$AL$10,IF(C196=10,$AL$11,IF(C196=11,$AL$12,IF(C196=12,$AL$13,IF(C196=13,$AL$14,IF(C196=14,$AL$15,IF(C196=15,$AL$16,IF(C196=16,$AL$17,IF(C196=17,$AL$18,IF(C196=18,$AL$19,IF(C196=19,$AL$20,IF(C196=20,$AL$21))))))))))))))))))))</f>
        <v>16</v>
      </c>
      <c r="K196" s="26">
        <v>0.41666666666666669</v>
      </c>
      <c r="L196" s="24" t="s">
        <v>29</v>
      </c>
      <c r="M196" s="24" t="str">
        <f t="shared" si="29"/>
        <v>Striped field mouse</v>
      </c>
      <c r="N196" s="24" t="s">
        <v>79</v>
      </c>
      <c r="O196" s="24" t="s">
        <v>65</v>
      </c>
      <c r="P196" s="24">
        <f>54-6</f>
        <v>48</v>
      </c>
      <c r="Q196" s="24"/>
      <c r="R196" s="24"/>
      <c r="S196" s="24"/>
      <c r="T196" s="24"/>
      <c r="U196" s="24" t="s">
        <v>33</v>
      </c>
      <c r="V196" s="24" t="s">
        <v>34</v>
      </c>
      <c r="W196" s="1"/>
    </row>
    <row r="197" spans="1:23" x14ac:dyDescent="0.2">
      <c r="A197" s="3">
        <v>45616</v>
      </c>
      <c r="B197" s="1">
        <v>1</v>
      </c>
      <c r="C197" s="24">
        <v>18</v>
      </c>
      <c r="D197" s="24">
        <v>2</v>
      </c>
      <c r="E197" s="25">
        <v>34</v>
      </c>
      <c r="F197" s="25">
        <v>21</v>
      </c>
      <c r="G197" s="25">
        <f t="shared" ref="G197:G203" si="30">IF(C197=1,$AU$2,IF(C197=2,$AU$3,IF(C197=3,$AU$4,IF(C197=4,$AU$5,IF(C197=5,$AU$6,IF(C197=6,$AU$7,IF(C197=7,$AU$8,IF(C197=8,$AU$9,IF(C197=9,$AU$10,IF(C197=10,$AU$11,IF(C197=11,$AU$12,IF(C197=12,$AU$13,IF(C197=13,$AU$14,IF(C197=14,$AU$15,IF(C197=15,$AU$16,IF(C197=16,$AU$17,IF(C197=17,$AU$18,IF(C197=18,$AU$19,IF(C197=19,$AU$20,IF(C197=20,$AU$21))))))))))))))))))))</f>
        <v>7</v>
      </c>
      <c r="H197" s="25">
        <v>20</v>
      </c>
      <c r="I197" s="25">
        <v>18</v>
      </c>
      <c r="J197" s="25">
        <f t="shared" ref="J197:J203" si="31">IF(C197=1,$AX$2,IF(C197=2,$AX$3,IF(C197=3,$AX$4,IF(C197=4,$AX$5,IF(C197=5,$AX$6,IF(C197=6,$AX$7,IF(C197=7,$AX$8,IF(C197=8,$AX$9,IF(C197=9,$AX$10,IF(C197=10,$AX$11,IF(C197=11,$AX$12,IF(C197=12,$AX$13,IF(C197=13,$AX$14,IF(C197=14,$AX$15,IF(C197=15,$AX$16,IF(C197=16,$AX$17,IF(C197=17,$AX$18,IF(C197=18,$AX$19,IF(C197=19,$AX$20,IF(C197=20,$AX$21))))))))))))))))))))</f>
        <v>16</v>
      </c>
      <c r="K197" s="24" t="s">
        <v>102</v>
      </c>
      <c r="L197" s="24" t="s">
        <v>69</v>
      </c>
      <c r="M197" s="24" t="str">
        <f t="shared" si="29"/>
        <v>Cape gerbil</v>
      </c>
      <c r="N197" s="24" t="s">
        <v>83</v>
      </c>
      <c r="O197" s="24"/>
      <c r="P197" s="24">
        <v>12</v>
      </c>
      <c r="Q197" s="24">
        <v>65</v>
      </c>
      <c r="R197" s="24" t="s">
        <v>106</v>
      </c>
      <c r="S197" s="24"/>
      <c r="T197" s="24"/>
      <c r="U197" s="24" t="s">
        <v>33</v>
      </c>
      <c r="V197" s="24" t="s">
        <v>104</v>
      </c>
      <c r="W197" s="1" t="s">
        <v>107</v>
      </c>
    </row>
    <row r="198" spans="1:23" x14ac:dyDescent="0.2">
      <c r="A198" s="3">
        <v>45618</v>
      </c>
      <c r="B198" s="1">
        <v>3</v>
      </c>
      <c r="C198" s="24">
        <v>18</v>
      </c>
      <c r="D198" s="24">
        <v>2</v>
      </c>
      <c r="E198" s="25">
        <v>34</v>
      </c>
      <c r="F198" s="25">
        <v>21</v>
      </c>
      <c r="G198" s="25">
        <f t="shared" si="30"/>
        <v>7</v>
      </c>
      <c r="H198" s="25">
        <v>20</v>
      </c>
      <c r="I198" s="25">
        <v>18</v>
      </c>
      <c r="J198" s="25">
        <f t="shared" si="31"/>
        <v>16</v>
      </c>
      <c r="K198" s="26" t="s">
        <v>109</v>
      </c>
      <c r="L198" s="24" t="s">
        <v>69</v>
      </c>
      <c r="M198" s="24" t="str">
        <f t="shared" si="29"/>
        <v>Cape gerbil</v>
      </c>
      <c r="N198" s="24" t="s">
        <v>79</v>
      </c>
      <c r="O198" s="24" t="s">
        <v>110</v>
      </c>
      <c r="P198" s="24">
        <v>12</v>
      </c>
      <c r="Q198" s="24"/>
      <c r="R198" s="24"/>
      <c r="S198" s="24"/>
      <c r="T198" s="24"/>
      <c r="U198" s="24" t="s">
        <v>33</v>
      </c>
      <c r="V198" s="24" t="s">
        <v>104</v>
      </c>
      <c r="W198" s="1"/>
    </row>
    <row r="199" spans="1:23" x14ac:dyDescent="0.2">
      <c r="A199" s="3">
        <v>45621</v>
      </c>
      <c r="B199" s="1">
        <v>6</v>
      </c>
      <c r="C199" s="24">
        <v>18</v>
      </c>
      <c r="D199" s="24">
        <v>4</v>
      </c>
      <c r="E199" s="25">
        <v>34</v>
      </c>
      <c r="F199" s="25">
        <v>21</v>
      </c>
      <c r="G199" s="25">
        <f t="shared" si="30"/>
        <v>7</v>
      </c>
      <c r="H199" s="25">
        <v>20</v>
      </c>
      <c r="I199" s="25">
        <v>18</v>
      </c>
      <c r="J199" s="25">
        <f t="shared" si="31"/>
        <v>16</v>
      </c>
      <c r="K199" s="26" t="s">
        <v>109</v>
      </c>
      <c r="L199" s="24" t="s">
        <v>29</v>
      </c>
      <c r="M199" s="24" t="str">
        <f t="shared" si="29"/>
        <v>Striped field mouse</v>
      </c>
      <c r="N199" s="24" t="s">
        <v>79</v>
      </c>
      <c r="O199" s="24"/>
      <c r="P199" s="24">
        <v>40</v>
      </c>
      <c r="Q199" s="24"/>
      <c r="R199" s="24"/>
      <c r="S199" s="24"/>
      <c r="T199" s="24"/>
      <c r="U199" s="24" t="s">
        <v>33</v>
      </c>
      <c r="V199" s="24" t="s">
        <v>104</v>
      </c>
      <c r="W199" s="1"/>
    </row>
    <row r="200" spans="1:23" x14ac:dyDescent="0.2">
      <c r="A200" s="3">
        <v>45622</v>
      </c>
      <c r="B200" s="1">
        <v>7</v>
      </c>
      <c r="C200" s="24">
        <v>18</v>
      </c>
      <c r="D200" s="24">
        <v>4</v>
      </c>
      <c r="E200" s="25">
        <v>34</v>
      </c>
      <c r="F200" s="25">
        <v>21</v>
      </c>
      <c r="G200" s="25">
        <f t="shared" si="30"/>
        <v>7</v>
      </c>
      <c r="H200" s="25">
        <v>20</v>
      </c>
      <c r="I200" s="25">
        <v>18</v>
      </c>
      <c r="J200" s="25">
        <f t="shared" si="31"/>
        <v>16</v>
      </c>
      <c r="K200" s="26" t="s">
        <v>109</v>
      </c>
      <c r="L200" s="24" t="s">
        <v>29</v>
      </c>
      <c r="M200" s="24" t="str">
        <f t="shared" si="29"/>
        <v>Striped field mouse</v>
      </c>
      <c r="N200" s="24" t="s">
        <v>83</v>
      </c>
      <c r="O200" s="24"/>
      <c r="P200" s="24">
        <v>48</v>
      </c>
      <c r="Q200" s="24"/>
      <c r="R200" s="24"/>
      <c r="S200" s="24"/>
      <c r="T200" s="24"/>
      <c r="U200" s="24" t="s">
        <v>33</v>
      </c>
      <c r="V200" s="24" t="s">
        <v>34</v>
      </c>
      <c r="W200" s="1"/>
    </row>
    <row r="201" spans="1:23" x14ac:dyDescent="0.2">
      <c r="A201" s="3">
        <v>45624</v>
      </c>
      <c r="B201" s="1">
        <v>9</v>
      </c>
      <c r="C201" s="24">
        <v>18</v>
      </c>
      <c r="D201" s="24">
        <v>1</v>
      </c>
      <c r="E201" s="25">
        <v>34</v>
      </c>
      <c r="F201" s="25">
        <v>21</v>
      </c>
      <c r="G201" s="25">
        <f t="shared" si="30"/>
        <v>7</v>
      </c>
      <c r="H201" s="25">
        <v>20</v>
      </c>
      <c r="I201" s="25">
        <v>18</v>
      </c>
      <c r="J201" s="25">
        <f t="shared" si="31"/>
        <v>16</v>
      </c>
      <c r="K201" s="26" t="s">
        <v>128</v>
      </c>
      <c r="L201" s="24" t="s">
        <v>29</v>
      </c>
      <c r="M201" s="24" t="str">
        <f t="shared" si="29"/>
        <v>Striped field mouse</v>
      </c>
      <c r="N201" s="24" t="s">
        <v>83</v>
      </c>
      <c r="O201" s="24"/>
      <c r="P201" s="24">
        <v>52</v>
      </c>
      <c r="Q201" s="24"/>
      <c r="R201" s="24"/>
      <c r="S201" s="24"/>
      <c r="T201" s="24"/>
      <c r="U201" s="24" t="s">
        <v>98</v>
      </c>
      <c r="V201" s="24" t="s">
        <v>34</v>
      </c>
      <c r="W201" s="1" t="s">
        <v>20</v>
      </c>
    </row>
    <row r="202" spans="1:23" x14ac:dyDescent="0.2">
      <c r="A202" s="3">
        <v>45624</v>
      </c>
      <c r="B202" s="1">
        <v>9</v>
      </c>
      <c r="C202" s="24">
        <v>18</v>
      </c>
      <c r="D202" s="24">
        <v>2</v>
      </c>
      <c r="E202" s="25">
        <v>34</v>
      </c>
      <c r="F202" s="25">
        <v>21</v>
      </c>
      <c r="G202" s="25">
        <f t="shared" si="30"/>
        <v>7</v>
      </c>
      <c r="H202" s="25">
        <v>20</v>
      </c>
      <c r="I202" s="25">
        <v>18</v>
      </c>
      <c r="J202" s="25">
        <f t="shared" si="31"/>
        <v>16</v>
      </c>
      <c r="K202" s="26" t="s">
        <v>128</v>
      </c>
      <c r="L202" s="24" t="s">
        <v>29</v>
      </c>
      <c r="M202" s="24" t="str">
        <f t="shared" si="29"/>
        <v>Striped field mouse</v>
      </c>
      <c r="N202" s="24" t="s">
        <v>79</v>
      </c>
      <c r="O202" s="24"/>
      <c r="P202" s="24">
        <v>40</v>
      </c>
      <c r="Q202" s="24"/>
      <c r="R202" s="24"/>
      <c r="S202" s="24"/>
      <c r="T202" s="24"/>
      <c r="U202" s="24" t="s">
        <v>33</v>
      </c>
      <c r="V202" s="24" t="s">
        <v>34</v>
      </c>
      <c r="W202" s="1"/>
    </row>
    <row r="203" spans="1:23" x14ac:dyDescent="0.2">
      <c r="A203" s="3">
        <v>45626</v>
      </c>
      <c r="B203" s="1">
        <v>11</v>
      </c>
      <c r="C203" s="24">
        <v>18</v>
      </c>
      <c r="D203" s="24">
        <v>5</v>
      </c>
      <c r="E203" s="25">
        <v>34</v>
      </c>
      <c r="F203" s="25">
        <v>21</v>
      </c>
      <c r="G203" s="25">
        <f t="shared" si="30"/>
        <v>7</v>
      </c>
      <c r="H203" s="25">
        <v>20</v>
      </c>
      <c r="I203" s="25">
        <v>18</v>
      </c>
      <c r="J203" s="25">
        <f t="shared" si="31"/>
        <v>16</v>
      </c>
      <c r="K203" s="24" t="s">
        <v>102</v>
      </c>
      <c r="L203" s="24" t="s">
        <v>51</v>
      </c>
      <c r="M203" s="24" t="str">
        <f t="shared" si="29"/>
        <v>Pygmy mouse</v>
      </c>
      <c r="N203" s="24" t="s">
        <v>79</v>
      </c>
      <c r="O203" s="24"/>
      <c r="P203" s="24">
        <v>8</v>
      </c>
      <c r="Q203" s="24"/>
      <c r="R203" s="24"/>
      <c r="S203" s="24"/>
      <c r="T203" s="24"/>
      <c r="U203" s="24"/>
      <c r="V203" s="24"/>
      <c r="W203" s="1"/>
    </row>
    <row r="204" spans="1:23" x14ac:dyDescent="0.2">
      <c r="A204" s="3">
        <v>45553</v>
      </c>
      <c r="B204" s="1">
        <v>2</v>
      </c>
      <c r="C204" s="34">
        <v>19</v>
      </c>
      <c r="D204" s="34">
        <v>2</v>
      </c>
      <c r="E204" s="35">
        <v>34</v>
      </c>
      <c r="F204" s="35">
        <v>21</v>
      </c>
      <c r="G204" s="35">
        <f>IF(C204=1,$AI$2,IF(C204=2,$AI$3,IF(C204=3,$AI$4,IF(C204=4,$AI$5,IF(C204=5,$AI$6,IF(C204=6,$AI$7,IF(C204=7,$AI$8,IF(C204=8,$AI$9,IF(C204=9,$AI$10,IF(C204=10,$AI$11,IF(C204=11,$AI$12,IF(C204=12,$AI$13,IF(C204=13,$AI$14,IF(C204=14,$AI$15,IF(C204=15,$AI$16,IF(C204=16,$AI$17,IF(C204=17,$AI$18,IF(C204=18,$AI$19,IF(C204=19,$AI$20,IF(C204=20,$AI$21))))))))))))))))))))</f>
        <v>7</v>
      </c>
      <c r="H204" s="35">
        <v>20</v>
      </c>
      <c r="I204" s="35">
        <v>18</v>
      </c>
      <c r="J204" s="35">
        <f>IF(C204=1,$AL$2,IF(C204=2,$AL$3,IF(C204=3,$AL$4,IF(C204=4,$AL$5,IF(C204=5,$AL$6,IF(C204=6,$AL$7,IF(C204=7,$AL$8,IF(C204=8,$AL$9,IF(C204=9,$AL$10,IF(C204=10,$AL$11,IF(C204=11,$AL$12,IF(C204=12,$AL$13,IF(C204=13,$AL$14,IF(C204=14,$AL$15,IF(C204=15,$AL$16,IF(C204=16,$AL$17,IF(C204=17,$AL$18,IF(C204=18,$AL$19,IF(C204=19,$AL$20,IF(C204=20,$AL$21))))))))))))))))))))</f>
        <v>16</v>
      </c>
      <c r="K204" s="36">
        <v>0.41666666666666669</v>
      </c>
      <c r="L204" s="34" t="s">
        <v>29</v>
      </c>
      <c r="M204" s="34" t="str">
        <f t="shared" si="29"/>
        <v>Striped field mouse</v>
      </c>
      <c r="N204" s="34" t="s">
        <v>83</v>
      </c>
      <c r="O204" s="34"/>
      <c r="P204" s="34">
        <v>60</v>
      </c>
      <c r="Q204" s="34"/>
      <c r="R204" s="34"/>
      <c r="S204" s="34"/>
      <c r="T204" s="34"/>
      <c r="U204" s="34" t="s">
        <v>33</v>
      </c>
      <c r="V204" s="34" t="s">
        <v>34</v>
      </c>
      <c r="W204" s="1"/>
    </row>
    <row r="205" spans="1:23" x14ac:dyDescent="0.2">
      <c r="A205" s="3">
        <v>45553</v>
      </c>
      <c r="B205" s="1">
        <v>2</v>
      </c>
      <c r="C205" s="34">
        <v>19</v>
      </c>
      <c r="D205" s="34">
        <v>4</v>
      </c>
      <c r="E205" s="35">
        <v>34</v>
      </c>
      <c r="F205" s="35">
        <v>21</v>
      </c>
      <c r="G205" s="35">
        <f>IF(C205=1,$AI$2,IF(C205=2,$AI$3,IF(C205=3,$AI$4,IF(C205=4,$AI$5,IF(C205=5,$AI$6,IF(C205=6,$AI$7,IF(C205=7,$AI$8,IF(C205=8,$AI$9,IF(C205=9,$AI$10,IF(C205=10,$AI$11,IF(C205=11,$AI$12,IF(C205=12,$AI$13,IF(C205=13,$AI$14,IF(C205=14,$AI$15,IF(C205=15,$AI$16,IF(C205=16,$AI$17,IF(C205=17,$AI$18,IF(C205=18,$AI$19,IF(C205=19,$AI$20,IF(C205=20,$AI$21))))))))))))))))))))</f>
        <v>7</v>
      </c>
      <c r="H205" s="35">
        <v>20</v>
      </c>
      <c r="I205" s="35">
        <v>18</v>
      </c>
      <c r="J205" s="35">
        <f>IF(C205=1,$AL$2,IF(C205=2,$AL$3,IF(C205=3,$AL$4,IF(C205=4,$AL$5,IF(C205=5,$AL$6,IF(C205=6,$AL$7,IF(C205=7,$AL$8,IF(C205=8,$AL$9,IF(C205=9,$AL$10,IF(C205=10,$AL$11,IF(C205=11,$AL$12,IF(C205=12,$AL$13,IF(C205=13,$AL$14,IF(C205=14,$AL$15,IF(C205=15,$AL$16,IF(C205=16,$AL$17,IF(C205=17,$AL$18,IF(C205=18,$AL$19,IF(C205=19,$AL$20,IF(C205=20,$AL$21))))))))))))))))))))</f>
        <v>16</v>
      </c>
      <c r="K205" s="36">
        <v>0.41666666666666669</v>
      </c>
      <c r="L205" s="34" t="s">
        <v>29</v>
      </c>
      <c r="M205" s="34" t="str">
        <f t="shared" si="29"/>
        <v>Striped field mouse</v>
      </c>
      <c r="N205" s="34" t="s">
        <v>79</v>
      </c>
      <c r="O205" s="34" t="s">
        <v>65</v>
      </c>
      <c r="P205" s="34">
        <f>74-6</f>
        <v>68</v>
      </c>
      <c r="Q205" s="34"/>
      <c r="R205" s="34"/>
      <c r="S205" s="34"/>
      <c r="T205" s="34"/>
      <c r="U205" s="34" t="s">
        <v>33</v>
      </c>
      <c r="V205" s="34" t="s">
        <v>34</v>
      </c>
      <c r="W205" s="1"/>
    </row>
    <row r="206" spans="1:23" x14ac:dyDescent="0.2">
      <c r="A206" s="3">
        <v>45555</v>
      </c>
      <c r="B206" s="1">
        <v>4</v>
      </c>
      <c r="C206" s="34">
        <v>19</v>
      </c>
      <c r="D206" s="34">
        <v>1</v>
      </c>
      <c r="E206" s="35">
        <v>34</v>
      </c>
      <c r="F206" s="35">
        <v>21</v>
      </c>
      <c r="G206" s="35">
        <f>IF(C206=1,$AI$2,IF(C206=2,$AI$3,IF(C206=3,$AI$4,IF(C206=4,$AI$5,IF(C206=5,$AI$6,IF(C206=6,$AI$7,IF(C206=7,$AI$8,IF(C206=8,$AI$9,IF(C206=9,$AI$10,IF(C206=10,$AI$11,IF(C206=11,$AI$12,IF(C206=12,$AI$13,IF(C206=13,$AI$14,IF(C206=14,$AI$15,IF(C206=15,$AI$16,IF(C206=16,$AI$17,IF(C206=17,$AI$18,IF(C206=18,$AI$19,IF(C206=19,$AI$20,IF(C206=20,$AI$21))))))))))))))))))))</f>
        <v>7</v>
      </c>
      <c r="H206" s="35">
        <v>20</v>
      </c>
      <c r="I206" s="35">
        <v>18</v>
      </c>
      <c r="J206" s="35">
        <f>IF(C206=1,$AL$2,IF(C206=2,$AL$3,IF(C206=3,$AL$4,IF(C206=4,$AL$5,IF(C206=5,$AL$6,IF(C206=6,$AL$7,IF(C206=7,$AL$8,IF(C206=8,$AL$9,IF(C206=9,$AL$10,IF(C206=10,$AL$11,IF(C206=11,$AL$12,IF(C206=12,$AL$13,IF(C206=13,$AL$14,IF(C206=14,$AL$15,IF(C206=15,$AL$16,IF(C206=16,$AL$17,IF(C206=17,$AL$18,IF(C206=18,$AL$19,IF(C206=19,$AL$20,IF(C206=20,$AL$21))))))))))))))))))))</f>
        <v>16</v>
      </c>
      <c r="K206" s="36">
        <v>0.46527777777777779</v>
      </c>
      <c r="L206" s="34" t="s">
        <v>29</v>
      </c>
      <c r="M206" s="34" t="str">
        <f t="shared" si="29"/>
        <v>Striped field mouse</v>
      </c>
      <c r="N206" s="34" t="s">
        <v>83</v>
      </c>
      <c r="O206" s="34"/>
      <c r="P206" s="34">
        <v>65</v>
      </c>
      <c r="Q206" s="34"/>
      <c r="R206" s="34"/>
      <c r="S206" s="34"/>
      <c r="T206" s="34"/>
      <c r="U206" s="34" t="s">
        <v>98</v>
      </c>
      <c r="V206" s="34" t="s">
        <v>34</v>
      </c>
      <c r="W206" s="1" t="s">
        <v>100</v>
      </c>
    </row>
    <row r="207" spans="1:23" x14ac:dyDescent="0.2">
      <c r="A207" s="4">
        <v>45555</v>
      </c>
      <c r="B207" s="7">
        <v>4</v>
      </c>
      <c r="C207" s="37">
        <v>19</v>
      </c>
      <c r="D207" s="37">
        <v>1</v>
      </c>
      <c r="E207" s="35">
        <v>34</v>
      </c>
      <c r="F207" s="35">
        <v>21</v>
      </c>
      <c r="G207" s="35">
        <f>IF(C207=1,$AI$2,IF(C207=2,$AI$3,IF(C207=3,$AI$4,IF(C207=4,$AI$5,IF(C207=5,$AI$6,IF(C207=6,$AI$7,IF(C207=7,$AI$8,IF(C207=8,$AI$9,IF(C207=9,$AI$10,IF(C207=10,$AI$11,IF(C207=11,$AI$12,IF(C207=12,$AI$13,IF(C207=13,$AI$14,IF(C207=14,$AI$15,IF(C207=15,$AI$16,IF(C207=16,$AI$17,IF(C207=17,$AI$18,IF(C207=18,$AI$19,IF(C207=19,$AI$20,IF(C207=20,$AI$21))))))))))))))))))))</f>
        <v>7</v>
      </c>
      <c r="H207" s="35">
        <v>20</v>
      </c>
      <c r="I207" s="35">
        <v>18</v>
      </c>
      <c r="J207" s="35">
        <f>IF(C207=1,$AL$2,IF(C207=2,$AL$3,IF(C207=3,$AL$4,IF(C207=4,$AL$5,IF(C207=5,$AL$6,IF(C207=6,$AL$7,IF(C207=7,$AL$8,IF(C207=8,$AL$9,IF(C207=9,$AL$10,IF(C207=10,$AL$11,IF(C207=11,$AL$12,IF(C207=12,$AL$13,IF(C207=13,$AL$14,IF(C207=14,$AL$15,IF(C207=15,$AL$16,IF(C207=16,$AL$17,IF(C207=17,$AL$18,IF(C207=18,$AL$19,IF(C207=19,$AL$20,IF(C207=20,$AL$21))))))))))))))))))))</f>
        <v>16</v>
      </c>
      <c r="K207" s="36">
        <v>0.46527777777777779</v>
      </c>
      <c r="L207" s="37" t="s">
        <v>29</v>
      </c>
      <c r="M207" s="37" t="str">
        <f t="shared" si="29"/>
        <v>Striped field mouse</v>
      </c>
      <c r="N207" s="37" t="s">
        <v>79</v>
      </c>
      <c r="O207" s="35" t="s">
        <v>65</v>
      </c>
      <c r="P207" s="37"/>
      <c r="Q207" s="35"/>
      <c r="R207" s="35"/>
      <c r="S207" s="35"/>
      <c r="T207" s="35"/>
      <c r="U207" s="37" t="s">
        <v>98</v>
      </c>
      <c r="V207" s="35" t="s">
        <v>34</v>
      </c>
      <c r="W207" t="s">
        <v>100</v>
      </c>
    </row>
    <row r="208" spans="1:23" x14ac:dyDescent="0.2">
      <c r="A208" s="10">
        <v>45616</v>
      </c>
      <c r="B208" s="11">
        <v>1</v>
      </c>
      <c r="C208" s="37">
        <v>19</v>
      </c>
      <c r="D208" s="37">
        <v>5</v>
      </c>
      <c r="E208" s="35">
        <v>34</v>
      </c>
      <c r="F208" s="35">
        <v>21</v>
      </c>
      <c r="G208" s="35">
        <f t="shared" ref="G208:G217" si="32">IF(C208=1,$AU$2,IF(C208=2,$AU$3,IF(C208=3,$AU$4,IF(C208=4,$AU$5,IF(C208=5,$AU$6,IF(C208=6,$AU$7,IF(C208=7,$AU$8,IF(C208=8,$AU$9,IF(C208=9,$AU$10,IF(C208=10,$AU$11,IF(C208=11,$AU$12,IF(C208=12,$AU$13,IF(C208=13,$AU$14,IF(C208=14,$AU$15,IF(C208=15,$AU$16,IF(C208=16,$AU$17,IF(C208=17,$AU$18,IF(C208=18,$AU$19,IF(C208=19,$AU$20,IF(C208=20,$AU$21))))))))))))))))))))</f>
        <v>6</v>
      </c>
      <c r="H208" s="35">
        <v>20</v>
      </c>
      <c r="I208" s="35">
        <v>18</v>
      </c>
      <c r="J208" s="35">
        <f t="shared" ref="J208:J217" si="33">IF(C208=1,$AX$2,IF(C208=2,$AX$3,IF(C208=3,$AX$4,IF(C208=4,$AX$5,IF(C208=5,$AX$6,IF(C208=6,$AX$7,IF(C208=7,$AX$8,IF(C208=8,$AX$9,IF(C208=9,$AX$10,IF(C208=10,$AX$11,IF(C208=11,$AX$12,IF(C208=12,$AX$13,IF(C208=13,$AX$14,IF(C208=14,$AX$15,IF(C208=15,$AX$16,IF(C208=16,$AX$17,IF(C208=17,$AX$18,IF(C208=18,$AX$19,IF(C208=19,$AX$20,IF(C208=20,$AX$21))))))))))))))))))))</f>
        <v>16</v>
      </c>
      <c r="K208" s="34" t="s">
        <v>102</v>
      </c>
      <c r="L208" s="37" t="s">
        <v>29</v>
      </c>
      <c r="M208" s="37" t="str">
        <f t="shared" si="29"/>
        <v>Striped field mouse</v>
      </c>
      <c r="N208" s="37" t="s">
        <v>79</v>
      </c>
      <c r="O208" s="35" t="s">
        <v>103</v>
      </c>
      <c r="P208" s="37">
        <v>50</v>
      </c>
      <c r="Q208" s="35"/>
      <c r="R208" s="35"/>
      <c r="S208" s="35">
        <v>118</v>
      </c>
      <c r="T208" s="35"/>
      <c r="U208" s="37" t="s">
        <v>33</v>
      </c>
      <c r="V208" s="35" t="s">
        <v>104</v>
      </c>
      <c r="W208" s="9"/>
    </row>
    <row r="209" spans="1:23" x14ac:dyDescent="0.2">
      <c r="A209" s="4">
        <v>45618</v>
      </c>
      <c r="B209" s="7">
        <v>3</v>
      </c>
      <c r="C209" s="37">
        <v>19</v>
      </c>
      <c r="D209" s="37">
        <v>3</v>
      </c>
      <c r="E209" s="35">
        <v>34</v>
      </c>
      <c r="F209" s="35">
        <v>21</v>
      </c>
      <c r="G209" s="35">
        <f t="shared" si="32"/>
        <v>6</v>
      </c>
      <c r="H209" s="35">
        <v>20</v>
      </c>
      <c r="I209" s="35">
        <v>18</v>
      </c>
      <c r="J209" s="35">
        <f t="shared" si="33"/>
        <v>16</v>
      </c>
      <c r="K209" s="36" t="s">
        <v>109</v>
      </c>
      <c r="L209" s="37" t="s">
        <v>29</v>
      </c>
      <c r="M209" s="37" t="str">
        <f t="shared" si="29"/>
        <v>Striped field mouse</v>
      </c>
      <c r="N209" s="37" t="s">
        <v>83</v>
      </c>
      <c r="O209" s="35"/>
      <c r="P209" s="37">
        <v>30</v>
      </c>
      <c r="Q209" s="35"/>
      <c r="R209" s="35"/>
      <c r="S209" s="35"/>
      <c r="T209" s="35"/>
      <c r="U209" s="37" t="s">
        <v>33</v>
      </c>
      <c r="V209" s="35" t="s">
        <v>104</v>
      </c>
    </row>
    <row r="210" spans="1:23" x14ac:dyDescent="0.2">
      <c r="A210" s="4">
        <v>45619</v>
      </c>
      <c r="B210" s="7">
        <v>4</v>
      </c>
      <c r="C210" s="37">
        <v>19</v>
      </c>
      <c r="D210" s="37">
        <v>2</v>
      </c>
      <c r="E210" s="35">
        <v>34</v>
      </c>
      <c r="F210" s="35">
        <v>21</v>
      </c>
      <c r="G210" s="35">
        <f t="shared" si="32"/>
        <v>6</v>
      </c>
      <c r="H210" s="35">
        <v>20</v>
      </c>
      <c r="I210" s="35">
        <v>18</v>
      </c>
      <c r="J210" s="35">
        <f t="shared" si="33"/>
        <v>16</v>
      </c>
      <c r="K210" s="36" t="s">
        <v>109</v>
      </c>
      <c r="L210" s="37" t="s">
        <v>41</v>
      </c>
      <c r="M210" s="37" t="str">
        <f t="shared" si="29"/>
        <v>Cape rock sengi</v>
      </c>
      <c r="N210" s="37" t="s">
        <v>79</v>
      </c>
      <c r="O210" s="35"/>
      <c r="P210" s="37">
        <v>32</v>
      </c>
      <c r="Q210" s="35">
        <v>125</v>
      </c>
      <c r="R210" s="35">
        <v>31.9</v>
      </c>
      <c r="S210" s="35">
        <v>70.400000000000006</v>
      </c>
      <c r="T210" s="35" t="s">
        <v>111</v>
      </c>
      <c r="U210" s="37" t="s">
        <v>33</v>
      </c>
      <c r="V210" s="35" t="s">
        <v>104</v>
      </c>
      <c r="W210" t="s">
        <v>112</v>
      </c>
    </row>
    <row r="211" spans="1:23" x14ac:dyDescent="0.2">
      <c r="A211" s="4">
        <v>45619</v>
      </c>
      <c r="B211" s="7">
        <v>4</v>
      </c>
      <c r="C211" s="37">
        <v>19</v>
      </c>
      <c r="D211" s="37">
        <v>4</v>
      </c>
      <c r="E211" s="35">
        <v>34</v>
      </c>
      <c r="F211" s="35">
        <v>21</v>
      </c>
      <c r="G211" s="35">
        <f t="shared" si="32"/>
        <v>6</v>
      </c>
      <c r="H211" s="35">
        <v>20</v>
      </c>
      <c r="I211" s="35">
        <v>18</v>
      </c>
      <c r="J211" s="35">
        <f t="shared" si="33"/>
        <v>16</v>
      </c>
      <c r="K211" s="36" t="s">
        <v>109</v>
      </c>
      <c r="L211" s="37" t="s">
        <v>113</v>
      </c>
      <c r="M211" s="37" t="str">
        <f t="shared" si="29"/>
        <v>Grey musk shrew</v>
      </c>
      <c r="N211" s="37" t="s">
        <v>79</v>
      </c>
      <c r="O211" s="35" t="s">
        <v>103</v>
      </c>
      <c r="P211" s="37">
        <v>58</v>
      </c>
      <c r="Q211" s="35">
        <v>75.3</v>
      </c>
      <c r="R211" s="35"/>
      <c r="S211" s="35">
        <v>154</v>
      </c>
      <c r="T211" s="35" t="s">
        <v>114</v>
      </c>
      <c r="U211" s="35" t="s">
        <v>33</v>
      </c>
      <c r="V211" s="35" t="s">
        <v>104</v>
      </c>
    </row>
    <row r="212" spans="1:23" x14ac:dyDescent="0.2">
      <c r="A212" s="4">
        <v>45622</v>
      </c>
      <c r="B212" s="7">
        <v>7</v>
      </c>
      <c r="C212" s="37">
        <v>19</v>
      </c>
      <c r="D212" s="37">
        <v>3</v>
      </c>
      <c r="E212" s="35">
        <v>34</v>
      </c>
      <c r="F212" s="35">
        <v>21</v>
      </c>
      <c r="G212" s="35">
        <f t="shared" si="32"/>
        <v>6</v>
      </c>
      <c r="H212" s="35">
        <v>20</v>
      </c>
      <c r="I212" s="35">
        <v>18</v>
      </c>
      <c r="J212" s="35">
        <f t="shared" si="33"/>
        <v>16</v>
      </c>
      <c r="K212" s="36" t="s">
        <v>109</v>
      </c>
      <c r="L212" s="37" t="s">
        <v>29</v>
      </c>
      <c r="M212" s="37" t="str">
        <f t="shared" si="29"/>
        <v>Striped field mouse</v>
      </c>
      <c r="N212" s="37" t="s">
        <v>79</v>
      </c>
      <c r="O212" s="35"/>
      <c r="P212" s="37">
        <v>28</v>
      </c>
      <c r="Q212" s="35"/>
      <c r="R212" s="35"/>
      <c r="S212" s="35"/>
      <c r="T212" s="35"/>
      <c r="U212" s="35" t="s">
        <v>33</v>
      </c>
      <c r="V212" s="35" t="s">
        <v>34</v>
      </c>
    </row>
    <row r="213" spans="1:23" x14ac:dyDescent="0.2">
      <c r="A213" s="4">
        <v>45624</v>
      </c>
      <c r="B213" s="7">
        <v>9</v>
      </c>
      <c r="C213" s="37">
        <v>19</v>
      </c>
      <c r="D213" s="37">
        <v>4</v>
      </c>
      <c r="E213" s="35">
        <v>34</v>
      </c>
      <c r="F213" s="35">
        <v>21</v>
      </c>
      <c r="G213" s="35">
        <f t="shared" si="32"/>
        <v>6</v>
      </c>
      <c r="H213" s="35">
        <v>20</v>
      </c>
      <c r="I213" s="35">
        <v>18</v>
      </c>
      <c r="J213" s="35">
        <f t="shared" si="33"/>
        <v>16</v>
      </c>
      <c r="K213" s="36" t="s">
        <v>128</v>
      </c>
      <c r="L213" s="37" t="s">
        <v>29</v>
      </c>
      <c r="M213" s="37" t="str">
        <f t="shared" si="29"/>
        <v>Striped field mouse</v>
      </c>
      <c r="N213" s="37" t="s">
        <v>83</v>
      </c>
      <c r="O213" s="35"/>
      <c r="P213" s="37">
        <v>32</v>
      </c>
      <c r="Q213" s="35"/>
      <c r="R213" s="35"/>
      <c r="S213" s="35"/>
      <c r="T213" s="35"/>
      <c r="U213" s="35" t="s">
        <v>33</v>
      </c>
      <c r="V213" s="35" t="s">
        <v>34</v>
      </c>
    </row>
    <row r="214" spans="1:23" x14ac:dyDescent="0.2">
      <c r="A214" s="4">
        <v>45626</v>
      </c>
      <c r="B214" s="7">
        <v>11</v>
      </c>
      <c r="C214" s="37">
        <v>19</v>
      </c>
      <c r="D214" s="37">
        <v>1</v>
      </c>
      <c r="E214" s="35">
        <v>34</v>
      </c>
      <c r="F214" s="35">
        <v>21</v>
      </c>
      <c r="G214" s="35">
        <f t="shared" si="32"/>
        <v>6</v>
      </c>
      <c r="H214" s="35">
        <v>20</v>
      </c>
      <c r="I214" s="35">
        <v>18</v>
      </c>
      <c r="J214" s="35">
        <f t="shared" si="33"/>
        <v>16</v>
      </c>
      <c r="K214" s="34" t="s">
        <v>102</v>
      </c>
      <c r="L214" s="37" t="s">
        <v>51</v>
      </c>
      <c r="M214" s="37" t="str">
        <f t="shared" si="29"/>
        <v>Pygmy mouse</v>
      </c>
      <c r="N214" s="37" t="s">
        <v>83</v>
      </c>
      <c r="O214" s="35"/>
      <c r="P214" s="37">
        <v>8</v>
      </c>
      <c r="Q214" s="35"/>
      <c r="R214" s="35"/>
      <c r="S214" s="35"/>
      <c r="T214" s="35"/>
      <c r="U214" s="35"/>
      <c r="V214" s="35"/>
    </row>
    <row r="215" spans="1:23" x14ac:dyDescent="0.2">
      <c r="A215" s="4">
        <v>45626</v>
      </c>
      <c r="B215" s="7">
        <v>11</v>
      </c>
      <c r="C215" s="37">
        <v>19</v>
      </c>
      <c r="D215" s="37">
        <v>2</v>
      </c>
      <c r="E215" s="35">
        <v>34</v>
      </c>
      <c r="F215" s="35">
        <v>21</v>
      </c>
      <c r="G215" s="35">
        <f t="shared" si="32"/>
        <v>6</v>
      </c>
      <c r="H215" s="35">
        <v>20</v>
      </c>
      <c r="I215" s="35">
        <v>18</v>
      </c>
      <c r="J215" s="35">
        <f t="shared" si="33"/>
        <v>16</v>
      </c>
      <c r="K215" s="34" t="s">
        <v>102</v>
      </c>
      <c r="L215" s="37" t="s">
        <v>29</v>
      </c>
      <c r="M215" s="37" t="str">
        <f t="shared" si="29"/>
        <v>Striped field mouse</v>
      </c>
      <c r="N215" s="37" t="s">
        <v>79</v>
      </c>
      <c r="O215" s="35"/>
      <c r="P215" s="37">
        <v>26</v>
      </c>
      <c r="Q215" s="35"/>
      <c r="R215" s="35"/>
      <c r="S215" s="35"/>
      <c r="T215" s="35"/>
      <c r="U215" s="35"/>
      <c r="V215" s="35"/>
    </row>
    <row r="216" spans="1:23" x14ac:dyDescent="0.2">
      <c r="A216" s="4">
        <v>45626</v>
      </c>
      <c r="B216" s="7">
        <v>11</v>
      </c>
      <c r="C216" s="37">
        <v>19</v>
      </c>
      <c r="D216" s="37">
        <v>3</v>
      </c>
      <c r="E216" s="35">
        <v>34</v>
      </c>
      <c r="F216" s="35">
        <v>21</v>
      </c>
      <c r="G216" s="35">
        <f t="shared" si="32"/>
        <v>6</v>
      </c>
      <c r="H216" s="35">
        <v>20</v>
      </c>
      <c r="I216" s="35">
        <v>18</v>
      </c>
      <c r="J216" s="35">
        <f t="shared" si="33"/>
        <v>16</v>
      </c>
      <c r="K216" s="34" t="s">
        <v>102</v>
      </c>
      <c r="L216" s="37" t="s">
        <v>51</v>
      </c>
      <c r="M216" s="37" t="str">
        <f t="shared" si="29"/>
        <v>Pygmy mouse</v>
      </c>
      <c r="N216" s="37" t="s">
        <v>79</v>
      </c>
      <c r="O216" s="35" t="s">
        <v>103</v>
      </c>
      <c r="P216" s="37">
        <v>10</v>
      </c>
      <c r="Q216" s="35"/>
      <c r="R216" s="35"/>
      <c r="S216" s="35"/>
      <c r="T216" s="35"/>
      <c r="U216" s="35"/>
      <c r="V216" s="35"/>
      <c r="W216" t="s">
        <v>136</v>
      </c>
    </row>
    <row r="217" spans="1:23" x14ac:dyDescent="0.2">
      <c r="A217" s="4">
        <v>45626</v>
      </c>
      <c r="B217" s="7">
        <v>11</v>
      </c>
      <c r="C217" s="37">
        <v>19</v>
      </c>
      <c r="D217" s="37">
        <v>5</v>
      </c>
      <c r="E217" s="35">
        <v>34</v>
      </c>
      <c r="F217" s="35">
        <v>21</v>
      </c>
      <c r="G217" s="35">
        <f t="shared" si="32"/>
        <v>6</v>
      </c>
      <c r="H217" s="35">
        <v>20</v>
      </c>
      <c r="I217" s="35">
        <v>18</v>
      </c>
      <c r="J217" s="35">
        <f t="shared" si="33"/>
        <v>16</v>
      </c>
      <c r="K217" s="34" t="s">
        <v>102</v>
      </c>
      <c r="L217" s="37" t="s">
        <v>76</v>
      </c>
      <c r="M217" s="37" t="str">
        <f t="shared" si="29"/>
        <v>Vlei rat</v>
      </c>
      <c r="N217" s="37" t="s">
        <v>79</v>
      </c>
      <c r="O217" s="35"/>
      <c r="P217" s="37">
        <v>50</v>
      </c>
      <c r="Q217" s="35"/>
      <c r="R217" s="35"/>
      <c r="S217" s="35"/>
      <c r="T217" s="35"/>
      <c r="U217" s="35"/>
      <c r="V217" s="35"/>
    </row>
    <row r="218" spans="1:23" x14ac:dyDescent="0.2">
      <c r="A218" s="4">
        <v>45553</v>
      </c>
      <c r="B218" s="7">
        <v>2</v>
      </c>
      <c r="C218" s="38">
        <v>20</v>
      </c>
      <c r="D218" s="38">
        <v>5</v>
      </c>
      <c r="E218" s="16">
        <v>34</v>
      </c>
      <c r="F218" s="16">
        <v>21</v>
      </c>
      <c r="G218" s="16">
        <f>IF(C218=1,$AI$2,IF(C218=2,$AI$3,IF(C218=3,$AI$4,IF(C218=4,$AI$5,IF(C218=5,$AI$6,IF(C218=6,$AI$7,IF(C218=7,$AI$8,IF(C218=8,$AI$9,IF(C218=9,$AI$10,IF(C218=10,$AI$11,IF(C218=11,$AI$12,IF(C218=12,$AI$13,IF(C218=13,$AI$14,IF(C218=14,$AI$15,IF(C218=15,$AI$16,IF(C218=16,$AI$17,IF(C218=17,$AI$18,IF(C218=18,$AI$19,IF(C218=19,$AI$20,IF(C218=20,$AI$21))))))))))))))))))))</f>
        <v>6</v>
      </c>
      <c r="H218" s="16">
        <v>20</v>
      </c>
      <c r="I218" s="16">
        <v>18</v>
      </c>
      <c r="J218" s="16">
        <f>IF(C218=1,$AL$2,IF(C218=2,$AL$3,IF(C218=3,$AL$4,IF(C218=4,$AL$5,IF(C218=5,$AL$6,IF(C218=6,$AL$7,IF(C218=7,$AL$8,IF(C218=8,$AL$9,IF(C218=9,$AL$10,IF(C218=10,$AL$11,IF(C218=11,$AL$12,IF(C218=12,$AL$13,IF(C218=13,$AL$14,IF(C218=14,$AL$15,IF(C218=15,$AL$16,IF(C218=16,$AL$17,IF(C218=17,$AL$18,IF(C218=18,$AL$19,IF(C218=19,$AL$20,IF(C218=20,$AL$21))))))))))))))))))))</f>
        <v>15</v>
      </c>
      <c r="K218" s="17">
        <v>1.0416666666666666E-2</v>
      </c>
      <c r="L218" s="38" t="s">
        <v>29</v>
      </c>
      <c r="M218" s="38" t="str">
        <f t="shared" si="29"/>
        <v>Striped field mouse</v>
      </c>
      <c r="N218" s="38" t="s">
        <v>30</v>
      </c>
      <c r="O218" s="16"/>
      <c r="P218" s="38"/>
      <c r="Q218" s="16"/>
      <c r="R218" s="16"/>
      <c r="S218" s="16"/>
      <c r="T218" s="16"/>
      <c r="U218" s="16" t="s">
        <v>33</v>
      </c>
      <c r="V218" s="16" t="s">
        <v>34</v>
      </c>
    </row>
    <row r="219" spans="1:23" x14ac:dyDescent="0.2">
      <c r="A219" s="4">
        <v>45553</v>
      </c>
      <c r="B219" s="7">
        <v>2</v>
      </c>
      <c r="C219" s="38">
        <v>20</v>
      </c>
      <c r="D219" s="38">
        <v>1</v>
      </c>
      <c r="E219" s="16">
        <v>34</v>
      </c>
      <c r="F219" s="16">
        <v>21</v>
      </c>
      <c r="G219" s="16">
        <f>IF(C219=1,$AI$2,IF(C219=2,$AI$3,IF(C219=3,$AI$4,IF(C219=4,$AI$5,IF(C219=5,$AI$6,IF(C219=6,$AI$7,IF(C219=7,$AI$8,IF(C219=8,$AI$9,IF(C219=9,$AI$10,IF(C219=10,$AI$11,IF(C219=11,$AI$12,IF(C219=12,$AI$13,IF(C219=13,$AI$14,IF(C219=14,$AI$15,IF(C219=15,$AI$16,IF(C219=16,$AI$17,IF(C219=17,$AI$18,IF(C219=18,$AI$19,IF(C219=19,$AI$20,IF(C219=20,$AI$21))))))))))))))))))))</f>
        <v>6</v>
      </c>
      <c r="H219" s="16">
        <v>20</v>
      </c>
      <c r="I219" s="16">
        <v>18</v>
      </c>
      <c r="J219" s="16">
        <f>IF(C219=1,$AL$2,IF(C219=2,$AL$3,IF(C219=3,$AL$4,IF(C219=4,$AL$5,IF(C219=5,$AL$6,IF(C219=6,$AL$7,IF(C219=7,$AL$8,IF(C219=8,$AL$9,IF(C219=9,$AL$10,IF(C219=10,$AL$11,IF(C219=11,$AL$12,IF(C219=12,$AL$13,IF(C219=13,$AL$14,IF(C219=14,$AL$15,IF(C219=15,$AL$16,IF(C219=16,$AL$17,IF(C219=17,$AL$18,IF(C219=18,$AL$19,IF(C219=19,$AL$20,IF(C219=20,$AL$21))))))))))))))))))))</f>
        <v>15</v>
      </c>
      <c r="K219" s="17">
        <v>0.28472222222222221</v>
      </c>
      <c r="L219" s="38" t="s">
        <v>29</v>
      </c>
      <c r="M219" s="38" t="str">
        <f t="shared" si="29"/>
        <v>Striped field mouse</v>
      </c>
      <c r="N219" s="38" t="s">
        <v>79</v>
      </c>
      <c r="O219" s="16" t="s">
        <v>89</v>
      </c>
      <c r="P219" s="38">
        <f>68-9</f>
        <v>59</v>
      </c>
      <c r="Q219" s="16"/>
      <c r="R219" s="16"/>
      <c r="S219" s="16"/>
      <c r="T219" s="16"/>
      <c r="U219" s="16" t="s">
        <v>33</v>
      </c>
      <c r="V219" s="16" t="s">
        <v>34</v>
      </c>
    </row>
    <row r="220" spans="1:23" x14ac:dyDescent="0.2">
      <c r="A220" s="4">
        <v>45553</v>
      </c>
      <c r="B220" s="7">
        <v>2</v>
      </c>
      <c r="C220" s="38">
        <v>20</v>
      </c>
      <c r="D220" s="38">
        <v>5</v>
      </c>
      <c r="E220" s="16">
        <v>34</v>
      </c>
      <c r="F220" s="16">
        <v>21</v>
      </c>
      <c r="G220" s="16">
        <f>IF(C220=1,$AI$2,IF(C220=2,$AI$3,IF(C220=3,$AI$4,IF(C220=4,$AI$5,IF(C220=5,$AI$6,IF(C220=6,$AI$7,IF(C220=7,$AI$8,IF(C220=8,$AI$9,IF(C220=9,$AI$10,IF(C220=10,$AI$11,IF(C220=11,$AI$12,IF(C220=12,$AI$13,IF(C220=13,$AI$14,IF(C220=14,$AI$15,IF(C220=15,$AI$16,IF(C220=16,$AI$17,IF(C220=17,$AI$18,IF(C220=18,$AI$19,IF(C220=19,$AI$20,IF(C220=20,$AI$21))))))))))))))))))))</f>
        <v>6</v>
      </c>
      <c r="H220" s="16">
        <v>20</v>
      </c>
      <c r="I220" s="16">
        <v>18</v>
      </c>
      <c r="J220" s="16">
        <f>IF(C220=1,$AL$2,IF(C220=2,$AL$3,IF(C220=3,$AL$4,IF(C220=4,$AL$5,IF(C220=5,$AL$6,IF(C220=6,$AL$7,IF(C220=7,$AL$8,IF(C220=8,$AL$9,IF(C220=9,$AL$10,IF(C220=10,$AL$11,IF(C220=11,$AL$12,IF(C220=12,$AL$13,IF(C220=13,$AL$14,IF(C220=14,$AL$15,IF(C220=15,$AL$16,IF(C220=16,$AL$17,IF(C220=17,$AL$18,IF(C220=18,$AL$19,IF(C220=19,$AL$20,IF(C220=20,$AL$21))))))))))))))))))))</f>
        <v>15</v>
      </c>
      <c r="K220" s="17">
        <v>0.41666666666666669</v>
      </c>
      <c r="L220" s="38" t="s">
        <v>29</v>
      </c>
      <c r="M220" s="38" t="str">
        <f t="shared" si="29"/>
        <v>Striped field mouse</v>
      </c>
      <c r="N220" s="38" t="s">
        <v>83</v>
      </c>
      <c r="O220" s="16"/>
      <c r="P220" s="38">
        <v>58</v>
      </c>
      <c r="Q220" s="16"/>
      <c r="R220" s="16"/>
      <c r="S220" s="16"/>
      <c r="T220" s="16"/>
      <c r="U220" s="16" t="s">
        <v>33</v>
      </c>
      <c r="V220" s="16" t="s">
        <v>34</v>
      </c>
    </row>
    <row r="221" spans="1:23" x14ac:dyDescent="0.2">
      <c r="A221" s="4">
        <v>45555</v>
      </c>
      <c r="B221" s="7">
        <v>4</v>
      </c>
      <c r="C221" s="38">
        <v>20</v>
      </c>
      <c r="D221" s="38">
        <v>3</v>
      </c>
      <c r="E221" s="16">
        <v>34</v>
      </c>
      <c r="F221" s="16">
        <v>21</v>
      </c>
      <c r="G221" s="16">
        <f>IF(C221=1,$AI$2,IF(C221=2,$AI$3,IF(C221=3,$AI$4,IF(C221=4,$AI$5,IF(C221=5,$AI$6,IF(C221=6,$AI$7,IF(C221=7,$AI$8,IF(C221=8,$AI$9,IF(C221=9,$AI$10,IF(C221=10,$AI$11,IF(C221=11,$AI$12,IF(C221=12,$AI$13,IF(C221=13,$AI$14,IF(C221=14,$AI$15,IF(C221=15,$AI$16,IF(C221=16,$AI$17,IF(C221=17,$AI$18,IF(C221=18,$AI$19,IF(C221=19,$AI$20,IF(C221=20,$AI$21))))))))))))))))))))</f>
        <v>6</v>
      </c>
      <c r="H221" s="16">
        <v>20</v>
      </c>
      <c r="I221" s="16">
        <v>18</v>
      </c>
      <c r="J221" s="16">
        <f>IF(C221=1,$AL$2,IF(C221=2,$AL$3,IF(C221=3,$AL$4,IF(C221=4,$AL$5,IF(C221=5,$AL$6,IF(C221=6,$AL$7,IF(C221=7,$AL$8,IF(C221=8,$AL$9,IF(C221=9,$AL$10,IF(C221=10,$AL$11,IF(C221=11,$AL$12,IF(C221=12,$AL$13,IF(C221=13,$AL$14,IF(C221=14,$AL$15,IF(C221=15,$AL$16,IF(C221=16,$AL$17,IF(C221=17,$AL$18,IF(C221=18,$AL$19,IF(C221=19,$AL$20,IF(C221=20,$AL$21))))))))))))))))))))</f>
        <v>15</v>
      </c>
      <c r="K221" s="17">
        <v>0.46527777777777779</v>
      </c>
      <c r="L221" s="38" t="s">
        <v>29</v>
      </c>
      <c r="M221" s="38" t="str">
        <f t="shared" si="29"/>
        <v>Striped field mouse</v>
      </c>
      <c r="N221" s="38" t="s">
        <v>79</v>
      </c>
      <c r="O221" s="16" t="s">
        <v>65</v>
      </c>
      <c r="P221" s="38">
        <v>66</v>
      </c>
      <c r="Q221" s="16"/>
      <c r="R221" s="16"/>
      <c r="S221" s="16"/>
      <c r="T221" s="16"/>
      <c r="U221" s="16" t="s">
        <v>33</v>
      </c>
      <c r="V221" s="16" t="s">
        <v>34</v>
      </c>
    </row>
    <row r="222" spans="1:23" x14ac:dyDescent="0.2">
      <c r="A222" s="4">
        <v>45555</v>
      </c>
      <c r="B222" s="7">
        <v>4</v>
      </c>
      <c r="C222" s="38">
        <v>20</v>
      </c>
      <c r="D222" s="38">
        <v>4</v>
      </c>
      <c r="E222" s="16">
        <v>34</v>
      </c>
      <c r="F222" s="16">
        <v>21</v>
      </c>
      <c r="G222" s="16">
        <f>IF(C222=1,$AI$2,IF(C222=2,$AI$3,IF(C222=3,$AI$4,IF(C222=4,$AI$5,IF(C222=5,$AI$6,IF(C222=6,$AI$7,IF(C222=7,$AI$8,IF(C222=8,$AI$9,IF(C222=9,$AI$10,IF(C222=10,$AI$11,IF(C222=11,$AI$12,IF(C222=12,$AI$13,IF(C222=13,$AI$14,IF(C222=14,$AI$15,IF(C222=15,$AI$16,IF(C222=16,$AI$17,IF(C222=17,$AI$18,IF(C222=18,$AI$19,IF(C222=19,$AI$20,IF(C222=20,$AI$21))))))))))))))))))))</f>
        <v>6</v>
      </c>
      <c r="H222" s="16">
        <v>20</v>
      </c>
      <c r="I222" s="16">
        <v>18</v>
      </c>
      <c r="J222" s="16">
        <f>IF(C222=1,$AL$2,IF(C222=2,$AL$3,IF(C222=3,$AL$4,IF(C222=4,$AL$5,IF(C222=5,$AL$6,IF(C222=6,$AL$7,IF(C222=7,$AL$8,IF(C222=8,$AL$9,IF(C222=9,$AL$10,IF(C222=10,$AL$11,IF(C222=11,$AL$12,IF(C222=12,$AL$13,IF(C222=13,$AL$14,IF(C222=14,$AL$15,IF(C222=15,$AL$16,IF(C222=16,$AL$17,IF(C222=17,$AL$18,IF(C222=18,$AL$19,IF(C222=19,$AL$20,IF(C222=20,$AL$21))))))))))))))))))))</f>
        <v>15</v>
      </c>
      <c r="K222" s="17">
        <v>0.46527777777777779</v>
      </c>
      <c r="L222" s="38" t="s">
        <v>29</v>
      </c>
      <c r="M222" s="38" t="str">
        <f t="shared" si="29"/>
        <v>Striped field mouse</v>
      </c>
      <c r="N222" s="38" t="s">
        <v>83</v>
      </c>
      <c r="O222" s="16"/>
      <c r="P222" s="38">
        <v>61</v>
      </c>
      <c r="Q222" s="16"/>
      <c r="R222" s="16"/>
      <c r="S222" s="16"/>
      <c r="T222" s="16"/>
      <c r="U222" s="16" t="s">
        <v>33</v>
      </c>
      <c r="V222" s="16" t="s">
        <v>34</v>
      </c>
    </row>
    <row r="223" spans="1:23" x14ac:dyDescent="0.2">
      <c r="A223" s="4">
        <v>45616</v>
      </c>
      <c r="B223" s="7">
        <v>1</v>
      </c>
      <c r="C223" s="38">
        <v>20</v>
      </c>
      <c r="D223" s="38">
        <v>1</v>
      </c>
      <c r="E223" s="16">
        <v>34</v>
      </c>
      <c r="F223" s="16">
        <v>21</v>
      </c>
      <c r="G223" s="16">
        <f t="shared" ref="G223:G235" si="34">IF(C223=1,$AU$2,IF(C223=2,$AU$3,IF(C223=3,$AU$4,IF(C223=4,$AU$5,IF(C223=5,$AU$6,IF(C223=6,$AU$7,IF(C223=7,$AU$8,IF(C223=8,$AU$9,IF(C223=9,$AU$10,IF(C223=10,$AU$11,IF(C223=11,$AU$12,IF(C223=12,$AU$13,IF(C223=13,$AU$14,IF(C223=14,$AU$15,IF(C223=15,$AU$16,IF(C223=16,$AU$17,IF(C223=17,$AU$18,IF(C223=18,$AU$19,IF(C223=19,$AU$20,IF(C223=20,$AU$21))))))))))))))))))))</f>
        <v>5</v>
      </c>
      <c r="H223" s="16">
        <v>20</v>
      </c>
      <c r="I223" s="16">
        <v>18</v>
      </c>
      <c r="J223" s="16">
        <f t="shared" ref="J223:J235" si="35">IF(C223=1,$AX$2,IF(C223=2,$AX$3,IF(C223=3,$AX$4,IF(C223=4,$AX$5,IF(C223=5,$AX$6,IF(C223=6,$AX$7,IF(C223=7,$AX$8,IF(C223=8,$AX$9,IF(C223=9,$AX$10,IF(C223=10,$AX$11,IF(C223=11,$AX$12,IF(C223=12,$AX$13,IF(C223=13,$AX$14,IF(C223=14,$AX$15,IF(C223=15,$AX$16,IF(C223=16,$AX$17,IF(C223=17,$AX$18,IF(C223=18,$AX$19,IF(C223=19,$AX$20,IF(C223=20,$AX$21))))))))))))))))))))</f>
        <v>15</v>
      </c>
      <c r="K223" s="15" t="s">
        <v>102</v>
      </c>
      <c r="L223" s="38" t="s">
        <v>29</v>
      </c>
      <c r="M223" s="38" t="str">
        <f t="shared" si="29"/>
        <v>Striped field mouse</v>
      </c>
      <c r="N223" s="38" t="s">
        <v>79</v>
      </c>
      <c r="O223" s="16"/>
      <c r="P223" s="38">
        <v>22</v>
      </c>
      <c r="Q223" s="16"/>
      <c r="R223" s="16"/>
      <c r="S223" s="16"/>
      <c r="T223" s="16"/>
      <c r="U223" s="16" t="s">
        <v>33</v>
      </c>
      <c r="V223" s="16" t="s">
        <v>104</v>
      </c>
    </row>
    <row r="224" spans="1:23" x14ac:dyDescent="0.2">
      <c r="A224" s="4">
        <v>45617</v>
      </c>
      <c r="B224" s="7">
        <v>2</v>
      </c>
      <c r="C224" s="38">
        <v>20</v>
      </c>
      <c r="D224" s="38">
        <v>1</v>
      </c>
      <c r="E224" s="16">
        <v>34</v>
      </c>
      <c r="F224" s="16">
        <v>21</v>
      </c>
      <c r="G224" s="16">
        <f t="shared" si="34"/>
        <v>5</v>
      </c>
      <c r="H224" s="16">
        <v>20</v>
      </c>
      <c r="I224" s="16">
        <v>18</v>
      </c>
      <c r="J224" s="16">
        <f t="shared" si="35"/>
        <v>15</v>
      </c>
      <c r="K224" s="17" t="s">
        <v>108</v>
      </c>
      <c r="L224" s="38" t="s">
        <v>29</v>
      </c>
      <c r="M224" s="38" t="str">
        <f t="shared" si="29"/>
        <v>Striped field mouse</v>
      </c>
      <c r="N224" s="38" t="s">
        <v>79</v>
      </c>
      <c r="O224" s="16" t="s">
        <v>103</v>
      </c>
      <c r="P224" s="38">
        <v>66</v>
      </c>
      <c r="Q224" s="16"/>
      <c r="R224" s="16"/>
      <c r="S224" s="16"/>
      <c r="T224" s="16"/>
      <c r="U224" s="16" t="s">
        <v>33</v>
      </c>
      <c r="V224" s="16" t="s">
        <v>104</v>
      </c>
    </row>
    <row r="225" spans="1:23" x14ac:dyDescent="0.2">
      <c r="A225" s="4">
        <v>45618</v>
      </c>
      <c r="B225" s="7">
        <v>3</v>
      </c>
      <c r="C225" s="38">
        <v>20</v>
      </c>
      <c r="D225" s="38">
        <v>5</v>
      </c>
      <c r="E225" s="16">
        <v>34</v>
      </c>
      <c r="F225" s="16">
        <v>21</v>
      </c>
      <c r="G225" s="16">
        <f t="shared" si="34"/>
        <v>5</v>
      </c>
      <c r="H225" s="16">
        <v>20</v>
      </c>
      <c r="I225" s="16">
        <v>18</v>
      </c>
      <c r="J225" s="16">
        <f t="shared" si="35"/>
        <v>15</v>
      </c>
      <c r="K225" s="17" t="s">
        <v>109</v>
      </c>
      <c r="L225" s="38" t="s">
        <v>29</v>
      </c>
      <c r="M225" s="38" t="str">
        <f t="shared" si="29"/>
        <v>Striped field mouse</v>
      </c>
      <c r="N225" s="38" t="s">
        <v>79</v>
      </c>
      <c r="O225" s="16" t="s">
        <v>103</v>
      </c>
      <c r="P225" s="38">
        <v>64</v>
      </c>
      <c r="Q225" s="16"/>
      <c r="R225" s="16"/>
      <c r="S225" s="16"/>
      <c r="T225" s="16"/>
      <c r="U225" s="16" t="s">
        <v>33</v>
      </c>
      <c r="V225" s="16" t="s">
        <v>104</v>
      </c>
    </row>
    <row r="226" spans="1:23" x14ac:dyDescent="0.2">
      <c r="A226" s="4">
        <v>45618</v>
      </c>
      <c r="B226" s="7">
        <v>3</v>
      </c>
      <c r="C226" s="38">
        <v>20</v>
      </c>
      <c r="D226" s="38">
        <v>3</v>
      </c>
      <c r="E226" s="16">
        <v>34</v>
      </c>
      <c r="F226" s="16">
        <v>21</v>
      </c>
      <c r="G226" s="16">
        <f t="shared" si="34"/>
        <v>5</v>
      </c>
      <c r="H226" s="16">
        <v>20</v>
      </c>
      <c r="I226" s="16">
        <v>18</v>
      </c>
      <c r="J226" s="16">
        <f t="shared" si="35"/>
        <v>15</v>
      </c>
      <c r="K226" s="17" t="s">
        <v>109</v>
      </c>
      <c r="L226" s="38" t="s">
        <v>29</v>
      </c>
      <c r="M226" s="38" t="str">
        <f t="shared" si="29"/>
        <v>Striped field mouse</v>
      </c>
      <c r="N226" s="38" t="s">
        <v>83</v>
      </c>
      <c r="O226" s="16"/>
      <c r="P226" s="38">
        <v>42</v>
      </c>
      <c r="Q226" s="16"/>
      <c r="R226" s="16"/>
      <c r="S226" s="16"/>
      <c r="T226" s="16"/>
      <c r="U226" s="16" t="s">
        <v>33</v>
      </c>
      <c r="V226" s="16" t="s">
        <v>104</v>
      </c>
    </row>
    <row r="227" spans="1:23" x14ac:dyDescent="0.2">
      <c r="A227" s="4">
        <v>45619</v>
      </c>
      <c r="B227" s="7">
        <v>4</v>
      </c>
      <c r="C227" s="38">
        <v>20</v>
      </c>
      <c r="D227" s="38">
        <v>2</v>
      </c>
      <c r="E227" s="16">
        <v>34</v>
      </c>
      <c r="F227" s="16">
        <v>21</v>
      </c>
      <c r="G227" s="16">
        <f t="shared" si="34"/>
        <v>5</v>
      </c>
      <c r="H227" s="16">
        <v>20</v>
      </c>
      <c r="I227" s="16">
        <v>18</v>
      </c>
      <c r="J227" s="16">
        <f t="shared" si="35"/>
        <v>15</v>
      </c>
      <c r="K227" s="17" t="s">
        <v>109</v>
      </c>
      <c r="L227" s="38" t="s">
        <v>29</v>
      </c>
      <c r="M227" s="38" t="str">
        <f t="shared" si="29"/>
        <v>Striped field mouse</v>
      </c>
      <c r="N227" s="38" t="s">
        <v>83</v>
      </c>
      <c r="O227" s="16"/>
      <c r="P227" s="38">
        <v>36</v>
      </c>
      <c r="Q227" s="16"/>
      <c r="R227" s="16"/>
      <c r="S227" s="16"/>
      <c r="T227" s="16"/>
      <c r="U227" s="16" t="s">
        <v>98</v>
      </c>
      <c r="V227" s="16" t="s">
        <v>104</v>
      </c>
      <c r="W227" t="s">
        <v>117</v>
      </c>
    </row>
    <row r="228" spans="1:23" x14ac:dyDescent="0.2">
      <c r="A228" s="4">
        <v>45619</v>
      </c>
      <c r="B228" s="7">
        <v>4</v>
      </c>
      <c r="C228" s="38">
        <v>20</v>
      </c>
      <c r="D228" s="38">
        <v>3</v>
      </c>
      <c r="E228" s="16">
        <v>34</v>
      </c>
      <c r="F228" s="16">
        <v>21</v>
      </c>
      <c r="G228" s="16">
        <f t="shared" si="34"/>
        <v>5</v>
      </c>
      <c r="H228" s="16">
        <v>20</v>
      </c>
      <c r="I228" s="16">
        <v>18</v>
      </c>
      <c r="J228" s="16">
        <f t="shared" si="35"/>
        <v>15</v>
      </c>
      <c r="K228" s="17" t="s">
        <v>109</v>
      </c>
      <c r="L228" s="38" t="s">
        <v>29</v>
      </c>
      <c r="M228" s="38" t="str">
        <f t="shared" si="29"/>
        <v>Striped field mouse</v>
      </c>
      <c r="N228" s="38" t="s">
        <v>83</v>
      </c>
      <c r="O228" s="16"/>
      <c r="P228" s="38">
        <v>38</v>
      </c>
      <c r="Q228" s="16"/>
      <c r="R228" s="16"/>
      <c r="S228" s="16"/>
      <c r="T228" s="16"/>
      <c r="U228" s="16" t="s">
        <v>33</v>
      </c>
      <c r="V228" s="16" t="s">
        <v>104</v>
      </c>
    </row>
    <row r="229" spans="1:23" x14ac:dyDescent="0.2">
      <c r="A229" s="4">
        <v>45619</v>
      </c>
      <c r="B229" s="7">
        <v>4</v>
      </c>
      <c r="C229" s="38">
        <v>20</v>
      </c>
      <c r="D229" s="38">
        <v>5</v>
      </c>
      <c r="E229" s="16">
        <v>34</v>
      </c>
      <c r="F229" s="16">
        <v>21</v>
      </c>
      <c r="G229" s="16">
        <f t="shared" si="34"/>
        <v>5</v>
      </c>
      <c r="H229" s="16">
        <v>20</v>
      </c>
      <c r="I229" s="16">
        <v>18</v>
      </c>
      <c r="J229" s="16">
        <f t="shared" si="35"/>
        <v>15</v>
      </c>
      <c r="K229" s="17" t="s">
        <v>109</v>
      </c>
      <c r="L229" s="38" t="s">
        <v>29</v>
      </c>
      <c r="M229" s="38" t="str">
        <f t="shared" si="29"/>
        <v>Striped field mouse</v>
      </c>
      <c r="N229" s="38" t="s">
        <v>79</v>
      </c>
      <c r="O229" s="16"/>
      <c r="P229" s="38">
        <v>56</v>
      </c>
      <c r="Q229" s="16"/>
      <c r="R229" s="16"/>
      <c r="S229" s="16"/>
      <c r="T229" s="16"/>
      <c r="U229" s="16" t="s">
        <v>98</v>
      </c>
      <c r="V229" s="16" t="s">
        <v>104</v>
      </c>
      <c r="W229" t="s">
        <v>20</v>
      </c>
    </row>
    <row r="230" spans="1:23" x14ac:dyDescent="0.2">
      <c r="A230" s="4">
        <v>45620</v>
      </c>
      <c r="B230" s="7">
        <v>5</v>
      </c>
      <c r="C230" s="38">
        <v>20</v>
      </c>
      <c r="D230" s="38">
        <v>2</v>
      </c>
      <c r="E230" s="16">
        <v>34</v>
      </c>
      <c r="F230" s="16">
        <v>21</v>
      </c>
      <c r="G230" s="16">
        <f t="shared" si="34"/>
        <v>5</v>
      </c>
      <c r="H230" s="16">
        <v>20</v>
      </c>
      <c r="I230" s="16">
        <v>18</v>
      </c>
      <c r="J230" s="16">
        <f t="shared" si="35"/>
        <v>15</v>
      </c>
      <c r="K230" s="17" t="s">
        <v>109</v>
      </c>
      <c r="L230" s="38" t="s">
        <v>29</v>
      </c>
      <c r="M230" s="38" t="str">
        <f t="shared" si="29"/>
        <v>Striped field mouse</v>
      </c>
      <c r="N230" s="38" t="s">
        <v>79</v>
      </c>
      <c r="O230" s="16"/>
      <c r="P230" s="38">
        <v>24</v>
      </c>
      <c r="Q230" s="16"/>
      <c r="R230" s="16"/>
      <c r="S230" s="16"/>
      <c r="T230" s="16"/>
      <c r="U230" s="16" t="s">
        <v>33</v>
      </c>
      <c r="V230" s="16" t="s">
        <v>104</v>
      </c>
    </row>
    <row r="231" spans="1:23" x14ac:dyDescent="0.2">
      <c r="A231" s="4">
        <v>45623</v>
      </c>
      <c r="B231" s="7">
        <v>8</v>
      </c>
      <c r="C231" s="38">
        <v>20</v>
      </c>
      <c r="D231" s="38">
        <v>4</v>
      </c>
      <c r="E231" s="16">
        <v>34</v>
      </c>
      <c r="F231" s="16">
        <v>21</v>
      </c>
      <c r="G231" s="16">
        <f t="shared" si="34"/>
        <v>5</v>
      </c>
      <c r="H231" s="16">
        <v>20</v>
      </c>
      <c r="I231" s="16">
        <v>18</v>
      </c>
      <c r="J231" s="16">
        <f t="shared" si="35"/>
        <v>15</v>
      </c>
      <c r="K231" s="17" t="s">
        <v>109</v>
      </c>
      <c r="L231" s="38" t="s">
        <v>29</v>
      </c>
      <c r="M231" s="38" t="str">
        <f t="shared" si="29"/>
        <v>Striped field mouse</v>
      </c>
      <c r="N231" s="38" t="s">
        <v>83</v>
      </c>
      <c r="O231" s="16"/>
      <c r="P231" s="38">
        <v>32</v>
      </c>
      <c r="Q231" s="16"/>
      <c r="R231" s="16"/>
      <c r="S231" s="16"/>
      <c r="T231" s="16"/>
      <c r="U231" s="16" t="s">
        <v>98</v>
      </c>
      <c r="V231" s="16" t="s">
        <v>34</v>
      </c>
      <c r="W231" t="s">
        <v>20</v>
      </c>
    </row>
    <row r="232" spans="1:23" x14ac:dyDescent="0.2">
      <c r="A232" s="4">
        <v>45624</v>
      </c>
      <c r="B232" s="7">
        <v>9</v>
      </c>
      <c r="C232" s="38">
        <v>20</v>
      </c>
      <c r="D232" s="38">
        <v>3</v>
      </c>
      <c r="E232" s="16">
        <v>34</v>
      </c>
      <c r="F232" s="16">
        <v>21</v>
      </c>
      <c r="G232" s="16">
        <f t="shared" si="34"/>
        <v>5</v>
      </c>
      <c r="H232" s="16">
        <v>20</v>
      </c>
      <c r="I232" s="16">
        <v>18</v>
      </c>
      <c r="J232" s="16">
        <f t="shared" si="35"/>
        <v>15</v>
      </c>
      <c r="K232" s="17" t="s">
        <v>128</v>
      </c>
      <c r="L232" s="38" t="s">
        <v>29</v>
      </c>
      <c r="M232" s="38" t="str">
        <f t="shared" si="29"/>
        <v>Striped field mouse</v>
      </c>
      <c r="N232" s="38" t="s">
        <v>79</v>
      </c>
      <c r="O232" s="16"/>
      <c r="P232" s="38">
        <v>30</v>
      </c>
      <c r="Q232" s="16"/>
      <c r="R232" s="16"/>
      <c r="S232" s="16"/>
      <c r="T232" s="16"/>
      <c r="U232" s="16" t="s">
        <v>98</v>
      </c>
      <c r="V232" s="16" t="s">
        <v>34</v>
      </c>
      <c r="W232" t="s">
        <v>20</v>
      </c>
    </row>
    <row r="233" spans="1:23" x14ac:dyDescent="0.2">
      <c r="A233" s="4">
        <v>45625</v>
      </c>
      <c r="B233" s="7">
        <v>10</v>
      </c>
      <c r="C233" s="38">
        <v>20</v>
      </c>
      <c r="D233" s="38">
        <v>2</v>
      </c>
      <c r="E233" s="16">
        <v>34</v>
      </c>
      <c r="F233" s="16">
        <v>21</v>
      </c>
      <c r="G233" s="16">
        <f t="shared" si="34"/>
        <v>5</v>
      </c>
      <c r="H233" s="16">
        <v>20</v>
      </c>
      <c r="I233" s="16">
        <v>18</v>
      </c>
      <c r="J233" s="16">
        <f t="shared" si="35"/>
        <v>15</v>
      </c>
      <c r="K233" s="17" t="s">
        <v>109</v>
      </c>
      <c r="L233" s="38" t="s">
        <v>51</v>
      </c>
      <c r="M233" s="38" t="str">
        <f t="shared" si="29"/>
        <v>Pygmy mouse</v>
      </c>
      <c r="N233" s="38" t="s">
        <v>83</v>
      </c>
      <c r="O233" s="16"/>
      <c r="P233" s="38">
        <v>6</v>
      </c>
      <c r="Q233" s="16"/>
      <c r="R233" s="16"/>
      <c r="S233" s="16"/>
      <c r="T233" s="16"/>
      <c r="U233" s="16" t="s">
        <v>33</v>
      </c>
      <c r="V233" s="16" t="s">
        <v>34</v>
      </c>
    </row>
    <row r="234" spans="1:23" x14ac:dyDescent="0.2">
      <c r="A234" s="4">
        <v>45626</v>
      </c>
      <c r="B234" s="7">
        <v>11</v>
      </c>
      <c r="C234" s="38">
        <v>20</v>
      </c>
      <c r="D234" s="38">
        <v>3</v>
      </c>
      <c r="E234" s="16">
        <v>34</v>
      </c>
      <c r="F234" s="16">
        <v>21</v>
      </c>
      <c r="G234" s="16">
        <f t="shared" si="34"/>
        <v>5</v>
      </c>
      <c r="H234" s="16">
        <v>20</v>
      </c>
      <c r="I234" s="16">
        <v>18</v>
      </c>
      <c r="J234" s="16">
        <f t="shared" si="35"/>
        <v>15</v>
      </c>
      <c r="K234" s="15" t="s">
        <v>102</v>
      </c>
      <c r="L234" s="38" t="s">
        <v>29</v>
      </c>
      <c r="M234" s="38" t="str">
        <f t="shared" si="29"/>
        <v>Striped field mouse</v>
      </c>
      <c r="N234" s="38" t="s">
        <v>79</v>
      </c>
      <c r="O234" s="16"/>
      <c r="P234" s="38">
        <v>34</v>
      </c>
      <c r="Q234" s="16"/>
      <c r="R234" s="16"/>
      <c r="S234" s="16"/>
      <c r="T234" s="16"/>
      <c r="U234" s="16" t="s">
        <v>98</v>
      </c>
      <c r="V234" s="16"/>
    </row>
    <row r="235" spans="1:23" x14ac:dyDescent="0.2">
      <c r="A235" s="4">
        <v>45626</v>
      </c>
      <c r="B235" s="7">
        <v>11</v>
      </c>
      <c r="C235" s="38">
        <v>20</v>
      </c>
      <c r="D235" s="38">
        <v>4</v>
      </c>
      <c r="E235" s="16">
        <v>34</v>
      </c>
      <c r="F235" s="16">
        <v>21</v>
      </c>
      <c r="G235" s="16">
        <f t="shared" si="34"/>
        <v>5</v>
      </c>
      <c r="H235" s="16">
        <v>20</v>
      </c>
      <c r="I235" s="16">
        <v>18</v>
      </c>
      <c r="J235" s="16">
        <f t="shared" si="35"/>
        <v>15</v>
      </c>
      <c r="K235" s="15" t="s">
        <v>102</v>
      </c>
      <c r="L235" s="38" t="s">
        <v>29</v>
      </c>
      <c r="M235" s="38" t="str">
        <f t="shared" si="29"/>
        <v>Striped field mouse</v>
      </c>
      <c r="N235" s="38" t="s">
        <v>79</v>
      </c>
      <c r="O235" s="16" t="s">
        <v>103</v>
      </c>
      <c r="P235" s="38">
        <v>62</v>
      </c>
      <c r="Q235" s="16"/>
      <c r="R235" s="16"/>
      <c r="S235" s="16"/>
      <c r="T235" s="16"/>
      <c r="U235" s="16"/>
      <c r="V235" s="16"/>
      <c r="W235" t="s">
        <v>137</v>
      </c>
    </row>
    <row r="1048576" spans="15:15" x14ac:dyDescent="0.2">
      <c r="O1048576" s="1"/>
    </row>
  </sheetData>
  <phoneticPr fontId="1" type="noConversion"/>
  <conditionalFormatting sqref="L1:L1048576">
    <cfRule type="containsText" dxfId="6" priority="1" operator="containsText" text="Gerbilliscus afra">
      <formula>NOT(ISERROR(SEARCH("Gerbilliscus afra",L1)))</formula>
    </cfRule>
    <cfRule type="containsText" dxfId="5" priority="2" operator="containsText" text="Otomys irroratus">
      <formula>NOT(ISERROR(SEARCH("Otomys irroratus",L1)))</formula>
    </cfRule>
    <cfRule type="containsText" dxfId="4" priority="3" operator="containsText" text="Micaelamys namaquensis">
      <formula>NOT(ISERROR(SEARCH("Micaelamys namaquensis",L1)))</formula>
    </cfRule>
    <cfRule type="containsText" dxfId="3" priority="4" operator="containsText" text="Crocidura cyanea">
      <formula>NOT(ISERROR(SEARCH("Crocidura cyanea",L1)))</formula>
    </cfRule>
    <cfRule type="containsText" dxfId="2" priority="5" operator="containsText" text="Mus minutoides">
      <formula>NOT(ISERROR(SEARCH("Mus minutoides",L1)))</formula>
    </cfRule>
    <cfRule type="containsText" dxfId="1" priority="6" operator="containsText" text="Elephantulus edwardii">
      <formula>NOT(ISERROR(SEARCH("Elephantulus edwardii",L1)))</formula>
    </cfRule>
    <cfRule type="containsText" dxfId="0" priority="7" operator="containsText" text="Rhabdomys pumilio">
      <formula>NOT(ISERROR(SEARCH("Rhabdomys pumilio",L1)))</formula>
    </cfRule>
  </conditionalFormatting>
  <pageMargins left="0.7" right="0.7" top="0.75" bottom="0.75" header="0.3" footer="0.3"/>
  <pageSetup paperSize="9" scale="75" fitToHeight="0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Sherman traps Working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Shaun Welman</dc:creator>
  <cp:keywords/>
  <dc:description/>
  <cp:lastModifiedBy>Catharina Clark</cp:lastModifiedBy>
  <cp:revision/>
  <dcterms:created xsi:type="dcterms:W3CDTF">2024-08-30T05:53:12Z</dcterms:created>
  <dcterms:modified xsi:type="dcterms:W3CDTF">2025-03-05T09:30:50Z</dcterms:modified>
  <cp:category/>
  <cp:contentStatus/>
</cp:coreProperties>
</file>