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2_ncr:500000_{DF7E8F70-FED8-1A49-A70E-BDF630E10775}" xr6:coauthVersionLast="31" xr6:coauthVersionMax="31" xr10:uidLastSave="{00000000-0000-0000-0000-000000000000}"/>
  <bookViews>
    <workbookView xWindow="0" yWindow="460" windowWidth="27520" windowHeight="15700" activeTab="1" xr2:uid="{00000000-000D-0000-FFFF-FFFF00000000}"/>
  </bookViews>
  <sheets>
    <sheet name="90平米结果演示" sheetId="1" r:id="rId1"/>
    <sheet name="自助填写自动计算表" sheetId="4" r:id="rId2"/>
  </sheets>
  <calcPr calcId="162913"/>
</workbook>
</file>

<file path=xl/calcChain.xml><?xml version="1.0" encoding="utf-8"?>
<calcChain xmlns="http://schemas.openxmlformats.org/spreadsheetml/2006/main">
  <c r="G104" i="4" l="1"/>
  <c r="G103" i="4"/>
  <c r="G102" i="4"/>
  <c r="G101" i="4"/>
  <c r="G100" i="4"/>
  <c r="G99" i="4"/>
  <c r="G98" i="4"/>
  <c r="G97" i="4"/>
  <c r="G96" i="4"/>
  <c r="G90" i="4"/>
  <c r="G89" i="4"/>
  <c r="G88" i="4"/>
  <c r="G87" i="4"/>
  <c r="G86" i="4"/>
  <c r="G73" i="4"/>
  <c r="G57" i="4"/>
  <c r="G65" i="4"/>
  <c r="G66" i="4"/>
  <c r="G67" i="4"/>
  <c r="G68" i="4"/>
  <c r="G69" i="4"/>
  <c r="G70" i="4"/>
  <c r="C95" i="4"/>
  <c r="D26" i="4" s="1"/>
  <c r="C81" i="4"/>
  <c r="C83" i="4" s="1"/>
  <c r="G83" i="4" s="1"/>
  <c r="C78" i="4"/>
  <c r="C79" i="4" s="1"/>
  <c r="G79" i="4" s="1"/>
  <c r="B26" i="4"/>
  <c r="C72" i="4"/>
  <c r="G72" i="4" s="1"/>
  <c r="K23" i="1"/>
  <c r="C61" i="4"/>
  <c r="G61" i="4" s="1"/>
  <c r="C63" i="4"/>
  <c r="G63" i="4" s="1"/>
  <c r="C64" i="4"/>
  <c r="G64" i="4" s="1"/>
  <c r="C62" i="4"/>
  <c r="G62" i="4" s="1"/>
  <c r="C59" i="4"/>
  <c r="G59" i="4" s="1"/>
  <c r="C60" i="4"/>
  <c r="G60" i="4" s="1"/>
  <c r="C58" i="4"/>
  <c r="G58" i="4" s="1"/>
  <c r="C56" i="4"/>
  <c r="G56" i="4" s="1"/>
  <c r="C54" i="4"/>
  <c r="G54" i="4" s="1"/>
  <c r="C55" i="4"/>
  <c r="G55" i="4" s="1"/>
  <c r="C53" i="4"/>
  <c r="G53" i="4" s="1"/>
  <c r="C52" i="4"/>
  <c r="G52" i="4" s="1"/>
  <c r="C51" i="4"/>
  <c r="G51" i="4" s="1"/>
  <c r="C50" i="4"/>
  <c r="G50" i="4" s="1"/>
  <c r="C48" i="4"/>
  <c r="G48" i="4" s="1"/>
  <c r="C49" i="4"/>
  <c r="G49" i="4" s="1"/>
  <c r="C47" i="4"/>
  <c r="G47" i="4" s="1"/>
  <c r="K10" i="1"/>
  <c r="E9" i="1"/>
  <c r="C46" i="4"/>
  <c r="G46" i="4" s="1"/>
  <c r="C45" i="4"/>
  <c r="G45" i="4" s="1"/>
  <c r="C35" i="4"/>
  <c r="G35" i="4" s="1"/>
  <c r="C34" i="4"/>
  <c r="G34" i="4" s="1"/>
  <c r="C33" i="4"/>
  <c r="G33" i="4" s="1"/>
  <c r="C32" i="4"/>
  <c r="G32" i="4" s="1"/>
  <c r="C42" i="4"/>
  <c r="G42" i="4" s="1"/>
  <c r="C41" i="4"/>
  <c r="G41" i="4" s="1"/>
  <c r="C39" i="4"/>
  <c r="G39" i="4" s="1"/>
  <c r="C38" i="4"/>
  <c r="G38" i="4" s="1"/>
  <c r="G78" i="4" l="1"/>
  <c r="G81" i="4"/>
  <c r="G95" i="4"/>
  <c r="G105" i="4"/>
  <c r="C82" i="4"/>
  <c r="G82" i="4" s="1"/>
  <c r="C85" i="4"/>
  <c r="G85" i="4" s="1"/>
  <c r="C80" i="4"/>
  <c r="G80" i="4" s="1"/>
  <c r="C84" i="4"/>
  <c r="C44" i="4"/>
  <c r="G44" i="4" s="1"/>
  <c r="C40" i="4"/>
  <c r="G40" i="4" s="1"/>
  <c r="C43" i="4"/>
  <c r="G43" i="4" s="1"/>
  <c r="G84" i="4" l="1"/>
  <c r="G91" i="4" s="1"/>
  <c r="C26" i="4"/>
  <c r="F26" i="4" s="1"/>
  <c r="C37" i="4"/>
  <c r="G37" i="4" s="1"/>
  <c r="C36" i="4"/>
  <c r="G36" i="4" s="1"/>
  <c r="G71" i="4" s="1"/>
  <c r="K47" i="1"/>
  <c r="E47" i="1"/>
  <c r="K46" i="1"/>
  <c r="E46" i="1"/>
  <c r="K45" i="1"/>
  <c r="E45" i="1"/>
  <c r="K44" i="1"/>
  <c r="E44" i="1"/>
  <c r="K43" i="1"/>
  <c r="E43" i="1"/>
  <c r="E48" i="1" s="1"/>
  <c r="K38" i="1"/>
  <c r="K37" i="1"/>
  <c r="K36" i="1"/>
  <c r="E36" i="1"/>
  <c r="K35" i="1"/>
  <c r="E35" i="1"/>
  <c r="K34" i="1"/>
  <c r="E34" i="1"/>
  <c r="K33" i="1"/>
  <c r="E33" i="1"/>
  <c r="K32" i="1"/>
  <c r="E32" i="1"/>
  <c r="K31" i="1"/>
  <c r="E31" i="1"/>
  <c r="E30" i="1"/>
  <c r="E29" i="1"/>
  <c r="E38" i="1" s="1"/>
  <c r="K27" i="1"/>
  <c r="K26" i="1"/>
  <c r="E24" i="1"/>
  <c r="K24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9" i="1"/>
  <c r="E10" i="1"/>
  <c r="K8" i="1"/>
  <c r="E8" i="1"/>
  <c r="K7" i="1"/>
  <c r="E7" i="1"/>
  <c r="K6" i="1"/>
  <c r="E6" i="1"/>
  <c r="K48" i="1" l="1"/>
  <c r="K39" i="1"/>
  <c r="E23" i="1"/>
  <c r="G74" i="4"/>
  <c r="K25" i="1"/>
  <c r="K28" i="1" s="1"/>
  <c r="K50" i="1" s="1"/>
  <c r="E50" i="1"/>
  <c r="G10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9" authorId="0" shapeId="0" xr:uid="{00000000-0006-0000-0100-000001000000}">
      <text>
        <r>
          <rPr>
            <b/>
            <sz val="9"/>
            <color indexed="81"/>
            <rFont val="宋体"/>
            <charset val="134"/>
            <scheme val="minor"/>
          </rPr>
          <t>指这类房间的总共使用面积之和，不知道可以留空</t>
        </r>
      </text>
    </comment>
    <comment ref="C17" authorId="0" shapeId="0" xr:uid="{00000000-0006-0000-0100-000002000000}">
      <text>
        <r>
          <rPr>
            <b/>
            <sz val="9"/>
            <color indexed="81"/>
            <rFont val="宋体"/>
            <charset val="134"/>
            <scheme val="minor"/>
          </rPr>
          <t>每建筑面积的硬装价格</t>
        </r>
      </text>
    </comment>
    <comment ref="D17" authorId="0" shapeId="0" xr:uid="{00000000-0006-0000-0100-000003000000}">
      <text>
        <r>
          <rPr>
            <sz val="9"/>
            <color indexed="81"/>
            <rFont val="宋体"/>
            <charset val="134"/>
            <scheme val="minor"/>
          </rPr>
          <t>以简装居住为基础，上浮的倍数关系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100-000004000000}">
      <text>
        <r>
          <rPr>
            <b/>
            <sz val="9"/>
            <color rgb="FF000000"/>
            <rFont val="宋体"/>
            <family val="3"/>
            <charset val="134"/>
          </rPr>
          <t>以简装居住为基础，上浮的倍数关系</t>
        </r>
      </text>
    </comment>
  </commentList>
</comments>
</file>

<file path=xl/sharedStrings.xml><?xml version="1.0" encoding="utf-8"?>
<sst xmlns="http://schemas.openxmlformats.org/spreadsheetml/2006/main" count="391" uniqueCount="214">
  <si>
    <t>墙面</t>
    <phoneticPr fontId="1" type="noConversion"/>
  </si>
  <si>
    <t>项目</t>
    <phoneticPr fontId="1" type="noConversion"/>
  </si>
  <si>
    <t>面积/数量</t>
    <phoneticPr fontId="1" type="noConversion"/>
  </si>
  <si>
    <t>单价</t>
    <phoneticPr fontId="1" type="noConversion"/>
  </si>
  <si>
    <t>总价</t>
    <phoneticPr fontId="1" type="noConversion"/>
  </si>
  <si>
    <t>地面</t>
    <phoneticPr fontId="1" type="noConversion"/>
  </si>
  <si>
    <t>不铲墙， 白色涂料</t>
    <phoneticPr fontId="1" type="noConversion"/>
  </si>
  <si>
    <t>二手地板，不做地面找平直接铺</t>
    <phoneticPr fontId="1" type="noConversion"/>
  </si>
  <si>
    <t>厨卫地砖墙砖</t>
    <phoneticPr fontId="1" type="noConversion"/>
  </si>
  <si>
    <t>厨卫吊顶</t>
    <phoneticPr fontId="1" type="noConversion"/>
  </si>
  <si>
    <t>普通PVC（号称塑钢）吊顶</t>
    <phoneticPr fontId="1" type="noConversion"/>
  </si>
  <si>
    <t>低品质砖</t>
    <phoneticPr fontId="1" type="noConversion"/>
  </si>
  <si>
    <t>橱柜</t>
    <phoneticPr fontId="1" type="noConversion"/>
  </si>
  <si>
    <t>烟机灶具</t>
    <phoneticPr fontId="1" type="noConversion"/>
  </si>
  <si>
    <t>浴霸</t>
    <phoneticPr fontId="1" type="noConversion"/>
  </si>
  <si>
    <t>卫生间浴室柜</t>
    <phoneticPr fontId="1" type="noConversion"/>
  </si>
  <si>
    <t>马桶</t>
    <phoneticPr fontId="1" type="noConversion"/>
  </si>
  <si>
    <t>花洒</t>
    <phoneticPr fontId="1" type="noConversion"/>
  </si>
  <si>
    <t>热水器</t>
    <phoneticPr fontId="1" type="noConversion"/>
  </si>
  <si>
    <t>全屋灯</t>
    <phoneticPr fontId="1" type="noConversion"/>
  </si>
  <si>
    <t>保洁</t>
    <phoneticPr fontId="1" type="noConversion"/>
  </si>
  <si>
    <t>备注</t>
    <phoneticPr fontId="1" type="noConversion"/>
  </si>
  <si>
    <t>普通4灯，灯暖浴霸</t>
    <phoneticPr fontId="1" type="noConversion"/>
  </si>
  <si>
    <t>低品质橱柜</t>
    <phoneticPr fontId="1" type="noConversion"/>
  </si>
  <si>
    <t>普通烟机灶具</t>
    <phoneticPr fontId="1" type="noConversion"/>
  </si>
  <si>
    <t>还有更便宜的柱盆</t>
    <phoneticPr fontId="1" type="noConversion"/>
  </si>
  <si>
    <t>还有更便宜的200直排</t>
    <phoneticPr fontId="1" type="noConversion"/>
  </si>
  <si>
    <t>还有更便宜的单手持</t>
    <phoneticPr fontId="1" type="noConversion"/>
  </si>
  <si>
    <t>全屋开荒保洁</t>
    <phoneticPr fontId="1" type="noConversion"/>
  </si>
  <si>
    <t>基础装修汇总</t>
    <phoneticPr fontId="1" type="noConversion"/>
  </si>
  <si>
    <t>LED吸顶灯，简易圆款，含安装</t>
    <phoneticPr fontId="1" type="noConversion"/>
  </si>
  <si>
    <t>水槽</t>
    <phoneticPr fontId="1" type="noConversion"/>
  </si>
  <si>
    <t>60单槽</t>
    <phoneticPr fontId="1" type="noConversion"/>
  </si>
  <si>
    <t>地漏五金等</t>
    <phoneticPr fontId="1" type="noConversion"/>
  </si>
  <si>
    <t>海尔美的都可以（含少量水电改造）</t>
    <phoneticPr fontId="1" type="noConversion"/>
  </si>
  <si>
    <t>水电改造</t>
    <phoneticPr fontId="1" type="noConversion"/>
  </si>
  <si>
    <t>基础水电改造</t>
    <phoneticPr fontId="1" type="noConversion"/>
  </si>
  <si>
    <t>全屋都包括</t>
    <phoneticPr fontId="1" type="noConversion"/>
  </si>
  <si>
    <t>装修部分（不含家具家电）</t>
    <phoneticPr fontId="1" type="noConversion"/>
  </si>
  <si>
    <t>床</t>
    <phoneticPr fontId="1" type="noConversion"/>
  </si>
  <si>
    <t>衣柜</t>
    <phoneticPr fontId="1" type="noConversion"/>
  </si>
  <si>
    <t>床头柜</t>
    <phoneticPr fontId="1" type="noConversion"/>
  </si>
  <si>
    <t>沙发</t>
    <phoneticPr fontId="1" type="noConversion"/>
  </si>
  <si>
    <t>茶几</t>
    <phoneticPr fontId="1" type="noConversion"/>
  </si>
  <si>
    <t>电视柜</t>
    <phoneticPr fontId="1" type="noConversion"/>
  </si>
  <si>
    <t>鞋柜</t>
    <phoneticPr fontId="1" type="noConversion"/>
  </si>
  <si>
    <t>斗橱</t>
    <phoneticPr fontId="1" type="noConversion"/>
  </si>
  <si>
    <t>家具汇总</t>
    <phoneticPr fontId="1" type="noConversion"/>
  </si>
  <si>
    <t>电视</t>
    <phoneticPr fontId="1" type="noConversion"/>
  </si>
  <si>
    <t>冰箱</t>
    <phoneticPr fontId="1" type="noConversion"/>
  </si>
  <si>
    <t>洗衣机</t>
    <phoneticPr fontId="1" type="noConversion"/>
  </si>
  <si>
    <t>空调柜式</t>
    <phoneticPr fontId="1" type="noConversion"/>
  </si>
  <si>
    <t>空调挂式</t>
    <phoneticPr fontId="1" type="noConversion"/>
  </si>
  <si>
    <t>强化复合地板或普通800大砖</t>
    <phoneticPr fontId="1" type="noConversion"/>
  </si>
  <si>
    <t>普通厨卫墙地砖</t>
    <phoneticPr fontId="1" type="noConversion"/>
  </si>
  <si>
    <t>合金集成吊顶</t>
    <phoneticPr fontId="1" type="noConversion"/>
  </si>
  <si>
    <t>品牌灯暖卫浴</t>
    <phoneticPr fontId="1" type="noConversion"/>
  </si>
  <si>
    <t>中档橱柜，考虑环保因素</t>
    <phoneticPr fontId="1" type="noConversion"/>
  </si>
  <si>
    <t>品牌烟机灶具，耐用，高效</t>
    <phoneticPr fontId="1" type="noConversion"/>
  </si>
  <si>
    <t>含地柜和镜柜，一套</t>
    <phoneticPr fontId="1" type="noConversion"/>
  </si>
  <si>
    <t>千元档性价比高品质马桶</t>
    <phoneticPr fontId="1" type="noConversion"/>
  </si>
  <si>
    <t>套装高品质品牌花洒</t>
    <phoneticPr fontId="1" type="noConversion"/>
  </si>
  <si>
    <t>品牌地漏，品牌龙头等</t>
    <phoneticPr fontId="1" type="noConversion"/>
  </si>
  <si>
    <t>舒适型水电改造</t>
    <phoneticPr fontId="1" type="noConversion"/>
  </si>
  <si>
    <t>LED灯，中等颜值，性价比款</t>
    <phoneticPr fontId="1" type="noConversion"/>
  </si>
  <si>
    <t>地暖改造</t>
    <phoneticPr fontId="1" type="noConversion"/>
  </si>
  <si>
    <t>地暖锅炉及阀等</t>
    <phoneticPr fontId="1" type="noConversion"/>
  </si>
  <si>
    <t>地面找平</t>
    <phoneticPr fontId="1" type="noConversion"/>
  </si>
  <si>
    <t>加上地暖改造后</t>
    <phoneticPr fontId="1" type="noConversion"/>
  </si>
  <si>
    <t>水地暖盘管</t>
    <phoneticPr fontId="1" type="noConversion"/>
  </si>
  <si>
    <t>品牌锅炉及温度控制器</t>
    <phoneticPr fontId="1" type="noConversion"/>
  </si>
  <si>
    <t>高品质板式床或入门级部分实木床</t>
    <phoneticPr fontId="1" type="noConversion"/>
  </si>
  <si>
    <t>配套床头柜，视情况选择</t>
    <phoneticPr fontId="1" type="noConversion"/>
  </si>
  <si>
    <t>2米5门高品质板式家具或低品质定制</t>
    <phoneticPr fontId="1" type="noConversion"/>
  </si>
  <si>
    <t>高品质布艺1+2+3沙发</t>
    <phoneticPr fontId="1" type="noConversion"/>
  </si>
  <si>
    <t>高品质茶几</t>
    <phoneticPr fontId="1" type="noConversion"/>
  </si>
  <si>
    <t>高品质板式电视柜或简约实木电视柜</t>
    <phoneticPr fontId="1" type="noConversion"/>
  </si>
  <si>
    <t>高品质鞋柜</t>
    <phoneticPr fontId="1" type="noConversion"/>
  </si>
  <si>
    <t>高品质板式或低品质实木</t>
    <phoneticPr fontId="1" type="noConversion"/>
  </si>
  <si>
    <t>65寸互联网电视</t>
    <phoneticPr fontId="1" type="noConversion"/>
  </si>
  <si>
    <t>双开门风冷二级能耗</t>
    <phoneticPr fontId="1" type="noConversion"/>
  </si>
  <si>
    <t>9公斤滚筒自动洗衣机+烘干</t>
    <phoneticPr fontId="1" type="noConversion"/>
  </si>
  <si>
    <t>中档性价比柜式空调</t>
    <phoneticPr fontId="1" type="noConversion"/>
  </si>
  <si>
    <t>中档性价比挂式空调</t>
    <phoneticPr fontId="1" type="noConversion"/>
  </si>
  <si>
    <t>全屋开关插座</t>
    <phoneticPr fontId="1" type="noConversion"/>
  </si>
  <si>
    <t>木门</t>
    <phoneticPr fontId="1" type="noConversion"/>
  </si>
  <si>
    <t>传说中的纸皮门</t>
    <phoneticPr fontId="1" type="noConversion"/>
  </si>
  <si>
    <t>不是原木，但也质量不错</t>
    <phoneticPr fontId="1" type="noConversion"/>
  </si>
  <si>
    <t>家电汇总</t>
    <phoneticPr fontId="1" type="noConversion"/>
  </si>
  <si>
    <t>硬装（现代简约）</t>
  </si>
  <si>
    <t>家具（品牌家具）</t>
  </si>
  <si>
    <t>电器（品牌家电）</t>
  </si>
  <si>
    <t>整体造价汇总</t>
    <phoneticPr fontId="1" type="noConversion"/>
  </si>
  <si>
    <t>家电（品牌低档）</t>
    <phoneticPr fontId="1" type="noConversion"/>
  </si>
  <si>
    <t>家具（二手家具）</t>
    <phoneticPr fontId="1" type="noConversion"/>
  </si>
  <si>
    <t>简装出租（90平米） by 单毅讲装修</t>
    <phoneticPr fontId="1" type="noConversion"/>
  </si>
  <si>
    <t>简装居住（90平米） by 单毅讲装修</t>
    <phoneticPr fontId="1" type="noConversion"/>
  </si>
  <si>
    <t>1、本sheet页仅供演示参考，不做具体计算功能，如果大家是90平米左右房子出租或简装居住，可以直接参考本页各种说明和数字。</t>
    <phoneticPr fontId="1" type="noConversion"/>
  </si>
  <si>
    <t>2、如果需要自动计算，可以参考下面的自动计算sheet页，填写自己房子的相关信息，下面会有自动计算。具体看改页说明。</t>
    <phoneticPr fontId="1" type="noConversion"/>
  </si>
  <si>
    <t>3、之所以同时列出「简装出租」和「简装居住」，就是为了让大家能更清晰的了解不同工艺市面价格的差异。出租和自住差距较大，原因就在这里。</t>
    <phoneticPr fontId="1" type="noConversion"/>
  </si>
  <si>
    <t>4、「简装出租」中各种产品的造价与市场上实际价格会有出入，不过我列的某些低价您只要用心一定能找到，找不到请来联系我们说明您的城市。</t>
    <phoneticPr fontId="1" type="noConversion"/>
  </si>
  <si>
    <t>6、版本更迭中，希望越做越好。如果您发现本表有任何缺失、谬误，请与我们联系指出，衷心感谢您的支持和帮助！</t>
    <phoneticPr fontId="1" type="noConversion"/>
  </si>
  <si>
    <t>房屋建筑面积</t>
    <phoneticPr fontId="1" type="noConversion"/>
  </si>
  <si>
    <t>二手家具</t>
    <phoneticPr fontId="1" type="noConversion"/>
  </si>
  <si>
    <t>配套赠送或无</t>
    <phoneticPr fontId="1" type="noConversion"/>
  </si>
  <si>
    <t>普通32寸液晶电视</t>
    <phoneticPr fontId="1" type="noConversion"/>
  </si>
  <si>
    <t>最低档双开门普通直冷</t>
    <phoneticPr fontId="1" type="noConversion"/>
  </si>
  <si>
    <t>最低档波轮或辊筒新机</t>
    <phoneticPr fontId="1" type="noConversion"/>
  </si>
  <si>
    <t>非变频最低档新机</t>
    <phoneticPr fontId="1" type="noConversion"/>
  </si>
  <si>
    <t>5、「简装居住」以5-8年装修寿命为基础，用的都是国产主流品牌的常规产品，不能说有多好，但正常居住肯定没问题。</t>
    <phoneticPr fontId="1" type="noConversion"/>
  </si>
  <si>
    <t>简装居住</t>
    <phoneticPr fontId="1" type="noConversion"/>
  </si>
  <si>
    <t>小资简约</t>
    <phoneticPr fontId="1" type="noConversion"/>
  </si>
  <si>
    <t>现代奢华</t>
    <phoneticPr fontId="1" type="noConversion"/>
  </si>
  <si>
    <t>风格奢华</t>
    <phoneticPr fontId="1" type="noConversion"/>
  </si>
  <si>
    <t>硬装项目估算</t>
    <phoneticPr fontId="1" type="noConversion"/>
  </si>
  <si>
    <t>家具项目估算</t>
    <phoneticPr fontId="1" type="noConversion"/>
  </si>
  <si>
    <t>电器项目估算</t>
    <phoneticPr fontId="1" type="noConversion"/>
  </si>
  <si>
    <t>卧室</t>
    <phoneticPr fontId="1" type="noConversion"/>
  </si>
  <si>
    <t>客厅</t>
    <phoneticPr fontId="1" type="noConversion"/>
  </si>
  <si>
    <t>餐厅</t>
    <phoneticPr fontId="1" type="noConversion"/>
  </si>
  <si>
    <t>厨房</t>
    <phoneticPr fontId="1" type="noConversion"/>
  </si>
  <si>
    <t>卫生间</t>
    <phoneticPr fontId="1" type="noConversion"/>
  </si>
  <si>
    <t>数量</t>
    <phoneticPr fontId="1" type="noConversion"/>
  </si>
  <si>
    <t>总使用面积</t>
    <phoneticPr fontId="1" type="noConversion"/>
  </si>
  <si>
    <t>阳台+露台</t>
    <phoneticPr fontId="1" type="noConversion"/>
  </si>
  <si>
    <t>空间</t>
    <phoneticPr fontId="1" type="noConversion"/>
  </si>
  <si>
    <t>一般单个卧室在8-15平米，超过12平米就不小了，3×4=12平米</t>
    <phoneticPr fontId="1" type="noConversion"/>
  </si>
  <si>
    <t>一般不算餐厅都在15-25平米之间，20平米以上不算小，3.5×6=21平米</t>
    <phoneticPr fontId="1" type="noConversion"/>
  </si>
  <si>
    <t>一般和客厅连接在一起，区域大概4-8平米左右，2×3=6平米</t>
    <phoneticPr fontId="1" type="noConversion"/>
  </si>
  <si>
    <t>厨房面积一般在4-8平米之间，1.6×3=4.8平米，一字型</t>
    <phoneticPr fontId="1" type="noConversion"/>
  </si>
  <si>
    <t>卫生间面积一般在4-8平米之间，2.2×2=4.4平米，小方形</t>
    <phoneticPr fontId="1" type="noConversion"/>
  </si>
  <si>
    <t>阳台面积一般在2-4平米之间，3×0.8=2.4平米</t>
    <phoneticPr fontId="1" type="noConversion"/>
  </si>
  <si>
    <t>家具系数</t>
    <phoneticPr fontId="1" type="noConversion"/>
  </si>
  <si>
    <t>家电系数</t>
    <phoneticPr fontId="1" type="noConversion"/>
  </si>
  <si>
    <t>厨房墙砖</t>
    <phoneticPr fontId="1" type="noConversion"/>
  </si>
  <si>
    <t>厨房地砖</t>
    <phoneticPr fontId="1" type="noConversion"/>
  </si>
  <si>
    <t>卫生间墙砖</t>
    <phoneticPr fontId="1" type="noConversion"/>
  </si>
  <si>
    <t>卫生间地砖</t>
    <phoneticPr fontId="1" type="noConversion"/>
  </si>
  <si>
    <t>自填写单价</t>
    <phoneticPr fontId="1" type="noConversion"/>
  </si>
  <si>
    <t>简装参考单价</t>
    <phoneticPr fontId="1" type="noConversion"/>
  </si>
  <si>
    <t>墙面铲墙</t>
    <phoneticPr fontId="1" type="noConversion"/>
  </si>
  <si>
    <t>墙面厚找平</t>
    <phoneticPr fontId="1" type="noConversion"/>
  </si>
  <si>
    <t>墙面精找平</t>
    <phoneticPr fontId="1" type="noConversion"/>
  </si>
  <si>
    <t>墙面刷漆</t>
    <phoneticPr fontId="1" type="noConversion"/>
  </si>
  <si>
    <t>喷水，铲除全部旧墙面</t>
    <phoneticPr fontId="1" type="noConversion"/>
  </si>
  <si>
    <t>整体全部重做厚找平</t>
    <phoneticPr fontId="1" type="noConversion"/>
  </si>
  <si>
    <t>整体全部重做精找平【必选】</t>
    <phoneticPr fontId="1" type="noConversion"/>
  </si>
  <si>
    <t>可能刷漆、贴壁纸、做硅藻泥</t>
    <phoneticPr fontId="1" type="noConversion"/>
  </si>
  <si>
    <t>以铺地板报价为主，如果瓷砖折算部分工费</t>
    <phoneticPr fontId="1" type="noConversion"/>
  </si>
  <si>
    <t>项目工艺及参考单价说明</t>
    <phoneticPr fontId="1" type="noConversion"/>
  </si>
  <si>
    <t>强化复合地板或普通800大砖，包含铺装费用</t>
    <phoneticPr fontId="1" type="noConversion"/>
  </si>
  <si>
    <t>普通国产瓷片，包含铺装费用</t>
    <phoneticPr fontId="1" type="noConversion"/>
  </si>
  <si>
    <t>卫生间防水</t>
    <phoneticPr fontId="1" type="noConversion"/>
  </si>
  <si>
    <t>国产高质量防水涂料</t>
    <phoneticPr fontId="1" type="noConversion"/>
  </si>
  <si>
    <t>卫生间防水涂料</t>
    <phoneticPr fontId="1" type="noConversion"/>
  </si>
  <si>
    <t>厨房防水涂料</t>
    <phoneticPr fontId="1" type="noConversion"/>
  </si>
  <si>
    <t>厨房地面做防水处理</t>
    <phoneticPr fontId="1" type="noConversion"/>
  </si>
  <si>
    <t>卫生间整体做防水处理，淋浴区1.8米</t>
    <phoneticPr fontId="1" type="noConversion"/>
  </si>
  <si>
    <t>水路改造</t>
    <phoneticPr fontId="1" type="noConversion"/>
  </si>
  <si>
    <t>电路改造</t>
    <phoneticPr fontId="1" type="noConversion"/>
  </si>
  <si>
    <t>自填面积/数量</t>
    <phoneticPr fontId="1" type="noConversion"/>
  </si>
  <si>
    <t>厨房20米，卫生间30米</t>
    <phoneticPr fontId="1" type="noConversion"/>
  </si>
  <si>
    <t>以建筑面积为基础，1.5系数</t>
    <phoneticPr fontId="1" type="noConversion"/>
  </si>
  <si>
    <t>品牌开关插座，全屋50只左右</t>
    <phoneticPr fontId="1" type="noConversion"/>
  </si>
  <si>
    <t>精找平+刷漆</t>
    <phoneticPr fontId="1" type="noConversion"/>
  </si>
  <si>
    <t>约600-650元/建筑面积</t>
    <phoneticPr fontId="1" type="noConversion"/>
  </si>
  <si>
    <t>品牌地漏、龙头、挂件等</t>
    <phoneticPr fontId="1" type="noConversion"/>
  </si>
  <si>
    <t>60单槽，国产中等品质</t>
    <phoneticPr fontId="1" type="noConversion"/>
  </si>
  <si>
    <t>卧室灯具</t>
    <phoneticPr fontId="1" type="noConversion"/>
  </si>
  <si>
    <t>餐厅灯具</t>
    <phoneticPr fontId="1" type="noConversion"/>
  </si>
  <si>
    <t>客厅灯具</t>
    <phoneticPr fontId="1" type="noConversion"/>
  </si>
  <si>
    <t>卫生间灯具</t>
    <phoneticPr fontId="1" type="noConversion"/>
  </si>
  <si>
    <t>厨房灯具</t>
    <phoneticPr fontId="1" type="noConversion"/>
  </si>
  <si>
    <t>阳台灯具</t>
    <phoneticPr fontId="1" type="noConversion"/>
  </si>
  <si>
    <t>门厅灯具</t>
    <phoneticPr fontId="1" type="noConversion"/>
  </si>
  <si>
    <t>全屋灯具安装</t>
    <phoneticPr fontId="1" type="noConversion"/>
  </si>
  <si>
    <t>正常安装灯具</t>
    <phoneticPr fontId="1" type="noConversion"/>
  </si>
  <si>
    <t>LED灯，中等颜值，国产大牌性价比款</t>
    <phoneticPr fontId="1" type="noConversion"/>
  </si>
  <si>
    <t>约750-800元/建筑面积</t>
    <phoneticPr fontId="1" type="noConversion"/>
  </si>
  <si>
    <t>自动计算</t>
    <phoneticPr fontId="1" type="noConversion"/>
  </si>
  <si>
    <t>硬装报价</t>
    <phoneticPr fontId="1" type="noConversion"/>
  </si>
  <si>
    <t>您选择的价位</t>
    <phoneticPr fontId="1" type="noConversion"/>
  </si>
  <si>
    <t>自填数量</t>
    <phoneticPr fontId="1" type="noConversion"/>
  </si>
  <si>
    <t>自助填写</t>
    <phoneticPr fontId="1" type="noConversion"/>
  </si>
  <si>
    <t>【步骤1】面积填写：建筑面积就好，房本上写的。仅对50平米以上有效</t>
    <phoneticPr fontId="1" type="noConversion"/>
  </si>
  <si>
    <t>【步骤2】户型结构：有几个房间，都是做什么的，总面积不知道就留空</t>
    <phoneticPr fontId="1" type="noConversion"/>
  </si>
  <si>
    <t>【步骤3】风格选择：根据提示选择一个您能接受的报价（可以与参考不同）</t>
    <phoneticPr fontId="1" type="noConversion"/>
  </si>
  <si>
    <t>只需要填写3步，即可获得自动计算结果</t>
    <phoneticPr fontId="1" type="noConversion"/>
  </si>
  <si>
    <t>快速计算结果1：整体价格大致汇总</t>
    <phoneticPr fontId="1" type="noConversion"/>
  </si>
  <si>
    <t>家具估算</t>
    <phoneticPr fontId="1" type="noConversion"/>
  </si>
  <si>
    <t>硬装估算</t>
    <phoneticPr fontId="1" type="noConversion"/>
  </si>
  <si>
    <t>家电估算</t>
    <phoneticPr fontId="1" type="noConversion"/>
  </si>
  <si>
    <t>其他自填</t>
    <phoneticPr fontId="1" type="noConversion"/>
  </si>
  <si>
    <t>汇总总价</t>
    <phoneticPr fontId="1" type="noConversion"/>
  </si>
  <si>
    <t>快速计算结果2：详细项目分解并最终汇总（可自助填写）</t>
    <phoneticPr fontId="1" type="noConversion"/>
  </si>
  <si>
    <t>1、按步骤填写最顶部需要填写部分，即可自动生成计算结果。如果对部分结果不满，可以自己手动填写。</t>
    <phoneticPr fontId="1" type="noConversion"/>
  </si>
  <si>
    <t>2、另一个sheet页包含90平米「简装出租」和「简装居住」的对比，如果要快速了解可以参考。</t>
    <phoneticPr fontId="1" type="noConversion"/>
  </si>
  <si>
    <t>3、硬装部分相对详细，可以参考项目比较多，但仍然没法做到事无巨细，比较适合刚刚上手的朋友做预算用，不太适合装修过程中梳理花销。</t>
    <phoneticPr fontId="1" type="noConversion"/>
  </si>
  <si>
    <t>4、家具部分和家电部分都比较简略，作为初期报价，这两块通常不用太具体考虑，变数比较多，可能性也比较多，只要大概数据即可。</t>
    <phoneticPr fontId="1" type="noConversion"/>
  </si>
  <si>
    <t>5、参考价格以5-10年装修寿命为基础，用的都是国产主流品牌的常规产品，不能说有多好，但正常居住肯定没问题。</t>
    <phoneticPr fontId="1" type="noConversion"/>
  </si>
  <si>
    <t>7、公众号：单毅讲装修，学习装修知识一定要关注的公众号！各种装修干货、资源包等你来领！</t>
    <phoneticPr fontId="1" type="noConversion"/>
  </si>
  <si>
    <t>自选添加项目1</t>
    <phoneticPr fontId="1" type="noConversion"/>
  </si>
  <si>
    <t>自选添加项目2</t>
  </si>
  <si>
    <t>自选添加项目3</t>
  </si>
  <si>
    <t>自选添加项目4</t>
  </si>
  <si>
    <t>自选添加项目5</t>
  </si>
  <si>
    <t>本表使用方法说明（自动计算sheet）</t>
    <phoneticPr fontId="1" type="noConversion"/>
  </si>
  <si>
    <t>本表使用方法说明（90平米演示sheet）</t>
    <phoneticPr fontId="1" type="noConversion"/>
  </si>
  <si>
    <t>55寸互联网电视</t>
    <phoneticPr fontId="1" type="noConversion"/>
  </si>
  <si>
    <t>含地暖部分，如不需地暖直接地暖数量填0</t>
    <phoneticPr fontId="1" type="noConversion"/>
  </si>
  <si>
    <t>自动计算的装修计算表 V1.1.1   by 单毅讲装修（公众号搜索：单毅讲装修）</t>
    <phoneticPr fontId="1" type="noConversion"/>
  </si>
  <si>
    <t>本版更新于2017年12月13日，如需最新版请前往公众号索取</t>
    <phoneticPr fontId="1" type="noConversion"/>
  </si>
  <si>
    <t>1.1.1版本更新说明</t>
    <phoneticPr fontId="1" type="noConversion"/>
  </si>
  <si>
    <t>感谢Lee Feng指正。增加了自动计算中，通过填写"0"代表不需要某项的功能。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</si>
</sst>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1"/>
      <color rgb="FFFF0000"/>
      <name val="Microsoft YaHei"/>
      <family val="2"/>
      <charset val="134"/>
    </font>
    <font>
      <b/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charset val="134"/>
      <scheme val="minor"/>
    </font>
    <font>
      <b/>
      <sz val="11"/>
      <color theme="9" tint="-0.249977111117893"/>
      <name val="微软雅黑"/>
      <family val="2"/>
      <charset val="134"/>
    </font>
    <font>
      <b/>
      <sz val="11"/>
      <color rgb="FF339933"/>
      <name val="微软雅黑"/>
      <family val="2"/>
      <charset val="134"/>
    </font>
    <font>
      <sz val="9"/>
      <color indexed="81"/>
      <name val="宋体"/>
      <charset val="134"/>
      <scheme val="minor"/>
    </font>
    <font>
      <b/>
      <sz val="14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4" fillId="0" borderId="0" xfId="0" applyFont="1">
      <alignment vertical="center"/>
    </xf>
    <xf numFmtId="0" fontId="2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5" fillId="9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9" xfId="0" applyFont="1" applyFill="1" applyBorder="1">
      <alignment vertical="center"/>
    </xf>
    <xf numFmtId="0" fontId="2" fillId="0" borderId="1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0" fontId="20" fillId="1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EF4EC"/>
      <color rgb="FFFFDDDD"/>
      <color rgb="FFFFCCCC"/>
      <color rgb="FFCCFFCC"/>
      <color rgb="FF339933"/>
      <color rgb="FFFFFFCC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4</xdr:col>
      <xdr:colOff>123825</xdr:colOff>
      <xdr:row>57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1868150"/>
          <a:ext cx="2486025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3</xdr:col>
      <xdr:colOff>571500</xdr:colOff>
      <xdr:row>111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20326350"/>
          <a:ext cx="2486025" cy="18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3"/>
  <sheetViews>
    <sheetView workbookViewId="0">
      <selection activeCell="B53" sqref="B53:L53"/>
    </sheetView>
  </sheetViews>
  <sheetFormatPr baseColWidth="10" defaultColWidth="9" defaultRowHeight="17"/>
  <cols>
    <col min="1" max="1" width="1.5" style="1" customWidth="1"/>
    <col min="2" max="2" width="13" style="1" bestFit="1" customWidth="1"/>
    <col min="3" max="4" width="9" style="17"/>
    <col min="5" max="5" width="11.6640625" style="1" customWidth="1"/>
    <col min="6" max="6" width="29.6640625" style="1" bestFit="1" customWidth="1"/>
    <col min="7" max="7" width="1.33203125" style="1" customWidth="1"/>
    <col min="8" max="8" width="13.83203125" style="17" customWidth="1"/>
    <col min="9" max="10" width="9" style="17"/>
    <col min="11" max="11" width="12.6640625" style="1" customWidth="1"/>
    <col min="12" max="12" width="32.33203125" style="1" customWidth="1"/>
    <col min="13" max="13" width="1.1640625" style="1" customWidth="1"/>
    <col min="14" max="16384" width="9" style="1"/>
  </cols>
  <sheetData>
    <row r="1" spans="2:12" ht="6" customHeight="1"/>
    <row r="2" spans="2:12">
      <c r="B2" s="69" t="s">
        <v>95</v>
      </c>
      <c r="C2" s="69"/>
      <c r="D2" s="69"/>
      <c r="E2" s="69"/>
      <c r="F2" s="69"/>
      <c r="H2" s="69" t="s">
        <v>96</v>
      </c>
      <c r="I2" s="69"/>
      <c r="J2" s="69"/>
      <c r="K2" s="69"/>
      <c r="L2" s="69"/>
    </row>
    <row r="4" spans="2:12">
      <c r="B4" s="20" t="s">
        <v>38</v>
      </c>
      <c r="H4" s="21" t="s">
        <v>89</v>
      </c>
    </row>
    <row r="5" spans="2:12">
      <c r="B5" s="8" t="s">
        <v>1</v>
      </c>
      <c r="C5" s="8" t="s">
        <v>2</v>
      </c>
      <c r="D5" s="8" t="s">
        <v>3</v>
      </c>
      <c r="E5" s="8" t="s">
        <v>4</v>
      </c>
      <c r="F5" s="8" t="s">
        <v>21</v>
      </c>
      <c r="H5" s="8" t="s">
        <v>1</v>
      </c>
      <c r="I5" s="8" t="s">
        <v>2</v>
      </c>
      <c r="J5" s="8" t="s">
        <v>3</v>
      </c>
      <c r="K5" s="8" t="s">
        <v>4</v>
      </c>
      <c r="L5" s="8" t="s">
        <v>21</v>
      </c>
    </row>
    <row r="6" spans="2:12">
      <c r="B6" s="6" t="s">
        <v>0</v>
      </c>
      <c r="C6" s="6">
        <v>200</v>
      </c>
      <c r="D6" s="6">
        <v>20</v>
      </c>
      <c r="E6" s="3">
        <f>C6*D6</f>
        <v>4000</v>
      </c>
      <c r="F6" s="24" t="s">
        <v>6</v>
      </c>
      <c r="H6" s="6" t="s">
        <v>0</v>
      </c>
      <c r="I6" s="6">
        <v>200</v>
      </c>
      <c r="J6" s="6">
        <v>30</v>
      </c>
      <c r="K6" s="15">
        <f>I6*J6</f>
        <v>6000</v>
      </c>
      <c r="L6" s="24" t="s">
        <v>164</v>
      </c>
    </row>
    <row r="7" spans="2:12">
      <c r="B7" s="6" t="s">
        <v>5</v>
      </c>
      <c r="C7" s="6">
        <v>60</v>
      </c>
      <c r="D7" s="6">
        <v>30</v>
      </c>
      <c r="E7" s="3">
        <f t="shared" ref="E7:E8" si="0">C7*D7</f>
        <v>1800</v>
      </c>
      <c r="F7" s="24" t="s">
        <v>7</v>
      </c>
      <c r="H7" s="6" t="s">
        <v>67</v>
      </c>
      <c r="I7" s="6">
        <v>60</v>
      </c>
      <c r="J7" s="6">
        <v>25</v>
      </c>
      <c r="K7" s="15">
        <f t="shared" ref="K7:K10" si="1">I7*J7</f>
        <v>1500</v>
      </c>
      <c r="L7" s="24" t="s">
        <v>67</v>
      </c>
    </row>
    <row r="8" spans="2:12">
      <c r="B8" s="6" t="s">
        <v>8</v>
      </c>
      <c r="C8" s="6">
        <v>50</v>
      </c>
      <c r="D8" s="6">
        <v>70</v>
      </c>
      <c r="E8" s="3">
        <f t="shared" si="0"/>
        <v>3500</v>
      </c>
      <c r="F8" s="24" t="s">
        <v>11</v>
      </c>
      <c r="H8" s="6" t="s">
        <v>5</v>
      </c>
      <c r="I8" s="6">
        <v>60</v>
      </c>
      <c r="J8" s="6">
        <v>100</v>
      </c>
      <c r="K8" s="15">
        <f t="shared" si="1"/>
        <v>6000</v>
      </c>
      <c r="L8" s="24" t="s">
        <v>53</v>
      </c>
    </row>
    <row r="9" spans="2:12">
      <c r="B9" s="6" t="s">
        <v>152</v>
      </c>
      <c r="C9" s="6">
        <v>18</v>
      </c>
      <c r="D9" s="6">
        <v>60</v>
      </c>
      <c r="E9" s="3">
        <f t="shared" ref="E9" si="2">C9*D9</f>
        <v>1080</v>
      </c>
      <c r="F9" s="24" t="s">
        <v>153</v>
      </c>
      <c r="H9" s="6" t="s">
        <v>8</v>
      </c>
      <c r="I9" s="6">
        <v>50</v>
      </c>
      <c r="J9" s="6">
        <v>100</v>
      </c>
      <c r="K9" s="15">
        <f t="shared" si="1"/>
        <v>5000</v>
      </c>
      <c r="L9" s="24" t="s">
        <v>54</v>
      </c>
    </row>
    <row r="10" spans="2:12">
      <c r="B10" s="6" t="s">
        <v>9</v>
      </c>
      <c r="C10" s="6">
        <v>9</v>
      </c>
      <c r="D10" s="6">
        <v>35</v>
      </c>
      <c r="E10" s="3">
        <f t="shared" ref="E10:E22" si="3">C10*D10</f>
        <v>315</v>
      </c>
      <c r="F10" s="24" t="s">
        <v>10</v>
      </c>
      <c r="H10" s="6" t="s">
        <v>152</v>
      </c>
      <c r="I10" s="6">
        <v>18</v>
      </c>
      <c r="J10" s="6">
        <v>70</v>
      </c>
      <c r="K10" s="15">
        <f t="shared" si="1"/>
        <v>1260</v>
      </c>
      <c r="L10" s="24" t="s">
        <v>153</v>
      </c>
    </row>
    <row r="11" spans="2:12">
      <c r="B11" s="6" t="s">
        <v>14</v>
      </c>
      <c r="C11" s="6">
        <v>1</v>
      </c>
      <c r="D11" s="6">
        <v>200</v>
      </c>
      <c r="E11" s="3">
        <f t="shared" si="3"/>
        <v>200</v>
      </c>
      <c r="F11" s="24" t="s">
        <v>22</v>
      </c>
      <c r="H11" s="6" t="s">
        <v>9</v>
      </c>
      <c r="I11" s="6">
        <v>9</v>
      </c>
      <c r="J11" s="6">
        <v>100</v>
      </c>
      <c r="K11" s="15">
        <f t="shared" ref="K11:K24" si="4">I11*J11</f>
        <v>900</v>
      </c>
      <c r="L11" s="24" t="s">
        <v>55</v>
      </c>
    </row>
    <row r="12" spans="2:12">
      <c r="B12" s="6" t="s">
        <v>12</v>
      </c>
      <c r="C12" s="6">
        <v>2.5</v>
      </c>
      <c r="D12" s="6">
        <v>500</v>
      </c>
      <c r="E12" s="3">
        <f t="shared" si="3"/>
        <v>1250</v>
      </c>
      <c r="F12" s="24" t="s">
        <v>23</v>
      </c>
      <c r="H12" s="6" t="s">
        <v>14</v>
      </c>
      <c r="I12" s="6">
        <v>1</v>
      </c>
      <c r="J12" s="6">
        <v>500</v>
      </c>
      <c r="K12" s="15">
        <f t="shared" si="4"/>
        <v>500</v>
      </c>
      <c r="L12" s="24" t="s">
        <v>56</v>
      </c>
    </row>
    <row r="13" spans="2:12">
      <c r="B13" s="6" t="s">
        <v>31</v>
      </c>
      <c r="C13" s="6">
        <v>1</v>
      </c>
      <c r="D13" s="6">
        <v>200</v>
      </c>
      <c r="E13" s="3">
        <f t="shared" si="3"/>
        <v>200</v>
      </c>
      <c r="F13" s="24" t="s">
        <v>32</v>
      </c>
      <c r="H13" s="6" t="s">
        <v>12</v>
      </c>
      <c r="I13" s="6">
        <v>2.5</v>
      </c>
      <c r="J13" s="6">
        <v>1500</v>
      </c>
      <c r="K13" s="15">
        <f t="shared" si="4"/>
        <v>3750</v>
      </c>
      <c r="L13" s="24" t="s">
        <v>57</v>
      </c>
    </row>
    <row r="14" spans="2:12">
      <c r="B14" s="6" t="s">
        <v>13</v>
      </c>
      <c r="C14" s="6">
        <v>1</v>
      </c>
      <c r="D14" s="6">
        <v>1000</v>
      </c>
      <c r="E14" s="3">
        <f t="shared" si="3"/>
        <v>1000</v>
      </c>
      <c r="F14" s="24" t="s">
        <v>24</v>
      </c>
      <c r="H14" s="6" t="s">
        <v>31</v>
      </c>
      <c r="I14" s="6">
        <v>1</v>
      </c>
      <c r="J14" s="6">
        <v>500</v>
      </c>
      <c r="K14" s="15">
        <f t="shared" si="4"/>
        <v>500</v>
      </c>
      <c r="L14" s="24" t="s">
        <v>167</v>
      </c>
    </row>
    <row r="15" spans="2:12">
      <c r="B15" s="6" t="s">
        <v>15</v>
      </c>
      <c r="C15" s="6">
        <v>1</v>
      </c>
      <c r="D15" s="6">
        <v>500</v>
      </c>
      <c r="E15" s="3">
        <f t="shared" si="3"/>
        <v>500</v>
      </c>
      <c r="F15" s="24" t="s">
        <v>25</v>
      </c>
      <c r="H15" s="6" t="s">
        <v>13</v>
      </c>
      <c r="I15" s="6">
        <v>1</v>
      </c>
      <c r="J15" s="6">
        <v>3000</v>
      </c>
      <c r="K15" s="15">
        <f t="shared" si="4"/>
        <v>3000</v>
      </c>
      <c r="L15" s="24" t="s">
        <v>58</v>
      </c>
    </row>
    <row r="16" spans="2:12">
      <c r="B16" s="6" t="s">
        <v>16</v>
      </c>
      <c r="C16" s="6">
        <v>1</v>
      </c>
      <c r="D16" s="6">
        <v>300</v>
      </c>
      <c r="E16" s="3">
        <f t="shared" si="3"/>
        <v>300</v>
      </c>
      <c r="F16" s="24" t="s">
        <v>26</v>
      </c>
      <c r="H16" s="6" t="s">
        <v>15</v>
      </c>
      <c r="I16" s="6">
        <v>1</v>
      </c>
      <c r="J16" s="6">
        <v>1500</v>
      </c>
      <c r="K16" s="15">
        <f t="shared" si="4"/>
        <v>1500</v>
      </c>
      <c r="L16" s="24" t="s">
        <v>59</v>
      </c>
    </row>
    <row r="17" spans="2:12">
      <c r="B17" s="6" t="s">
        <v>17</v>
      </c>
      <c r="C17" s="6">
        <v>1</v>
      </c>
      <c r="D17" s="6">
        <v>200</v>
      </c>
      <c r="E17" s="3">
        <f t="shared" si="3"/>
        <v>200</v>
      </c>
      <c r="F17" s="24" t="s">
        <v>27</v>
      </c>
      <c r="H17" s="6" t="s">
        <v>16</v>
      </c>
      <c r="I17" s="6">
        <v>1</v>
      </c>
      <c r="J17" s="6">
        <v>1000</v>
      </c>
      <c r="K17" s="15">
        <f t="shared" si="4"/>
        <v>1000</v>
      </c>
      <c r="L17" s="24" t="s">
        <v>60</v>
      </c>
    </row>
    <row r="18" spans="2:12">
      <c r="B18" s="6" t="s">
        <v>33</v>
      </c>
      <c r="C18" s="6">
        <v>1</v>
      </c>
      <c r="D18" s="6">
        <v>300</v>
      </c>
      <c r="E18" s="3">
        <f t="shared" si="3"/>
        <v>300</v>
      </c>
      <c r="F18" s="24" t="s">
        <v>37</v>
      </c>
      <c r="H18" s="6" t="s">
        <v>17</v>
      </c>
      <c r="I18" s="6">
        <v>1</v>
      </c>
      <c r="J18" s="6">
        <v>800</v>
      </c>
      <c r="K18" s="15">
        <f t="shared" si="4"/>
        <v>800</v>
      </c>
      <c r="L18" s="24" t="s">
        <v>61</v>
      </c>
    </row>
    <row r="19" spans="2:12">
      <c r="B19" s="6" t="s">
        <v>18</v>
      </c>
      <c r="C19" s="6">
        <v>1</v>
      </c>
      <c r="D19" s="6">
        <v>1300</v>
      </c>
      <c r="E19" s="3">
        <f t="shared" si="3"/>
        <v>1300</v>
      </c>
      <c r="F19" s="24" t="s">
        <v>34</v>
      </c>
      <c r="H19" s="6" t="s">
        <v>33</v>
      </c>
      <c r="I19" s="6">
        <v>1</v>
      </c>
      <c r="J19" s="6">
        <v>500</v>
      </c>
      <c r="K19" s="15">
        <f t="shared" si="4"/>
        <v>500</v>
      </c>
      <c r="L19" s="24" t="s">
        <v>62</v>
      </c>
    </row>
    <row r="20" spans="2:12">
      <c r="B20" s="6" t="s">
        <v>35</v>
      </c>
      <c r="C20" s="6">
        <v>1</v>
      </c>
      <c r="D20" s="6">
        <v>2000</v>
      </c>
      <c r="E20" s="3">
        <f t="shared" si="3"/>
        <v>2000</v>
      </c>
      <c r="F20" s="24" t="s">
        <v>36</v>
      </c>
      <c r="H20" s="6" t="s">
        <v>18</v>
      </c>
      <c r="I20" s="6">
        <v>1</v>
      </c>
      <c r="J20" s="6">
        <v>2000</v>
      </c>
      <c r="K20" s="15">
        <f t="shared" si="4"/>
        <v>2000</v>
      </c>
      <c r="L20" s="24" t="s">
        <v>34</v>
      </c>
    </row>
    <row r="21" spans="2:12">
      <c r="B21" s="6" t="s">
        <v>19</v>
      </c>
      <c r="C21" s="6">
        <v>1</v>
      </c>
      <c r="D21" s="6">
        <v>600</v>
      </c>
      <c r="E21" s="3">
        <f t="shared" si="3"/>
        <v>600</v>
      </c>
      <c r="F21" s="24" t="s">
        <v>30</v>
      </c>
      <c r="H21" s="6" t="s">
        <v>35</v>
      </c>
      <c r="I21" s="6">
        <v>1</v>
      </c>
      <c r="J21" s="6">
        <v>10000</v>
      </c>
      <c r="K21" s="15">
        <f t="shared" si="4"/>
        <v>10000</v>
      </c>
      <c r="L21" s="24" t="s">
        <v>63</v>
      </c>
    </row>
    <row r="22" spans="2:12">
      <c r="B22" s="6" t="s">
        <v>85</v>
      </c>
      <c r="C22" s="6">
        <v>4</v>
      </c>
      <c r="D22" s="6">
        <v>500</v>
      </c>
      <c r="E22" s="3">
        <f t="shared" si="3"/>
        <v>2000</v>
      </c>
      <c r="F22" s="24" t="s">
        <v>86</v>
      </c>
      <c r="H22" s="6" t="s">
        <v>85</v>
      </c>
      <c r="I22" s="6">
        <v>4</v>
      </c>
      <c r="J22" s="6">
        <v>1500</v>
      </c>
      <c r="K22" s="15">
        <f t="shared" si="4"/>
        <v>6000</v>
      </c>
      <c r="L22" s="24" t="s">
        <v>87</v>
      </c>
    </row>
    <row r="23" spans="2:12">
      <c r="B23" s="11" t="s">
        <v>29</v>
      </c>
      <c r="C23" s="7"/>
      <c r="D23" s="7"/>
      <c r="E23" s="5">
        <f>SUM(E6:E22)</f>
        <v>20545</v>
      </c>
      <c r="F23" s="4"/>
      <c r="H23" s="6" t="s">
        <v>19</v>
      </c>
      <c r="I23" s="6">
        <v>1</v>
      </c>
      <c r="J23" s="6">
        <v>2000</v>
      </c>
      <c r="K23" s="15">
        <f t="shared" si="4"/>
        <v>2000</v>
      </c>
      <c r="L23" s="24" t="s">
        <v>64</v>
      </c>
    </row>
    <row r="24" spans="2:12">
      <c r="B24" s="2" t="s">
        <v>20</v>
      </c>
      <c r="C24" s="6">
        <v>1</v>
      </c>
      <c r="D24" s="6">
        <v>300</v>
      </c>
      <c r="E24" s="3">
        <f>C24*D24</f>
        <v>300</v>
      </c>
      <c r="F24" s="2" t="s">
        <v>28</v>
      </c>
      <c r="H24" s="6" t="s">
        <v>84</v>
      </c>
      <c r="I24" s="6">
        <v>1</v>
      </c>
      <c r="J24" s="6">
        <v>800</v>
      </c>
      <c r="K24" s="15">
        <f t="shared" si="4"/>
        <v>800</v>
      </c>
      <c r="L24" s="24" t="s">
        <v>163</v>
      </c>
    </row>
    <row r="25" spans="2:12">
      <c r="H25" s="11" t="s">
        <v>29</v>
      </c>
      <c r="I25" s="7"/>
      <c r="J25" s="7"/>
      <c r="K25" s="16">
        <f>SUM(K6:K24)</f>
        <v>53010</v>
      </c>
      <c r="L25" s="4" t="s">
        <v>165</v>
      </c>
    </row>
    <row r="26" spans="2:12">
      <c r="H26" s="9" t="s">
        <v>65</v>
      </c>
      <c r="I26" s="9">
        <v>60</v>
      </c>
      <c r="J26" s="9">
        <v>100</v>
      </c>
      <c r="K26" s="9">
        <f>I26*J26</f>
        <v>6000</v>
      </c>
      <c r="L26" s="10" t="s">
        <v>69</v>
      </c>
    </row>
    <row r="27" spans="2:12">
      <c r="B27" s="20" t="s">
        <v>94</v>
      </c>
      <c r="H27" s="9" t="s">
        <v>66</v>
      </c>
      <c r="I27" s="9">
        <v>1</v>
      </c>
      <c r="J27" s="9">
        <v>10000</v>
      </c>
      <c r="K27" s="9">
        <f>I27*J27</f>
        <v>10000</v>
      </c>
      <c r="L27" s="10" t="s">
        <v>70</v>
      </c>
    </row>
    <row r="28" spans="2:12">
      <c r="B28" s="8" t="s">
        <v>1</v>
      </c>
      <c r="C28" s="8" t="s">
        <v>2</v>
      </c>
      <c r="D28" s="8" t="s">
        <v>3</v>
      </c>
      <c r="E28" s="8" t="s">
        <v>4</v>
      </c>
      <c r="F28" s="8" t="s">
        <v>21</v>
      </c>
      <c r="H28" s="11" t="s">
        <v>68</v>
      </c>
      <c r="I28" s="7"/>
      <c r="J28" s="7"/>
      <c r="K28" s="16">
        <f>SUM(K25:K27)</f>
        <v>69010</v>
      </c>
      <c r="L28" s="4" t="s">
        <v>178</v>
      </c>
    </row>
    <row r="29" spans="2:12">
      <c r="B29" s="6" t="s">
        <v>39</v>
      </c>
      <c r="C29" s="6">
        <v>2</v>
      </c>
      <c r="D29" s="6">
        <v>500</v>
      </c>
      <c r="E29" s="3">
        <f>C29*D29</f>
        <v>1000</v>
      </c>
      <c r="F29" s="24" t="s">
        <v>103</v>
      </c>
      <c r="H29" s="21" t="s">
        <v>90</v>
      </c>
    </row>
    <row r="30" spans="2:12">
      <c r="B30" s="6" t="s">
        <v>41</v>
      </c>
      <c r="C30" s="6">
        <v>0</v>
      </c>
      <c r="D30" s="6">
        <v>0</v>
      </c>
      <c r="E30" s="3">
        <f t="shared" ref="E30:E36" si="5">C30*D30</f>
        <v>0</v>
      </c>
      <c r="F30" s="24" t="s">
        <v>104</v>
      </c>
      <c r="H30" s="8" t="s">
        <v>1</v>
      </c>
      <c r="I30" s="8" t="s">
        <v>2</v>
      </c>
      <c r="J30" s="8" t="s">
        <v>3</v>
      </c>
      <c r="K30" s="8" t="s">
        <v>4</v>
      </c>
      <c r="L30" s="8" t="s">
        <v>21</v>
      </c>
    </row>
    <row r="31" spans="2:12">
      <c r="B31" s="6" t="s">
        <v>40</v>
      </c>
      <c r="C31" s="6">
        <v>2</v>
      </c>
      <c r="D31" s="6">
        <v>500</v>
      </c>
      <c r="E31" s="3">
        <f t="shared" si="5"/>
        <v>1000</v>
      </c>
      <c r="F31" s="24" t="s">
        <v>103</v>
      </c>
      <c r="H31" s="6" t="s">
        <v>39</v>
      </c>
      <c r="I31" s="6">
        <v>2</v>
      </c>
      <c r="J31" s="6">
        <v>2500</v>
      </c>
      <c r="K31" s="12">
        <f>I31*J31</f>
        <v>5000</v>
      </c>
      <c r="L31" s="24" t="s">
        <v>71</v>
      </c>
    </row>
    <row r="32" spans="2:12">
      <c r="B32" s="6" t="s">
        <v>42</v>
      </c>
      <c r="C32" s="6">
        <v>1</v>
      </c>
      <c r="D32" s="6">
        <v>500</v>
      </c>
      <c r="E32" s="3">
        <f t="shared" si="5"/>
        <v>500</v>
      </c>
      <c r="F32" s="24" t="s">
        <v>103</v>
      </c>
      <c r="H32" s="6" t="s">
        <v>41</v>
      </c>
      <c r="I32" s="6">
        <v>4</v>
      </c>
      <c r="J32" s="6">
        <v>200</v>
      </c>
      <c r="K32" s="12">
        <f t="shared" ref="K32:K38" si="6">I32*J32</f>
        <v>800</v>
      </c>
      <c r="L32" s="24" t="s">
        <v>72</v>
      </c>
    </row>
    <row r="33" spans="2:12">
      <c r="B33" s="6" t="s">
        <v>43</v>
      </c>
      <c r="C33" s="6">
        <v>1</v>
      </c>
      <c r="D33" s="6">
        <v>200</v>
      </c>
      <c r="E33" s="3">
        <f t="shared" si="5"/>
        <v>200</v>
      </c>
      <c r="F33" s="24" t="s">
        <v>103</v>
      </c>
      <c r="H33" s="6" t="s">
        <v>40</v>
      </c>
      <c r="I33" s="6">
        <v>2</v>
      </c>
      <c r="J33" s="6">
        <v>4000</v>
      </c>
      <c r="K33" s="12">
        <f t="shared" si="6"/>
        <v>8000</v>
      </c>
      <c r="L33" s="24" t="s">
        <v>73</v>
      </c>
    </row>
    <row r="34" spans="2:12">
      <c r="B34" s="6" t="s">
        <v>44</v>
      </c>
      <c r="C34" s="6">
        <v>1</v>
      </c>
      <c r="D34" s="6">
        <v>200</v>
      </c>
      <c r="E34" s="3">
        <f t="shared" si="5"/>
        <v>200</v>
      </c>
      <c r="F34" s="24" t="s">
        <v>103</v>
      </c>
      <c r="H34" s="6" t="s">
        <v>42</v>
      </c>
      <c r="I34" s="6">
        <v>1</v>
      </c>
      <c r="J34" s="6">
        <v>4000</v>
      </c>
      <c r="K34" s="12">
        <f t="shared" si="6"/>
        <v>4000</v>
      </c>
      <c r="L34" s="24" t="s">
        <v>74</v>
      </c>
    </row>
    <row r="35" spans="2:12">
      <c r="B35" s="6" t="s">
        <v>45</v>
      </c>
      <c r="C35" s="6">
        <v>1</v>
      </c>
      <c r="D35" s="6">
        <v>200</v>
      </c>
      <c r="E35" s="3">
        <f t="shared" si="5"/>
        <v>200</v>
      </c>
      <c r="F35" s="24" t="s">
        <v>103</v>
      </c>
      <c r="H35" s="6" t="s">
        <v>43</v>
      </c>
      <c r="I35" s="6">
        <v>1</v>
      </c>
      <c r="J35" s="6">
        <v>2000</v>
      </c>
      <c r="K35" s="12">
        <f t="shared" si="6"/>
        <v>2000</v>
      </c>
      <c r="L35" s="24" t="s">
        <v>75</v>
      </c>
    </row>
    <row r="36" spans="2:12">
      <c r="B36" s="6" t="s">
        <v>46</v>
      </c>
      <c r="C36" s="6">
        <v>0</v>
      </c>
      <c r="D36" s="6">
        <v>0</v>
      </c>
      <c r="E36" s="3">
        <f t="shared" si="5"/>
        <v>0</v>
      </c>
      <c r="F36" s="24"/>
      <c r="H36" s="6" t="s">
        <v>44</v>
      </c>
      <c r="I36" s="6">
        <v>1</v>
      </c>
      <c r="J36" s="6">
        <v>2000</v>
      </c>
      <c r="K36" s="12">
        <f t="shared" si="6"/>
        <v>2000</v>
      </c>
      <c r="L36" s="24" t="s">
        <v>76</v>
      </c>
    </row>
    <row r="37" spans="2:12">
      <c r="B37" s="6"/>
      <c r="C37" s="6"/>
      <c r="D37" s="6"/>
      <c r="E37" s="3"/>
      <c r="F37" s="2"/>
      <c r="H37" s="6" t="s">
        <v>45</v>
      </c>
      <c r="I37" s="6">
        <v>1</v>
      </c>
      <c r="J37" s="6">
        <v>1500</v>
      </c>
      <c r="K37" s="12">
        <f t="shared" si="6"/>
        <v>1500</v>
      </c>
      <c r="L37" s="24" t="s">
        <v>77</v>
      </c>
    </row>
    <row r="38" spans="2:12">
      <c r="B38" s="7" t="s">
        <v>47</v>
      </c>
      <c r="C38" s="7"/>
      <c r="D38" s="7"/>
      <c r="E38" s="5">
        <f>SUM(E29:E37)</f>
        <v>3100</v>
      </c>
      <c r="F38" s="4"/>
      <c r="H38" s="6" t="s">
        <v>46</v>
      </c>
      <c r="I38" s="6">
        <v>1</v>
      </c>
      <c r="J38" s="6">
        <v>2000</v>
      </c>
      <c r="K38" s="12">
        <f t="shared" si="6"/>
        <v>2000</v>
      </c>
      <c r="L38" s="24" t="s">
        <v>78</v>
      </c>
    </row>
    <row r="39" spans="2:12">
      <c r="H39" s="11" t="s">
        <v>47</v>
      </c>
      <c r="I39" s="7"/>
      <c r="J39" s="7"/>
      <c r="K39" s="14">
        <f>SUM(K31:K38)</f>
        <v>25300</v>
      </c>
      <c r="L39" s="4"/>
    </row>
    <row r="40" spans="2:12">
      <c r="B40" s="20"/>
      <c r="H40" s="21"/>
    </row>
    <row r="41" spans="2:12">
      <c r="B41" s="20" t="s">
        <v>93</v>
      </c>
      <c r="H41" s="21" t="s">
        <v>91</v>
      </c>
    </row>
    <row r="42" spans="2:12">
      <c r="B42" s="8" t="s">
        <v>1</v>
      </c>
      <c r="C42" s="8" t="s">
        <v>2</v>
      </c>
      <c r="D42" s="8" t="s">
        <v>3</v>
      </c>
      <c r="E42" s="8" t="s">
        <v>4</v>
      </c>
      <c r="F42" s="8" t="s">
        <v>21</v>
      </c>
      <c r="H42" s="8" t="s">
        <v>1</v>
      </c>
      <c r="I42" s="8" t="s">
        <v>2</v>
      </c>
      <c r="J42" s="8" t="s">
        <v>3</v>
      </c>
      <c r="K42" s="8" t="s">
        <v>4</v>
      </c>
      <c r="L42" s="8" t="s">
        <v>21</v>
      </c>
    </row>
    <row r="43" spans="2:12">
      <c r="B43" s="6" t="s">
        <v>48</v>
      </c>
      <c r="C43" s="6">
        <v>1</v>
      </c>
      <c r="D43" s="6">
        <v>2000</v>
      </c>
      <c r="E43" s="3">
        <f>C43*D43</f>
        <v>2000</v>
      </c>
      <c r="F43" s="24" t="s">
        <v>105</v>
      </c>
      <c r="H43" s="6" t="s">
        <v>48</v>
      </c>
      <c r="I43" s="6">
        <v>1</v>
      </c>
      <c r="J43" s="6">
        <v>6000</v>
      </c>
      <c r="K43" s="3">
        <f>I43*J43</f>
        <v>6000</v>
      </c>
      <c r="L43" s="24" t="s">
        <v>79</v>
      </c>
    </row>
    <row r="44" spans="2:12">
      <c r="B44" s="6" t="s">
        <v>49</v>
      </c>
      <c r="C44" s="6">
        <v>1</v>
      </c>
      <c r="D44" s="6">
        <v>1000</v>
      </c>
      <c r="E44" s="3">
        <f t="shared" ref="E44:E47" si="7">C44*D44</f>
        <v>1000</v>
      </c>
      <c r="F44" s="24" t="s">
        <v>106</v>
      </c>
      <c r="H44" s="6" t="s">
        <v>49</v>
      </c>
      <c r="I44" s="6">
        <v>1</v>
      </c>
      <c r="J44" s="6">
        <v>4000</v>
      </c>
      <c r="K44" s="3">
        <f t="shared" ref="K44:K47" si="8">I44*J44</f>
        <v>4000</v>
      </c>
      <c r="L44" s="24" t="s">
        <v>80</v>
      </c>
    </row>
    <row r="45" spans="2:12">
      <c r="B45" s="6" t="s">
        <v>50</v>
      </c>
      <c r="C45" s="6">
        <v>1</v>
      </c>
      <c r="D45" s="6">
        <v>1000</v>
      </c>
      <c r="E45" s="3">
        <f t="shared" si="7"/>
        <v>1000</v>
      </c>
      <c r="F45" s="24" t="s">
        <v>107</v>
      </c>
      <c r="H45" s="6" t="s">
        <v>50</v>
      </c>
      <c r="I45" s="6">
        <v>1</v>
      </c>
      <c r="J45" s="6">
        <v>3000</v>
      </c>
      <c r="K45" s="3">
        <f t="shared" si="8"/>
        <v>3000</v>
      </c>
      <c r="L45" s="24" t="s">
        <v>81</v>
      </c>
    </row>
    <row r="46" spans="2:12">
      <c r="B46" s="6" t="s">
        <v>51</v>
      </c>
      <c r="C46" s="6">
        <v>1</v>
      </c>
      <c r="D46" s="6">
        <v>2500</v>
      </c>
      <c r="E46" s="3">
        <f t="shared" si="7"/>
        <v>2500</v>
      </c>
      <c r="F46" s="24" t="s">
        <v>108</v>
      </c>
      <c r="H46" s="6" t="s">
        <v>51</v>
      </c>
      <c r="I46" s="6">
        <v>1</v>
      </c>
      <c r="J46" s="6">
        <v>4000</v>
      </c>
      <c r="K46" s="3">
        <f t="shared" si="8"/>
        <v>4000</v>
      </c>
      <c r="L46" s="24" t="s">
        <v>82</v>
      </c>
    </row>
    <row r="47" spans="2:12">
      <c r="B47" s="6" t="s">
        <v>52</v>
      </c>
      <c r="C47" s="6">
        <v>2</v>
      </c>
      <c r="D47" s="6">
        <v>1800</v>
      </c>
      <c r="E47" s="3">
        <f t="shared" si="7"/>
        <v>3600</v>
      </c>
      <c r="F47" s="24" t="s">
        <v>108</v>
      </c>
      <c r="H47" s="6" t="s">
        <v>52</v>
      </c>
      <c r="I47" s="6">
        <v>2</v>
      </c>
      <c r="J47" s="6">
        <v>2500</v>
      </c>
      <c r="K47" s="3">
        <f t="shared" si="8"/>
        <v>5000</v>
      </c>
      <c r="L47" s="24" t="s">
        <v>83</v>
      </c>
    </row>
    <row r="48" spans="2:12">
      <c r="B48" s="7" t="s">
        <v>47</v>
      </c>
      <c r="C48" s="7"/>
      <c r="D48" s="7"/>
      <c r="E48" s="5">
        <f>SUM(E43:E47)</f>
        <v>10100</v>
      </c>
      <c r="F48" s="4"/>
      <c r="H48" s="7" t="s">
        <v>88</v>
      </c>
      <c r="I48" s="7"/>
      <c r="J48" s="7"/>
      <c r="K48" s="5">
        <f>SUM(K43:K47)</f>
        <v>22000</v>
      </c>
      <c r="L48" s="4"/>
    </row>
    <row r="50" spans="2:12" ht="23">
      <c r="B50" s="30" t="s">
        <v>92</v>
      </c>
      <c r="C50" s="29"/>
      <c r="D50" s="29"/>
      <c r="E50" s="19">
        <f>E23+E24+E38+E48</f>
        <v>34045</v>
      </c>
      <c r="F50" s="18"/>
      <c r="H50" s="30" t="s">
        <v>92</v>
      </c>
      <c r="I50" s="29"/>
      <c r="J50" s="29"/>
      <c r="K50" s="19">
        <f>K28+K39+K48</f>
        <v>116310</v>
      </c>
      <c r="L50" s="18"/>
    </row>
    <row r="52" spans="2:12" ht="21">
      <c r="B52" s="70" t="s">
        <v>210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</row>
    <row r="53" spans="2:12">
      <c r="B53" s="71" t="s">
        <v>211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spans="2:12">
      <c r="B54" s="17"/>
      <c r="E54" s="17"/>
      <c r="F54" s="17"/>
      <c r="G54" s="17"/>
      <c r="K54" s="17"/>
      <c r="L54" s="17"/>
    </row>
    <row r="55" spans="2:12">
      <c r="B55" s="20" t="s">
        <v>207</v>
      </c>
    </row>
    <row r="56" spans="2:12">
      <c r="B56" s="1" t="s">
        <v>97</v>
      </c>
    </row>
    <row r="57" spans="2:12">
      <c r="B57" s="1" t="s">
        <v>98</v>
      </c>
    </row>
    <row r="59" spans="2:12">
      <c r="B59" s="1" t="s">
        <v>99</v>
      </c>
    </row>
    <row r="60" spans="2:12">
      <c r="B60" s="1" t="s">
        <v>100</v>
      </c>
    </row>
    <row r="61" spans="2:12">
      <c r="B61" s="1" t="s">
        <v>109</v>
      </c>
    </row>
    <row r="62" spans="2:12">
      <c r="B62" s="23" t="s">
        <v>101</v>
      </c>
    </row>
    <row r="63" spans="2:12">
      <c r="B63" s="22" t="s">
        <v>200</v>
      </c>
    </row>
  </sheetData>
  <sheetProtection password="9807" sheet="1" objects="1" scenarios="1" selectLockedCells="1"/>
  <mergeCells count="4">
    <mergeCell ref="B2:F2"/>
    <mergeCell ref="H2:L2"/>
    <mergeCell ref="B52:L52"/>
    <mergeCell ref="B53:L5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20"/>
  <sheetViews>
    <sheetView tabSelected="1" workbookViewId="0">
      <selection activeCell="C22" sqref="C22"/>
    </sheetView>
  </sheetViews>
  <sheetFormatPr baseColWidth="10" defaultColWidth="9" defaultRowHeight="17"/>
  <cols>
    <col min="1" max="1" width="1" style="1" customWidth="1"/>
    <col min="2" max="2" width="14.1640625" style="1" customWidth="1"/>
    <col min="3" max="3" width="11" style="1" customWidth="1"/>
    <col min="4" max="4" width="12.6640625" style="1" customWidth="1"/>
    <col min="5" max="5" width="11.6640625" style="1" customWidth="1"/>
    <col min="6" max="6" width="14" style="1" customWidth="1"/>
    <col min="7" max="7" width="13.83203125" style="1" customWidth="1"/>
    <col min="8" max="8" width="42.5" style="17" customWidth="1"/>
    <col min="9" max="9" width="1.1640625" style="1" customWidth="1"/>
    <col min="10" max="10" width="12.1640625" style="1" customWidth="1"/>
    <col min="11" max="11" width="11.6640625" style="1" customWidth="1"/>
    <col min="12" max="12" width="12.33203125" style="1" customWidth="1"/>
    <col min="13" max="13" width="12.6640625" style="1" customWidth="1"/>
    <col min="14" max="14" width="41.5" style="1" customWidth="1"/>
    <col min="15" max="16384" width="9" style="1"/>
  </cols>
  <sheetData>
    <row r="1" spans="2:15" ht="7.5" customHeight="1"/>
    <row r="2" spans="2:15" ht="21">
      <c r="B2" s="78" t="s">
        <v>210</v>
      </c>
      <c r="C2" s="78"/>
      <c r="D2" s="78"/>
      <c r="E2" s="78"/>
      <c r="F2" s="78"/>
      <c r="G2" s="78"/>
      <c r="H2" s="78"/>
      <c r="I2" s="17"/>
      <c r="J2" s="17"/>
      <c r="K2" s="17"/>
      <c r="L2" s="17"/>
      <c r="M2" s="17"/>
      <c r="N2" s="17"/>
      <c r="O2" s="17"/>
    </row>
    <row r="3" spans="2:15">
      <c r="B3" s="71" t="s">
        <v>211</v>
      </c>
      <c r="C3" s="71"/>
      <c r="D3" s="71"/>
      <c r="E3" s="71"/>
      <c r="F3" s="71"/>
      <c r="G3" s="71"/>
      <c r="H3" s="71"/>
    </row>
    <row r="4" spans="2:15" ht="18" thickBot="1"/>
    <row r="5" spans="2:15">
      <c r="B5" s="72" t="s">
        <v>187</v>
      </c>
      <c r="C5" s="73"/>
      <c r="D5" s="73"/>
      <c r="E5" s="73"/>
      <c r="F5" s="73"/>
      <c r="G5" s="73"/>
      <c r="H5" s="74"/>
    </row>
    <row r="6" spans="2:15">
      <c r="B6" s="31" t="s">
        <v>184</v>
      </c>
      <c r="C6" s="32"/>
      <c r="D6" s="32"/>
      <c r="E6" s="32"/>
      <c r="F6" s="32"/>
      <c r="G6" s="32"/>
      <c r="H6" s="33"/>
    </row>
    <row r="7" spans="2:15">
      <c r="B7" s="34" t="s">
        <v>102</v>
      </c>
      <c r="C7" s="28">
        <v>130</v>
      </c>
      <c r="D7" s="32"/>
      <c r="E7" s="32"/>
      <c r="F7" s="32"/>
      <c r="G7" s="32"/>
      <c r="H7" s="33"/>
    </row>
    <row r="8" spans="2:15">
      <c r="B8" s="31" t="s">
        <v>185</v>
      </c>
      <c r="C8" s="32"/>
      <c r="D8" s="32"/>
      <c r="E8" s="32"/>
      <c r="F8" s="32"/>
      <c r="G8" s="32"/>
      <c r="H8" s="33"/>
    </row>
    <row r="9" spans="2:15">
      <c r="B9" s="35" t="s">
        <v>125</v>
      </c>
      <c r="C9" s="25" t="s">
        <v>122</v>
      </c>
      <c r="D9" s="25" t="s">
        <v>123</v>
      </c>
      <c r="E9" s="32"/>
      <c r="F9" s="32"/>
      <c r="G9" s="32"/>
      <c r="H9" s="33"/>
    </row>
    <row r="10" spans="2:15">
      <c r="B10" s="34" t="s">
        <v>117</v>
      </c>
      <c r="C10" s="28">
        <v>3</v>
      </c>
      <c r="D10" s="28">
        <v>0</v>
      </c>
      <c r="E10" s="36" t="s">
        <v>126</v>
      </c>
      <c r="F10" s="32"/>
      <c r="G10" s="32"/>
      <c r="H10" s="33"/>
    </row>
    <row r="11" spans="2:15">
      <c r="B11" s="34" t="s">
        <v>118</v>
      </c>
      <c r="C11" s="28">
        <v>1</v>
      </c>
      <c r="D11" s="28">
        <v>0</v>
      </c>
      <c r="E11" s="36" t="s">
        <v>127</v>
      </c>
      <c r="F11" s="32"/>
      <c r="G11" s="32"/>
      <c r="H11" s="33"/>
    </row>
    <row r="12" spans="2:15">
      <c r="B12" s="34" t="s">
        <v>119</v>
      </c>
      <c r="C12" s="28">
        <v>1</v>
      </c>
      <c r="D12" s="28">
        <v>6</v>
      </c>
      <c r="E12" s="36" t="s">
        <v>128</v>
      </c>
      <c r="F12" s="32"/>
      <c r="G12" s="32"/>
      <c r="H12" s="33"/>
    </row>
    <row r="13" spans="2:15">
      <c r="B13" s="34" t="s">
        <v>120</v>
      </c>
      <c r="C13" s="28">
        <v>1</v>
      </c>
      <c r="D13" s="28">
        <v>5</v>
      </c>
      <c r="E13" s="36" t="s">
        <v>129</v>
      </c>
      <c r="F13" s="32"/>
      <c r="G13" s="32"/>
      <c r="H13" s="33"/>
    </row>
    <row r="14" spans="2:15">
      <c r="B14" s="34" t="s">
        <v>121</v>
      </c>
      <c r="C14" s="28">
        <v>2</v>
      </c>
      <c r="D14" s="28">
        <v>4.5</v>
      </c>
      <c r="E14" s="36" t="s">
        <v>130</v>
      </c>
      <c r="F14" s="32"/>
      <c r="G14" s="32"/>
      <c r="H14" s="33"/>
    </row>
    <row r="15" spans="2:15">
      <c r="B15" s="34" t="s">
        <v>124</v>
      </c>
      <c r="C15" s="28">
        <v>2</v>
      </c>
      <c r="D15" s="28">
        <v>2.5</v>
      </c>
      <c r="E15" s="36" t="s">
        <v>131</v>
      </c>
      <c r="F15" s="32"/>
      <c r="G15" s="32"/>
      <c r="H15" s="33"/>
    </row>
    <row r="16" spans="2:15">
      <c r="B16" s="31" t="s">
        <v>186</v>
      </c>
      <c r="C16" s="32"/>
      <c r="D16" s="32"/>
      <c r="E16" s="32"/>
      <c r="F16" s="32"/>
      <c r="G16" s="32"/>
      <c r="H16" s="33"/>
    </row>
    <row r="17" spans="2:8">
      <c r="B17" s="35" t="s">
        <v>125</v>
      </c>
      <c r="C17" s="25" t="s">
        <v>180</v>
      </c>
      <c r="D17" s="25" t="s">
        <v>132</v>
      </c>
      <c r="E17" s="25" t="s">
        <v>133</v>
      </c>
      <c r="F17" s="32"/>
      <c r="G17" s="32"/>
      <c r="H17" s="33"/>
    </row>
    <row r="18" spans="2:8">
      <c r="B18" s="34" t="s">
        <v>110</v>
      </c>
      <c r="C18" s="26">
        <v>650</v>
      </c>
      <c r="D18" s="26">
        <v>1</v>
      </c>
      <c r="E18" s="26">
        <v>1</v>
      </c>
      <c r="F18" s="32"/>
      <c r="G18" s="32"/>
      <c r="H18" s="33"/>
    </row>
    <row r="19" spans="2:8">
      <c r="B19" s="34" t="s">
        <v>111</v>
      </c>
      <c r="C19" s="26">
        <v>800</v>
      </c>
      <c r="D19" s="26">
        <v>1.2</v>
      </c>
      <c r="E19" s="26">
        <v>1</v>
      </c>
      <c r="F19" s="32"/>
      <c r="G19" s="32"/>
      <c r="H19" s="33"/>
    </row>
    <row r="20" spans="2:8">
      <c r="B20" s="34" t="s">
        <v>112</v>
      </c>
      <c r="C20" s="26">
        <v>1100</v>
      </c>
      <c r="D20" s="26">
        <v>1.5</v>
      </c>
      <c r="E20" s="26">
        <v>1.2</v>
      </c>
      <c r="F20" s="32"/>
      <c r="G20" s="32"/>
      <c r="H20" s="33"/>
    </row>
    <row r="21" spans="2:8">
      <c r="B21" s="34" t="s">
        <v>113</v>
      </c>
      <c r="C21" s="26">
        <v>1500</v>
      </c>
      <c r="D21" s="26">
        <v>2</v>
      </c>
      <c r="E21" s="26">
        <v>1.5</v>
      </c>
      <c r="F21" s="32"/>
      <c r="G21" s="32"/>
      <c r="H21" s="33"/>
    </row>
    <row r="22" spans="2:8" ht="18" thickBot="1">
      <c r="B22" s="60" t="s">
        <v>181</v>
      </c>
      <c r="C22" s="37">
        <v>800</v>
      </c>
      <c r="D22" s="37">
        <v>1.2</v>
      </c>
      <c r="E22" s="37">
        <v>1</v>
      </c>
      <c r="F22" s="59"/>
      <c r="G22" s="59"/>
      <c r="H22" s="38"/>
    </row>
    <row r="23" spans="2:8" ht="18" thickBot="1">
      <c r="H23" s="1"/>
    </row>
    <row r="24" spans="2:8">
      <c r="B24" s="72" t="s">
        <v>188</v>
      </c>
      <c r="C24" s="73"/>
      <c r="D24" s="73"/>
      <c r="E24" s="73"/>
      <c r="F24" s="73"/>
      <c r="G24" s="73"/>
      <c r="H24" s="74"/>
    </row>
    <row r="25" spans="2:8">
      <c r="B25" s="40" t="s">
        <v>190</v>
      </c>
      <c r="C25" s="39" t="s">
        <v>189</v>
      </c>
      <c r="D25" s="39" t="s">
        <v>191</v>
      </c>
      <c r="E25" s="39" t="s">
        <v>192</v>
      </c>
      <c r="F25" s="39" t="s">
        <v>193</v>
      </c>
      <c r="G25" s="32"/>
      <c r="H25" s="33"/>
    </row>
    <row r="26" spans="2:8" ht="22" thickBot="1">
      <c r="B26" s="41">
        <f>C22*C7</f>
        <v>104000</v>
      </c>
      <c r="C26" s="42">
        <f>(C78*E78+C79*E79+C80*E80+C81*E81+C82*E82+C83*E83+C84*E84+C85*E85)*D22</f>
        <v>38640</v>
      </c>
      <c r="D26" s="42">
        <f>(C95*E95+C96*E96+C97*E97+C98*E98+C99*E99)*E22</f>
        <v>22000</v>
      </c>
      <c r="E26" s="37">
        <v>0</v>
      </c>
      <c r="F26" s="62">
        <f>SUM(B26:E26)</f>
        <v>164640</v>
      </c>
      <c r="G26" s="59"/>
      <c r="H26" s="38"/>
    </row>
    <row r="27" spans="2:8" ht="18" thickBot="1">
      <c r="H27" s="1"/>
    </row>
    <row r="28" spans="2:8">
      <c r="B28" s="75" t="s">
        <v>194</v>
      </c>
      <c r="C28" s="76"/>
      <c r="D28" s="76"/>
      <c r="E28" s="76"/>
      <c r="F28" s="76"/>
      <c r="G28" s="76"/>
      <c r="H28" s="77"/>
    </row>
    <row r="29" spans="2:8">
      <c r="B29" s="43"/>
      <c r="C29" s="32"/>
      <c r="D29" s="32"/>
      <c r="E29" s="32"/>
      <c r="F29" s="32"/>
      <c r="G29" s="32"/>
      <c r="H29" s="33"/>
    </row>
    <row r="30" spans="2:8">
      <c r="B30" s="66" t="s">
        <v>114</v>
      </c>
      <c r="C30" s="45" t="s">
        <v>179</v>
      </c>
      <c r="D30" s="45" t="s">
        <v>183</v>
      </c>
      <c r="E30" s="45"/>
      <c r="F30" s="45" t="s">
        <v>183</v>
      </c>
      <c r="G30" s="45" t="s">
        <v>179</v>
      </c>
      <c r="H30" s="33"/>
    </row>
    <row r="31" spans="2:8">
      <c r="B31" s="46" t="s">
        <v>1</v>
      </c>
      <c r="C31" s="8" t="s">
        <v>2</v>
      </c>
      <c r="D31" s="8" t="s">
        <v>160</v>
      </c>
      <c r="E31" s="8" t="s">
        <v>139</v>
      </c>
      <c r="F31" s="8" t="s">
        <v>138</v>
      </c>
      <c r="G31" s="8" t="s">
        <v>4</v>
      </c>
      <c r="H31" s="47" t="s">
        <v>149</v>
      </c>
    </row>
    <row r="32" spans="2:8">
      <c r="B32" s="48" t="s">
        <v>140</v>
      </c>
      <c r="C32" s="27">
        <f>C7*0.7*3.2</f>
        <v>291.2</v>
      </c>
      <c r="D32" s="28"/>
      <c r="E32" s="6">
        <v>10</v>
      </c>
      <c r="F32" s="28"/>
      <c r="G32" s="61">
        <f>IF(D32&gt;=0,IF(D32&lt;&gt;"",D32,C32),C32)*IF(F32&gt;=0,IF(F32&lt;&gt;"",F32,E32),E32)</f>
        <v>2912</v>
      </c>
      <c r="H32" s="49" t="s">
        <v>144</v>
      </c>
    </row>
    <row r="33" spans="2:8">
      <c r="B33" s="48" t="s">
        <v>141</v>
      </c>
      <c r="C33" s="27">
        <f>C7*0.7*3.2</f>
        <v>291.2</v>
      </c>
      <c r="D33" s="28"/>
      <c r="E33" s="6">
        <v>20</v>
      </c>
      <c r="F33" s="28"/>
      <c r="G33" s="61">
        <f t="shared" ref="G33:G73" si="0">IF(D33&gt;=0,IF(D33&lt;&gt;"",D33,C33),C33)*IF(F33&gt;=0,IF(F33&lt;&gt;"",F33,E33),E33)</f>
        <v>5824</v>
      </c>
      <c r="H33" s="49" t="s">
        <v>145</v>
      </c>
    </row>
    <row r="34" spans="2:8">
      <c r="B34" s="48" t="s">
        <v>142</v>
      </c>
      <c r="C34" s="27">
        <f>C7*0.7*3.2</f>
        <v>291.2</v>
      </c>
      <c r="D34" s="28"/>
      <c r="E34" s="6">
        <v>15</v>
      </c>
      <c r="F34" s="28"/>
      <c r="G34" s="61">
        <f t="shared" si="0"/>
        <v>4368</v>
      </c>
      <c r="H34" s="49" t="s">
        <v>146</v>
      </c>
    </row>
    <row r="35" spans="2:8">
      <c r="B35" s="48" t="s">
        <v>143</v>
      </c>
      <c r="C35" s="27">
        <f>C7*0.7*3.2</f>
        <v>291.2</v>
      </c>
      <c r="D35" s="28"/>
      <c r="E35" s="6">
        <v>15</v>
      </c>
      <c r="F35" s="28"/>
      <c r="G35" s="61">
        <f t="shared" si="0"/>
        <v>4368</v>
      </c>
      <c r="H35" s="49" t="s">
        <v>147</v>
      </c>
    </row>
    <row r="36" spans="2:8">
      <c r="B36" s="48" t="s">
        <v>67</v>
      </c>
      <c r="C36" s="27">
        <f>C7*0.7</f>
        <v>91</v>
      </c>
      <c r="D36" s="28"/>
      <c r="E36" s="6">
        <v>25</v>
      </c>
      <c r="F36" s="28"/>
      <c r="G36" s="61">
        <f t="shared" si="0"/>
        <v>2275</v>
      </c>
      <c r="H36" s="49" t="s">
        <v>148</v>
      </c>
    </row>
    <row r="37" spans="2:8">
      <c r="B37" s="48" t="s">
        <v>5</v>
      </c>
      <c r="C37" s="27">
        <f>C7*0.7</f>
        <v>91</v>
      </c>
      <c r="D37" s="28"/>
      <c r="E37" s="6">
        <v>100</v>
      </c>
      <c r="F37" s="28"/>
      <c r="G37" s="61">
        <f t="shared" si="0"/>
        <v>9100</v>
      </c>
      <c r="H37" s="49" t="s">
        <v>150</v>
      </c>
    </row>
    <row r="38" spans="2:8">
      <c r="B38" s="48" t="s">
        <v>134</v>
      </c>
      <c r="C38" s="27">
        <f>IF(D13&gt;1,D13*4,C13*5*4)</f>
        <v>20</v>
      </c>
      <c r="D38" s="28"/>
      <c r="E38" s="6">
        <v>150</v>
      </c>
      <c r="F38" s="28"/>
      <c r="G38" s="61">
        <f t="shared" si="0"/>
        <v>3000</v>
      </c>
      <c r="H38" s="49" t="s">
        <v>151</v>
      </c>
    </row>
    <row r="39" spans="2:8">
      <c r="B39" s="48" t="s">
        <v>135</v>
      </c>
      <c r="C39" s="27">
        <f>IF(D13&gt;1,D13,C13*5)</f>
        <v>5</v>
      </c>
      <c r="D39" s="28"/>
      <c r="E39" s="6">
        <v>120</v>
      </c>
      <c r="F39" s="28"/>
      <c r="G39" s="61">
        <f t="shared" si="0"/>
        <v>600</v>
      </c>
      <c r="H39" s="49" t="s">
        <v>151</v>
      </c>
    </row>
    <row r="40" spans="2:8">
      <c r="B40" s="48" t="s">
        <v>155</v>
      </c>
      <c r="C40" s="27">
        <f>C39*1.1</f>
        <v>5.5</v>
      </c>
      <c r="D40" s="28"/>
      <c r="E40" s="6">
        <v>70</v>
      </c>
      <c r="F40" s="28"/>
      <c r="G40" s="61">
        <f t="shared" si="0"/>
        <v>385</v>
      </c>
      <c r="H40" s="49" t="s">
        <v>156</v>
      </c>
    </row>
    <row r="41" spans="2:8">
      <c r="B41" s="48" t="s">
        <v>136</v>
      </c>
      <c r="C41" s="27">
        <f>IF(D14&gt;1,D14*4,C14*4.5*4)</f>
        <v>18</v>
      </c>
      <c r="D41" s="28"/>
      <c r="E41" s="6">
        <v>150</v>
      </c>
      <c r="F41" s="28"/>
      <c r="G41" s="61">
        <f t="shared" si="0"/>
        <v>2700</v>
      </c>
      <c r="H41" s="49" t="s">
        <v>151</v>
      </c>
    </row>
    <row r="42" spans="2:8">
      <c r="B42" s="48" t="s">
        <v>137</v>
      </c>
      <c r="C42" s="27">
        <f>IF(D14&gt;1,D14,C14*5)</f>
        <v>4.5</v>
      </c>
      <c r="D42" s="28"/>
      <c r="E42" s="6">
        <v>120</v>
      </c>
      <c r="F42" s="28"/>
      <c r="G42" s="61">
        <f t="shared" si="0"/>
        <v>540</v>
      </c>
      <c r="H42" s="49" t="s">
        <v>151</v>
      </c>
    </row>
    <row r="43" spans="2:8">
      <c r="B43" s="48" t="s">
        <v>154</v>
      </c>
      <c r="C43" s="27">
        <f>C41*0.7+C42</f>
        <v>17.100000000000001</v>
      </c>
      <c r="D43" s="28"/>
      <c r="E43" s="6">
        <v>70</v>
      </c>
      <c r="F43" s="28"/>
      <c r="G43" s="61">
        <f t="shared" si="0"/>
        <v>1197</v>
      </c>
      <c r="H43" s="49" t="s">
        <v>157</v>
      </c>
    </row>
    <row r="44" spans="2:8">
      <c r="B44" s="48" t="s">
        <v>9</v>
      </c>
      <c r="C44" s="27">
        <f>C39+C42</f>
        <v>9.5</v>
      </c>
      <c r="D44" s="28"/>
      <c r="E44" s="6">
        <v>100</v>
      </c>
      <c r="F44" s="28"/>
      <c r="G44" s="61">
        <f t="shared" si="0"/>
        <v>950</v>
      </c>
      <c r="H44" s="49" t="s">
        <v>55</v>
      </c>
    </row>
    <row r="45" spans="2:8">
      <c r="B45" s="48" t="s">
        <v>14</v>
      </c>
      <c r="C45" s="27">
        <f>C14</f>
        <v>2</v>
      </c>
      <c r="D45" s="28"/>
      <c r="E45" s="6">
        <v>500</v>
      </c>
      <c r="F45" s="28"/>
      <c r="G45" s="61">
        <f t="shared" si="0"/>
        <v>1000</v>
      </c>
      <c r="H45" s="49" t="s">
        <v>56</v>
      </c>
    </row>
    <row r="46" spans="2:8">
      <c r="B46" s="48" t="s">
        <v>12</v>
      </c>
      <c r="C46" s="27">
        <f>D13*0.5</f>
        <v>2.5</v>
      </c>
      <c r="D46" s="28"/>
      <c r="E46" s="6">
        <v>1500</v>
      </c>
      <c r="F46" s="28"/>
      <c r="G46" s="61">
        <f t="shared" si="0"/>
        <v>3750</v>
      </c>
      <c r="H46" s="49" t="s">
        <v>57</v>
      </c>
    </row>
    <row r="47" spans="2:8">
      <c r="B47" s="48" t="s">
        <v>31</v>
      </c>
      <c r="C47" s="27">
        <f>C13</f>
        <v>1</v>
      </c>
      <c r="D47" s="28"/>
      <c r="E47" s="6">
        <v>500</v>
      </c>
      <c r="F47" s="28"/>
      <c r="G47" s="61">
        <f t="shared" si="0"/>
        <v>500</v>
      </c>
      <c r="H47" s="49" t="s">
        <v>167</v>
      </c>
    </row>
    <row r="48" spans="2:8">
      <c r="B48" s="48" t="s">
        <v>13</v>
      </c>
      <c r="C48" s="27">
        <f>C13</f>
        <v>1</v>
      </c>
      <c r="D48" s="28"/>
      <c r="E48" s="6">
        <v>3000</v>
      </c>
      <c r="F48" s="28"/>
      <c r="G48" s="61">
        <f t="shared" si="0"/>
        <v>3000</v>
      </c>
      <c r="H48" s="49" t="s">
        <v>58</v>
      </c>
    </row>
    <row r="49" spans="2:8">
      <c r="B49" s="48" t="s">
        <v>15</v>
      </c>
      <c r="C49" s="27">
        <f>C14</f>
        <v>2</v>
      </c>
      <c r="D49" s="28"/>
      <c r="E49" s="6">
        <v>1500</v>
      </c>
      <c r="F49" s="28"/>
      <c r="G49" s="61">
        <f t="shared" si="0"/>
        <v>3000</v>
      </c>
      <c r="H49" s="49" t="s">
        <v>59</v>
      </c>
    </row>
    <row r="50" spans="2:8">
      <c r="B50" s="48" t="s">
        <v>16</v>
      </c>
      <c r="C50" s="27">
        <f>C14</f>
        <v>2</v>
      </c>
      <c r="D50" s="28"/>
      <c r="E50" s="6">
        <v>1000</v>
      </c>
      <c r="F50" s="28"/>
      <c r="G50" s="61">
        <f t="shared" si="0"/>
        <v>2000</v>
      </c>
      <c r="H50" s="49" t="s">
        <v>60</v>
      </c>
    </row>
    <row r="51" spans="2:8">
      <c r="B51" s="48" t="s">
        <v>17</v>
      </c>
      <c r="C51" s="27">
        <f>C14</f>
        <v>2</v>
      </c>
      <c r="D51" s="28"/>
      <c r="E51" s="6">
        <v>800</v>
      </c>
      <c r="F51" s="28"/>
      <c r="G51" s="61">
        <f t="shared" si="0"/>
        <v>1600</v>
      </c>
      <c r="H51" s="49" t="s">
        <v>61</v>
      </c>
    </row>
    <row r="52" spans="2:8">
      <c r="B52" s="48" t="s">
        <v>33</v>
      </c>
      <c r="C52" s="27">
        <f>C14</f>
        <v>2</v>
      </c>
      <c r="D52" s="28"/>
      <c r="E52" s="6">
        <v>500</v>
      </c>
      <c r="F52" s="28"/>
      <c r="G52" s="61">
        <f t="shared" si="0"/>
        <v>1000</v>
      </c>
      <c r="H52" s="49" t="s">
        <v>166</v>
      </c>
    </row>
    <row r="53" spans="2:8">
      <c r="B53" s="48" t="s">
        <v>18</v>
      </c>
      <c r="C53" s="27">
        <f>1</f>
        <v>1</v>
      </c>
      <c r="D53" s="28"/>
      <c r="E53" s="6">
        <v>2000</v>
      </c>
      <c r="F53" s="28"/>
      <c r="G53" s="61">
        <f t="shared" si="0"/>
        <v>2000</v>
      </c>
      <c r="H53" s="49" t="s">
        <v>34</v>
      </c>
    </row>
    <row r="54" spans="2:8">
      <c r="B54" s="48" t="s">
        <v>158</v>
      </c>
      <c r="C54" s="27">
        <f>C14*30+C13*20</f>
        <v>80</v>
      </c>
      <c r="D54" s="28"/>
      <c r="E54" s="6">
        <v>60</v>
      </c>
      <c r="F54" s="28"/>
      <c r="G54" s="61">
        <f t="shared" si="0"/>
        <v>4800</v>
      </c>
      <c r="H54" s="49" t="s">
        <v>161</v>
      </c>
    </row>
    <row r="55" spans="2:8">
      <c r="B55" s="48" t="s">
        <v>159</v>
      </c>
      <c r="C55" s="27">
        <f>C7*1.5</f>
        <v>195</v>
      </c>
      <c r="D55" s="28"/>
      <c r="E55" s="6">
        <v>50</v>
      </c>
      <c r="F55" s="28"/>
      <c r="G55" s="61">
        <f t="shared" si="0"/>
        <v>9750</v>
      </c>
      <c r="H55" s="49" t="s">
        <v>162</v>
      </c>
    </row>
    <row r="56" spans="2:8">
      <c r="B56" s="48" t="s">
        <v>85</v>
      </c>
      <c r="C56" s="27">
        <f>C10+C13+C14</f>
        <v>6</v>
      </c>
      <c r="D56" s="28"/>
      <c r="E56" s="6">
        <v>1500</v>
      </c>
      <c r="F56" s="28"/>
      <c r="G56" s="61">
        <f t="shared" si="0"/>
        <v>9000</v>
      </c>
      <c r="H56" s="49" t="s">
        <v>87</v>
      </c>
    </row>
    <row r="57" spans="2:8">
      <c r="B57" s="48" t="s">
        <v>84</v>
      </c>
      <c r="C57" s="27">
        <v>1</v>
      </c>
      <c r="D57" s="28"/>
      <c r="E57" s="6">
        <v>800</v>
      </c>
      <c r="F57" s="28"/>
      <c r="G57" s="61">
        <f t="shared" si="0"/>
        <v>800</v>
      </c>
      <c r="H57" s="49" t="s">
        <v>163</v>
      </c>
    </row>
    <row r="58" spans="2:8">
      <c r="B58" s="48" t="s">
        <v>168</v>
      </c>
      <c r="C58" s="27">
        <f>C10</f>
        <v>3</v>
      </c>
      <c r="D58" s="28"/>
      <c r="E58" s="6">
        <v>200</v>
      </c>
      <c r="F58" s="28"/>
      <c r="G58" s="61">
        <f t="shared" si="0"/>
        <v>600</v>
      </c>
      <c r="H58" s="49" t="s">
        <v>177</v>
      </c>
    </row>
    <row r="59" spans="2:8">
      <c r="B59" s="48" t="s">
        <v>170</v>
      </c>
      <c r="C59" s="27">
        <f>C11</f>
        <v>1</v>
      </c>
      <c r="D59" s="28"/>
      <c r="E59" s="6">
        <v>600</v>
      </c>
      <c r="F59" s="28"/>
      <c r="G59" s="61">
        <f t="shared" si="0"/>
        <v>600</v>
      </c>
      <c r="H59" s="49" t="s">
        <v>177</v>
      </c>
    </row>
    <row r="60" spans="2:8">
      <c r="B60" s="48" t="s">
        <v>169</v>
      </c>
      <c r="C60" s="27">
        <f>C12</f>
        <v>1</v>
      </c>
      <c r="D60" s="28"/>
      <c r="E60" s="6">
        <v>300</v>
      </c>
      <c r="F60" s="28"/>
      <c r="G60" s="61">
        <f t="shared" si="0"/>
        <v>300</v>
      </c>
      <c r="H60" s="49" t="s">
        <v>177</v>
      </c>
    </row>
    <row r="61" spans="2:8">
      <c r="B61" s="48" t="s">
        <v>174</v>
      </c>
      <c r="C61" s="27">
        <f>1</f>
        <v>1</v>
      </c>
      <c r="D61" s="28"/>
      <c r="E61" s="6">
        <v>100</v>
      </c>
      <c r="F61" s="28"/>
      <c r="G61" s="61">
        <f t="shared" si="0"/>
        <v>100</v>
      </c>
      <c r="H61" s="49" t="s">
        <v>177</v>
      </c>
    </row>
    <row r="62" spans="2:8">
      <c r="B62" s="48" t="s">
        <v>172</v>
      </c>
      <c r="C62" s="27">
        <f>C13</f>
        <v>1</v>
      </c>
      <c r="D62" s="28"/>
      <c r="E62" s="6">
        <v>120</v>
      </c>
      <c r="F62" s="28"/>
      <c r="G62" s="61">
        <f t="shared" si="0"/>
        <v>120</v>
      </c>
      <c r="H62" s="49" t="s">
        <v>177</v>
      </c>
    </row>
    <row r="63" spans="2:8">
      <c r="B63" s="48" t="s">
        <v>171</v>
      </c>
      <c r="C63" s="27">
        <f>C14</f>
        <v>2</v>
      </c>
      <c r="D63" s="28"/>
      <c r="E63" s="6">
        <v>120</v>
      </c>
      <c r="F63" s="28"/>
      <c r="G63" s="61">
        <f t="shared" si="0"/>
        <v>240</v>
      </c>
      <c r="H63" s="49" t="s">
        <v>177</v>
      </c>
    </row>
    <row r="64" spans="2:8">
      <c r="B64" s="48" t="s">
        <v>173</v>
      </c>
      <c r="C64" s="27">
        <f>C15</f>
        <v>2</v>
      </c>
      <c r="D64" s="28"/>
      <c r="E64" s="6">
        <v>100</v>
      </c>
      <c r="F64" s="28"/>
      <c r="G64" s="61">
        <f t="shared" si="0"/>
        <v>200</v>
      </c>
      <c r="H64" s="49" t="s">
        <v>177</v>
      </c>
    </row>
    <row r="65" spans="2:8">
      <c r="B65" s="48" t="s">
        <v>175</v>
      </c>
      <c r="C65" s="27">
        <v>1</v>
      </c>
      <c r="D65" s="28"/>
      <c r="E65" s="6">
        <v>300</v>
      </c>
      <c r="F65" s="28"/>
      <c r="G65" s="61">
        <f t="shared" si="0"/>
        <v>300</v>
      </c>
      <c r="H65" s="49" t="s">
        <v>176</v>
      </c>
    </row>
    <row r="66" spans="2:8">
      <c r="B66" s="64" t="s">
        <v>201</v>
      </c>
      <c r="C66" s="65"/>
      <c r="D66" s="28"/>
      <c r="E66" s="65"/>
      <c r="F66" s="28"/>
      <c r="G66" s="61">
        <f t="shared" si="0"/>
        <v>0</v>
      </c>
      <c r="H66" s="28"/>
    </row>
    <row r="67" spans="2:8">
      <c r="B67" s="64" t="s">
        <v>202</v>
      </c>
      <c r="C67" s="65"/>
      <c r="D67" s="28"/>
      <c r="E67" s="65"/>
      <c r="F67" s="28"/>
      <c r="G67" s="61">
        <f t="shared" si="0"/>
        <v>0</v>
      </c>
      <c r="H67" s="28"/>
    </row>
    <row r="68" spans="2:8">
      <c r="B68" s="64" t="s">
        <v>203</v>
      </c>
      <c r="C68" s="65"/>
      <c r="D68" s="28"/>
      <c r="E68" s="65"/>
      <c r="F68" s="28"/>
      <c r="G68" s="61">
        <f t="shared" si="0"/>
        <v>0</v>
      </c>
      <c r="H68" s="28"/>
    </row>
    <row r="69" spans="2:8">
      <c r="B69" s="64" t="s">
        <v>204</v>
      </c>
      <c r="C69" s="65"/>
      <c r="D69" s="28"/>
      <c r="E69" s="65"/>
      <c r="F69" s="28"/>
      <c r="G69" s="61">
        <f t="shared" si="0"/>
        <v>0</v>
      </c>
      <c r="H69" s="28"/>
    </row>
    <row r="70" spans="2:8">
      <c r="B70" s="64" t="s">
        <v>205</v>
      </c>
      <c r="C70" s="65"/>
      <c r="D70" s="28"/>
      <c r="E70" s="65"/>
      <c r="F70" s="28"/>
      <c r="G70" s="61">
        <f t="shared" si="0"/>
        <v>0</v>
      </c>
      <c r="H70" s="28"/>
    </row>
    <row r="71" spans="2:8">
      <c r="B71" s="50" t="s">
        <v>29</v>
      </c>
      <c r="C71" s="7"/>
      <c r="D71" s="7"/>
      <c r="E71" s="7"/>
      <c r="F71" s="7"/>
      <c r="G71" s="16">
        <f>SUM(G32:G70)</f>
        <v>82879</v>
      </c>
      <c r="H71" s="51"/>
    </row>
    <row r="72" spans="2:8">
      <c r="B72" s="52" t="s">
        <v>65</v>
      </c>
      <c r="C72" s="27">
        <f>C7*0.8</f>
        <v>104</v>
      </c>
      <c r="D72" s="28"/>
      <c r="E72" s="6">
        <v>100</v>
      </c>
      <c r="F72" s="28"/>
      <c r="G72" s="61">
        <f t="shared" si="0"/>
        <v>10400</v>
      </c>
      <c r="H72" s="53" t="s">
        <v>69</v>
      </c>
    </row>
    <row r="73" spans="2:8">
      <c r="B73" s="52" t="s">
        <v>66</v>
      </c>
      <c r="C73" s="27">
        <v>1</v>
      </c>
      <c r="D73" s="28"/>
      <c r="E73" s="6">
        <v>10000</v>
      </c>
      <c r="F73" s="28"/>
      <c r="G73" s="61">
        <f t="shared" si="0"/>
        <v>10000</v>
      </c>
      <c r="H73" s="53" t="s">
        <v>70</v>
      </c>
    </row>
    <row r="74" spans="2:8" ht="21">
      <c r="B74" s="50" t="s">
        <v>68</v>
      </c>
      <c r="C74" s="7"/>
      <c r="D74" s="7"/>
      <c r="E74" s="7"/>
      <c r="F74" s="7"/>
      <c r="G74" s="63">
        <f>SUM(G71:G73)</f>
        <v>103279</v>
      </c>
      <c r="H74" s="51"/>
    </row>
    <row r="75" spans="2:8">
      <c r="B75" s="43"/>
      <c r="C75" s="32"/>
      <c r="D75" s="32"/>
      <c r="E75" s="32"/>
      <c r="F75" s="32"/>
      <c r="G75" s="32"/>
      <c r="H75" s="33"/>
    </row>
    <row r="76" spans="2:8">
      <c r="B76" s="66" t="s">
        <v>115</v>
      </c>
      <c r="C76" s="45" t="s">
        <v>179</v>
      </c>
      <c r="D76" s="45" t="s">
        <v>183</v>
      </c>
      <c r="E76" s="45"/>
      <c r="F76" s="45" t="s">
        <v>183</v>
      </c>
      <c r="G76" s="45" t="s">
        <v>179</v>
      </c>
      <c r="H76" s="33"/>
    </row>
    <row r="77" spans="2:8">
      <c r="B77" s="46" t="s">
        <v>1</v>
      </c>
      <c r="C77" s="8" t="s">
        <v>122</v>
      </c>
      <c r="D77" s="8" t="s">
        <v>182</v>
      </c>
      <c r="E77" s="8" t="s">
        <v>3</v>
      </c>
      <c r="F77" s="8" t="s">
        <v>138</v>
      </c>
      <c r="G77" s="8" t="s">
        <v>4</v>
      </c>
      <c r="H77" s="47" t="s">
        <v>21</v>
      </c>
    </row>
    <row r="78" spans="2:8">
      <c r="B78" s="48" t="s">
        <v>39</v>
      </c>
      <c r="C78" s="27">
        <f>C10</f>
        <v>3</v>
      </c>
      <c r="D78" s="28"/>
      <c r="E78" s="6">
        <v>2500</v>
      </c>
      <c r="F78" s="28"/>
      <c r="G78" s="61">
        <f t="shared" ref="G78:G90" si="1">IF(D78&gt;=0,IF(D78&lt;&gt;"",D78,C78),C78)*IF(F78&gt;=0,IF(F78&lt;&gt;"",F78,E78),E78)</f>
        <v>7500</v>
      </c>
      <c r="H78" s="49" t="s">
        <v>71</v>
      </c>
    </row>
    <row r="79" spans="2:8">
      <c r="B79" s="48" t="s">
        <v>41</v>
      </c>
      <c r="C79" s="27">
        <f>C78*2</f>
        <v>6</v>
      </c>
      <c r="D79" s="28"/>
      <c r="E79" s="6">
        <v>200</v>
      </c>
      <c r="F79" s="28"/>
      <c r="G79" s="61">
        <f t="shared" si="1"/>
        <v>1200</v>
      </c>
      <c r="H79" s="49" t="s">
        <v>72</v>
      </c>
    </row>
    <row r="80" spans="2:8">
      <c r="B80" s="48" t="s">
        <v>40</v>
      </c>
      <c r="C80" s="27">
        <f>C78</f>
        <v>3</v>
      </c>
      <c r="D80" s="28"/>
      <c r="E80" s="6">
        <v>4000</v>
      </c>
      <c r="F80" s="28"/>
      <c r="G80" s="61">
        <f t="shared" si="1"/>
        <v>12000</v>
      </c>
      <c r="H80" s="49" t="s">
        <v>73</v>
      </c>
    </row>
    <row r="81" spans="2:8">
      <c r="B81" s="48" t="s">
        <v>42</v>
      </c>
      <c r="C81" s="27">
        <f>C11</f>
        <v>1</v>
      </c>
      <c r="D81" s="28"/>
      <c r="E81" s="6">
        <v>4000</v>
      </c>
      <c r="F81" s="28"/>
      <c r="G81" s="61">
        <f t="shared" si="1"/>
        <v>4000</v>
      </c>
      <c r="H81" s="49" t="s">
        <v>74</v>
      </c>
    </row>
    <row r="82" spans="2:8">
      <c r="B82" s="48" t="s">
        <v>43</v>
      </c>
      <c r="C82" s="27">
        <f>C81</f>
        <v>1</v>
      </c>
      <c r="D82" s="28"/>
      <c r="E82" s="6">
        <v>2000</v>
      </c>
      <c r="F82" s="28"/>
      <c r="G82" s="61">
        <f t="shared" si="1"/>
        <v>2000</v>
      </c>
      <c r="H82" s="49" t="s">
        <v>75</v>
      </c>
    </row>
    <row r="83" spans="2:8">
      <c r="B83" s="48" t="s">
        <v>44</v>
      </c>
      <c r="C83" s="27">
        <f>C81</f>
        <v>1</v>
      </c>
      <c r="D83" s="28"/>
      <c r="E83" s="6">
        <v>2000</v>
      </c>
      <c r="F83" s="28"/>
      <c r="G83" s="61">
        <f t="shared" si="1"/>
        <v>2000</v>
      </c>
      <c r="H83" s="49" t="s">
        <v>76</v>
      </c>
    </row>
    <row r="84" spans="2:8">
      <c r="B84" s="48" t="s">
        <v>45</v>
      </c>
      <c r="C84" s="27">
        <f>C81</f>
        <v>1</v>
      </c>
      <c r="D84" s="28"/>
      <c r="E84" s="6">
        <v>1500</v>
      </c>
      <c r="F84" s="28"/>
      <c r="G84" s="61">
        <f t="shared" si="1"/>
        <v>1500</v>
      </c>
      <c r="H84" s="49" t="s">
        <v>77</v>
      </c>
    </row>
    <row r="85" spans="2:8">
      <c r="B85" s="48" t="s">
        <v>46</v>
      </c>
      <c r="C85" s="27">
        <f>C81</f>
        <v>1</v>
      </c>
      <c r="D85" s="28"/>
      <c r="E85" s="6">
        <v>2000</v>
      </c>
      <c r="F85" s="28"/>
      <c r="G85" s="61">
        <f t="shared" si="1"/>
        <v>2000</v>
      </c>
      <c r="H85" s="49" t="s">
        <v>78</v>
      </c>
    </row>
    <row r="86" spans="2:8">
      <c r="B86" s="64" t="s">
        <v>201</v>
      </c>
      <c r="C86" s="65"/>
      <c r="D86" s="28"/>
      <c r="E86" s="65"/>
      <c r="F86" s="28"/>
      <c r="G86" s="61">
        <f t="shared" si="1"/>
        <v>0</v>
      </c>
      <c r="H86" s="28"/>
    </row>
    <row r="87" spans="2:8">
      <c r="B87" s="64" t="s">
        <v>202</v>
      </c>
      <c r="C87" s="65"/>
      <c r="D87" s="28"/>
      <c r="E87" s="65"/>
      <c r="F87" s="28"/>
      <c r="G87" s="61">
        <f t="shared" si="1"/>
        <v>0</v>
      </c>
      <c r="H87" s="28"/>
    </row>
    <row r="88" spans="2:8">
      <c r="B88" s="64" t="s">
        <v>203</v>
      </c>
      <c r="C88" s="65"/>
      <c r="D88" s="28"/>
      <c r="E88" s="65"/>
      <c r="F88" s="28"/>
      <c r="G88" s="61">
        <f t="shared" si="1"/>
        <v>0</v>
      </c>
      <c r="H88" s="28"/>
    </row>
    <row r="89" spans="2:8">
      <c r="B89" s="64" t="s">
        <v>204</v>
      </c>
      <c r="C89" s="65"/>
      <c r="D89" s="28"/>
      <c r="E89" s="65"/>
      <c r="F89" s="28"/>
      <c r="G89" s="61">
        <f t="shared" si="1"/>
        <v>0</v>
      </c>
      <c r="H89" s="28"/>
    </row>
    <row r="90" spans="2:8">
      <c r="B90" s="64" t="s">
        <v>205</v>
      </c>
      <c r="C90" s="65"/>
      <c r="D90" s="28"/>
      <c r="E90" s="65"/>
      <c r="F90" s="28"/>
      <c r="G90" s="61">
        <f t="shared" si="1"/>
        <v>0</v>
      </c>
      <c r="H90" s="28"/>
    </row>
    <row r="91" spans="2:8" ht="21">
      <c r="B91" s="50" t="s">
        <v>47</v>
      </c>
      <c r="C91" s="13"/>
      <c r="D91" s="13"/>
      <c r="E91" s="13"/>
      <c r="F91" s="13"/>
      <c r="G91" s="63">
        <f>SUM(G78:G90)</f>
        <v>32200</v>
      </c>
      <c r="H91" s="51"/>
    </row>
    <row r="92" spans="2:8">
      <c r="B92" s="44"/>
      <c r="C92" s="32"/>
      <c r="D92" s="32"/>
      <c r="E92" s="32"/>
      <c r="F92" s="32"/>
      <c r="G92" s="45"/>
      <c r="H92" s="33"/>
    </row>
    <row r="93" spans="2:8">
      <c r="B93" s="66" t="s">
        <v>116</v>
      </c>
      <c r="C93" s="45" t="s">
        <v>179</v>
      </c>
      <c r="D93" s="45" t="s">
        <v>183</v>
      </c>
      <c r="E93" s="45"/>
      <c r="F93" s="45" t="s">
        <v>183</v>
      </c>
      <c r="G93" s="45" t="s">
        <v>179</v>
      </c>
      <c r="H93" s="33"/>
    </row>
    <row r="94" spans="2:8">
      <c r="B94" s="46" t="s">
        <v>1</v>
      </c>
      <c r="C94" s="8" t="s">
        <v>122</v>
      </c>
      <c r="D94" s="8" t="s">
        <v>182</v>
      </c>
      <c r="E94" s="8" t="s">
        <v>3</v>
      </c>
      <c r="F94" s="8" t="s">
        <v>138</v>
      </c>
      <c r="G94" s="8" t="s">
        <v>4</v>
      </c>
      <c r="H94" s="47" t="s">
        <v>21</v>
      </c>
    </row>
    <row r="95" spans="2:8">
      <c r="B95" s="48" t="s">
        <v>48</v>
      </c>
      <c r="C95" s="27">
        <f>C11</f>
        <v>1</v>
      </c>
      <c r="D95" s="28"/>
      <c r="E95" s="6">
        <v>6000</v>
      </c>
      <c r="F95" s="28"/>
      <c r="G95" s="61">
        <f t="shared" ref="G95:G104" si="2">IF(D95&gt;=0,IF(D95&lt;&gt;"",D95,C95),C95)*IF(F95&gt;=0,IF(F95&lt;&gt;"",F95,E95),E95)</f>
        <v>6000</v>
      </c>
      <c r="H95" s="49" t="s">
        <v>208</v>
      </c>
    </row>
    <row r="96" spans="2:8">
      <c r="B96" s="48" t="s">
        <v>49</v>
      </c>
      <c r="C96" s="27">
        <v>1</v>
      </c>
      <c r="D96" s="28"/>
      <c r="E96" s="6">
        <v>4000</v>
      </c>
      <c r="F96" s="28"/>
      <c r="G96" s="61">
        <f t="shared" si="2"/>
        <v>4000</v>
      </c>
      <c r="H96" s="49" t="s">
        <v>80</v>
      </c>
    </row>
    <row r="97" spans="2:8">
      <c r="B97" s="48" t="s">
        <v>50</v>
      </c>
      <c r="C97" s="27">
        <v>1</v>
      </c>
      <c r="D97" s="28"/>
      <c r="E97" s="6">
        <v>3000</v>
      </c>
      <c r="F97" s="28"/>
      <c r="G97" s="61">
        <f t="shared" si="2"/>
        <v>3000</v>
      </c>
      <c r="H97" s="49" t="s">
        <v>81</v>
      </c>
    </row>
    <row r="98" spans="2:8">
      <c r="B98" s="48" t="s">
        <v>51</v>
      </c>
      <c r="C98" s="27">
        <v>1</v>
      </c>
      <c r="D98" s="28"/>
      <c r="E98" s="6">
        <v>4000</v>
      </c>
      <c r="F98" s="28"/>
      <c r="G98" s="61">
        <f t="shared" si="2"/>
        <v>4000</v>
      </c>
      <c r="H98" s="49" t="s">
        <v>82</v>
      </c>
    </row>
    <row r="99" spans="2:8">
      <c r="B99" s="48" t="s">
        <v>52</v>
      </c>
      <c r="C99" s="27">
        <v>2</v>
      </c>
      <c r="D99" s="28"/>
      <c r="E99" s="6">
        <v>2500</v>
      </c>
      <c r="F99" s="28"/>
      <c r="G99" s="61">
        <f t="shared" si="2"/>
        <v>5000</v>
      </c>
      <c r="H99" s="49" t="s">
        <v>83</v>
      </c>
    </row>
    <row r="100" spans="2:8">
      <c r="B100" s="64" t="s">
        <v>201</v>
      </c>
      <c r="C100" s="65"/>
      <c r="D100" s="28"/>
      <c r="E100" s="65"/>
      <c r="F100" s="28"/>
      <c r="G100" s="61">
        <f t="shared" si="2"/>
        <v>0</v>
      </c>
      <c r="H100" s="28"/>
    </row>
    <row r="101" spans="2:8">
      <c r="B101" s="64" t="s">
        <v>202</v>
      </c>
      <c r="C101" s="65"/>
      <c r="D101" s="28"/>
      <c r="E101" s="65"/>
      <c r="F101" s="28"/>
      <c r="G101" s="61">
        <f t="shared" si="2"/>
        <v>0</v>
      </c>
      <c r="H101" s="28"/>
    </row>
    <row r="102" spans="2:8">
      <c r="B102" s="64" t="s">
        <v>203</v>
      </c>
      <c r="C102" s="65"/>
      <c r="D102" s="28"/>
      <c r="E102" s="65"/>
      <c r="F102" s="28"/>
      <c r="G102" s="61">
        <f t="shared" si="2"/>
        <v>0</v>
      </c>
      <c r="H102" s="28"/>
    </row>
    <row r="103" spans="2:8">
      <c r="B103" s="64" t="s">
        <v>204</v>
      </c>
      <c r="C103" s="65"/>
      <c r="D103" s="28"/>
      <c r="E103" s="65"/>
      <c r="F103" s="28"/>
      <c r="G103" s="61">
        <f t="shared" si="2"/>
        <v>0</v>
      </c>
      <c r="H103" s="28"/>
    </row>
    <row r="104" spans="2:8">
      <c r="B104" s="64" t="s">
        <v>205</v>
      </c>
      <c r="C104" s="65"/>
      <c r="D104" s="28"/>
      <c r="E104" s="65"/>
      <c r="F104" s="28"/>
      <c r="G104" s="61">
        <f t="shared" si="2"/>
        <v>0</v>
      </c>
      <c r="H104" s="28"/>
    </row>
    <row r="105" spans="2:8" ht="21">
      <c r="B105" s="54" t="s">
        <v>88</v>
      </c>
      <c r="C105" s="4"/>
      <c r="D105" s="4"/>
      <c r="E105" s="4"/>
      <c r="F105" s="4"/>
      <c r="G105" s="63">
        <f>SUM(G95:G104)</f>
        <v>22000</v>
      </c>
      <c r="H105" s="51"/>
    </row>
    <row r="106" spans="2:8">
      <c r="B106" s="55"/>
      <c r="C106" s="32"/>
      <c r="D106" s="32"/>
      <c r="E106" s="32"/>
      <c r="F106" s="32"/>
      <c r="G106" s="32"/>
      <c r="H106" s="33"/>
    </row>
    <row r="107" spans="2:8" ht="24" thickBot="1">
      <c r="B107" s="56" t="s">
        <v>92</v>
      </c>
      <c r="C107" s="57"/>
      <c r="D107" s="57"/>
      <c r="E107" s="57"/>
      <c r="F107" s="57"/>
      <c r="G107" s="67">
        <f>G74+G91+G105</f>
        <v>157479</v>
      </c>
      <c r="H107" s="58" t="s">
        <v>209</v>
      </c>
    </row>
    <row r="109" spans="2:8">
      <c r="B109" s="20" t="s">
        <v>206</v>
      </c>
      <c r="H109" s="1"/>
    </row>
    <row r="110" spans="2:8">
      <c r="B110" s="1" t="s">
        <v>195</v>
      </c>
    </row>
    <row r="111" spans="2:8">
      <c r="B111" s="1" t="s">
        <v>196</v>
      </c>
    </row>
    <row r="113" spans="2:2">
      <c r="B113" s="1" t="s">
        <v>197</v>
      </c>
    </row>
    <row r="114" spans="2:2">
      <c r="B114" s="1" t="s">
        <v>198</v>
      </c>
    </row>
    <row r="115" spans="2:2">
      <c r="B115" s="1" t="s">
        <v>199</v>
      </c>
    </row>
    <row r="116" spans="2:2">
      <c r="B116" s="23" t="s">
        <v>101</v>
      </c>
    </row>
    <row r="117" spans="2:2">
      <c r="B117" s="22" t="s">
        <v>200</v>
      </c>
    </row>
    <row r="119" spans="2:2">
      <c r="B119" s="68" t="s">
        <v>212</v>
      </c>
    </row>
    <row r="120" spans="2:2">
      <c r="B120" s="22" t="s">
        <v>213</v>
      </c>
    </row>
  </sheetData>
  <sheetProtection password="9807" sheet="1" objects="1" scenarios="1" selectLockedCells="1"/>
  <mergeCells count="5">
    <mergeCell ref="B24:H24"/>
    <mergeCell ref="B28:H28"/>
    <mergeCell ref="B2:H2"/>
    <mergeCell ref="B5:H5"/>
    <mergeCell ref="B3:H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90平米结果演示</vt:lpstr>
      <vt:lpstr>自助填写自动计算表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2018-05-05T07:38:28Z</dcterms:modified>
</cp:coreProperties>
</file>