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liyuankun/MyOwnGit/Indoor-Decoration-Knowlege/装修前期/"/>
    </mc:Choice>
  </mc:AlternateContent>
  <bookViews>
    <workbookView xWindow="-31620" yWindow="9020" windowWidth="38400" windowHeight="20540"/>
  </bookViews>
  <sheets>
    <sheet name="半包预算" sheetId="1" r:id="rId1"/>
    <sheet name="半包材料清单" sheetId="3" r:id="rId2"/>
    <sheet name="预算协议" sheetId="5" r:id="rId3"/>
  </sheets>
  <definedNames>
    <definedName name="_xlnm._FilterDatabase" localSheetId="0" hidden="1">半包预算!$5:$149</definedName>
    <definedName name="_xlnm.Print_Area" localSheetId="0">半包预算!$A$1:$L$158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3" i="1" l="1"/>
  <c r="E56" i="1"/>
  <c r="F56" i="1"/>
  <c r="D136" i="1"/>
  <c r="D39" i="1"/>
  <c r="F124" i="1"/>
  <c r="F129" i="1"/>
  <c r="F130" i="1"/>
  <c r="F132" i="1"/>
  <c r="F135" i="1"/>
  <c r="F137" i="1"/>
  <c r="F139" i="1"/>
  <c r="F140" i="1"/>
  <c r="F141" i="1"/>
  <c r="F142" i="1"/>
  <c r="F128" i="1"/>
  <c r="F82" i="1"/>
  <c r="F72" i="1"/>
  <c r="F63" i="1"/>
  <c r="D48" i="1"/>
  <c r="E48" i="1"/>
  <c r="E41" i="1"/>
  <c r="F41" i="1"/>
  <c r="E27" i="1"/>
  <c r="F27" i="1"/>
  <c r="E89" i="1"/>
  <c r="F89" i="1"/>
  <c r="D88" i="1"/>
  <c r="D87" i="1"/>
  <c r="E95" i="1"/>
  <c r="F95" i="1"/>
  <c r="D94" i="1"/>
  <c r="D93" i="1"/>
  <c r="E94" i="1"/>
  <c r="E93" i="1"/>
  <c r="E92" i="1"/>
  <c r="F92" i="1"/>
  <c r="D53" i="1"/>
  <c r="D54" i="1"/>
  <c r="D52" i="1"/>
  <c r="D46" i="1"/>
  <c r="D45" i="1"/>
  <c r="D40" i="1"/>
  <c r="D38" i="1"/>
  <c r="E47" i="1"/>
  <c r="E46" i="1"/>
  <c r="E45" i="1"/>
  <c r="E44" i="1"/>
  <c r="F44" i="1"/>
  <c r="D33" i="1"/>
  <c r="D34" i="1"/>
  <c r="D32" i="1"/>
  <c r="D78" i="1"/>
  <c r="D80" i="1"/>
  <c r="D81" i="1"/>
  <c r="F81" i="1"/>
  <c r="D79" i="1"/>
  <c r="D77" i="1"/>
  <c r="D68" i="1"/>
  <c r="D70" i="1"/>
  <c r="D71" i="1"/>
  <c r="F71" i="1"/>
  <c r="D69" i="1"/>
  <c r="D67" i="1"/>
  <c r="E83" i="1"/>
  <c r="F83" i="1"/>
  <c r="E80" i="1"/>
  <c r="E79" i="1"/>
  <c r="E78" i="1"/>
  <c r="E77" i="1"/>
  <c r="F77" i="1"/>
  <c r="E76" i="1"/>
  <c r="F76" i="1"/>
  <c r="D61" i="1"/>
  <c r="D62" i="1"/>
  <c r="F62" i="1"/>
  <c r="D60" i="1"/>
  <c r="E28" i="1"/>
  <c r="F28" i="1"/>
  <c r="D24" i="1"/>
  <c r="D25" i="1"/>
  <c r="D23" i="1"/>
  <c r="E18" i="1"/>
  <c r="F18" i="1"/>
  <c r="D9" i="1"/>
  <c r="D10" i="1"/>
  <c r="D8" i="1"/>
  <c r="F138" i="1"/>
  <c r="F136" i="1"/>
  <c r="F134" i="1"/>
  <c r="F133" i="1"/>
  <c r="D131" i="1"/>
  <c r="F131" i="1"/>
  <c r="D127" i="1"/>
  <c r="F127" i="1"/>
  <c r="D125" i="1"/>
  <c r="D126" i="1"/>
  <c r="D114" i="1"/>
  <c r="F78" i="1"/>
  <c r="F80" i="1"/>
  <c r="F46" i="1"/>
  <c r="F79" i="1"/>
  <c r="F45" i="1"/>
  <c r="F48" i="1"/>
  <c r="F26" i="1"/>
  <c r="F94" i="1"/>
  <c r="F143" i="1"/>
  <c r="D47" i="1"/>
  <c r="F47" i="1"/>
  <c r="F93" i="1"/>
  <c r="F123" i="1"/>
  <c r="F96" i="1"/>
  <c r="F84" i="1"/>
  <c r="F49" i="1"/>
  <c r="E126" i="1"/>
  <c r="F126" i="1"/>
  <c r="E125" i="1"/>
  <c r="F125" i="1"/>
  <c r="E114" i="1"/>
  <c r="E17" i="1"/>
  <c r="F17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6" i="1"/>
  <c r="F16" i="1"/>
  <c r="E15" i="1"/>
  <c r="F15" i="1"/>
  <c r="E19" i="1"/>
  <c r="F19" i="1"/>
  <c r="E22" i="1"/>
  <c r="F22" i="1"/>
  <c r="E23" i="1"/>
  <c r="F23" i="1"/>
  <c r="E24" i="1"/>
  <c r="F24" i="1"/>
  <c r="E25" i="1"/>
  <c r="F25" i="1"/>
  <c r="E31" i="1"/>
  <c r="F31" i="1"/>
  <c r="E32" i="1"/>
  <c r="F32" i="1"/>
  <c r="E33" i="1"/>
  <c r="F33" i="1"/>
  <c r="E34" i="1"/>
  <c r="F34" i="1"/>
  <c r="E37" i="1"/>
  <c r="F37" i="1"/>
  <c r="E38" i="1"/>
  <c r="F38" i="1"/>
  <c r="E39" i="1"/>
  <c r="F39" i="1"/>
  <c r="E40" i="1"/>
  <c r="F40" i="1"/>
  <c r="E51" i="1"/>
  <c r="F51" i="1"/>
  <c r="E52" i="1"/>
  <c r="F52" i="1"/>
  <c r="E53" i="1"/>
  <c r="F53" i="1"/>
  <c r="E54" i="1"/>
  <c r="F54" i="1"/>
  <c r="E55" i="1"/>
  <c r="F55" i="1"/>
  <c r="E59" i="1"/>
  <c r="F59" i="1"/>
  <c r="E60" i="1"/>
  <c r="F60" i="1"/>
  <c r="E61" i="1"/>
  <c r="F61" i="1"/>
  <c r="E66" i="1"/>
  <c r="F66" i="1"/>
  <c r="E67" i="1"/>
  <c r="F67" i="1"/>
  <c r="E68" i="1"/>
  <c r="F68" i="1"/>
  <c r="F69" i="1"/>
  <c r="E70" i="1"/>
  <c r="F70" i="1"/>
  <c r="E73" i="1"/>
  <c r="F73" i="1"/>
  <c r="E86" i="1"/>
  <c r="F86" i="1"/>
  <c r="E87" i="1"/>
  <c r="F87" i="1"/>
  <c r="E88" i="1"/>
  <c r="F88" i="1"/>
  <c r="E108" i="1"/>
  <c r="F108" i="1"/>
  <c r="E109" i="1"/>
  <c r="F109" i="1"/>
  <c r="E110" i="1"/>
  <c r="F110" i="1"/>
  <c r="F111" i="1"/>
  <c r="F115" i="1"/>
  <c r="F116" i="1"/>
  <c r="F117" i="1"/>
  <c r="F118" i="1"/>
  <c r="F119" i="1"/>
  <c r="F120" i="1"/>
  <c r="F113" i="1"/>
  <c r="F144" i="1"/>
  <c r="F74" i="1"/>
  <c r="F57" i="1"/>
  <c r="F42" i="1"/>
  <c r="F35" i="1"/>
  <c r="F29" i="1"/>
  <c r="F64" i="1"/>
  <c r="F20" i="1"/>
  <c r="F90" i="1"/>
  <c r="F114" i="1"/>
  <c r="F121" i="1"/>
  <c r="F146" i="1"/>
  <c r="F149" i="1"/>
</calcChain>
</file>

<file path=xl/sharedStrings.xml><?xml version="1.0" encoding="utf-8"?>
<sst xmlns="http://schemas.openxmlformats.org/spreadsheetml/2006/main" count="599" uniqueCount="295">
  <si>
    <t xml:space="preserve"> 工  程 （ 预 ） 算  书</t>
  </si>
  <si>
    <t xml:space="preserve">户型:     </t>
  </si>
  <si>
    <t>客户姓名：</t>
  </si>
  <si>
    <t xml:space="preserve">建筑面积:     </t>
  </si>
  <si>
    <t>序列</t>
  </si>
  <si>
    <t>工程项目:</t>
  </si>
  <si>
    <t>单位</t>
  </si>
  <si>
    <t>工程造价</t>
  </si>
  <si>
    <t>其中单价包含以下内容</t>
  </si>
  <si>
    <t>备注或工艺说明</t>
  </si>
  <si>
    <t>工程量</t>
  </si>
  <si>
    <t>单价</t>
  </si>
  <si>
    <t>主材</t>
  </si>
  <si>
    <t>辅料</t>
  </si>
  <si>
    <t>机械</t>
  </si>
  <si>
    <t>人工</t>
  </si>
  <si>
    <t>损耗</t>
  </si>
  <si>
    <t>一、客餐厅工程</t>
  </si>
  <si>
    <t>㎡</t>
  </si>
  <si>
    <t>顶面基层处理</t>
  </si>
  <si>
    <t>顶面乳胶漆</t>
  </si>
  <si>
    <t>墙面基层处理</t>
  </si>
  <si>
    <t>墙面乳胶漆或基膜</t>
  </si>
  <si>
    <t>地面水泥砂浆干铺垫层</t>
  </si>
  <si>
    <t>指地面采用水泥黄沙浇筑找平，该单价的厚度为30mm以内，如有超出按比例计算。</t>
  </si>
  <si>
    <t>主材甲供，和甲方放样铺设，含勾缝，填缝剂甲供，斜铺 走边 拼花人工另算</t>
  </si>
  <si>
    <t>大理石门槛石铺设</t>
  </si>
  <si>
    <t>米</t>
  </si>
  <si>
    <t>主材甲供，含人工铺设及辅材费用</t>
  </si>
  <si>
    <t>石材踢脚线铺设</t>
  </si>
  <si>
    <t>主材甲供，主材不变人工费不作调整（抛光砖基价）</t>
  </si>
  <si>
    <t>石膏板二级吊顶</t>
  </si>
  <si>
    <t>石膏板饰面，木龙骨基层（按展开面积计算）；打孔下木楔或膨胀螺栓固定。吊顶预留灯口；石膏板封螺丝点防锈漆，接缝处用接缝带粘贴；吊顶预留空调出风、回风、检修口。</t>
  </si>
  <si>
    <r>
      <t>m</t>
    </r>
    <r>
      <rPr>
        <vertAlign val="superscript"/>
        <sz val="9"/>
        <rFont val="新宋体"/>
        <family val="3"/>
        <charset val="134"/>
      </rPr>
      <t>2</t>
    </r>
  </si>
  <si>
    <t>回光灯槽或叠级木工板基层</t>
  </si>
  <si>
    <t>回光灯槽或者叠级制作，木工板基层，接缝处用接缝带粘贴</t>
  </si>
  <si>
    <t>石膏板饰面，木工板立架，接缝处用接缝带粘贴，窗帘盒宽200MM以内</t>
  </si>
  <si>
    <t>总计</t>
  </si>
  <si>
    <t>二、主卧工程</t>
  </si>
  <si>
    <t>墙面乳胶漆</t>
  </si>
  <si>
    <t>三、衣帽间工程</t>
  </si>
  <si>
    <t>砖头包管道</t>
  </si>
  <si>
    <t>根</t>
  </si>
  <si>
    <t>28×28㎝至60×30㎝内</t>
  </si>
  <si>
    <t>地面防滑砖300*300铺设</t>
  </si>
  <si>
    <t>主材甲供，和甲方放样铺设，含勾缝，填缝剂甲供，斜铺 走边 拼花 小砖人工另算（详见备注）</t>
  </si>
  <si>
    <t>墙面砖铺设</t>
  </si>
  <si>
    <t>指地面采用细石混泥土浇筑找平，该单价的厚度为30mm以内，如有超出按比例计算。</t>
  </si>
  <si>
    <t>地面柔性防水处理</t>
  </si>
  <si>
    <t>墙面刚性防水处理</t>
  </si>
  <si>
    <t>墙面刚性防水涂刷至2400mm以上</t>
  </si>
  <si>
    <t>主材甲供，和甲方放样铺设，含勾缝，填缝剂甲供，斜铺 走边 拼花 小砖人工另算（详见备注），含地漏安装，地漏甲供</t>
  </si>
  <si>
    <t>水电工程备注：</t>
  </si>
  <si>
    <t>1、开关插座面板、洁具主材、阀门、软管及下水配件（管）均由客户提供或公司代购。</t>
  </si>
  <si>
    <t>3、空气开关分路要求：1）每只空调单独一路；2）卫生间单独一路；3）厨房间单独一路;4)冰箱单独一路；5）灯一路；6）其他插座一路。分路可根据实际情况及客户特殊要求适当调整</t>
  </si>
  <si>
    <t>1、给排水工程</t>
  </si>
  <si>
    <t>卫生间PPR铺设</t>
  </si>
  <si>
    <t>间</t>
  </si>
  <si>
    <t>家装白色伟星PPR6分水管+热水管外露保温材料包管；PP-R管定位连接，用管卡固定；冷热水连接到位（左热右冷）</t>
  </si>
  <si>
    <t>厨房PPR铺设</t>
  </si>
  <si>
    <t>阳台PPR管铺设</t>
  </si>
  <si>
    <t>家装白色伟星PPR6分水管；PP-R管定位连接，用管卡固定，冷水连接到位，若需连接热水管，费用另计</t>
  </si>
  <si>
    <t>管道铺设打孔</t>
  </si>
  <si>
    <t>只</t>
  </si>
  <si>
    <t>单指安装人工费，超出数量另算</t>
  </si>
  <si>
    <t>2、强弱电工程</t>
  </si>
  <si>
    <t xml:space="preserve">强电施工
</t>
  </si>
  <si>
    <t xml:space="preserve">弱电施工(按强电面积乘0.65)
</t>
  </si>
  <si>
    <t>含全部弱电走线前期开槽；弱电布置定位连接；网络、电视、电话连接到位</t>
  </si>
  <si>
    <t xml:space="preserve">灯具安装
</t>
  </si>
  <si>
    <t>项</t>
  </si>
  <si>
    <t>主材甲供，普通吸顶灯、筒灯、射灯、灯带安装，
不包含工艺吊灯</t>
  </si>
  <si>
    <t>马桶移位</t>
  </si>
  <si>
    <t>套</t>
  </si>
  <si>
    <t>含移位器及管道铺设</t>
  </si>
  <si>
    <t>强电箱安装</t>
  </si>
  <si>
    <t>主材甲供，单指安装人工费</t>
  </si>
  <si>
    <t>弱电箱安装</t>
  </si>
  <si>
    <t>处</t>
  </si>
  <si>
    <t>进户阀门</t>
  </si>
  <si>
    <t>补线、管槽</t>
  </si>
  <si>
    <t>水泥砂浆修补，按房屋建筑面积计算</t>
  </si>
  <si>
    <t>垃圾袋</t>
  </si>
  <si>
    <t>材料二次搬运
（或吊装）费用</t>
  </si>
  <si>
    <t>按建筑面积计（1-8楼），客户自购材料，费用自理</t>
  </si>
  <si>
    <t>装潢垃圾清理费  不含外运</t>
  </si>
  <si>
    <t>砌墙工程120mm</t>
  </si>
  <si>
    <t>标准转或多孔砖，混合砂浆砌筑，粉刷另计</t>
  </si>
  <si>
    <t>墙体粉刷</t>
  </si>
  <si>
    <t>双面水泥砂浆粉刷</t>
  </si>
  <si>
    <t>成品保护</t>
  </si>
  <si>
    <t>石膏板地面保护 阴阳角保护</t>
  </si>
  <si>
    <t>人工费</t>
  </si>
  <si>
    <t>门套木工板基层打底</t>
  </si>
  <si>
    <t>木工板打底，及人工费</t>
  </si>
  <si>
    <t>防水梁</t>
  </si>
  <si>
    <t>合计</t>
  </si>
  <si>
    <t>一</t>
  </si>
  <si>
    <t>工程直接费</t>
  </si>
  <si>
    <t>公司管理费</t>
  </si>
  <si>
    <t>公司综合管理费</t>
  </si>
  <si>
    <t>工程总价</t>
  </si>
  <si>
    <t>编制说明：</t>
  </si>
  <si>
    <t>1.本清单报价以相应图纸及当前市场材料和人工为汇编依据。</t>
  </si>
  <si>
    <t>2.未包括：自购家具、电器等件.</t>
  </si>
  <si>
    <t>3.本工程量如与实际工程量不符的,以实际工程量为准,如实结算。</t>
  </si>
  <si>
    <t>4.实际施工中若与设计图纸有不符的，经请示设计师或以双方协商按工程联系单为准，</t>
  </si>
  <si>
    <t>施工中如有增减以施工联系单签准按实结算.</t>
  </si>
  <si>
    <t>客户签字：</t>
  </si>
  <si>
    <t xml:space="preserve">日期:     </t>
  </si>
  <si>
    <t>石膏板面暗（明）窗帘盒</t>
    <phoneticPr fontId="7" type="noConversion"/>
  </si>
  <si>
    <t>石膏板一级平顶</t>
    <phoneticPr fontId="7" type="noConversion"/>
  </si>
  <si>
    <r>
      <rPr>
        <sz val="8"/>
        <rFont val="宋体"/>
        <charset val="134"/>
      </rPr>
      <t>m</t>
    </r>
    <r>
      <rPr>
        <vertAlign val="superscript"/>
        <sz val="9"/>
        <rFont val="新宋体"/>
        <family val="3"/>
        <charset val="134"/>
      </rPr>
      <t>2</t>
    </r>
  </si>
  <si>
    <t>按建筑面积计算, 层以内最少基数100㎡ 不含拆除工程垃圾，搬运至小区物业指定地点</t>
    <phoneticPr fontId="7" type="noConversion"/>
  </si>
  <si>
    <t>木工板基层处理，用于装饰造型，以及艺术墙体基层处理（按展开面积计算）</t>
  </si>
  <si>
    <t>电视背景基层处理</t>
    <phoneticPr fontId="7" type="noConversion"/>
  </si>
  <si>
    <t>2、以上报价未考虑智能布线、监控等特殊装置要求；如有需求费用根据现场状况另行商定。室内可视门铃如需移位，则由物业工程部移位，由其进行连接。</t>
    <phoneticPr fontId="7" type="noConversion"/>
  </si>
  <si>
    <t>4、电线截面面积安排如下：照明为1.5平方，插座为2.5平方，壁挂空调为2.5平方，柜机空调为4平方。</t>
    <phoneticPr fontId="7" type="noConversion"/>
  </si>
  <si>
    <t>7、别墅、排屋楼层过度总线6MM2另加：按40元/米计算（包含线管、3根线）；别墅、排屋楼层过度总线10MM2另加：60元/米（包含线管、3根线）。</t>
    <phoneticPr fontId="7" type="noConversion"/>
  </si>
  <si>
    <t>8、计算强弱电工程量时：阳台按全面积计算，露台按一半面积计算。</t>
    <phoneticPr fontId="7" type="noConversion"/>
  </si>
  <si>
    <t>台盆、地漏下水改造，根据现场情况而定，超出部分另算，110管改造另算</t>
    <phoneticPr fontId="7" type="noConversion"/>
  </si>
  <si>
    <t>下水管改造（50管）</t>
    <phoneticPr fontId="7" type="noConversion"/>
  </si>
  <si>
    <t>全环保精装主要用材等级品名一览表</t>
  </si>
  <si>
    <t>序号</t>
  </si>
  <si>
    <t>名称</t>
  </si>
  <si>
    <t>品牌/型号</t>
  </si>
  <si>
    <t>规格</t>
  </si>
  <si>
    <t>参考价</t>
  </si>
  <si>
    <t>环保等级</t>
  </si>
  <si>
    <t>配送</t>
  </si>
  <si>
    <t>备注</t>
  </si>
  <si>
    <t>杉木细木工板</t>
  </si>
  <si>
    <t>千年舟</t>
  </si>
  <si>
    <t>1.220*2.440*17</t>
  </si>
  <si>
    <t>时价</t>
  </si>
  <si>
    <t>公司材料配送中心</t>
  </si>
  <si>
    <t>1.220*2.440*15</t>
  </si>
  <si>
    <t>十二厘板(杂木芯)</t>
  </si>
  <si>
    <t>1.220*2.440*12</t>
  </si>
  <si>
    <t>九厘板(杂木芯)</t>
  </si>
  <si>
    <t>1.220*2.440*9</t>
  </si>
  <si>
    <t>E0级优选</t>
  </si>
  <si>
    <t>九厘香樟贴面板</t>
  </si>
  <si>
    <t>1.220*2.440*8.5</t>
  </si>
  <si>
    <t>1.200*2.400*9.5</t>
  </si>
  <si>
    <t>水曲柳饰面板直(花)纹</t>
  </si>
  <si>
    <t>1.220*2.440*3</t>
  </si>
  <si>
    <t>木线</t>
  </si>
  <si>
    <t>定制</t>
  </si>
  <si>
    <t>绿色环保</t>
  </si>
  <si>
    <t>胶水</t>
  </si>
  <si>
    <t>环保找平腻子</t>
  </si>
  <si>
    <t>环保光面腻子</t>
  </si>
  <si>
    <t>乳胶漆</t>
  </si>
  <si>
    <t>18L/桶</t>
  </si>
  <si>
    <t>油漆</t>
  </si>
  <si>
    <t>5kg/组</t>
  </si>
  <si>
    <t>BV1.5电线</t>
  </si>
  <si>
    <t>100米/卷</t>
  </si>
  <si>
    <t>BV2.5电线</t>
  </si>
  <si>
    <t>BVR2.5电线</t>
  </si>
  <si>
    <t>BV4电线</t>
  </si>
  <si>
    <t>BVR4电线</t>
  </si>
  <si>
    <t>电视线</t>
  </si>
  <si>
    <t>安普联想/千岛湖永通</t>
  </si>
  <si>
    <t>网络线</t>
  </si>
  <si>
    <t>305米/卷</t>
  </si>
  <si>
    <t>电话线</t>
  </si>
  <si>
    <t>安普联想0.4无氧铜（白）</t>
  </si>
  <si>
    <t>强电套管</t>
  </si>
  <si>
    <t>伟星pvc（强电桔红色 ）</t>
  </si>
  <si>
    <t>弱电套管</t>
  </si>
  <si>
    <t>伟星pvc（若电白色 ）</t>
  </si>
  <si>
    <t xml:space="preserve"> </t>
  </si>
  <si>
    <t>暗盒</t>
  </si>
  <si>
    <t>伟星pvc</t>
  </si>
  <si>
    <t>86型单盒/86型双盒</t>
  </si>
  <si>
    <t>水管</t>
  </si>
  <si>
    <t>白伟星</t>
  </si>
  <si>
    <t>D25*4.2</t>
  </si>
  <si>
    <t>伟星</t>
  </si>
  <si>
    <t>D50</t>
  </si>
  <si>
    <t>墙地面防水</t>
  </si>
  <si>
    <t>汉高美德兰/百得</t>
  </si>
  <si>
    <t>10kg/桶</t>
  </si>
  <si>
    <t>白胶</t>
  </si>
  <si>
    <t xml:space="preserve">     客户签字：                                                                                           公司盖章：</t>
    <phoneticPr fontId="7" type="noConversion"/>
  </si>
  <si>
    <t>PVC下水管</t>
    <phoneticPr fontId="7" type="noConversion"/>
  </si>
  <si>
    <t>预算协议</t>
  </si>
  <si>
    <t>根据我公司设计人员现场实测，经双方相互沟通形成共识，并确定了设计图纸及施工用材和预算的编制，具体内容如下：</t>
  </si>
  <si>
    <t>十二、 本工程预算造价为包含发票税金，开具发票时由客户自理发票税金。</t>
  </si>
  <si>
    <t>十三、 在施工过程中实际工程量与预算有出入，则按实际工程量计算，原预算基价不变，图纸中具体施工项目以预算为准。</t>
  </si>
  <si>
    <t>十四、 如减项工程的额度共计超过贰仟元以上，甲方应付乙方减项工程款20%的工程费用（设计费施工违约金）。</t>
  </si>
  <si>
    <t>十六、 本预算协议为施工合同组成部分，与合同具有同等法律效力。</t>
  </si>
  <si>
    <t>客户(签字）：                                                     公司（盖章）</t>
  </si>
  <si>
    <t xml:space="preserve">                                                                            201  年     月     日</t>
  </si>
  <si>
    <t xml:space="preserve">                                                                               工程地点：                                                                   </t>
    <phoneticPr fontId="7" type="noConversion"/>
  </si>
  <si>
    <t>四、 客户在施工期间应提供水、电等施工设施（承担相关水电费用），以及楼道畅通和居民物业公司的协调工作；</t>
    <phoneticPr fontId="7" type="noConversion"/>
  </si>
  <si>
    <t>六、 本预算不包含打空调洞、油烟机洞、排气扇洞。</t>
    <phoneticPr fontId="7" type="noConversion"/>
  </si>
  <si>
    <t>一、 申请装修许可证、楼道维护费等其他物业管理费、装修押金等均由客户支付。如由公司施工人员造成小区设施、设备损坏的由本公司赔偿。</t>
    <phoneticPr fontId="7" type="noConversion"/>
  </si>
  <si>
    <t>十五、 本预算协议及预算清单不明之处已由相关人员解释清楚、客户已认知和接受本预算协议之约定，并据此履行权利和义务，同意签字按本协议执行。</t>
    <phoneticPr fontId="7" type="noConversion"/>
  </si>
  <si>
    <t xml:space="preserve">    违反国家有关规定，以免造成双方损失。所有拆墙加固的设计费及施工费由业主自理。</t>
    <phoneticPr fontId="7" type="noConversion"/>
  </si>
  <si>
    <t>二、 施工中如遇到打拆墙及消防因素的专案，必须由业主向有关部门申请，费用由业主自理，在审批中双方必须严格按照国家有关规定办理，任何一方不得强行</t>
    <phoneticPr fontId="7" type="noConversion"/>
  </si>
  <si>
    <t xml:space="preserve">    少项目按折率减掉、增减项目工程款在油漆工程进场时核对完毕，并一次性按时结算；</t>
    <phoneticPr fontId="7" type="noConversion"/>
  </si>
  <si>
    <t>三、 每张图纸和预算均需要得到客户的签字认可。施工过程中增加或减少的项目必须先签字《施工联系单》后方可施工，严禁施工后签字、增加项目不打折，减</t>
    <phoneticPr fontId="7" type="noConversion"/>
  </si>
  <si>
    <t>五、 本预算不包括一下材料：1、墙地砖、地板、花岗岩（大理石）、人造石、扣板吊顶、填缝剂；2、卫生洁具及配件、水龙头、地漏；3、锁具、拉手、开关</t>
    <phoneticPr fontId="7" type="noConversion"/>
  </si>
  <si>
    <t xml:space="preserve">    面板、插座面板、厨房五金等五金件；4、家电、餐桌、茶几、沙发、整体橱柜、成品套装门、窗帘及轨道、床上用品、床及床靠背、背景软包、装饰品、</t>
    <phoneticPr fontId="7" type="noConversion"/>
  </si>
  <si>
    <t xml:space="preserve">    装饰画；5、阳台晒衣杆（架）、金属裤架、家具金属脚、钛合金移门等五金件；6、各种艺术玻璃、墙纸（布）、镜子、保安门窗、铝合金及塑钢门窗等；</t>
    <phoneticPr fontId="7" type="noConversion"/>
  </si>
  <si>
    <t xml:space="preserve">    7、空气开关、漏电保护器、配电箱；本预算不包含安装及施工项目如下：1、木地垄；2、地板铺设；3、集成扣板吊顶安装；4、石材台板安装；5、楼梯制</t>
    <phoneticPr fontId="7" type="noConversion"/>
  </si>
  <si>
    <t xml:space="preserve">    作及安装；6、墙纸铺设；7、艺术玻璃安装；8、其他未尽项目。 以上项目由商（厂）家安装，若部分项目需我公司代购或施工价格另计；</t>
    <phoneticPr fontId="7" type="noConversion"/>
  </si>
  <si>
    <t xml:space="preserve">    路。超过以上标准每增加一路另外增收费用。客厅及每个房间标准配置为：双控开关、电视、电话、网路各一个，每增加一路另收6元/米；增加卫星电视线，</t>
    <phoneticPr fontId="7" type="noConversion"/>
  </si>
  <si>
    <t xml:space="preserve">    音响线价格另计，主材自理，地面开槽费用另计，每米8元。按实际发生量计算；（2）、给排水标准配置:冷热水管用PPR热水管暗敷，主管为直径25MM，干</t>
    <phoneticPr fontId="7" type="noConversion"/>
  </si>
  <si>
    <t xml:space="preserve">    管为直径25mm,厨房水槽、卫生间洗脸台盆为冷热水，洗衣池、拖把池。洗衣机进水为单冷水，下水管根据设计配套。若客户要求调换其他品牌或材质，则</t>
    <phoneticPr fontId="7" type="noConversion"/>
  </si>
  <si>
    <t xml:space="preserve">    按实结算及配件差价（只限在室内接管，户外接管价格另计）；（3）、其他做法收费方式具体协商。（注：本预算不含中央空调、锅炉、地热、智能布线、</t>
    <phoneticPr fontId="7" type="noConversion"/>
  </si>
  <si>
    <t xml:space="preserve">    责任，同时不在公司保修、维修范围之内。</t>
    <phoneticPr fontId="7" type="noConversion"/>
  </si>
  <si>
    <t>九、 本工程预算中材料均由公司统一到指定材料商处采购，若客户要求在另外地方购买，则产生的相关费用及差价由客户承担，客户自购的材料公司不承担质量</t>
    <phoneticPr fontId="7" type="noConversion"/>
  </si>
  <si>
    <t xml:space="preserve">    停止施工，造成损失由客户承担，延期交款、延期验收造成工程延期及后果有客户负责。</t>
    <phoneticPr fontId="7" type="noConversion"/>
  </si>
  <si>
    <t>十一、 各分部分项工程完工后，由公司和客户进行工程验收，合格后双方在验收单上签字。客户按合同约定施工进度付款日期及时交款，未及时交款，乙方有权</t>
    <phoneticPr fontId="7" type="noConversion"/>
  </si>
  <si>
    <t>生态免漆板</t>
    <phoneticPr fontId="7" type="noConversion"/>
  </si>
  <si>
    <t>杉木集成板（无节）</t>
    <phoneticPr fontId="7" type="noConversion"/>
  </si>
  <si>
    <t xml:space="preserve">      监控及水循环等辅助系统的水电材料及人工费）</t>
    <phoneticPr fontId="7" type="noConversion"/>
  </si>
  <si>
    <t>十、 装修工程款的缴纳必须按时缴纳，打入签合时指定的帐号。</t>
    <phoneticPr fontId="7" type="noConversion"/>
  </si>
  <si>
    <r>
      <t>七、 本预算若无特别表明，所含木制作均采用E0</t>
    </r>
    <r>
      <rPr>
        <b/>
        <sz val="10"/>
        <rFont val="宋体"/>
        <charset val="134"/>
      </rPr>
      <t>级板材。</t>
    </r>
    <phoneticPr fontId="7" type="noConversion"/>
  </si>
  <si>
    <t>按房屋建筑面积计算，含中央空调内外机线</t>
    <phoneticPr fontId="7" type="noConversion"/>
  </si>
  <si>
    <t>零星修补</t>
    <phoneticPr fontId="7" type="noConversion"/>
  </si>
  <si>
    <t xml:space="preserve">  环保水性地面、墙面固化剂</t>
    <phoneticPr fontId="22" type="noConversion"/>
  </si>
  <si>
    <t>人工+环保水性涂料</t>
    <phoneticPr fontId="7" type="noConversion"/>
  </si>
  <si>
    <t>墙面网格布（墙纸区域不含）</t>
    <phoneticPr fontId="22" type="noConversion"/>
  </si>
  <si>
    <t>人工+网格布，防上墙体开裂</t>
    <phoneticPr fontId="7" type="noConversion"/>
  </si>
  <si>
    <t>完工开荒保洁</t>
    <phoneticPr fontId="22" type="noConversion"/>
  </si>
  <si>
    <t>完工后整体保洁</t>
    <phoneticPr fontId="7" type="noConversion"/>
  </si>
  <si>
    <t>4公分角铁过梁</t>
    <phoneticPr fontId="7" type="noConversion"/>
  </si>
  <si>
    <t>电视背景基层处理</t>
    <phoneticPr fontId="7" type="noConversion"/>
  </si>
  <si>
    <t>空调立架</t>
    <phoneticPr fontId="7" type="noConversion"/>
  </si>
  <si>
    <t>个</t>
    <phoneticPr fontId="7" type="noConversion"/>
  </si>
  <si>
    <t>美国宣伟乳胶漆,乳胶漆滚涂(不含批腻子)底漆一遍，面漆两遍，表面平整光滑，无流坠，无污染，色泽一致，分界线清晰明快，顺直流畅</t>
    <phoneticPr fontId="7" type="noConversion"/>
  </si>
  <si>
    <t xml:space="preserve">  ㎡</t>
    <phoneticPr fontId="7" type="noConversion"/>
  </si>
  <si>
    <t>原顶、墙面腻子铲除</t>
    <phoneticPr fontId="7" type="noConversion"/>
  </si>
  <si>
    <t>人工费</t>
    <phoneticPr fontId="7" type="noConversion"/>
  </si>
  <si>
    <t>地面用瓜子片、黄沙水泥掺求是防水剂先找平，晾干后，再柔性防水（百得）刷二遍，防水浆刷涂整个地面并墙角翻边30CM；施工后至少做24小时蓄水试验，甲方验收后方可继续</t>
    <phoneticPr fontId="7" type="noConversion"/>
  </si>
  <si>
    <t>5、室内给排水主管均不改动，改动时费用另计；预算中不含：空调预埋管、更换进户总线。</t>
    <phoneticPr fontId="7" type="noConversion"/>
  </si>
  <si>
    <t>美国宣伟</t>
    <phoneticPr fontId="7" type="noConversion"/>
  </si>
  <si>
    <t>中大元通低烟无卤尼龙线</t>
    <phoneticPr fontId="7" type="noConversion"/>
  </si>
  <si>
    <t>飞利浦六类屏蔽线</t>
    <phoneticPr fontId="7" type="noConversion"/>
  </si>
  <si>
    <t>千年舟儿童房专用蓝皮</t>
    <phoneticPr fontId="7" type="noConversion"/>
  </si>
  <si>
    <t>石膏板</t>
    <phoneticPr fontId="7" type="noConversion"/>
  </si>
  <si>
    <t>移门木工板基层暗盒</t>
    <phoneticPr fontId="7" type="noConversion"/>
  </si>
  <si>
    <t>加工砖或玻化砖加背胶</t>
    <phoneticPr fontId="7" type="noConversion"/>
  </si>
  <si>
    <t>地面砖800*800铺设</t>
    <phoneticPr fontId="7" type="noConversion"/>
  </si>
  <si>
    <t>地面砖800*800铺设</t>
    <phoneticPr fontId="7" type="noConversion"/>
  </si>
  <si>
    <t>七、主卧卫生间工程</t>
    <phoneticPr fontId="7" type="noConversion"/>
  </si>
  <si>
    <t>四、次卧1工程</t>
    <phoneticPr fontId="7" type="noConversion"/>
  </si>
  <si>
    <t>粤固背胶+伟伯胶泥</t>
    <phoneticPr fontId="7" type="noConversion"/>
  </si>
  <si>
    <t>地暖找平</t>
    <phoneticPr fontId="7" type="noConversion"/>
  </si>
  <si>
    <t>房间铺地板二次找平</t>
    <phoneticPr fontId="7" type="noConversion"/>
  </si>
  <si>
    <t>下水管隔音处理</t>
    <phoneticPr fontId="7" type="noConversion"/>
  </si>
  <si>
    <t>米</t>
    <phoneticPr fontId="7" type="noConversion"/>
  </si>
  <si>
    <t>黄金蜂窝片+隔音怪兽</t>
    <phoneticPr fontId="7" type="noConversion"/>
  </si>
  <si>
    <t>五、次卧2工程</t>
    <phoneticPr fontId="7" type="noConversion"/>
  </si>
  <si>
    <t>六、书房工程</t>
    <phoneticPr fontId="7" type="noConversion"/>
  </si>
  <si>
    <t>七、厨房工程</t>
    <phoneticPr fontId="7" type="noConversion"/>
  </si>
  <si>
    <t>八、客卫生间工程</t>
    <phoneticPr fontId="7" type="noConversion"/>
  </si>
  <si>
    <r>
      <t>八、 导线使用</t>
    </r>
    <r>
      <rPr>
        <b/>
        <sz val="10"/>
        <rFont val="宋体"/>
        <charset val="134"/>
      </rPr>
      <t>中大元通低烟无卤尼龙线</t>
    </r>
    <r>
      <rPr>
        <b/>
        <sz val="10"/>
        <rFont val="宋体"/>
        <charset val="134"/>
      </rPr>
      <t>，穿PVC暗敷，插座线BV2.5，照明线为BV1.5，分体空调线为BV2.5，空调柜机线为BV4.电视线为同轴双音频</t>
    </r>
    <phoneticPr fontId="7" type="noConversion"/>
  </si>
  <si>
    <r>
      <t xml:space="preserve">    线，电脑线为</t>
    </r>
    <r>
      <rPr>
        <b/>
        <sz val="10"/>
        <rFont val="宋体"/>
        <charset val="134"/>
      </rPr>
      <t>飞利浦六类</t>
    </r>
    <r>
      <rPr>
        <b/>
        <sz val="10"/>
        <rFont val="宋体"/>
        <charset val="134"/>
      </rPr>
      <t>专用线，穿PVC管敷设。（1）电路标准配置：每个空调及热水器单独一路，卫生间一路，房一路，其余所有插座和照明一</t>
    </r>
    <phoneticPr fontId="7" type="noConversion"/>
  </si>
  <si>
    <t>中南无甲醛</t>
    <phoneticPr fontId="7" type="noConversion"/>
  </si>
  <si>
    <t xml:space="preserve">  注：本清单中材料均由公司统一配送，如遇材料市场缺货，则由业主同意购买同等质量等级的材料作为替代。</t>
    <phoneticPr fontId="7" type="noConversion"/>
  </si>
  <si>
    <r>
      <t>浙江良沐家居设计有限公司</t>
    </r>
    <r>
      <rPr>
        <sz val="20"/>
        <rFont val="Arial"/>
        <family val="2"/>
      </rPr>
      <t xml:space="preserve">       </t>
    </r>
    <r>
      <rPr>
        <sz val="16"/>
        <rFont val="宋体"/>
        <charset val="134"/>
      </rPr>
      <t>（用心做好每个细节，严谨铸就精品。）</t>
    </r>
    <phoneticPr fontId="7" type="noConversion"/>
  </si>
  <si>
    <t>浙江良沐家居设计有限公司</t>
    <phoneticPr fontId="7" type="noConversion"/>
  </si>
  <si>
    <t>九、书房阳台工程</t>
    <phoneticPr fontId="7" type="noConversion"/>
  </si>
  <si>
    <t>十、生活阳台工程</t>
    <phoneticPr fontId="7" type="noConversion"/>
  </si>
  <si>
    <t>十一、水电工程部分</t>
    <phoneticPr fontId="7" type="noConversion"/>
  </si>
  <si>
    <t>十二、其它工程</t>
    <phoneticPr fontId="7" type="noConversion"/>
  </si>
  <si>
    <t>二</t>
    <phoneticPr fontId="7" type="noConversion"/>
  </si>
  <si>
    <t>三</t>
    <phoneticPr fontId="7" type="noConversion"/>
  </si>
  <si>
    <t>美巢YGP800JJ</t>
  </si>
  <si>
    <t>美巢墙墙尼QN45GQ</t>
  </si>
  <si>
    <t>18KG/包</t>
  </si>
  <si>
    <t>20KG/包</t>
  </si>
  <si>
    <t>德国汉高百得熊猫白胶</t>
  </si>
  <si>
    <t>9.6kg/桶</t>
  </si>
  <si>
    <t>成品腻子（美巢）三遍，第一遍贴接缝带，阴阳角找平，基层找平；第二遍满批；第三遍表面处理，表面打磨平整</t>
  </si>
  <si>
    <t>工程名称：桃源小镇6-3-301装饰工程</t>
  </si>
  <si>
    <t>石膏板一级平顶</t>
  </si>
  <si>
    <t>凹槽</t>
  </si>
  <si>
    <t>含PPR水管阀门，安装人工费，纯铜</t>
  </si>
  <si>
    <t>4公分角铁过梁</t>
  </si>
  <si>
    <t>地面找平，人工+黄沙、豆石、水泥+养护</t>
  </si>
  <si>
    <t>地面找平压光，人工+黄沙、豆石、水泥+养护</t>
  </si>
  <si>
    <t>美国宣伟乳胶漆,乳胶漆滚涂(不含批腻子)（宣伟配套）底漆一遍，面漆两遍，表面平整光滑，无流坠，无污染，色泽一致，分界线清晰明快，顺直流畅</t>
  </si>
  <si>
    <t>墙面乳胶漆面积，如后续做柜子，减去乳胶漆柜子部分</t>
  </si>
  <si>
    <t>从杰楠升级到美巢腻子费用</t>
  </si>
  <si>
    <t>四</t>
  </si>
  <si>
    <t>腻子升级</t>
  </si>
  <si>
    <t>卫生间防水梁加钢筋</t>
  </si>
  <si>
    <t>6、PPR水管从吊顶走，不含空调、排气孔，烟道口打孔（30元/孔），斜孔按60元/孔计算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</si>
</sst>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);[Red]\(0.00\)"/>
    <numFmt numFmtId="165" formatCode="0.00_ "/>
    <numFmt numFmtId="166" formatCode="0.0_);[Red]\(0.0\)"/>
    <numFmt numFmtId="167" formatCode="0.0_ "/>
    <numFmt numFmtId="168" formatCode="0.0000"/>
    <numFmt numFmtId="169" formatCode="0.000"/>
  </numFmts>
  <fonts count="23" x14ac:knownFonts="1"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vertAlign val="superscript"/>
      <sz val="9"/>
      <name val="新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Times New Roman"/>
      <family val="1"/>
    </font>
    <font>
      <b/>
      <sz val="20"/>
      <name val="宋体"/>
      <charset val="134"/>
    </font>
    <font>
      <b/>
      <sz val="14"/>
      <name val="宋体"/>
      <charset val="134"/>
    </font>
    <font>
      <b/>
      <sz val="10.5"/>
      <name val="宋体"/>
      <charset val="134"/>
    </font>
    <font>
      <sz val="10"/>
      <name val="Times New Roman"/>
      <family val="1"/>
    </font>
    <font>
      <sz val="20"/>
      <name val="Arial"/>
      <family val="2"/>
    </font>
    <font>
      <sz val="16"/>
      <name val="宋体"/>
      <charset val="134"/>
    </font>
    <font>
      <sz val="10"/>
      <name val="宋体"/>
      <charset val="134"/>
    </font>
    <font>
      <b/>
      <sz val="22"/>
      <name val="宋体"/>
      <charset val="134"/>
    </font>
    <font>
      <b/>
      <sz val="15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/>
    <xf numFmtId="0" fontId="11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15" fillId="8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0" fontId="11" fillId="0" borderId="16" xfId="0" applyNumberFormat="1" applyFont="1" applyFill="1" applyBorder="1" applyAlignment="1" applyProtection="1">
      <alignment horizontal="left" vertical="center"/>
    </xf>
    <xf numFmtId="0" fontId="8" fillId="0" borderId="17" xfId="0" applyNumberFormat="1" applyFont="1" applyFill="1" applyBorder="1" applyAlignment="1" applyProtection="1"/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164" fontId="21" fillId="0" borderId="1" xfId="0" applyNumberFormat="1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/>
    </xf>
    <xf numFmtId="168" fontId="4" fillId="10" borderId="1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vertical="center"/>
    </xf>
    <xf numFmtId="168" fontId="21" fillId="0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168" fontId="2" fillId="6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Font="1" applyFill="1" applyBorder="1" applyAlignment="1">
      <alignment horizontal="center" vertical="center"/>
    </xf>
    <xf numFmtId="169" fontId="0" fillId="0" borderId="1" xfId="0" applyNumberFormat="1" applyFont="1" applyFill="1" applyBorder="1" applyAlignment="1">
      <alignment horizontal="center" vertical="center" wrapText="1"/>
    </xf>
    <xf numFmtId="169" fontId="4" fillId="0" borderId="1" xfId="0" applyNumberFormat="1" applyFont="1" applyFill="1" applyBorder="1" applyAlignment="1">
      <alignment horizontal="center" vertical="center"/>
    </xf>
    <xf numFmtId="169" fontId="4" fillId="10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 wrapText="1"/>
    </xf>
    <xf numFmtId="169" fontId="2" fillId="0" borderId="1" xfId="0" applyNumberFormat="1" applyFont="1" applyFill="1" applyBorder="1" applyAlignment="1">
      <alignment vertical="center"/>
    </xf>
    <xf numFmtId="169" fontId="21" fillId="0" borderId="1" xfId="0" applyNumberFormat="1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169" fontId="2" fillId="6" borderId="1" xfId="0" applyNumberFormat="1" applyFont="1" applyFill="1" applyBorder="1" applyAlignment="1">
      <alignment horizontal="center" vertical="center"/>
    </xf>
    <xf numFmtId="169" fontId="3" fillId="0" borderId="1" xfId="0" applyNumberFormat="1" applyFont="1" applyFill="1" applyBorder="1" applyAlignment="1">
      <alignment horizontal="center" vertical="center" wrapText="1"/>
    </xf>
    <xf numFmtId="169" fontId="0" fillId="0" borderId="1" xfId="0" applyNumberFormat="1" applyFont="1" applyFill="1" applyBorder="1" applyAlignment="1">
      <alignment horizontal="center" vertical="center"/>
    </xf>
    <xf numFmtId="169" fontId="3" fillId="0" borderId="1" xfId="0" applyNumberFormat="1" applyFont="1" applyFill="1" applyBorder="1" applyAlignment="1" applyProtection="1">
      <alignment horizontal="center" vertical="center" wrapText="1"/>
    </xf>
    <xf numFmtId="169" fontId="21" fillId="1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horizontal="left" vertical="center" wrapText="1"/>
    </xf>
    <xf numFmtId="164" fontId="0" fillId="0" borderId="17" xfId="0" applyNumberForma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left" vertical="center"/>
    </xf>
    <xf numFmtId="0" fontId="3" fillId="0" borderId="22" xfId="0" applyNumberFormat="1" applyFont="1" applyFill="1" applyBorder="1" applyAlignment="1">
      <alignment horizontal="left" vertical="center" wrapText="1"/>
    </xf>
    <xf numFmtId="0" fontId="3" fillId="0" borderId="23" xfId="0" applyNumberFormat="1" applyFont="1" applyFill="1" applyBorder="1" applyAlignment="1">
      <alignment horizontal="left" vertical="center" wrapText="1"/>
    </xf>
    <xf numFmtId="0" fontId="3" fillId="0" borderId="24" xfId="0" applyNumberFormat="1" applyFont="1" applyFill="1" applyBorder="1" applyAlignment="1">
      <alignment horizontal="left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1" xfId="0" applyNumberFormat="1" applyFont="1" applyFill="1" applyBorder="1" applyAlignment="1">
      <alignment horizontal="left" vertical="center" wrapText="1"/>
    </xf>
    <xf numFmtId="0" fontId="1" fillId="0" borderId="25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horizontal="left" vertical="center"/>
    </xf>
    <xf numFmtId="0" fontId="1" fillId="0" borderId="26" xfId="0" applyNumberFormat="1" applyFont="1" applyFill="1" applyBorder="1" applyAlignment="1" applyProtection="1">
      <alignment horizontal="left" vertical="center"/>
    </xf>
    <xf numFmtId="0" fontId="9" fillId="9" borderId="0" xfId="0" applyNumberFormat="1" applyFont="1" applyFill="1" applyBorder="1" applyAlignment="1" applyProtection="1">
      <alignment horizontal="center" vertical="center"/>
    </xf>
    <xf numFmtId="0" fontId="10" fillId="9" borderId="0" xfId="0" applyNumberFormat="1" applyFont="1" applyFill="1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19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</cellXfs>
  <cellStyles count="50">
    <cellStyle name="_ET_STYLE_NoName_00_" xfId="1"/>
    <cellStyle name="_ET_STYLE_NoName_00_ 10" xfId="2"/>
    <cellStyle name="_ET_STYLE_NoName_00_ 11" xfId="3"/>
    <cellStyle name="_ET_STYLE_NoName_00_ 12" xfId="4"/>
    <cellStyle name="_ET_STYLE_NoName_00_ 13" xfId="5"/>
    <cellStyle name="_ET_STYLE_NoName_00_ 2" xfId="6"/>
    <cellStyle name="_ET_STYLE_NoName_00_ 3" xfId="7"/>
    <cellStyle name="_ET_STYLE_NoName_00_ 4" xfId="8"/>
    <cellStyle name="_ET_STYLE_NoName_00_ 5" xfId="9"/>
    <cellStyle name="_ET_STYLE_NoName_00_ 6" xfId="10"/>
    <cellStyle name="_ET_STYLE_NoName_00_ 7" xfId="11"/>
    <cellStyle name="_ET_STYLE_NoName_00_ 8" xfId="12"/>
    <cellStyle name="_ET_STYLE_NoName_00_ 9" xfId="13"/>
    <cellStyle name="_ET_STYLE_NoName_00__Sheet1" xfId="14"/>
    <cellStyle name="0,0_x000d__x000a_NA_x000d__x000a_" xfId="15"/>
    <cellStyle name="0,0_x000d__x000a_NA_x000d__x000a_ 10" xfId="16"/>
    <cellStyle name="0,0_x000d__x000a_NA_x000d__x000a_ 11" xfId="17"/>
    <cellStyle name="0,0_x000d__x000a_NA_x000d__x000a_ 12" xfId="18"/>
    <cellStyle name="0,0_x000d__x000a_NA_x000d__x000a_ 13" xfId="19"/>
    <cellStyle name="0,0_x000d__x000a_NA_x000d__x000a_ 2" xfId="20"/>
    <cellStyle name="0,0_x000d__x000a_NA_x000d__x000a_ 2 2" xfId="21"/>
    <cellStyle name="0,0_x000d__x000a_NA_x000d__x000a_ 3" xfId="22"/>
    <cellStyle name="0,0_x000d__x000a_NA_x000d__x000a_ 4" xfId="23"/>
    <cellStyle name="0,0_x000d__x000a_NA_x000d__x000a_ 5" xfId="24"/>
    <cellStyle name="0,0_x000d__x000a_NA_x000d__x000a_ 6" xfId="25"/>
    <cellStyle name="0,0_x000d__x000a_NA_x000d__x000a_ 7" xfId="26"/>
    <cellStyle name="0,0_x000d__x000a_NA_x000d__x000a_ 8" xfId="27"/>
    <cellStyle name="0,0_x000d__x000a_NA_x000d__x000a_ 9" xfId="28"/>
    <cellStyle name="0,0_x000d__x000a_NA_x000d__x000a__Sheet1" xfId="29"/>
    <cellStyle name="A4 Small 210 x 297 mm" xfId="30"/>
    <cellStyle name="Normal" xfId="0" builtinId="0"/>
    <cellStyle name="好_Sheet1" xfId="49"/>
    <cellStyle name="差_Sheet1" xfId="31"/>
    <cellStyle name="常规 10" xfId="32"/>
    <cellStyle name="常规 11" xfId="33"/>
    <cellStyle name="常规 12" xfId="34"/>
    <cellStyle name="常规 13" xfId="35"/>
    <cellStyle name="常规 2" xfId="36"/>
    <cellStyle name="常规 3" xfId="37"/>
    <cellStyle name="常规 4" xfId="38"/>
    <cellStyle name="常规 5" xfId="39"/>
    <cellStyle name="常规 6" xfId="40"/>
    <cellStyle name="常规 7" xfId="41"/>
    <cellStyle name="常规 8" xfId="42"/>
    <cellStyle name="常规 9" xfId="43"/>
    <cellStyle name="超链接 2" xfId="44"/>
    <cellStyle name="超链接 3" xfId="45"/>
    <cellStyle name="超链接 4" xfId="46"/>
    <cellStyle name="超链接 5" xfId="47"/>
    <cellStyle name="超链接 6" xfId="48"/>
  </cellStyles>
  <dxfs count="3"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FFFFFF"/>
      <rgbColor rgb="00D7E3BC"/>
      <rgbColor rgb="004F81BD"/>
      <rgbColor rgb="0095B3D7"/>
      <rgbColor rgb="00F79646"/>
      <rgbColor rgb="00FBD5B5"/>
      <rgbColor rgb="00C0504D"/>
      <rgbColor rgb="00E5B9B7"/>
      <rgbColor rgb="00B8CCE4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8"/>
  <sheetViews>
    <sheetView tabSelected="1" zoomScale="180" zoomScaleNormal="180" zoomScaleSheetLayoutView="100" zoomScalePageLayoutView="180" workbookViewId="0">
      <pane ySplit="5" topLeftCell="A97" activePane="bottomLeft" state="frozen"/>
      <selection pane="bottomLeft" activeCell="A104" sqref="A104:L104"/>
    </sheetView>
  </sheetViews>
  <sheetFormatPr baseColWidth="10" defaultColWidth="9" defaultRowHeight="25" customHeight="1" x14ac:dyDescent="0.15"/>
  <cols>
    <col min="1" max="1" width="5.33203125" style="12" customWidth="1"/>
    <col min="2" max="2" width="20.33203125" style="12" customWidth="1"/>
    <col min="3" max="3" width="7.5" style="12" customWidth="1"/>
    <col min="4" max="4" width="7.83203125" style="72" customWidth="1"/>
    <col min="5" max="5" width="8.6640625" style="83" customWidth="1"/>
    <col min="6" max="6" width="14.33203125" style="83" customWidth="1"/>
    <col min="7" max="11" width="7.6640625" style="12" customWidth="1"/>
    <col min="12" max="12" width="78.83203125" style="12" customWidth="1"/>
    <col min="13" max="18" width="14.6640625" style="8" customWidth="1"/>
    <col min="19" max="16384" width="9" style="8"/>
  </cols>
  <sheetData>
    <row r="1" spans="1:256" s="1" customFormat="1" ht="22.5" customHeight="1" x14ac:dyDescent="0.1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21"/>
      <c r="N1" s="22"/>
      <c r="O1" s="22"/>
      <c r="P1" s="22"/>
      <c r="Q1" s="22"/>
      <c r="R1" s="22"/>
      <c r="S1" s="22"/>
      <c r="T1" s="22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3"/>
    </row>
    <row r="2" spans="1:256" s="2" customFormat="1" ht="25" customHeight="1" x14ac:dyDescent="0.15">
      <c r="A2" s="106" t="s">
        <v>281</v>
      </c>
      <c r="B2" s="107"/>
      <c r="C2" s="107"/>
      <c r="D2" s="107"/>
      <c r="E2" s="107"/>
      <c r="F2" s="107"/>
      <c r="G2" s="106" t="s">
        <v>1</v>
      </c>
      <c r="H2" s="107"/>
      <c r="I2" s="107"/>
      <c r="J2" s="107"/>
      <c r="K2" s="107"/>
      <c r="L2" s="23"/>
      <c r="M2" s="24"/>
      <c r="N2" s="25"/>
      <c r="O2" s="25"/>
      <c r="P2" s="25"/>
      <c r="Q2" s="25"/>
      <c r="R2" s="25"/>
      <c r="S2" s="25"/>
      <c r="T2" s="25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30"/>
    </row>
    <row r="3" spans="1:256" s="2" customFormat="1" ht="25" customHeight="1" x14ac:dyDescent="0.15">
      <c r="A3" s="106" t="s">
        <v>2</v>
      </c>
      <c r="B3" s="107"/>
      <c r="C3" s="107"/>
      <c r="D3" s="107"/>
      <c r="E3" s="107"/>
      <c r="F3" s="107"/>
      <c r="G3" s="106" t="s">
        <v>3</v>
      </c>
      <c r="H3" s="107"/>
      <c r="I3" s="107"/>
      <c r="J3" s="107"/>
      <c r="K3" s="107"/>
      <c r="L3" s="23"/>
      <c r="M3" s="24"/>
      <c r="N3" s="25"/>
      <c r="O3" s="25"/>
      <c r="P3" s="25"/>
      <c r="Q3" s="25"/>
      <c r="R3" s="25"/>
      <c r="S3" s="25"/>
      <c r="T3" s="25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30"/>
    </row>
    <row r="4" spans="1:256" s="1" customFormat="1" ht="20.25" customHeight="1" x14ac:dyDescent="0.15">
      <c r="A4" s="103" t="s">
        <v>4</v>
      </c>
      <c r="B4" s="103" t="s">
        <v>5</v>
      </c>
      <c r="C4" s="103" t="s">
        <v>6</v>
      </c>
      <c r="D4" s="103" t="s">
        <v>7</v>
      </c>
      <c r="E4" s="103"/>
      <c r="F4" s="103"/>
      <c r="G4" s="103" t="s">
        <v>8</v>
      </c>
      <c r="H4" s="103"/>
      <c r="I4" s="103"/>
      <c r="J4" s="103"/>
      <c r="K4" s="104"/>
      <c r="L4" s="103" t="s">
        <v>9</v>
      </c>
      <c r="M4" s="24"/>
      <c r="N4" s="25"/>
      <c r="O4" s="25"/>
      <c r="P4" s="25"/>
      <c r="Q4" s="25"/>
      <c r="R4" s="25"/>
      <c r="S4" s="25"/>
      <c r="T4" s="25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3"/>
    </row>
    <row r="5" spans="1:256" s="3" customFormat="1" ht="21.75" customHeight="1" x14ac:dyDescent="0.15">
      <c r="A5" s="103"/>
      <c r="B5" s="103"/>
      <c r="C5" s="103"/>
      <c r="D5" s="61" t="s">
        <v>10</v>
      </c>
      <c r="E5" s="73" t="s">
        <v>11</v>
      </c>
      <c r="F5" s="73"/>
      <c r="G5" s="13" t="s">
        <v>12</v>
      </c>
      <c r="H5" s="13" t="s">
        <v>13</v>
      </c>
      <c r="I5" s="13" t="s">
        <v>14</v>
      </c>
      <c r="J5" s="13" t="s">
        <v>15</v>
      </c>
      <c r="K5" s="13" t="s">
        <v>16</v>
      </c>
      <c r="L5" s="103"/>
      <c r="M5" s="24"/>
      <c r="N5" s="25"/>
      <c r="O5" s="25"/>
      <c r="P5" s="25"/>
      <c r="Q5" s="25"/>
      <c r="R5" s="25"/>
      <c r="S5" s="25"/>
      <c r="T5" s="25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</row>
    <row r="6" spans="1:256" s="4" customFormat="1" ht="24" customHeight="1" x14ac:dyDescent="0.15">
      <c r="A6" s="97" t="s">
        <v>17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26"/>
      <c r="N6" s="27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spans="1:256" s="3" customFormat="1" ht="20" customHeight="1" x14ac:dyDescent="0.15">
      <c r="A7" s="15">
        <v>1</v>
      </c>
      <c r="B7" s="16" t="s">
        <v>19</v>
      </c>
      <c r="C7" s="16" t="s">
        <v>18</v>
      </c>
      <c r="D7" s="62">
        <v>35.07</v>
      </c>
      <c r="E7" s="74">
        <f t="shared" ref="E7:E11" si="0">G7+H7+I7+J7+K7</f>
        <v>40.700000000000003</v>
      </c>
      <c r="F7" s="74">
        <f t="shared" ref="F7:F19" si="1">E7*D7</f>
        <v>1427.3490000000002</v>
      </c>
      <c r="G7" s="17">
        <v>15</v>
      </c>
      <c r="H7" s="17">
        <v>1</v>
      </c>
      <c r="I7" s="17">
        <v>0.2</v>
      </c>
      <c r="J7" s="17">
        <v>23</v>
      </c>
      <c r="K7" s="17">
        <v>1.5</v>
      </c>
      <c r="L7" s="16" t="s">
        <v>280</v>
      </c>
      <c r="M7" s="26"/>
      <c r="N7" s="8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3" customFormat="1" ht="20" customHeight="1" x14ac:dyDescent="0.15">
      <c r="A8" s="15">
        <v>2</v>
      </c>
      <c r="B8" s="16" t="s">
        <v>20</v>
      </c>
      <c r="C8" s="16" t="s">
        <v>18</v>
      </c>
      <c r="D8" s="62">
        <f>D7</f>
        <v>35.07</v>
      </c>
      <c r="E8" s="74">
        <f t="shared" si="0"/>
        <v>22.400000000000002</v>
      </c>
      <c r="F8" s="74">
        <f t="shared" si="1"/>
        <v>785.5680000000001</v>
      </c>
      <c r="G8" s="17">
        <v>14</v>
      </c>
      <c r="H8" s="17">
        <v>0.4</v>
      </c>
      <c r="I8" s="17">
        <v>0.2</v>
      </c>
      <c r="J8" s="17">
        <v>7</v>
      </c>
      <c r="K8" s="17">
        <v>0.8</v>
      </c>
      <c r="L8" s="16" t="s">
        <v>288</v>
      </c>
      <c r="M8" s="26"/>
      <c r="N8" s="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3" customFormat="1" ht="20" customHeight="1" x14ac:dyDescent="0.15">
      <c r="A9" s="15">
        <v>3</v>
      </c>
      <c r="B9" s="16" t="s">
        <v>21</v>
      </c>
      <c r="C9" s="16" t="s">
        <v>18</v>
      </c>
      <c r="D9" s="62">
        <f>31.85*2.9-4-4.6*2.9-5.1*2.2/2</f>
        <v>69.414999999999992</v>
      </c>
      <c r="E9" s="74">
        <f t="shared" si="0"/>
        <v>40.700000000000003</v>
      </c>
      <c r="F9" s="74">
        <f t="shared" si="1"/>
        <v>2825.1904999999997</v>
      </c>
      <c r="G9" s="17">
        <v>15</v>
      </c>
      <c r="H9" s="17">
        <v>1</v>
      </c>
      <c r="I9" s="17">
        <v>0.2</v>
      </c>
      <c r="J9" s="17">
        <v>23</v>
      </c>
      <c r="K9" s="17">
        <v>1.5</v>
      </c>
      <c r="L9" s="16" t="s">
        <v>280</v>
      </c>
      <c r="M9" s="26"/>
      <c r="N9" s="8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3" customFormat="1" ht="20" customHeight="1" x14ac:dyDescent="0.15">
      <c r="A10" s="15">
        <v>4</v>
      </c>
      <c r="B10" s="16" t="s">
        <v>22</v>
      </c>
      <c r="C10" s="16" t="s">
        <v>18</v>
      </c>
      <c r="D10" s="62">
        <f>D9</f>
        <v>69.414999999999992</v>
      </c>
      <c r="E10" s="74">
        <f t="shared" si="0"/>
        <v>22.400000000000002</v>
      </c>
      <c r="F10" s="74">
        <f t="shared" si="1"/>
        <v>1554.896</v>
      </c>
      <c r="G10" s="17">
        <v>14</v>
      </c>
      <c r="H10" s="17">
        <v>0.4</v>
      </c>
      <c r="I10" s="17">
        <v>0.2</v>
      </c>
      <c r="J10" s="17">
        <v>7</v>
      </c>
      <c r="K10" s="17">
        <v>0.8</v>
      </c>
      <c r="L10" s="16" t="s">
        <v>235</v>
      </c>
      <c r="M10" s="26"/>
      <c r="N10" s="8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3" customFormat="1" ht="20" customHeight="1" x14ac:dyDescent="0.15">
      <c r="A11" s="15">
        <v>5</v>
      </c>
      <c r="B11" s="16" t="s">
        <v>23</v>
      </c>
      <c r="C11" s="16" t="s">
        <v>18</v>
      </c>
      <c r="D11" s="62">
        <v>0</v>
      </c>
      <c r="E11" s="74">
        <f t="shared" si="0"/>
        <v>32.599999999999994</v>
      </c>
      <c r="F11" s="74">
        <f t="shared" si="1"/>
        <v>0</v>
      </c>
      <c r="G11" s="17">
        <v>16.899999999999999</v>
      </c>
      <c r="H11" s="17">
        <v>2.9</v>
      </c>
      <c r="I11" s="17">
        <v>2.2999999999999998</v>
      </c>
      <c r="J11" s="17">
        <v>9.5</v>
      </c>
      <c r="K11" s="17">
        <v>1</v>
      </c>
      <c r="L11" s="16" t="s">
        <v>24</v>
      </c>
      <c r="M11" s="26"/>
      <c r="N11" s="8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3" customFormat="1" ht="20" customHeight="1" x14ac:dyDescent="0.15">
      <c r="A12" s="15">
        <v>6</v>
      </c>
      <c r="B12" s="16" t="s">
        <v>248</v>
      </c>
      <c r="C12" s="16" t="s">
        <v>18</v>
      </c>
      <c r="D12" s="62">
        <v>0</v>
      </c>
      <c r="E12" s="74">
        <f t="shared" ref="E12:E19" si="2">G12+H12+I12+J12+K12</f>
        <v>80.5</v>
      </c>
      <c r="F12" s="74">
        <f t="shared" si="1"/>
        <v>0</v>
      </c>
      <c r="G12" s="17">
        <v>0</v>
      </c>
      <c r="H12" s="17">
        <v>23.2</v>
      </c>
      <c r="I12" s="17">
        <v>0.5</v>
      </c>
      <c r="J12" s="17">
        <v>55</v>
      </c>
      <c r="K12" s="17">
        <v>1.8</v>
      </c>
      <c r="L12" s="16" t="s">
        <v>25</v>
      </c>
      <c r="M12" s="26"/>
      <c r="N12" s="8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3" customFormat="1" ht="20" customHeight="1" x14ac:dyDescent="0.15">
      <c r="A13" s="15">
        <v>7</v>
      </c>
      <c r="B13" s="16" t="s">
        <v>26</v>
      </c>
      <c r="C13" s="16" t="s">
        <v>27</v>
      </c>
      <c r="D13" s="62">
        <v>0</v>
      </c>
      <c r="E13" s="74">
        <f t="shared" si="2"/>
        <v>85</v>
      </c>
      <c r="F13" s="74">
        <f t="shared" si="1"/>
        <v>0</v>
      </c>
      <c r="G13" s="17">
        <v>0</v>
      </c>
      <c r="H13" s="17">
        <v>40</v>
      </c>
      <c r="I13" s="17">
        <v>0</v>
      </c>
      <c r="J13" s="17">
        <v>45</v>
      </c>
      <c r="K13" s="17">
        <v>0</v>
      </c>
      <c r="L13" s="16" t="s">
        <v>28</v>
      </c>
      <c r="M13" s="26"/>
      <c r="N13" s="8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3" customFormat="1" ht="20" customHeight="1" x14ac:dyDescent="0.15">
      <c r="A14" s="15">
        <v>8</v>
      </c>
      <c r="B14" s="16" t="s">
        <v>29</v>
      </c>
      <c r="C14" s="16" t="s">
        <v>27</v>
      </c>
      <c r="D14" s="62">
        <v>0</v>
      </c>
      <c r="E14" s="74">
        <f t="shared" si="2"/>
        <v>26.700000000000003</v>
      </c>
      <c r="F14" s="74">
        <f t="shared" si="1"/>
        <v>0</v>
      </c>
      <c r="G14" s="17">
        <v>7.2</v>
      </c>
      <c r="H14" s="17">
        <v>4.5999999999999996</v>
      </c>
      <c r="I14" s="17">
        <v>0.3</v>
      </c>
      <c r="J14" s="17">
        <v>13.8</v>
      </c>
      <c r="K14" s="17">
        <v>0.8</v>
      </c>
      <c r="L14" s="16" t="s">
        <v>30</v>
      </c>
      <c r="M14" s="26"/>
      <c r="N14" s="8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3" customFormat="1" ht="40.25" customHeight="1" x14ac:dyDescent="0.15">
      <c r="A15" s="15">
        <v>9</v>
      </c>
      <c r="B15" s="16" t="s">
        <v>111</v>
      </c>
      <c r="C15" s="16" t="s">
        <v>33</v>
      </c>
      <c r="D15" s="62">
        <v>35.07</v>
      </c>
      <c r="E15" s="74">
        <f>G15+H15+I15+J15+K15</f>
        <v>118</v>
      </c>
      <c r="F15" s="74">
        <f t="shared" si="1"/>
        <v>4138.26</v>
      </c>
      <c r="G15" s="17">
        <v>50</v>
      </c>
      <c r="H15" s="17">
        <v>19.600000000000001</v>
      </c>
      <c r="I15" s="17">
        <v>1.7</v>
      </c>
      <c r="J15" s="17">
        <v>45</v>
      </c>
      <c r="K15" s="17">
        <v>1.7</v>
      </c>
      <c r="L15" s="16" t="s">
        <v>32</v>
      </c>
      <c r="M15" s="26"/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s="3" customFormat="1" ht="39" customHeight="1" x14ac:dyDescent="0.15">
      <c r="A16" s="15">
        <v>10</v>
      </c>
      <c r="B16" s="16" t="s">
        <v>31</v>
      </c>
      <c r="C16" s="16" t="s">
        <v>18</v>
      </c>
      <c r="D16" s="62">
        <v>8.11</v>
      </c>
      <c r="E16" s="74">
        <f t="shared" si="2"/>
        <v>158.29999999999998</v>
      </c>
      <c r="F16" s="74">
        <f t="shared" si="1"/>
        <v>1283.8129999999999</v>
      </c>
      <c r="G16" s="17">
        <v>65</v>
      </c>
      <c r="H16" s="17">
        <v>25.5</v>
      </c>
      <c r="I16" s="17">
        <v>3.1</v>
      </c>
      <c r="J16" s="17">
        <v>62</v>
      </c>
      <c r="K16" s="17">
        <v>2.7</v>
      </c>
      <c r="L16" s="16" t="s">
        <v>32</v>
      </c>
      <c r="M16" s="26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s="3" customFormat="1" ht="20" customHeight="1" x14ac:dyDescent="0.15">
      <c r="A17" s="15">
        <v>11</v>
      </c>
      <c r="B17" s="16" t="s">
        <v>283</v>
      </c>
      <c r="C17" s="16" t="s">
        <v>27</v>
      </c>
      <c r="D17" s="62">
        <v>6.28</v>
      </c>
      <c r="E17" s="74">
        <f>G17+H17+I17+J17+K17</f>
        <v>39.5</v>
      </c>
      <c r="F17" s="74">
        <f t="shared" si="1"/>
        <v>248.06</v>
      </c>
      <c r="G17" s="17">
        <v>20</v>
      </c>
      <c r="H17" s="17">
        <v>1</v>
      </c>
      <c r="I17" s="17">
        <v>2</v>
      </c>
      <c r="J17" s="17">
        <v>13.5</v>
      </c>
      <c r="K17" s="17">
        <v>3</v>
      </c>
      <c r="L17" s="16" t="s">
        <v>35</v>
      </c>
      <c r="M17" s="26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s="3" customFormat="1" ht="20" customHeight="1" x14ac:dyDescent="0.15">
      <c r="A18" s="15">
        <v>12</v>
      </c>
      <c r="B18" s="16" t="s">
        <v>246</v>
      </c>
      <c r="C18" s="16" t="s">
        <v>27</v>
      </c>
      <c r="D18" s="62">
        <v>1.3</v>
      </c>
      <c r="E18" s="74">
        <f t="shared" ref="E18" si="3">G18+H18+I18+J18+K18</f>
        <v>95.3</v>
      </c>
      <c r="F18" s="74">
        <f t="shared" si="1"/>
        <v>123.89</v>
      </c>
      <c r="G18" s="17">
        <v>46</v>
      </c>
      <c r="H18" s="17">
        <v>6</v>
      </c>
      <c r="I18" s="17">
        <v>2.2000000000000002</v>
      </c>
      <c r="J18" s="17">
        <v>40</v>
      </c>
      <c r="K18" s="17">
        <v>1.1000000000000001</v>
      </c>
      <c r="L18" s="16" t="s">
        <v>36</v>
      </c>
      <c r="M18" s="26"/>
      <c r="N18" s="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3" customFormat="1" ht="20" customHeight="1" x14ac:dyDescent="0.15">
      <c r="A19" s="15">
        <v>13</v>
      </c>
      <c r="B19" s="16" t="s">
        <v>110</v>
      </c>
      <c r="C19" s="16" t="s">
        <v>27</v>
      </c>
      <c r="D19" s="62">
        <v>3.5</v>
      </c>
      <c r="E19" s="74">
        <f t="shared" si="2"/>
        <v>95.3</v>
      </c>
      <c r="F19" s="74">
        <f t="shared" si="1"/>
        <v>333.55</v>
      </c>
      <c r="G19" s="17">
        <v>46</v>
      </c>
      <c r="H19" s="17">
        <v>6</v>
      </c>
      <c r="I19" s="17">
        <v>2.2000000000000002</v>
      </c>
      <c r="J19" s="17">
        <v>40</v>
      </c>
      <c r="K19" s="17">
        <v>1.1000000000000001</v>
      </c>
      <c r="L19" s="16" t="s">
        <v>36</v>
      </c>
      <c r="M19" s="26"/>
      <c r="N19" s="8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5" customFormat="1" ht="18" customHeight="1" x14ac:dyDescent="0.15">
      <c r="A20" s="18"/>
      <c r="B20" s="18" t="s">
        <v>37</v>
      </c>
      <c r="C20" s="18"/>
      <c r="D20" s="64"/>
      <c r="E20" s="76"/>
      <c r="F20" s="76">
        <f>SUM(F7:F19)</f>
        <v>12720.576499999999</v>
      </c>
      <c r="G20" s="19"/>
      <c r="H20" s="20"/>
      <c r="I20" s="19"/>
      <c r="J20" s="19"/>
      <c r="K20" s="19"/>
      <c r="L20" s="18"/>
      <c r="M20" s="2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6" customFormat="1" ht="24" customHeight="1" x14ac:dyDescent="0.15">
      <c r="A21" s="97" t="s">
        <v>38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26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s="3" customFormat="1" ht="20" customHeight="1" x14ac:dyDescent="0.15">
      <c r="A22" s="15">
        <v>1</v>
      </c>
      <c r="B22" s="16" t="s">
        <v>19</v>
      </c>
      <c r="C22" s="16" t="s">
        <v>18</v>
      </c>
      <c r="D22" s="62">
        <v>14.07</v>
      </c>
      <c r="E22" s="74">
        <f t="shared" ref="E22:E28" si="4">G22+H22+I22+J22+K22</f>
        <v>40.700000000000003</v>
      </c>
      <c r="F22" s="74">
        <f t="shared" ref="F22:F28" si="5">E22*D22</f>
        <v>572.649</v>
      </c>
      <c r="G22" s="17">
        <v>15</v>
      </c>
      <c r="H22" s="17">
        <v>1</v>
      </c>
      <c r="I22" s="17">
        <v>0.2</v>
      </c>
      <c r="J22" s="17">
        <v>23</v>
      </c>
      <c r="K22" s="17">
        <v>1.5</v>
      </c>
      <c r="L22" s="16" t="s">
        <v>280</v>
      </c>
      <c r="M22" s="26"/>
      <c r="N22" s="8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3" customFormat="1" ht="20" customHeight="1" x14ac:dyDescent="0.15">
      <c r="A23" s="15">
        <v>2</v>
      </c>
      <c r="B23" s="16" t="s">
        <v>20</v>
      </c>
      <c r="C23" s="16" t="s">
        <v>18</v>
      </c>
      <c r="D23" s="62">
        <f>D22</f>
        <v>14.07</v>
      </c>
      <c r="E23" s="74">
        <f t="shared" si="4"/>
        <v>22.400000000000002</v>
      </c>
      <c r="F23" s="74">
        <f t="shared" si="5"/>
        <v>315.16800000000006</v>
      </c>
      <c r="G23" s="17">
        <v>14</v>
      </c>
      <c r="H23" s="17">
        <v>0.4</v>
      </c>
      <c r="I23" s="17">
        <v>0.2</v>
      </c>
      <c r="J23" s="17">
        <v>7</v>
      </c>
      <c r="K23" s="17">
        <v>0.8</v>
      </c>
      <c r="L23" s="16" t="s">
        <v>235</v>
      </c>
      <c r="M23" s="26"/>
      <c r="N23" s="8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3" customFormat="1" ht="20" customHeight="1" x14ac:dyDescent="0.15">
      <c r="A24" s="15">
        <v>3</v>
      </c>
      <c r="B24" s="16" t="s">
        <v>21</v>
      </c>
      <c r="C24" s="16" t="s">
        <v>18</v>
      </c>
      <c r="D24" s="62">
        <f>15.38*2.9-2.04*2.2-1.6*2.4-1.8</f>
        <v>34.474000000000004</v>
      </c>
      <c r="E24" s="74">
        <f t="shared" si="4"/>
        <v>40.700000000000003</v>
      </c>
      <c r="F24" s="74">
        <f t="shared" si="5"/>
        <v>1403.0918000000001</v>
      </c>
      <c r="G24" s="17">
        <v>15</v>
      </c>
      <c r="H24" s="17">
        <v>1</v>
      </c>
      <c r="I24" s="17">
        <v>0.2</v>
      </c>
      <c r="J24" s="17">
        <v>23</v>
      </c>
      <c r="K24" s="17">
        <v>1.5</v>
      </c>
      <c r="L24" s="16" t="s">
        <v>280</v>
      </c>
      <c r="M24" s="26"/>
      <c r="N24" s="8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3" customFormat="1" ht="20" customHeight="1" x14ac:dyDescent="0.15">
      <c r="A25" s="15">
        <v>4</v>
      </c>
      <c r="B25" s="16" t="s">
        <v>39</v>
      </c>
      <c r="C25" s="16" t="s">
        <v>18</v>
      </c>
      <c r="D25" s="62">
        <f>D24</f>
        <v>34.474000000000004</v>
      </c>
      <c r="E25" s="74">
        <f t="shared" si="4"/>
        <v>22.400000000000002</v>
      </c>
      <c r="F25" s="74">
        <f t="shared" si="5"/>
        <v>772.21760000000017</v>
      </c>
      <c r="G25" s="17">
        <v>14</v>
      </c>
      <c r="H25" s="17">
        <v>0.4</v>
      </c>
      <c r="I25" s="17">
        <v>0.2</v>
      </c>
      <c r="J25" s="17">
        <v>7</v>
      </c>
      <c r="K25" s="17">
        <v>0.8</v>
      </c>
      <c r="L25" s="16" t="s">
        <v>235</v>
      </c>
      <c r="M25" s="26"/>
      <c r="N25" s="8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3" customFormat="1" ht="39" customHeight="1" x14ac:dyDescent="0.15">
      <c r="A26" s="15">
        <v>5</v>
      </c>
      <c r="B26" s="16" t="s">
        <v>282</v>
      </c>
      <c r="C26" s="16" t="s">
        <v>18</v>
      </c>
      <c r="D26" s="62">
        <v>14.07</v>
      </c>
      <c r="E26" s="74">
        <v>118</v>
      </c>
      <c r="F26" s="74">
        <f t="shared" si="5"/>
        <v>1660.26</v>
      </c>
      <c r="G26" s="17">
        <v>65</v>
      </c>
      <c r="H26" s="17">
        <v>25.5</v>
      </c>
      <c r="I26" s="17">
        <v>3.1</v>
      </c>
      <c r="J26" s="17">
        <v>62</v>
      </c>
      <c r="K26" s="17">
        <v>2.7</v>
      </c>
      <c r="L26" s="16" t="s">
        <v>32</v>
      </c>
      <c r="M26" s="26"/>
      <c r="N26" s="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s="3" customFormat="1" ht="20" customHeight="1" x14ac:dyDescent="0.15">
      <c r="A27" s="15">
        <v>6</v>
      </c>
      <c r="B27" s="16" t="s">
        <v>34</v>
      </c>
      <c r="C27" s="16" t="s">
        <v>27</v>
      </c>
      <c r="D27" s="62">
        <v>3.26</v>
      </c>
      <c r="E27" s="74">
        <f>G27+H27+I27+J27+K27</f>
        <v>39.5</v>
      </c>
      <c r="F27" s="74">
        <f t="shared" si="5"/>
        <v>128.76999999999998</v>
      </c>
      <c r="G27" s="17">
        <v>20</v>
      </c>
      <c r="H27" s="17">
        <v>1</v>
      </c>
      <c r="I27" s="17">
        <v>2</v>
      </c>
      <c r="J27" s="17">
        <v>13.5</v>
      </c>
      <c r="K27" s="17">
        <v>3</v>
      </c>
      <c r="L27" s="16" t="s">
        <v>35</v>
      </c>
      <c r="M27" s="26"/>
      <c r="N27" s="8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s="3" customFormat="1" ht="20" customHeight="1" x14ac:dyDescent="0.15">
      <c r="A28" s="15">
        <v>7</v>
      </c>
      <c r="B28" s="16" t="s">
        <v>110</v>
      </c>
      <c r="C28" s="16" t="s">
        <v>27</v>
      </c>
      <c r="D28" s="62">
        <v>3.1</v>
      </c>
      <c r="E28" s="74">
        <f t="shared" si="4"/>
        <v>95.3</v>
      </c>
      <c r="F28" s="74">
        <f t="shared" si="5"/>
        <v>295.43</v>
      </c>
      <c r="G28" s="17">
        <v>46</v>
      </c>
      <c r="H28" s="17">
        <v>6</v>
      </c>
      <c r="I28" s="17">
        <v>2.2000000000000002</v>
      </c>
      <c r="J28" s="17">
        <v>40</v>
      </c>
      <c r="K28" s="17">
        <v>1.1000000000000001</v>
      </c>
      <c r="L28" s="16" t="s">
        <v>36</v>
      </c>
      <c r="M28" s="26"/>
      <c r="N28" s="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5" customFormat="1" ht="18" customHeight="1" x14ac:dyDescent="0.15">
      <c r="A29" s="18"/>
      <c r="B29" s="18" t="s">
        <v>37</v>
      </c>
      <c r="C29" s="18"/>
      <c r="D29" s="64"/>
      <c r="E29" s="76"/>
      <c r="F29" s="76">
        <f>SUM(F22:F28)</f>
        <v>5147.5864000000001</v>
      </c>
      <c r="G29" s="19"/>
      <c r="H29" s="20"/>
      <c r="I29" s="19"/>
      <c r="J29" s="19"/>
      <c r="K29" s="19"/>
      <c r="L29" s="18"/>
      <c r="M29" s="2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s="6" customFormat="1" ht="24" customHeight="1" x14ac:dyDescent="0.15">
      <c r="A30" s="97" t="s">
        <v>40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2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s="3" customFormat="1" ht="20" customHeight="1" x14ac:dyDescent="0.15">
      <c r="A31" s="15">
        <v>1</v>
      </c>
      <c r="B31" s="16" t="s">
        <v>19</v>
      </c>
      <c r="C31" s="16" t="s">
        <v>18</v>
      </c>
      <c r="D31" s="62">
        <v>4.67</v>
      </c>
      <c r="E31" s="74">
        <f>G31+H31+I31+J31+K31</f>
        <v>40.700000000000003</v>
      </c>
      <c r="F31" s="74">
        <f>E31*D31</f>
        <v>190.06900000000002</v>
      </c>
      <c r="G31" s="17">
        <v>15</v>
      </c>
      <c r="H31" s="17">
        <v>1</v>
      </c>
      <c r="I31" s="17">
        <v>0.2</v>
      </c>
      <c r="J31" s="17">
        <v>23</v>
      </c>
      <c r="K31" s="17">
        <v>1.5</v>
      </c>
      <c r="L31" s="16" t="s">
        <v>280</v>
      </c>
      <c r="M31" s="26"/>
      <c r="N31" s="8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3" customFormat="1" ht="20" customHeight="1" x14ac:dyDescent="0.15">
      <c r="A32" s="15">
        <v>2</v>
      </c>
      <c r="B32" s="16" t="s">
        <v>20</v>
      </c>
      <c r="C32" s="16" t="s">
        <v>18</v>
      </c>
      <c r="D32" s="62">
        <f>D31</f>
        <v>4.67</v>
      </c>
      <c r="E32" s="74">
        <f>G32+H32+I32+J32+K32</f>
        <v>22.400000000000002</v>
      </c>
      <c r="F32" s="74">
        <f t="shared" ref="F32:F34" si="6">E32*D32</f>
        <v>104.608</v>
      </c>
      <c r="G32" s="17">
        <v>14</v>
      </c>
      <c r="H32" s="17">
        <v>0.4</v>
      </c>
      <c r="I32" s="17">
        <v>0.2</v>
      </c>
      <c r="J32" s="17">
        <v>7</v>
      </c>
      <c r="K32" s="17">
        <v>0.8</v>
      </c>
      <c r="L32" s="16" t="s">
        <v>235</v>
      </c>
      <c r="M32" s="26"/>
      <c r="N32" s="8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3" customFormat="1" ht="20" customHeight="1" x14ac:dyDescent="0.15">
      <c r="A33" s="15">
        <v>3</v>
      </c>
      <c r="B33" s="16" t="s">
        <v>21</v>
      </c>
      <c r="C33" s="16" t="s">
        <v>18</v>
      </c>
      <c r="D33" s="62">
        <f>8.74*2.9-1.8</f>
        <v>23.545999999999999</v>
      </c>
      <c r="E33" s="74">
        <f>G33+H33+I33+J33+K33</f>
        <v>40.700000000000003</v>
      </c>
      <c r="F33" s="74">
        <f t="shared" si="6"/>
        <v>958.32220000000007</v>
      </c>
      <c r="G33" s="17">
        <v>15</v>
      </c>
      <c r="H33" s="17">
        <v>1</v>
      </c>
      <c r="I33" s="17">
        <v>0.2</v>
      </c>
      <c r="J33" s="17">
        <v>23</v>
      </c>
      <c r="K33" s="17">
        <v>1.5</v>
      </c>
      <c r="L33" s="16" t="s">
        <v>280</v>
      </c>
      <c r="M33" s="26"/>
      <c r="N33" s="8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3" customFormat="1" ht="20" customHeight="1" x14ac:dyDescent="0.15">
      <c r="A34" s="15">
        <v>4</v>
      </c>
      <c r="B34" s="16" t="s">
        <v>39</v>
      </c>
      <c r="C34" s="16" t="s">
        <v>18</v>
      </c>
      <c r="D34" s="62">
        <f>D33</f>
        <v>23.545999999999999</v>
      </c>
      <c r="E34" s="74">
        <f>G34+H34+I34+J34+K34</f>
        <v>22.400000000000002</v>
      </c>
      <c r="F34" s="74">
        <f t="shared" si="6"/>
        <v>527.43040000000008</v>
      </c>
      <c r="G34" s="17">
        <v>14</v>
      </c>
      <c r="H34" s="17">
        <v>0.4</v>
      </c>
      <c r="I34" s="17">
        <v>0.2</v>
      </c>
      <c r="J34" s="17">
        <v>7</v>
      </c>
      <c r="K34" s="17">
        <v>0.8</v>
      </c>
      <c r="L34" s="16" t="s">
        <v>235</v>
      </c>
      <c r="M34" s="26"/>
      <c r="N34" s="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5" customFormat="1" ht="18" customHeight="1" x14ac:dyDescent="0.15">
      <c r="A35" s="18"/>
      <c r="B35" s="18" t="s">
        <v>37</v>
      </c>
      <c r="C35" s="18"/>
      <c r="D35" s="64"/>
      <c r="E35" s="76"/>
      <c r="F35" s="76">
        <f>SUM(F31:F34)</f>
        <v>1780.4296000000004</v>
      </c>
      <c r="G35" s="19"/>
      <c r="H35" s="20"/>
      <c r="I35" s="19"/>
      <c r="J35" s="19"/>
      <c r="K35" s="19"/>
      <c r="L35" s="18"/>
      <c r="M35" s="2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s="6" customFormat="1" ht="25" customHeight="1" x14ac:dyDescent="0.15">
      <c r="A36" s="97" t="s">
        <v>251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s="3" customFormat="1" ht="20" customHeight="1" x14ac:dyDescent="0.15">
      <c r="A37" s="15">
        <v>1</v>
      </c>
      <c r="B37" s="16" t="s">
        <v>19</v>
      </c>
      <c r="C37" s="16" t="s">
        <v>18</v>
      </c>
      <c r="D37" s="62">
        <v>13.84</v>
      </c>
      <c r="E37" s="74">
        <f t="shared" ref="E37:E41" si="7">G37+H37+I37+J37+K37</f>
        <v>40.700000000000003</v>
      </c>
      <c r="F37" s="74">
        <f>E37*D37</f>
        <v>563.28800000000001</v>
      </c>
      <c r="G37" s="17">
        <v>15</v>
      </c>
      <c r="H37" s="17">
        <v>1</v>
      </c>
      <c r="I37" s="17">
        <v>0.2</v>
      </c>
      <c r="J37" s="17">
        <v>23</v>
      </c>
      <c r="K37" s="17">
        <v>1.5</v>
      </c>
      <c r="L37" s="16" t="s">
        <v>280</v>
      </c>
      <c r="M37" s="26"/>
      <c r="N37" s="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s="3" customFormat="1" ht="20" customHeight="1" x14ac:dyDescent="0.15">
      <c r="A38" s="15">
        <v>2</v>
      </c>
      <c r="B38" s="16" t="s">
        <v>20</v>
      </c>
      <c r="C38" s="16" t="s">
        <v>18</v>
      </c>
      <c r="D38" s="62">
        <f>D37</f>
        <v>13.84</v>
      </c>
      <c r="E38" s="74">
        <f t="shared" si="7"/>
        <v>22.400000000000002</v>
      </c>
      <c r="F38" s="74">
        <f t="shared" ref="F38:F41" si="8">E38*D38</f>
        <v>310.01600000000002</v>
      </c>
      <c r="G38" s="17">
        <v>14</v>
      </c>
      <c r="H38" s="17">
        <v>0.4</v>
      </c>
      <c r="I38" s="17">
        <v>0.2</v>
      </c>
      <c r="J38" s="17">
        <v>7</v>
      </c>
      <c r="K38" s="17">
        <v>0.8</v>
      </c>
      <c r="L38" s="16" t="s">
        <v>235</v>
      </c>
      <c r="M38" s="26"/>
      <c r="N38" s="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3" customFormat="1" ht="20" customHeight="1" x14ac:dyDescent="0.15">
      <c r="A39" s="15">
        <v>3</v>
      </c>
      <c r="B39" s="16" t="s">
        <v>21</v>
      </c>
      <c r="C39" s="16" t="s">
        <v>18</v>
      </c>
      <c r="D39" s="62">
        <f>15.17*2.9-1-2</f>
        <v>40.992999999999995</v>
      </c>
      <c r="E39" s="74">
        <f t="shared" si="7"/>
        <v>40.700000000000003</v>
      </c>
      <c r="F39" s="74">
        <f t="shared" si="8"/>
        <v>1668.4150999999999</v>
      </c>
      <c r="G39" s="17">
        <v>15</v>
      </c>
      <c r="H39" s="17">
        <v>1</v>
      </c>
      <c r="I39" s="17">
        <v>0.2</v>
      </c>
      <c r="J39" s="17">
        <v>23</v>
      </c>
      <c r="K39" s="17">
        <v>1.5</v>
      </c>
      <c r="L39" s="16" t="s">
        <v>280</v>
      </c>
      <c r="M39" s="26"/>
      <c r="N39" s="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3" customFormat="1" ht="20" customHeight="1" x14ac:dyDescent="0.15">
      <c r="A40" s="15">
        <v>4</v>
      </c>
      <c r="B40" s="16" t="s">
        <v>39</v>
      </c>
      <c r="C40" s="16" t="s">
        <v>18</v>
      </c>
      <c r="D40" s="62">
        <f>D39</f>
        <v>40.992999999999995</v>
      </c>
      <c r="E40" s="74">
        <f t="shared" si="7"/>
        <v>22.400000000000002</v>
      </c>
      <c r="F40" s="74">
        <f t="shared" si="8"/>
        <v>918.2432</v>
      </c>
      <c r="G40" s="17">
        <v>14</v>
      </c>
      <c r="H40" s="17">
        <v>0.4</v>
      </c>
      <c r="I40" s="17">
        <v>0.2</v>
      </c>
      <c r="J40" s="17">
        <v>7</v>
      </c>
      <c r="K40" s="17">
        <v>0.8</v>
      </c>
      <c r="L40" s="16" t="s">
        <v>235</v>
      </c>
      <c r="M40" s="26"/>
      <c r="N40" s="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3" customFormat="1" ht="39" customHeight="1" x14ac:dyDescent="0.15">
      <c r="A41" s="15">
        <v>5</v>
      </c>
      <c r="B41" s="16" t="s">
        <v>31</v>
      </c>
      <c r="C41" s="16" t="s">
        <v>18</v>
      </c>
      <c r="D41" s="62">
        <v>3.3</v>
      </c>
      <c r="E41" s="74">
        <f t="shared" si="7"/>
        <v>158.29999999999998</v>
      </c>
      <c r="F41" s="74">
        <f t="shared" si="8"/>
        <v>522.38999999999987</v>
      </c>
      <c r="G41" s="17">
        <v>65</v>
      </c>
      <c r="H41" s="17">
        <v>25.5</v>
      </c>
      <c r="I41" s="17">
        <v>3.1</v>
      </c>
      <c r="J41" s="17">
        <v>62</v>
      </c>
      <c r="K41" s="17">
        <v>2.7</v>
      </c>
      <c r="L41" s="16" t="s">
        <v>32</v>
      </c>
      <c r="M41" s="26"/>
      <c r="N41" s="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5" customFormat="1" ht="18" customHeight="1" x14ac:dyDescent="0.15">
      <c r="A42" s="18"/>
      <c r="B42" s="18" t="s">
        <v>37</v>
      </c>
      <c r="C42" s="18"/>
      <c r="D42" s="64"/>
      <c r="E42" s="76"/>
      <c r="F42" s="76">
        <f>SUM(F37:F41)</f>
        <v>3982.3523</v>
      </c>
      <c r="G42" s="19"/>
      <c r="H42" s="20"/>
      <c r="I42" s="19"/>
      <c r="J42" s="19"/>
      <c r="K42" s="19"/>
      <c r="L42" s="18"/>
      <c r="M42" s="2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s="6" customFormat="1" ht="25" customHeight="1" x14ac:dyDescent="0.15">
      <c r="A43" s="97" t="s">
        <v>258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</row>
    <row r="44" spans="1:256" s="3" customFormat="1" ht="20" customHeight="1" x14ac:dyDescent="0.15">
      <c r="A44" s="15">
        <v>1</v>
      </c>
      <c r="B44" s="16" t="s">
        <v>19</v>
      </c>
      <c r="C44" s="16" t="s">
        <v>18</v>
      </c>
      <c r="D44" s="62">
        <v>10.029999999999999</v>
      </c>
      <c r="E44" s="74">
        <f t="shared" ref="E44:E48" si="9">G44+H44+I44+J44+K44</f>
        <v>40.700000000000003</v>
      </c>
      <c r="F44" s="74">
        <f>E44*D44</f>
        <v>408.221</v>
      </c>
      <c r="G44" s="17">
        <v>15</v>
      </c>
      <c r="H44" s="17">
        <v>1</v>
      </c>
      <c r="I44" s="17">
        <v>0.2</v>
      </c>
      <c r="J44" s="17">
        <v>23</v>
      </c>
      <c r="K44" s="17">
        <v>1.5</v>
      </c>
      <c r="L44" s="16" t="s">
        <v>280</v>
      </c>
      <c r="M44" s="26"/>
      <c r="N44" s="8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s="3" customFormat="1" ht="20" customHeight="1" x14ac:dyDescent="0.15">
      <c r="A45" s="15">
        <v>2</v>
      </c>
      <c r="B45" s="16" t="s">
        <v>20</v>
      </c>
      <c r="C45" s="16" t="s">
        <v>18</v>
      </c>
      <c r="D45" s="62">
        <f>D44</f>
        <v>10.029999999999999</v>
      </c>
      <c r="E45" s="74">
        <f t="shared" si="9"/>
        <v>22.400000000000002</v>
      </c>
      <c r="F45" s="74">
        <f t="shared" ref="F45:F48" si="10">E45*D45</f>
        <v>224.672</v>
      </c>
      <c r="G45" s="17">
        <v>14</v>
      </c>
      <c r="H45" s="17">
        <v>0.4</v>
      </c>
      <c r="I45" s="17">
        <v>0.2</v>
      </c>
      <c r="J45" s="17">
        <v>7</v>
      </c>
      <c r="K45" s="17">
        <v>0.8</v>
      </c>
      <c r="L45" s="16" t="s">
        <v>235</v>
      </c>
      <c r="M45" s="26"/>
      <c r="N45" s="8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3" customFormat="1" ht="20" customHeight="1" x14ac:dyDescent="0.15">
      <c r="A46" s="15">
        <v>3</v>
      </c>
      <c r="B46" s="16" t="s">
        <v>21</v>
      </c>
      <c r="C46" s="16" t="s">
        <v>18</v>
      </c>
      <c r="D46" s="62">
        <f>12.8*2.9-2</f>
        <v>35.119999999999997</v>
      </c>
      <c r="E46" s="74">
        <f t="shared" si="9"/>
        <v>40.700000000000003</v>
      </c>
      <c r="F46" s="74">
        <f t="shared" si="10"/>
        <v>1429.384</v>
      </c>
      <c r="G46" s="17">
        <v>15</v>
      </c>
      <c r="H46" s="17">
        <v>1</v>
      </c>
      <c r="I46" s="17">
        <v>0.2</v>
      </c>
      <c r="J46" s="17">
        <v>23</v>
      </c>
      <c r="K46" s="17">
        <v>1.5</v>
      </c>
      <c r="L46" s="16" t="s">
        <v>280</v>
      </c>
      <c r="M46" s="26"/>
      <c r="N46" s="8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3" customFormat="1" ht="20" customHeight="1" x14ac:dyDescent="0.15">
      <c r="A47" s="15">
        <v>4</v>
      </c>
      <c r="B47" s="16" t="s">
        <v>39</v>
      </c>
      <c r="C47" s="16" t="s">
        <v>18</v>
      </c>
      <c r="D47" s="62">
        <f>D46</f>
        <v>35.119999999999997</v>
      </c>
      <c r="E47" s="74">
        <f t="shared" si="9"/>
        <v>22.400000000000002</v>
      </c>
      <c r="F47" s="74">
        <f t="shared" si="10"/>
        <v>786.68799999999999</v>
      </c>
      <c r="G47" s="17">
        <v>14</v>
      </c>
      <c r="H47" s="17">
        <v>0.4</v>
      </c>
      <c r="I47" s="17">
        <v>0.2</v>
      </c>
      <c r="J47" s="17">
        <v>7</v>
      </c>
      <c r="K47" s="17">
        <v>0.8</v>
      </c>
      <c r="L47" s="16" t="s">
        <v>235</v>
      </c>
      <c r="M47" s="26"/>
      <c r="N47" s="8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3" customFormat="1" ht="39" customHeight="1" x14ac:dyDescent="0.15">
      <c r="A48" s="15">
        <v>5</v>
      </c>
      <c r="B48" s="16" t="s">
        <v>31</v>
      </c>
      <c r="C48" s="16" t="s">
        <v>18</v>
      </c>
      <c r="D48" s="62">
        <f>2.74*0.4+1.5*0.6</f>
        <v>1.996</v>
      </c>
      <c r="E48" s="74">
        <f t="shared" si="9"/>
        <v>158.29999999999998</v>
      </c>
      <c r="F48" s="74">
        <f t="shared" si="10"/>
        <v>315.96679999999998</v>
      </c>
      <c r="G48" s="17">
        <v>65</v>
      </c>
      <c r="H48" s="17">
        <v>25.5</v>
      </c>
      <c r="I48" s="17">
        <v>3.1</v>
      </c>
      <c r="J48" s="17">
        <v>62</v>
      </c>
      <c r="K48" s="17">
        <v>2.7</v>
      </c>
      <c r="L48" s="16" t="s">
        <v>32</v>
      </c>
      <c r="M48" s="26"/>
      <c r="N48" s="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5" customFormat="1" ht="18" customHeight="1" x14ac:dyDescent="0.15">
      <c r="A49" s="18"/>
      <c r="B49" s="18" t="s">
        <v>37</v>
      </c>
      <c r="C49" s="18"/>
      <c r="D49" s="64"/>
      <c r="E49" s="76"/>
      <c r="F49" s="76">
        <f>SUM(F44:F48)</f>
        <v>3164.9318000000003</v>
      </c>
      <c r="G49" s="19"/>
      <c r="H49" s="20"/>
      <c r="I49" s="19"/>
      <c r="J49" s="19"/>
      <c r="K49" s="19"/>
      <c r="L49" s="18"/>
      <c r="M49" s="2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s="4" customFormat="1" ht="24" customHeight="1" x14ac:dyDescent="0.15">
      <c r="A50" s="97" t="s">
        <v>259</v>
      </c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28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31"/>
      <c r="IV50" s="1"/>
    </row>
    <row r="51" spans="1:256" s="3" customFormat="1" ht="20" customHeight="1" x14ac:dyDescent="0.15">
      <c r="A51" s="15">
        <v>1</v>
      </c>
      <c r="B51" s="16" t="s">
        <v>19</v>
      </c>
      <c r="C51" s="16" t="s">
        <v>18</v>
      </c>
      <c r="D51" s="62">
        <v>7.36</v>
      </c>
      <c r="E51" s="74">
        <f t="shared" ref="E51:E55" si="11">G51+H51+I51+J51+K51</f>
        <v>40.700000000000003</v>
      </c>
      <c r="F51" s="74">
        <f t="shared" ref="F51:F56" si="12">E51*D51</f>
        <v>299.55200000000002</v>
      </c>
      <c r="G51" s="17">
        <v>15</v>
      </c>
      <c r="H51" s="17">
        <v>1</v>
      </c>
      <c r="I51" s="17">
        <v>0.2</v>
      </c>
      <c r="J51" s="17">
        <v>23</v>
      </c>
      <c r="K51" s="17">
        <v>1.5</v>
      </c>
      <c r="L51" s="16" t="s">
        <v>280</v>
      </c>
      <c r="M51" s="26"/>
      <c r="N51" s="8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s="3" customFormat="1" ht="20" customHeight="1" x14ac:dyDescent="0.15">
      <c r="A52" s="15">
        <v>2</v>
      </c>
      <c r="B52" s="16" t="s">
        <v>20</v>
      </c>
      <c r="C52" s="16" t="s">
        <v>18</v>
      </c>
      <c r="D52" s="62">
        <f>D51</f>
        <v>7.36</v>
      </c>
      <c r="E52" s="74">
        <f t="shared" si="11"/>
        <v>22.400000000000002</v>
      </c>
      <c r="F52" s="74">
        <f t="shared" si="12"/>
        <v>164.86400000000003</v>
      </c>
      <c r="G52" s="17">
        <v>14</v>
      </c>
      <c r="H52" s="17">
        <v>0.4</v>
      </c>
      <c r="I52" s="17">
        <v>0.2</v>
      </c>
      <c r="J52" s="17">
        <v>7</v>
      </c>
      <c r="K52" s="17">
        <v>0.8</v>
      </c>
      <c r="L52" s="16" t="s">
        <v>235</v>
      </c>
      <c r="M52" s="26"/>
      <c r="N52" s="8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3" customFormat="1" ht="20" customHeight="1" x14ac:dyDescent="0.15">
      <c r="A53" s="15">
        <v>3</v>
      </c>
      <c r="B53" s="16" t="s">
        <v>21</v>
      </c>
      <c r="C53" s="16" t="s">
        <v>18</v>
      </c>
      <c r="D53" s="62">
        <f>11.54*2.9-4</f>
        <v>29.465999999999994</v>
      </c>
      <c r="E53" s="74">
        <f t="shared" si="11"/>
        <v>40.700000000000003</v>
      </c>
      <c r="F53" s="74">
        <f t="shared" si="12"/>
        <v>1199.2661999999998</v>
      </c>
      <c r="G53" s="17">
        <v>15</v>
      </c>
      <c r="H53" s="17">
        <v>1</v>
      </c>
      <c r="I53" s="17">
        <v>0.2</v>
      </c>
      <c r="J53" s="17">
        <v>23</v>
      </c>
      <c r="K53" s="17">
        <v>1.5</v>
      </c>
      <c r="L53" s="16" t="s">
        <v>280</v>
      </c>
      <c r="M53" s="26"/>
      <c r="N53" s="8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3" customFormat="1" ht="20" customHeight="1" x14ac:dyDescent="0.15">
      <c r="A54" s="15">
        <v>4</v>
      </c>
      <c r="B54" s="16" t="s">
        <v>39</v>
      </c>
      <c r="C54" s="16" t="s">
        <v>18</v>
      </c>
      <c r="D54" s="62">
        <f>D53</f>
        <v>29.465999999999994</v>
      </c>
      <c r="E54" s="74">
        <f t="shared" si="11"/>
        <v>22.400000000000002</v>
      </c>
      <c r="F54" s="74">
        <f t="shared" si="12"/>
        <v>660.03839999999991</v>
      </c>
      <c r="G54" s="17">
        <v>14</v>
      </c>
      <c r="H54" s="17">
        <v>0.4</v>
      </c>
      <c r="I54" s="17">
        <v>0.2</v>
      </c>
      <c r="J54" s="17">
        <v>7</v>
      </c>
      <c r="K54" s="17">
        <v>0.8</v>
      </c>
      <c r="L54" s="16" t="s">
        <v>235</v>
      </c>
      <c r="M54" s="26"/>
      <c r="N54" s="8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3" customFormat="1" ht="20" customHeight="1" x14ac:dyDescent="0.15">
      <c r="A55" s="15">
        <v>5</v>
      </c>
      <c r="B55" s="16" t="s">
        <v>26</v>
      </c>
      <c r="C55" s="16" t="s">
        <v>27</v>
      </c>
      <c r="D55" s="62">
        <v>0</v>
      </c>
      <c r="E55" s="74">
        <f t="shared" si="11"/>
        <v>85</v>
      </c>
      <c r="F55" s="74">
        <f t="shared" si="12"/>
        <v>0</v>
      </c>
      <c r="G55" s="17">
        <v>0</v>
      </c>
      <c r="H55" s="17">
        <v>40</v>
      </c>
      <c r="I55" s="17">
        <v>0</v>
      </c>
      <c r="J55" s="17">
        <v>45</v>
      </c>
      <c r="K55" s="17">
        <v>0</v>
      </c>
      <c r="L55" s="16" t="s">
        <v>28</v>
      </c>
      <c r="M55" s="26"/>
      <c r="N55" s="8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3" customFormat="1" ht="40.25" customHeight="1" x14ac:dyDescent="0.15">
      <c r="A56" s="15">
        <v>6</v>
      </c>
      <c r="B56" s="16" t="s">
        <v>111</v>
      </c>
      <c r="C56" s="16" t="s">
        <v>33</v>
      </c>
      <c r="D56" s="62">
        <v>7.36</v>
      </c>
      <c r="E56" s="74">
        <f>G56+H56+I56+J56+K56</f>
        <v>118</v>
      </c>
      <c r="F56" s="74">
        <f t="shared" si="12"/>
        <v>868.48</v>
      </c>
      <c r="G56" s="17">
        <v>50</v>
      </c>
      <c r="H56" s="17">
        <v>19.600000000000001</v>
      </c>
      <c r="I56" s="17">
        <v>1.7</v>
      </c>
      <c r="J56" s="17">
        <v>45</v>
      </c>
      <c r="K56" s="17">
        <v>1.7</v>
      </c>
      <c r="L56" s="16" t="s">
        <v>32</v>
      </c>
      <c r="M56" s="26"/>
      <c r="N56" s="8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</row>
    <row r="57" spans="1:256" s="5" customFormat="1" ht="18" customHeight="1" x14ac:dyDescent="0.15">
      <c r="A57" s="18"/>
      <c r="B57" s="18" t="s">
        <v>37</v>
      </c>
      <c r="C57" s="18"/>
      <c r="D57" s="64"/>
      <c r="E57" s="76"/>
      <c r="F57" s="76">
        <f>SUM(F51:F55)</f>
        <v>2323.7205999999996</v>
      </c>
      <c r="G57" s="19"/>
      <c r="H57" s="20"/>
      <c r="I57" s="19"/>
      <c r="J57" s="19"/>
      <c r="K57" s="19"/>
      <c r="L57" s="18"/>
      <c r="M57" s="2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s="4" customFormat="1" ht="24" customHeight="1" x14ac:dyDescent="0.15">
      <c r="A58" s="97" t="s">
        <v>260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  <c r="CP58" s="97"/>
      <c r="CQ58" s="97"/>
      <c r="CR58" s="97"/>
      <c r="CS58" s="97"/>
      <c r="CT58" s="97"/>
      <c r="CU58" s="97"/>
      <c r="CV58" s="97"/>
      <c r="CW58" s="97"/>
      <c r="CX58" s="97"/>
      <c r="CY58" s="97"/>
      <c r="CZ58" s="97"/>
      <c r="DA58" s="97"/>
      <c r="DB58" s="97"/>
      <c r="DC58" s="97"/>
      <c r="DD58" s="97"/>
      <c r="DE58" s="97"/>
      <c r="DF58" s="97"/>
      <c r="DG58" s="97"/>
      <c r="DH58" s="97"/>
      <c r="DI58" s="97"/>
      <c r="DJ58" s="97"/>
      <c r="DK58" s="97"/>
      <c r="DL58" s="97"/>
      <c r="DM58" s="97"/>
      <c r="DN58" s="97"/>
      <c r="DO58" s="97"/>
      <c r="DP58" s="97"/>
      <c r="DQ58" s="97"/>
      <c r="DR58" s="97"/>
      <c r="DS58" s="97"/>
      <c r="DT58" s="97"/>
      <c r="DU58" s="97"/>
      <c r="DV58" s="97"/>
      <c r="DW58" s="97"/>
      <c r="DX58" s="97"/>
      <c r="DY58" s="97"/>
      <c r="DZ58" s="97"/>
      <c r="EA58" s="97"/>
      <c r="EB58" s="97"/>
      <c r="EC58" s="97"/>
      <c r="ED58" s="97"/>
      <c r="EE58" s="97"/>
      <c r="EF58" s="97"/>
      <c r="EG58" s="97"/>
      <c r="EH58" s="97"/>
      <c r="EI58" s="97"/>
      <c r="EJ58" s="97"/>
      <c r="EK58" s="97"/>
      <c r="EL58" s="97"/>
      <c r="EM58" s="97"/>
      <c r="EN58" s="97"/>
      <c r="EO58" s="97"/>
      <c r="EP58" s="97"/>
      <c r="EQ58" s="97"/>
      <c r="ER58" s="97"/>
      <c r="ES58" s="97"/>
      <c r="ET58" s="97"/>
      <c r="EU58" s="97"/>
      <c r="EV58" s="97"/>
      <c r="EW58" s="97"/>
      <c r="EX58" s="97"/>
      <c r="EY58" s="97"/>
      <c r="EZ58" s="97"/>
      <c r="FA58" s="97"/>
      <c r="FB58" s="97"/>
      <c r="FC58" s="97"/>
      <c r="FD58" s="97"/>
      <c r="FE58" s="97"/>
      <c r="FF58" s="97"/>
      <c r="FG58" s="97"/>
      <c r="FH58" s="97"/>
      <c r="FI58" s="97"/>
      <c r="FJ58" s="97"/>
      <c r="FK58" s="97"/>
      <c r="FL58" s="97"/>
      <c r="FM58" s="97"/>
      <c r="FN58" s="97"/>
      <c r="FO58" s="97"/>
      <c r="FP58" s="97"/>
      <c r="FQ58" s="97"/>
      <c r="FR58" s="97"/>
      <c r="FS58" s="97"/>
      <c r="FT58" s="97"/>
      <c r="FU58" s="97"/>
      <c r="FV58" s="97"/>
      <c r="FW58" s="97"/>
      <c r="FX58" s="97"/>
      <c r="FY58" s="97"/>
      <c r="FZ58" s="97"/>
      <c r="GA58" s="97"/>
      <c r="GB58" s="97"/>
      <c r="GC58" s="97"/>
      <c r="GD58" s="97"/>
      <c r="GE58" s="97"/>
      <c r="GF58" s="97"/>
      <c r="GG58" s="97"/>
      <c r="GH58" s="97"/>
      <c r="GI58" s="97"/>
      <c r="GJ58" s="97"/>
      <c r="GK58" s="97"/>
      <c r="GL58" s="97"/>
      <c r="GM58" s="97"/>
      <c r="GN58" s="97"/>
      <c r="GO58" s="97"/>
      <c r="GP58" s="97"/>
      <c r="GQ58" s="97"/>
      <c r="GR58" s="97"/>
      <c r="GS58" s="97"/>
      <c r="GT58" s="97"/>
      <c r="GU58" s="97"/>
      <c r="GV58" s="97"/>
      <c r="GW58" s="97"/>
      <c r="GX58" s="97"/>
      <c r="GY58" s="97"/>
      <c r="GZ58" s="97"/>
      <c r="HA58" s="97"/>
      <c r="HB58" s="97"/>
      <c r="HC58" s="97"/>
      <c r="HD58" s="97"/>
      <c r="HE58" s="97"/>
      <c r="HF58" s="97"/>
      <c r="HG58" s="97"/>
      <c r="HH58" s="97"/>
      <c r="HI58" s="97"/>
      <c r="HJ58" s="97"/>
      <c r="HK58" s="97"/>
      <c r="HL58" s="97"/>
      <c r="HM58" s="97"/>
      <c r="HN58" s="97"/>
      <c r="HO58" s="97"/>
      <c r="HP58" s="97"/>
      <c r="HQ58" s="97"/>
      <c r="HR58" s="97"/>
      <c r="HS58" s="97"/>
      <c r="HT58" s="97"/>
      <c r="HU58" s="97"/>
      <c r="HV58" s="97"/>
      <c r="HW58" s="97"/>
      <c r="HX58" s="97"/>
      <c r="HY58" s="97"/>
      <c r="HZ58" s="97"/>
      <c r="IA58" s="97"/>
      <c r="IB58" s="97"/>
      <c r="IC58" s="97"/>
      <c r="ID58" s="97"/>
      <c r="IE58" s="97"/>
      <c r="IF58" s="97"/>
      <c r="IG58" s="97"/>
      <c r="IH58" s="97"/>
      <c r="II58" s="97"/>
      <c r="IJ58" s="97"/>
      <c r="IK58" s="97"/>
      <c r="IL58" s="97"/>
      <c r="IM58" s="97"/>
      <c r="IN58" s="97"/>
      <c r="IO58" s="97"/>
      <c r="IP58" s="97"/>
      <c r="IQ58" s="97"/>
      <c r="IR58" s="97"/>
      <c r="IS58" s="97"/>
      <c r="IT58" s="97"/>
      <c r="IU58" s="97"/>
      <c r="IV58" s="97"/>
    </row>
    <row r="59" spans="1:256" s="3" customFormat="1" ht="20" customHeight="1" x14ac:dyDescent="0.15">
      <c r="A59" s="15">
        <v>1</v>
      </c>
      <c r="B59" s="16" t="s">
        <v>23</v>
      </c>
      <c r="C59" s="16" t="s">
        <v>18</v>
      </c>
      <c r="D59" s="62">
        <v>6.48</v>
      </c>
      <c r="E59" s="74">
        <f>G59+H59+I59+J59+K59</f>
        <v>32.599999999999994</v>
      </c>
      <c r="F59" s="74">
        <f>E59*D59</f>
        <v>211.24799999999999</v>
      </c>
      <c r="G59" s="17">
        <v>16.899999999999999</v>
      </c>
      <c r="H59" s="17">
        <v>2.9</v>
      </c>
      <c r="I59" s="17">
        <v>2.2999999999999998</v>
      </c>
      <c r="J59" s="17">
        <v>9.5</v>
      </c>
      <c r="K59" s="17">
        <v>1</v>
      </c>
      <c r="L59" s="16" t="s">
        <v>24</v>
      </c>
      <c r="M59" s="26"/>
      <c r="N59" s="8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s="3" customFormat="1" ht="20" customHeight="1" x14ac:dyDescent="0.15">
      <c r="A60" s="15">
        <v>2</v>
      </c>
      <c r="B60" s="16" t="s">
        <v>249</v>
      </c>
      <c r="C60" s="16" t="s">
        <v>18</v>
      </c>
      <c r="D60" s="62">
        <f>D59</f>
        <v>6.48</v>
      </c>
      <c r="E60" s="74">
        <f>H60+I60+J60+K60</f>
        <v>80.5</v>
      </c>
      <c r="F60" s="74">
        <f t="shared" ref="F60:F63" si="13">E60*D60</f>
        <v>521.64</v>
      </c>
      <c r="G60" s="17">
        <v>0</v>
      </c>
      <c r="H60" s="17">
        <v>23.2</v>
      </c>
      <c r="I60" s="17">
        <v>0.5</v>
      </c>
      <c r="J60" s="17">
        <v>55</v>
      </c>
      <c r="K60" s="17">
        <v>1.8</v>
      </c>
      <c r="L60" s="16" t="s">
        <v>45</v>
      </c>
      <c r="M60" s="26"/>
      <c r="N60" s="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s="3" customFormat="1" ht="20" customHeight="1" x14ac:dyDescent="0.15">
      <c r="A61" s="15">
        <v>3</v>
      </c>
      <c r="B61" s="16" t="s">
        <v>46</v>
      </c>
      <c r="C61" s="16" t="s">
        <v>18</v>
      </c>
      <c r="D61" s="62">
        <f>10.47*2.4</f>
        <v>25.128</v>
      </c>
      <c r="E61" s="74">
        <f>G61+H61+I61+J61+K61</f>
        <v>90.5</v>
      </c>
      <c r="F61" s="74">
        <f t="shared" si="13"/>
        <v>2274.0839999999998</v>
      </c>
      <c r="G61" s="17">
        <v>0</v>
      </c>
      <c r="H61" s="17">
        <v>32</v>
      </c>
      <c r="I61" s="17">
        <v>1.7</v>
      </c>
      <c r="J61" s="17">
        <v>55</v>
      </c>
      <c r="K61" s="17">
        <v>1.8</v>
      </c>
      <c r="L61" s="16" t="s">
        <v>45</v>
      </c>
      <c r="M61" s="26"/>
      <c r="N61" s="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s="3" customFormat="1" ht="20" customHeight="1" x14ac:dyDescent="0.15">
      <c r="A62" s="15">
        <v>4</v>
      </c>
      <c r="B62" s="16" t="s">
        <v>247</v>
      </c>
      <c r="C62" s="16" t="s">
        <v>18</v>
      </c>
      <c r="D62" s="62">
        <f>D61</f>
        <v>25.128</v>
      </c>
      <c r="E62" s="74">
        <v>30</v>
      </c>
      <c r="F62" s="74">
        <f t="shared" si="13"/>
        <v>753.84</v>
      </c>
      <c r="G62" s="17">
        <v>10</v>
      </c>
      <c r="H62" s="17">
        <v>8</v>
      </c>
      <c r="I62" s="17">
        <v>0</v>
      </c>
      <c r="J62" s="17">
        <v>10</v>
      </c>
      <c r="K62" s="17">
        <v>2</v>
      </c>
      <c r="L62" s="16" t="s">
        <v>252</v>
      </c>
      <c r="M62" s="26"/>
      <c r="N62" s="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s="3" customFormat="1" ht="20" customHeight="1" x14ac:dyDescent="0.15">
      <c r="A63" s="15">
        <v>5</v>
      </c>
      <c r="B63" s="16" t="s">
        <v>41</v>
      </c>
      <c r="C63" s="16" t="s">
        <v>42</v>
      </c>
      <c r="D63" s="62">
        <v>1</v>
      </c>
      <c r="E63" s="74">
        <v>154</v>
      </c>
      <c r="F63" s="74">
        <f t="shared" si="13"/>
        <v>154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6" t="s">
        <v>43</v>
      </c>
      <c r="M63" s="26"/>
      <c r="N63" s="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s="5" customFormat="1" ht="18" customHeight="1" x14ac:dyDescent="0.15">
      <c r="A64" s="18"/>
      <c r="B64" s="18" t="s">
        <v>37</v>
      </c>
      <c r="C64" s="18"/>
      <c r="D64" s="64"/>
      <c r="E64" s="76"/>
      <c r="F64" s="76">
        <f>SUM(F59:F63)</f>
        <v>3914.8119999999999</v>
      </c>
      <c r="G64" s="19"/>
      <c r="H64" s="20"/>
      <c r="I64" s="19"/>
      <c r="J64" s="19"/>
      <c r="K64" s="19"/>
      <c r="L64" s="18"/>
      <c r="M64" s="2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s="6" customFormat="1" ht="25" customHeight="1" x14ac:dyDescent="0.15">
      <c r="A65" s="97" t="s">
        <v>250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</row>
    <row r="66" spans="1:256" s="3" customFormat="1" ht="20" customHeight="1" x14ac:dyDescent="0.15">
      <c r="A66" s="15">
        <v>1</v>
      </c>
      <c r="B66" s="16" t="s">
        <v>23</v>
      </c>
      <c r="C66" s="16" t="s">
        <v>18</v>
      </c>
      <c r="D66" s="62">
        <v>3.36</v>
      </c>
      <c r="E66" s="74">
        <f>G66+H66+I66+J66+K66</f>
        <v>32.599999999999994</v>
      </c>
      <c r="F66" s="74">
        <f t="shared" ref="F66:F73" si="14">E66*D66</f>
        <v>109.53599999999997</v>
      </c>
      <c r="G66" s="17">
        <v>16.899999999999999</v>
      </c>
      <c r="H66" s="17">
        <v>2.9</v>
      </c>
      <c r="I66" s="17">
        <v>2.2999999999999998</v>
      </c>
      <c r="J66" s="17">
        <v>9.5</v>
      </c>
      <c r="K66" s="17">
        <v>1</v>
      </c>
      <c r="L66" s="16" t="s">
        <v>47</v>
      </c>
      <c r="M66" s="26"/>
      <c r="N66" s="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s="3" customFormat="1" ht="24" x14ac:dyDescent="0.15">
      <c r="A67" s="15">
        <v>2</v>
      </c>
      <c r="B67" s="16" t="s">
        <v>48</v>
      </c>
      <c r="C67" s="16" t="s">
        <v>18</v>
      </c>
      <c r="D67" s="62">
        <f>D66</f>
        <v>3.36</v>
      </c>
      <c r="E67" s="74">
        <f>G67+H67+I67+J67+K67</f>
        <v>45.8</v>
      </c>
      <c r="F67" s="74">
        <f t="shared" si="14"/>
        <v>153.88799999999998</v>
      </c>
      <c r="G67" s="17">
        <v>20.8</v>
      </c>
      <c r="H67" s="17">
        <v>5</v>
      </c>
      <c r="I67" s="17">
        <v>0</v>
      </c>
      <c r="J67" s="17">
        <v>20</v>
      </c>
      <c r="K67" s="17">
        <v>0</v>
      </c>
      <c r="L67" s="16" t="s">
        <v>239</v>
      </c>
      <c r="M67" s="26"/>
      <c r="N67" s="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s="3" customFormat="1" ht="20" customHeight="1" x14ac:dyDescent="0.15">
      <c r="A68" s="15">
        <v>3</v>
      </c>
      <c r="B68" s="16" t="s">
        <v>49</v>
      </c>
      <c r="C68" s="16" t="s">
        <v>18</v>
      </c>
      <c r="D68" s="62">
        <f>7.42*2.4</f>
        <v>17.808</v>
      </c>
      <c r="E68" s="74">
        <f>G68+H68+I68+J68+K68</f>
        <v>34.800000000000004</v>
      </c>
      <c r="F68" s="74">
        <f t="shared" si="14"/>
        <v>619.71840000000009</v>
      </c>
      <c r="G68" s="17">
        <v>17.600000000000001</v>
      </c>
      <c r="H68" s="17">
        <v>4</v>
      </c>
      <c r="I68" s="17">
        <v>0.5</v>
      </c>
      <c r="J68" s="17">
        <v>11.6</v>
      </c>
      <c r="K68" s="17">
        <v>1.1000000000000001</v>
      </c>
      <c r="L68" s="16" t="s">
        <v>50</v>
      </c>
      <c r="M68" s="26"/>
      <c r="N68" s="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s="3" customFormat="1" ht="20" customHeight="1" x14ac:dyDescent="0.15">
      <c r="A69" s="15">
        <v>4</v>
      </c>
      <c r="B69" s="16" t="s">
        <v>44</v>
      </c>
      <c r="C69" s="16" t="s">
        <v>18</v>
      </c>
      <c r="D69" s="62">
        <f>D66</f>
        <v>3.36</v>
      </c>
      <c r="E69" s="74">
        <v>80.5</v>
      </c>
      <c r="F69" s="74">
        <f t="shared" si="14"/>
        <v>270.48</v>
      </c>
      <c r="G69" s="17">
        <v>0</v>
      </c>
      <c r="H69" s="17">
        <v>23.2</v>
      </c>
      <c r="I69" s="17">
        <v>0.5</v>
      </c>
      <c r="J69" s="17">
        <v>47</v>
      </c>
      <c r="K69" s="17">
        <v>1.8</v>
      </c>
      <c r="L69" s="16" t="s">
        <v>51</v>
      </c>
      <c r="M69" s="26"/>
      <c r="N69" s="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s="3" customFormat="1" ht="20" customHeight="1" x14ac:dyDescent="0.15">
      <c r="A70" s="15">
        <v>5</v>
      </c>
      <c r="B70" s="16" t="s">
        <v>46</v>
      </c>
      <c r="C70" s="16" t="s">
        <v>18</v>
      </c>
      <c r="D70" s="62">
        <f>D68</f>
        <v>17.808</v>
      </c>
      <c r="E70" s="74">
        <f>G70+H70+I70+J70+K70</f>
        <v>90.5</v>
      </c>
      <c r="F70" s="74">
        <f t="shared" si="14"/>
        <v>1611.624</v>
      </c>
      <c r="G70" s="17">
        <v>0</v>
      </c>
      <c r="H70" s="17">
        <v>32</v>
      </c>
      <c r="I70" s="17">
        <v>1.7</v>
      </c>
      <c r="J70" s="17">
        <v>55</v>
      </c>
      <c r="K70" s="17">
        <v>1.8</v>
      </c>
      <c r="L70" s="16" t="s">
        <v>45</v>
      </c>
      <c r="M70" s="26"/>
      <c r="N70" s="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s="3" customFormat="1" ht="20" customHeight="1" x14ac:dyDescent="0.15">
      <c r="A71" s="15">
        <v>6</v>
      </c>
      <c r="B71" s="16" t="s">
        <v>247</v>
      </c>
      <c r="C71" s="16" t="s">
        <v>18</v>
      </c>
      <c r="D71" s="62">
        <f>D70</f>
        <v>17.808</v>
      </c>
      <c r="E71" s="74">
        <v>30</v>
      </c>
      <c r="F71" s="74">
        <f t="shared" si="14"/>
        <v>534.24</v>
      </c>
      <c r="G71" s="17">
        <v>10</v>
      </c>
      <c r="H71" s="17">
        <v>8</v>
      </c>
      <c r="I71" s="17">
        <v>0</v>
      </c>
      <c r="J71" s="17">
        <v>10</v>
      </c>
      <c r="K71" s="17">
        <v>2</v>
      </c>
      <c r="L71" s="16" t="s">
        <v>252</v>
      </c>
      <c r="M71" s="26"/>
      <c r="N71" s="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s="3" customFormat="1" ht="20" customHeight="1" x14ac:dyDescent="0.15">
      <c r="A72" s="15">
        <v>7</v>
      </c>
      <c r="B72" s="16" t="s">
        <v>41</v>
      </c>
      <c r="C72" s="16" t="s">
        <v>42</v>
      </c>
      <c r="D72" s="62">
        <v>1</v>
      </c>
      <c r="E72" s="74">
        <v>154</v>
      </c>
      <c r="F72" s="74">
        <f t="shared" si="14"/>
        <v>154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6" t="s">
        <v>43</v>
      </c>
      <c r="M72" s="26"/>
      <c r="N72" s="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3" customFormat="1" ht="20" customHeight="1" x14ac:dyDescent="0.15">
      <c r="A73" s="15">
        <v>8</v>
      </c>
      <c r="B73" s="16" t="s">
        <v>26</v>
      </c>
      <c r="C73" s="16" t="s">
        <v>27</v>
      </c>
      <c r="D73" s="62">
        <v>1.6</v>
      </c>
      <c r="E73" s="74">
        <f>G73+H73+I73+J73+K73</f>
        <v>85</v>
      </c>
      <c r="F73" s="74">
        <f t="shared" si="14"/>
        <v>136</v>
      </c>
      <c r="G73" s="17">
        <v>0</v>
      </c>
      <c r="H73" s="17">
        <v>40</v>
      </c>
      <c r="I73" s="17">
        <v>0</v>
      </c>
      <c r="J73" s="17">
        <v>45</v>
      </c>
      <c r="K73" s="17">
        <v>0</v>
      </c>
      <c r="L73" s="16" t="s">
        <v>28</v>
      </c>
      <c r="M73" s="26"/>
      <c r="N73" s="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5" customFormat="1" ht="18" customHeight="1" x14ac:dyDescent="0.15">
      <c r="A74" s="18"/>
      <c r="B74" s="18" t="s">
        <v>37</v>
      </c>
      <c r="C74" s="18"/>
      <c r="D74" s="64"/>
      <c r="E74" s="76"/>
      <c r="F74" s="76">
        <f>SUM(F66:F73)</f>
        <v>3589.4863999999998</v>
      </c>
      <c r="G74" s="19"/>
      <c r="H74" s="20"/>
      <c r="I74" s="19"/>
      <c r="J74" s="19"/>
      <c r="K74" s="19"/>
      <c r="L74" s="18"/>
      <c r="M74" s="2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s="6" customFormat="1" ht="25" customHeight="1" x14ac:dyDescent="0.15">
      <c r="A75" s="97" t="s">
        <v>261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</row>
    <row r="76" spans="1:256" s="3" customFormat="1" ht="20" customHeight="1" x14ac:dyDescent="0.15">
      <c r="A76" s="15">
        <v>1</v>
      </c>
      <c r="B76" s="16" t="s">
        <v>23</v>
      </c>
      <c r="C76" s="16" t="s">
        <v>18</v>
      </c>
      <c r="D76" s="62">
        <v>3.57</v>
      </c>
      <c r="E76" s="74">
        <f>G76+H76+I76+J76+K76</f>
        <v>32.599999999999994</v>
      </c>
      <c r="F76" s="74">
        <f t="shared" ref="F76:F83" si="15">E76*D76</f>
        <v>116.38199999999998</v>
      </c>
      <c r="G76" s="17">
        <v>16.899999999999999</v>
      </c>
      <c r="H76" s="17">
        <v>2.9</v>
      </c>
      <c r="I76" s="17">
        <v>2.2999999999999998</v>
      </c>
      <c r="J76" s="17">
        <v>9.5</v>
      </c>
      <c r="K76" s="17">
        <v>1</v>
      </c>
      <c r="L76" s="16" t="s">
        <v>47</v>
      </c>
      <c r="M76" s="26"/>
      <c r="N76" s="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s="3" customFormat="1" ht="24" x14ac:dyDescent="0.15">
      <c r="A77" s="15">
        <v>2</v>
      </c>
      <c r="B77" s="16" t="s">
        <v>48</v>
      </c>
      <c r="C77" s="16" t="s">
        <v>18</v>
      </c>
      <c r="D77" s="62">
        <f>D76</f>
        <v>3.57</v>
      </c>
      <c r="E77" s="74">
        <f>G77+H77+I77+J77+K77</f>
        <v>45.8</v>
      </c>
      <c r="F77" s="74">
        <f t="shared" si="15"/>
        <v>163.50599999999997</v>
      </c>
      <c r="G77" s="17">
        <v>20.8</v>
      </c>
      <c r="H77" s="17">
        <v>5</v>
      </c>
      <c r="I77" s="17">
        <v>0</v>
      </c>
      <c r="J77" s="17">
        <v>20</v>
      </c>
      <c r="K77" s="17">
        <v>0</v>
      </c>
      <c r="L77" s="16" t="s">
        <v>239</v>
      </c>
      <c r="M77" s="26"/>
      <c r="N77" s="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s="3" customFormat="1" ht="20" customHeight="1" x14ac:dyDescent="0.15">
      <c r="A78" s="15">
        <v>3</v>
      </c>
      <c r="B78" s="16" t="s">
        <v>49</v>
      </c>
      <c r="C78" s="16" t="s">
        <v>18</v>
      </c>
      <c r="D78" s="62">
        <f>7.6*2.4</f>
        <v>18.239999999999998</v>
      </c>
      <c r="E78" s="74">
        <f>G78+H78+I78+J78+K78</f>
        <v>34.800000000000004</v>
      </c>
      <c r="F78" s="74">
        <f t="shared" si="15"/>
        <v>634.75200000000007</v>
      </c>
      <c r="G78" s="17">
        <v>17.600000000000001</v>
      </c>
      <c r="H78" s="17">
        <v>4</v>
      </c>
      <c r="I78" s="17">
        <v>0.5</v>
      </c>
      <c r="J78" s="17">
        <v>11.6</v>
      </c>
      <c r="K78" s="17">
        <v>1.1000000000000001</v>
      </c>
      <c r="L78" s="16" t="s">
        <v>50</v>
      </c>
      <c r="M78" s="26"/>
      <c r="N78" s="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s="3" customFormat="1" ht="20" customHeight="1" x14ac:dyDescent="0.15">
      <c r="A79" s="15">
        <v>4</v>
      </c>
      <c r="B79" s="16" t="s">
        <v>44</v>
      </c>
      <c r="C79" s="16" t="s">
        <v>18</v>
      </c>
      <c r="D79" s="62">
        <f>D76</f>
        <v>3.57</v>
      </c>
      <c r="E79" s="74">
        <f>G79+H79+I79+J79+K79</f>
        <v>72.5</v>
      </c>
      <c r="F79" s="74">
        <f t="shared" si="15"/>
        <v>258.82499999999999</v>
      </c>
      <c r="G79" s="17">
        <v>0</v>
      </c>
      <c r="H79" s="17">
        <v>23.2</v>
      </c>
      <c r="I79" s="17">
        <v>0.5</v>
      </c>
      <c r="J79" s="17">
        <v>47</v>
      </c>
      <c r="K79" s="17">
        <v>1.8</v>
      </c>
      <c r="L79" s="16" t="s">
        <v>51</v>
      </c>
      <c r="M79" s="26"/>
      <c r="N79" s="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s="3" customFormat="1" ht="20" customHeight="1" x14ac:dyDescent="0.15">
      <c r="A80" s="15">
        <v>5</v>
      </c>
      <c r="B80" s="16" t="s">
        <v>46</v>
      </c>
      <c r="C80" s="16" t="s">
        <v>18</v>
      </c>
      <c r="D80" s="62">
        <f>D78</f>
        <v>18.239999999999998</v>
      </c>
      <c r="E80" s="74">
        <f>G80+H80+I80+J80+K80</f>
        <v>90.5</v>
      </c>
      <c r="F80" s="74">
        <f t="shared" si="15"/>
        <v>1650.7199999999998</v>
      </c>
      <c r="G80" s="17">
        <v>0</v>
      </c>
      <c r="H80" s="17">
        <v>32</v>
      </c>
      <c r="I80" s="17">
        <v>1.7</v>
      </c>
      <c r="J80" s="17">
        <v>55</v>
      </c>
      <c r="K80" s="17">
        <v>1.8</v>
      </c>
      <c r="L80" s="16" t="s">
        <v>45</v>
      </c>
      <c r="M80" s="26"/>
      <c r="N80" s="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s="3" customFormat="1" ht="20" customHeight="1" x14ac:dyDescent="0.15">
      <c r="A81" s="15">
        <v>6</v>
      </c>
      <c r="B81" s="16" t="s">
        <v>247</v>
      </c>
      <c r="C81" s="16" t="s">
        <v>18</v>
      </c>
      <c r="D81" s="62">
        <f>D80</f>
        <v>18.239999999999998</v>
      </c>
      <c r="E81" s="74">
        <v>30</v>
      </c>
      <c r="F81" s="74">
        <f t="shared" si="15"/>
        <v>547.19999999999993</v>
      </c>
      <c r="G81" s="17">
        <v>10</v>
      </c>
      <c r="H81" s="17">
        <v>8</v>
      </c>
      <c r="I81" s="17">
        <v>0</v>
      </c>
      <c r="J81" s="17">
        <v>10</v>
      </c>
      <c r="K81" s="17">
        <v>2</v>
      </c>
      <c r="L81" s="16" t="s">
        <v>252</v>
      </c>
      <c r="M81" s="26"/>
      <c r="N81" s="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s="3" customFormat="1" ht="20" customHeight="1" x14ac:dyDescent="0.15">
      <c r="A82" s="15">
        <v>7</v>
      </c>
      <c r="B82" s="16" t="s">
        <v>41</v>
      </c>
      <c r="C82" s="16" t="s">
        <v>42</v>
      </c>
      <c r="D82" s="62">
        <v>0</v>
      </c>
      <c r="E82" s="74">
        <v>154</v>
      </c>
      <c r="F82" s="74">
        <f t="shared" si="15"/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6" t="s">
        <v>43</v>
      </c>
      <c r="M82" s="26"/>
      <c r="N82" s="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s="3" customFormat="1" ht="20" customHeight="1" x14ac:dyDescent="0.15">
      <c r="A83" s="15">
        <v>8</v>
      </c>
      <c r="B83" s="16" t="s">
        <v>26</v>
      </c>
      <c r="C83" s="16" t="s">
        <v>27</v>
      </c>
      <c r="D83" s="62">
        <v>0.8</v>
      </c>
      <c r="E83" s="74">
        <f>G83+H83+I83+J83+K83</f>
        <v>85</v>
      </c>
      <c r="F83" s="74">
        <f t="shared" si="15"/>
        <v>68</v>
      </c>
      <c r="G83" s="17">
        <v>0</v>
      </c>
      <c r="H83" s="17">
        <v>40</v>
      </c>
      <c r="I83" s="17">
        <v>0</v>
      </c>
      <c r="J83" s="17">
        <v>45</v>
      </c>
      <c r="K83" s="17">
        <v>0</v>
      </c>
      <c r="L83" s="16" t="s">
        <v>28</v>
      </c>
      <c r="M83" s="26"/>
      <c r="N83" s="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s="5" customFormat="1" ht="18" customHeight="1" x14ac:dyDescent="0.15">
      <c r="A84" s="18"/>
      <c r="B84" s="18" t="s">
        <v>37</v>
      </c>
      <c r="C84" s="18"/>
      <c r="D84" s="64"/>
      <c r="E84" s="76"/>
      <c r="F84" s="76">
        <f>SUM(F76:F83)</f>
        <v>3439.3849999999993</v>
      </c>
      <c r="G84" s="19"/>
      <c r="H84" s="20"/>
      <c r="I84" s="19"/>
      <c r="J84" s="19"/>
      <c r="K84" s="19"/>
      <c r="L84" s="18"/>
      <c r="M84" s="2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s="6" customFormat="1" ht="25" customHeight="1" x14ac:dyDescent="0.15">
      <c r="A85" s="97" t="s">
        <v>268</v>
      </c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</row>
    <row r="86" spans="1:256" s="3" customFormat="1" ht="20" customHeight="1" x14ac:dyDescent="0.15">
      <c r="A86" s="15">
        <v>1</v>
      </c>
      <c r="B86" s="16" t="s">
        <v>23</v>
      </c>
      <c r="C86" s="16" t="s">
        <v>18</v>
      </c>
      <c r="D86" s="62">
        <v>2.15</v>
      </c>
      <c r="E86" s="74">
        <f>G86+H86+I86+J86+K86</f>
        <v>28.599999999999998</v>
      </c>
      <c r="F86" s="74">
        <f t="shared" ref="F86:F89" si="16">E86*D86</f>
        <v>61.489999999999995</v>
      </c>
      <c r="G86" s="17">
        <v>16.899999999999999</v>
      </c>
      <c r="H86" s="17">
        <v>1.9</v>
      </c>
      <c r="I86" s="17">
        <v>1.3</v>
      </c>
      <c r="J86" s="17">
        <v>7.5</v>
      </c>
      <c r="K86" s="17">
        <v>1</v>
      </c>
      <c r="L86" s="16" t="s">
        <v>24</v>
      </c>
      <c r="M86" s="26"/>
      <c r="N86" s="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s="3" customFormat="1" ht="20" customHeight="1" x14ac:dyDescent="0.15">
      <c r="A87" s="15">
        <v>2</v>
      </c>
      <c r="B87" s="16" t="s">
        <v>48</v>
      </c>
      <c r="C87" s="16" t="s">
        <v>18</v>
      </c>
      <c r="D87" s="62">
        <f>D86</f>
        <v>2.15</v>
      </c>
      <c r="E87" s="74">
        <f>G87+H87+I87+J87+K87</f>
        <v>45.8</v>
      </c>
      <c r="F87" s="74">
        <f t="shared" si="16"/>
        <v>98.469999999999985</v>
      </c>
      <c r="G87" s="17">
        <v>20.8</v>
      </c>
      <c r="H87" s="17">
        <v>5</v>
      </c>
      <c r="I87" s="17">
        <v>0</v>
      </c>
      <c r="J87" s="17">
        <v>20</v>
      </c>
      <c r="K87" s="17">
        <v>0</v>
      </c>
      <c r="L87" s="16" t="s">
        <v>239</v>
      </c>
      <c r="M87" s="26"/>
      <c r="N87" s="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s="3" customFormat="1" ht="20" customHeight="1" x14ac:dyDescent="0.15">
      <c r="A88" s="15">
        <v>3</v>
      </c>
      <c r="B88" s="16" t="s">
        <v>44</v>
      </c>
      <c r="C88" s="16" t="s">
        <v>18</v>
      </c>
      <c r="D88" s="62">
        <f>D86</f>
        <v>2.15</v>
      </c>
      <c r="E88" s="74">
        <f>H88+G88+I88+J88+K88</f>
        <v>80.5</v>
      </c>
      <c r="F88" s="74">
        <f t="shared" si="16"/>
        <v>173.07499999999999</v>
      </c>
      <c r="G88" s="17">
        <v>0</v>
      </c>
      <c r="H88" s="17">
        <v>23.2</v>
      </c>
      <c r="I88" s="17">
        <v>0.5</v>
      </c>
      <c r="J88" s="17">
        <v>55</v>
      </c>
      <c r="K88" s="17">
        <v>1.8</v>
      </c>
      <c r="L88" s="16" t="s">
        <v>51</v>
      </c>
      <c r="M88" s="26"/>
      <c r="N88" s="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s="3" customFormat="1" ht="20" customHeight="1" x14ac:dyDescent="0.15">
      <c r="A89" s="15">
        <v>4</v>
      </c>
      <c r="B89" s="16" t="s">
        <v>29</v>
      </c>
      <c r="C89" s="16" t="s">
        <v>27</v>
      </c>
      <c r="D89" s="62">
        <v>5</v>
      </c>
      <c r="E89" s="74">
        <f t="shared" ref="E89" si="17">G89+H89+I89+J89+K89</f>
        <v>26.700000000000003</v>
      </c>
      <c r="F89" s="74">
        <f t="shared" si="16"/>
        <v>133.5</v>
      </c>
      <c r="G89" s="17">
        <v>7.2</v>
      </c>
      <c r="H89" s="17">
        <v>4.5999999999999996</v>
      </c>
      <c r="I89" s="17">
        <v>0.3</v>
      </c>
      <c r="J89" s="17">
        <v>13.8</v>
      </c>
      <c r="K89" s="17">
        <v>0.8</v>
      </c>
      <c r="L89" s="16" t="s">
        <v>30</v>
      </c>
      <c r="M89" s="26"/>
      <c r="N89" s="8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</row>
    <row r="90" spans="1:256" s="5" customFormat="1" ht="18" customHeight="1" x14ac:dyDescent="0.15">
      <c r="A90" s="18"/>
      <c r="B90" s="18" t="s">
        <v>37</v>
      </c>
      <c r="C90" s="18"/>
      <c r="D90" s="64"/>
      <c r="E90" s="76"/>
      <c r="F90" s="76">
        <f>SUM(F86:F89)</f>
        <v>466.53499999999997</v>
      </c>
      <c r="G90" s="19"/>
      <c r="H90" s="20"/>
      <c r="I90" s="19"/>
      <c r="J90" s="19"/>
      <c r="K90" s="19"/>
      <c r="L90" s="18"/>
      <c r="M90" s="2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6" customFormat="1" ht="25" customHeight="1" x14ac:dyDescent="0.15">
      <c r="A91" s="97" t="s">
        <v>269</v>
      </c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</row>
    <row r="92" spans="1:256" s="3" customFormat="1" ht="20" customHeight="1" x14ac:dyDescent="0.15">
      <c r="A92" s="15">
        <v>1</v>
      </c>
      <c r="B92" s="16" t="s">
        <v>23</v>
      </c>
      <c r="C92" s="16" t="s">
        <v>18</v>
      </c>
      <c r="D92" s="62">
        <v>10.75</v>
      </c>
      <c r="E92" s="74">
        <f>G92+H92+I92+J92+K92</f>
        <v>28.599999999999998</v>
      </c>
      <c r="F92" s="74">
        <f t="shared" ref="F92:F95" si="18">E92*D92</f>
        <v>307.45</v>
      </c>
      <c r="G92" s="17">
        <v>16.899999999999999</v>
      </c>
      <c r="H92" s="17">
        <v>1.9</v>
      </c>
      <c r="I92" s="17">
        <v>1.3</v>
      </c>
      <c r="J92" s="17">
        <v>7.5</v>
      </c>
      <c r="K92" s="17">
        <v>1</v>
      </c>
      <c r="L92" s="16" t="s">
        <v>24</v>
      </c>
      <c r="M92" s="26"/>
      <c r="N92" s="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s="3" customFormat="1" ht="20" customHeight="1" x14ac:dyDescent="0.15">
      <c r="A93" s="15">
        <v>2</v>
      </c>
      <c r="B93" s="16" t="s">
        <v>48</v>
      </c>
      <c r="C93" s="16" t="s">
        <v>18</v>
      </c>
      <c r="D93" s="62">
        <f>D92</f>
        <v>10.75</v>
      </c>
      <c r="E93" s="74">
        <f>G93+H93+I93+J93+K93</f>
        <v>45.8</v>
      </c>
      <c r="F93" s="74">
        <f t="shared" si="18"/>
        <v>492.34999999999997</v>
      </c>
      <c r="G93" s="17">
        <v>20.8</v>
      </c>
      <c r="H93" s="17">
        <v>5</v>
      </c>
      <c r="I93" s="17">
        <v>0</v>
      </c>
      <c r="J93" s="17">
        <v>20</v>
      </c>
      <c r="K93" s="17">
        <v>0</v>
      </c>
      <c r="L93" s="16" t="s">
        <v>239</v>
      </c>
      <c r="M93" s="26"/>
      <c r="N93" s="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s="3" customFormat="1" ht="20" customHeight="1" x14ac:dyDescent="0.15">
      <c r="A94" s="15">
        <v>3</v>
      </c>
      <c r="B94" s="16" t="s">
        <v>44</v>
      </c>
      <c r="C94" s="16" t="s">
        <v>18</v>
      </c>
      <c r="D94" s="62">
        <f>D92</f>
        <v>10.75</v>
      </c>
      <c r="E94" s="74">
        <f>H94+G94+I94+J94+K94</f>
        <v>80.5</v>
      </c>
      <c r="F94" s="74">
        <f t="shared" si="18"/>
        <v>865.375</v>
      </c>
      <c r="G94" s="17">
        <v>0</v>
      </c>
      <c r="H94" s="17">
        <v>23.2</v>
      </c>
      <c r="I94" s="17">
        <v>0.5</v>
      </c>
      <c r="J94" s="17">
        <v>55</v>
      </c>
      <c r="K94" s="17">
        <v>1.8</v>
      </c>
      <c r="L94" s="16" t="s">
        <v>51</v>
      </c>
      <c r="M94" s="26"/>
      <c r="N94" s="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s="3" customFormat="1" ht="20" customHeight="1" x14ac:dyDescent="0.15">
      <c r="A95" s="15">
        <v>4</v>
      </c>
      <c r="B95" s="16" t="s">
        <v>29</v>
      </c>
      <c r="C95" s="16" t="s">
        <v>27</v>
      </c>
      <c r="D95" s="62">
        <v>14</v>
      </c>
      <c r="E95" s="74">
        <f t="shared" ref="E95" si="19">G95+H95+I95+J95+K95</f>
        <v>26.700000000000003</v>
      </c>
      <c r="F95" s="74">
        <f t="shared" si="18"/>
        <v>373.80000000000007</v>
      </c>
      <c r="G95" s="17">
        <v>7.2</v>
      </c>
      <c r="H95" s="17">
        <v>4.5999999999999996</v>
      </c>
      <c r="I95" s="17">
        <v>0.3</v>
      </c>
      <c r="J95" s="17">
        <v>13.8</v>
      </c>
      <c r="K95" s="17">
        <v>0.8</v>
      </c>
      <c r="L95" s="16" t="s">
        <v>30</v>
      </c>
      <c r="M95" s="26"/>
      <c r="N95" s="8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</row>
    <row r="96" spans="1:256" s="5" customFormat="1" ht="18" customHeight="1" x14ac:dyDescent="0.15">
      <c r="A96" s="18"/>
      <c r="B96" s="18" t="s">
        <v>37</v>
      </c>
      <c r="C96" s="18"/>
      <c r="D96" s="64"/>
      <c r="E96" s="76"/>
      <c r="F96" s="76">
        <f>SUM(F92:F95)</f>
        <v>2038.9749999999999</v>
      </c>
      <c r="G96" s="19"/>
      <c r="H96" s="20"/>
      <c r="I96" s="19"/>
      <c r="J96" s="19"/>
      <c r="K96" s="19"/>
      <c r="L96" s="18"/>
      <c r="M96" s="2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s="6" customFormat="1" ht="25" customHeight="1" x14ac:dyDescent="0.15">
      <c r="A97" s="97" t="s">
        <v>270</v>
      </c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</row>
    <row r="98" spans="1:256" ht="20" customHeight="1" x14ac:dyDescent="0.15">
      <c r="A98" s="91" t="s">
        <v>52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</row>
    <row r="99" spans="1:256" ht="20" customHeight="1" x14ac:dyDescent="0.15">
      <c r="A99" s="91" t="s">
        <v>53</v>
      </c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</row>
    <row r="100" spans="1:256" ht="20" customHeight="1" x14ac:dyDescent="0.15">
      <c r="A100" s="91" t="s">
        <v>116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</row>
    <row r="101" spans="1:256" ht="20" customHeight="1" x14ac:dyDescent="0.15">
      <c r="A101" s="91" t="s">
        <v>54</v>
      </c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</row>
    <row r="102" spans="1:256" ht="20" customHeight="1" x14ac:dyDescent="0.15">
      <c r="A102" s="100" t="s">
        <v>117</v>
      </c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2"/>
    </row>
    <row r="103" spans="1:256" ht="20" customHeight="1" x14ac:dyDescent="0.15">
      <c r="A103" s="91" t="s">
        <v>240</v>
      </c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</row>
    <row r="104" spans="1:256" ht="20" customHeight="1" x14ac:dyDescent="0.15">
      <c r="A104" s="91" t="s">
        <v>294</v>
      </c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</row>
    <row r="105" spans="1:256" ht="20" customHeight="1" x14ac:dyDescent="0.15">
      <c r="A105" s="91" t="s">
        <v>118</v>
      </c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ht="20" customHeight="1" x14ac:dyDescent="0.15">
      <c r="A106" s="91" t="s">
        <v>119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</row>
    <row r="107" spans="1:256" s="6" customFormat="1" ht="25" customHeight="1" x14ac:dyDescent="0.15">
      <c r="A107" s="14" t="s">
        <v>55</v>
      </c>
      <c r="B107" s="14"/>
      <c r="C107" s="14"/>
      <c r="D107" s="65"/>
      <c r="E107" s="77"/>
      <c r="F107" s="77"/>
      <c r="G107" s="14"/>
      <c r="H107" s="14"/>
      <c r="I107" s="14"/>
      <c r="J107" s="14"/>
      <c r="K107" s="14"/>
      <c r="L107" s="14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</row>
    <row r="108" spans="1:256" s="3" customFormat="1" ht="20" customHeight="1" x14ac:dyDescent="0.15">
      <c r="A108" s="15">
        <v>1</v>
      </c>
      <c r="B108" s="16" t="s">
        <v>56</v>
      </c>
      <c r="C108" s="16" t="s">
        <v>57</v>
      </c>
      <c r="D108" s="62">
        <v>2</v>
      </c>
      <c r="E108" s="74">
        <f>G108+H108+I108+J108+K108</f>
        <v>1132.19</v>
      </c>
      <c r="F108" s="74">
        <f>E108*D108</f>
        <v>2264.38</v>
      </c>
      <c r="G108" s="17">
        <v>545</v>
      </c>
      <c r="H108" s="17">
        <v>198</v>
      </c>
      <c r="I108" s="17">
        <v>27.3</v>
      </c>
      <c r="J108" s="17">
        <v>81.89</v>
      </c>
      <c r="K108" s="17">
        <v>280</v>
      </c>
      <c r="L108" s="16" t="s">
        <v>58</v>
      </c>
      <c r="M108" s="26"/>
      <c r="N108" s="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s="3" customFormat="1" ht="20" customHeight="1" x14ac:dyDescent="0.15">
      <c r="A109" s="15">
        <v>2</v>
      </c>
      <c r="B109" s="16" t="s">
        <v>59</v>
      </c>
      <c r="C109" s="16" t="s">
        <v>57</v>
      </c>
      <c r="D109" s="62">
        <v>1</v>
      </c>
      <c r="E109" s="74">
        <f>G109+H109+I109+J109+K109</f>
        <v>949.6</v>
      </c>
      <c r="F109" s="74">
        <f>E109*D109</f>
        <v>949.6</v>
      </c>
      <c r="G109" s="17">
        <v>478</v>
      </c>
      <c r="H109" s="17">
        <v>126</v>
      </c>
      <c r="I109" s="17">
        <v>23.9</v>
      </c>
      <c r="J109" s="17">
        <v>71.7</v>
      </c>
      <c r="K109" s="17">
        <v>250</v>
      </c>
      <c r="L109" s="16" t="s">
        <v>58</v>
      </c>
      <c r="M109" s="26"/>
      <c r="N109" s="8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s="3" customFormat="1" ht="20" customHeight="1" x14ac:dyDescent="0.15">
      <c r="A110" s="15">
        <v>3</v>
      </c>
      <c r="B110" s="16" t="s">
        <v>60</v>
      </c>
      <c r="C110" s="16" t="s">
        <v>57</v>
      </c>
      <c r="D110" s="62">
        <v>1</v>
      </c>
      <c r="E110" s="74">
        <f>G110+H110+I110+J110+K110</f>
        <v>949.6</v>
      </c>
      <c r="F110" s="74">
        <f>E110*D110</f>
        <v>949.6</v>
      </c>
      <c r="G110" s="17">
        <v>478</v>
      </c>
      <c r="H110" s="17">
        <v>126</v>
      </c>
      <c r="I110" s="17">
        <v>23.9</v>
      </c>
      <c r="J110" s="17">
        <v>71.7</v>
      </c>
      <c r="K110" s="17">
        <v>250</v>
      </c>
      <c r="L110" s="16" t="s">
        <v>61</v>
      </c>
      <c r="M110" s="26"/>
      <c r="N110" s="8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</row>
    <row r="111" spans="1:256" s="3" customFormat="1" ht="20" customHeight="1" x14ac:dyDescent="0.15">
      <c r="A111" s="15">
        <v>4</v>
      </c>
      <c r="B111" s="16" t="s">
        <v>62</v>
      </c>
      <c r="C111" s="16" t="s">
        <v>63</v>
      </c>
      <c r="D111" s="62">
        <v>35</v>
      </c>
      <c r="E111" s="74">
        <v>30</v>
      </c>
      <c r="F111" s="74">
        <f>E111*D111</f>
        <v>1050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6" t="s">
        <v>64</v>
      </c>
      <c r="M111" s="26"/>
      <c r="N111" s="8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s="6" customFormat="1" ht="25" customHeight="1" x14ac:dyDescent="0.15">
      <c r="A112" s="14" t="s">
        <v>65</v>
      </c>
      <c r="B112" s="14"/>
      <c r="C112" s="14"/>
      <c r="D112" s="65"/>
      <c r="E112" s="77"/>
      <c r="F112" s="77"/>
      <c r="G112" s="14"/>
      <c r="H112" s="14"/>
      <c r="I112" s="14"/>
      <c r="J112" s="14"/>
      <c r="K112" s="14"/>
      <c r="L112" s="14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</row>
    <row r="113" spans="1:256" s="3" customFormat="1" ht="20" customHeight="1" x14ac:dyDescent="0.15">
      <c r="A113" s="15">
        <v>5</v>
      </c>
      <c r="B113" s="16" t="s">
        <v>66</v>
      </c>
      <c r="C113" s="16" t="s">
        <v>18</v>
      </c>
      <c r="D113" s="62">
        <v>133.36000000000001</v>
      </c>
      <c r="E113" s="74">
        <v>102</v>
      </c>
      <c r="F113" s="74">
        <f>E113*D113</f>
        <v>13602.720000000001</v>
      </c>
      <c r="G113" s="17">
        <v>38</v>
      </c>
      <c r="H113" s="17">
        <v>4.5</v>
      </c>
      <c r="I113" s="17">
        <v>1.5</v>
      </c>
      <c r="J113" s="17">
        <v>6.1</v>
      </c>
      <c r="K113" s="17">
        <v>28</v>
      </c>
      <c r="L113" s="16" t="s">
        <v>223</v>
      </c>
      <c r="M113" s="26"/>
      <c r="N113" s="8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s="3" customFormat="1" ht="20" customHeight="1" x14ac:dyDescent="0.15">
      <c r="A114" s="15">
        <v>6</v>
      </c>
      <c r="B114" s="16" t="s">
        <v>67</v>
      </c>
      <c r="C114" s="16" t="s">
        <v>18</v>
      </c>
      <c r="D114" s="62">
        <f>D113*0.65</f>
        <v>86.684000000000012</v>
      </c>
      <c r="E114" s="75">
        <f>G114+H114+I114+J114+K114</f>
        <v>46.1</v>
      </c>
      <c r="F114" s="74">
        <f t="shared" ref="F114:F120" si="20">E114*D114</f>
        <v>3996.1324000000009</v>
      </c>
      <c r="G114" s="17">
        <v>25.5</v>
      </c>
      <c r="H114" s="17">
        <v>4.5</v>
      </c>
      <c r="I114" s="17">
        <v>1.5</v>
      </c>
      <c r="J114" s="17">
        <v>3.1</v>
      </c>
      <c r="K114" s="17">
        <v>11.5</v>
      </c>
      <c r="L114" s="16" t="s">
        <v>68</v>
      </c>
      <c r="M114" s="26"/>
      <c r="N114" s="8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s="3" customFormat="1" ht="20" customHeight="1" x14ac:dyDescent="0.15">
      <c r="A115" s="15">
        <v>7</v>
      </c>
      <c r="B115" s="16" t="s">
        <v>69</v>
      </c>
      <c r="C115" s="16" t="s">
        <v>70</v>
      </c>
      <c r="D115" s="62">
        <v>1</v>
      </c>
      <c r="E115" s="74">
        <v>500</v>
      </c>
      <c r="F115" s="74">
        <f t="shared" si="20"/>
        <v>500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6" t="s">
        <v>71</v>
      </c>
      <c r="M115" s="26"/>
      <c r="N115" s="8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s="3" customFormat="1" ht="20" customHeight="1" x14ac:dyDescent="0.15">
      <c r="A116" s="15">
        <v>8</v>
      </c>
      <c r="B116" s="16" t="s">
        <v>72</v>
      </c>
      <c r="C116" s="16" t="s">
        <v>73</v>
      </c>
      <c r="D116" s="62">
        <v>1</v>
      </c>
      <c r="E116" s="74">
        <v>380</v>
      </c>
      <c r="F116" s="74">
        <f t="shared" si="20"/>
        <v>380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6" t="s">
        <v>74</v>
      </c>
      <c r="M116" s="26"/>
      <c r="N116" s="8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s="3" customFormat="1" ht="20" customHeight="1" x14ac:dyDescent="0.15">
      <c r="A117" s="15">
        <v>9</v>
      </c>
      <c r="B117" s="16" t="s">
        <v>75</v>
      </c>
      <c r="C117" s="16" t="s">
        <v>70</v>
      </c>
      <c r="D117" s="62">
        <v>0</v>
      </c>
      <c r="E117" s="74">
        <v>200</v>
      </c>
      <c r="F117" s="74">
        <f t="shared" si="20"/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6" t="s">
        <v>76</v>
      </c>
      <c r="M117" s="26"/>
      <c r="N117" s="8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s="3" customFormat="1" ht="20" customHeight="1" x14ac:dyDescent="0.15">
      <c r="A118" s="15">
        <v>10</v>
      </c>
      <c r="B118" s="16" t="s">
        <v>77</v>
      </c>
      <c r="C118" s="16" t="s">
        <v>70</v>
      </c>
      <c r="D118" s="62">
        <v>0</v>
      </c>
      <c r="E118" s="74">
        <v>200</v>
      </c>
      <c r="F118" s="74">
        <f t="shared" si="20"/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6" t="s">
        <v>76</v>
      </c>
      <c r="M118" s="26"/>
      <c r="N118" s="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s="3" customFormat="1" ht="20" customHeight="1" x14ac:dyDescent="0.15">
      <c r="A119" s="15">
        <v>11</v>
      </c>
      <c r="B119" s="16" t="s">
        <v>121</v>
      </c>
      <c r="C119" s="16" t="s">
        <v>78</v>
      </c>
      <c r="D119" s="62">
        <v>4</v>
      </c>
      <c r="E119" s="75">
        <v>200</v>
      </c>
      <c r="F119" s="74">
        <f t="shared" si="20"/>
        <v>800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6" t="s">
        <v>120</v>
      </c>
      <c r="M119" s="26"/>
      <c r="N119" s="8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s="3" customFormat="1" ht="20" customHeight="1" x14ac:dyDescent="0.15">
      <c r="A120" s="15">
        <v>12</v>
      </c>
      <c r="B120" s="16" t="s">
        <v>79</v>
      </c>
      <c r="C120" s="16" t="s">
        <v>63</v>
      </c>
      <c r="D120" s="62">
        <v>1</v>
      </c>
      <c r="E120" s="74">
        <v>250</v>
      </c>
      <c r="F120" s="74">
        <f t="shared" si="20"/>
        <v>250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6" t="s">
        <v>284</v>
      </c>
      <c r="M120" s="26"/>
      <c r="N120" s="8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s="5" customFormat="1" ht="18" customHeight="1" x14ac:dyDescent="0.15">
      <c r="A121" s="18"/>
      <c r="B121" s="18" t="s">
        <v>37</v>
      </c>
      <c r="C121" s="18"/>
      <c r="D121" s="64"/>
      <c r="E121" s="76"/>
      <c r="F121" s="76">
        <f>SUM(F108:F120)</f>
        <v>24742.432400000005</v>
      </c>
      <c r="G121" s="19"/>
      <c r="H121" s="20"/>
      <c r="I121" s="19"/>
      <c r="J121" s="19"/>
      <c r="K121" s="19"/>
      <c r="L121" s="18"/>
      <c r="M121" s="2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s="6" customFormat="1" ht="25" customHeight="1" x14ac:dyDescent="0.15">
      <c r="A122" s="99" t="s">
        <v>271</v>
      </c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</row>
    <row r="123" spans="1:256" s="6" customFormat="1" ht="25" customHeight="1" x14ac:dyDescent="0.15">
      <c r="A123" s="15">
        <v>1</v>
      </c>
      <c r="B123" s="16" t="s">
        <v>237</v>
      </c>
      <c r="C123" s="16" t="s">
        <v>18</v>
      </c>
      <c r="D123" s="63">
        <v>280</v>
      </c>
      <c r="E123" s="74">
        <v>6.5</v>
      </c>
      <c r="F123" s="74">
        <f>E123*D123</f>
        <v>1820</v>
      </c>
      <c r="G123" s="17">
        <v>3</v>
      </c>
      <c r="H123" s="17">
        <v>0</v>
      </c>
      <c r="I123" s="17">
        <v>0</v>
      </c>
      <c r="J123" s="17">
        <v>3.5</v>
      </c>
      <c r="K123" s="17">
        <v>0</v>
      </c>
      <c r="L123" s="16" t="s">
        <v>238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</row>
    <row r="124" spans="1:256" s="3" customFormat="1" ht="20" customHeight="1" x14ac:dyDescent="0.15">
      <c r="A124" s="15">
        <v>2</v>
      </c>
      <c r="B124" s="16" t="s">
        <v>80</v>
      </c>
      <c r="C124" s="16" t="s">
        <v>18</v>
      </c>
      <c r="D124" s="62">
        <v>133.36000000000001</v>
      </c>
      <c r="E124" s="74">
        <v>7</v>
      </c>
      <c r="F124" s="74">
        <f t="shared" ref="F124:F143" si="21">E124*D124</f>
        <v>933.5200000000001</v>
      </c>
      <c r="G124" s="17">
        <v>3</v>
      </c>
      <c r="H124" s="17">
        <v>0</v>
      </c>
      <c r="I124" s="17">
        <v>0</v>
      </c>
      <c r="J124" s="17">
        <v>3.5</v>
      </c>
      <c r="K124" s="17">
        <v>0</v>
      </c>
      <c r="L124" s="16" t="s">
        <v>81</v>
      </c>
      <c r="M124" s="26"/>
      <c r="N124" s="8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s="3" customFormat="1" ht="20" customHeight="1" x14ac:dyDescent="0.15">
      <c r="A125" s="15">
        <v>3</v>
      </c>
      <c r="B125" s="16" t="s">
        <v>86</v>
      </c>
      <c r="C125" s="16" t="s">
        <v>18</v>
      </c>
      <c r="D125" s="62">
        <f>4.385*2.92+0.6*2.92+1.42*2.92+1.22*2.92+0.7*2.92+2.75*2.92-1.3*2.2</f>
        <v>29.478999999999999</v>
      </c>
      <c r="E125" s="74">
        <f>G125+H125+I125+J125+K125</f>
        <v>135.10000000000002</v>
      </c>
      <c r="F125" s="74">
        <f t="shared" si="21"/>
        <v>3982.6129000000005</v>
      </c>
      <c r="G125" s="43">
        <v>45</v>
      </c>
      <c r="H125" s="43">
        <v>20</v>
      </c>
      <c r="I125" s="43">
        <v>2.2999999999999998</v>
      </c>
      <c r="J125" s="43">
        <v>65</v>
      </c>
      <c r="K125" s="43">
        <v>2.8</v>
      </c>
      <c r="L125" s="16" t="s">
        <v>87</v>
      </c>
      <c r="M125" s="26"/>
      <c r="N125" s="8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s="3" customFormat="1" ht="20" customHeight="1" x14ac:dyDescent="0.15">
      <c r="A126" s="15">
        <v>4</v>
      </c>
      <c r="B126" s="16" t="s">
        <v>88</v>
      </c>
      <c r="C126" s="16" t="s">
        <v>236</v>
      </c>
      <c r="D126" s="62">
        <f>D125*2</f>
        <v>58.957999999999998</v>
      </c>
      <c r="E126" s="74">
        <f>G126+H126+I126+J126+K126</f>
        <v>36.5</v>
      </c>
      <c r="F126" s="74">
        <f t="shared" si="21"/>
        <v>2151.9670000000001</v>
      </c>
      <c r="G126" s="44">
        <v>13</v>
      </c>
      <c r="H126" s="44">
        <v>3.5</v>
      </c>
      <c r="I126" s="44">
        <v>2.6</v>
      </c>
      <c r="J126" s="44">
        <v>15.7</v>
      </c>
      <c r="K126" s="44">
        <v>1.7</v>
      </c>
      <c r="L126" s="16" t="s">
        <v>89</v>
      </c>
      <c r="M126" s="26"/>
      <c r="N126" s="8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s="3" customFormat="1" ht="20" customHeight="1" x14ac:dyDescent="0.15">
      <c r="A127" s="15">
        <v>5</v>
      </c>
      <c r="B127" s="16" t="s">
        <v>224</v>
      </c>
      <c r="C127" s="16" t="s">
        <v>112</v>
      </c>
      <c r="D127" s="62">
        <f>D124</f>
        <v>133.36000000000001</v>
      </c>
      <c r="E127" s="75">
        <v>20</v>
      </c>
      <c r="F127" s="74">
        <f t="shared" si="21"/>
        <v>2667.2000000000003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6" t="s">
        <v>92</v>
      </c>
      <c r="M127" s="26"/>
      <c r="N127" s="8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s="3" customFormat="1" ht="20" customHeight="1" x14ac:dyDescent="0.15">
      <c r="A128" s="15">
        <v>6</v>
      </c>
      <c r="B128" s="16" t="s">
        <v>115</v>
      </c>
      <c r="C128" s="16" t="s">
        <v>18</v>
      </c>
      <c r="D128" s="62">
        <v>0</v>
      </c>
      <c r="E128" s="74">
        <v>196.9</v>
      </c>
      <c r="F128" s="74">
        <f t="shared" si="21"/>
        <v>0</v>
      </c>
      <c r="G128" s="17">
        <v>75</v>
      </c>
      <c r="H128" s="17">
        <v>26.5</v>
      </c>
      <c r="I128" s="17">
        <v>4.8</v>
      </c>
      <c r="J128" s="17">
        <v>87</v>
      </c>
      <c r="K128" s="17">
        <v>3.6</v>
      </c>
      <c r="L128" s="16" t="s">
        <v>114</v>
      </c>
      <c r="M128" s="26"/>
      <c r="N128" s="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3" customFormat="1" ht="20" customHeight="1" x14ac:dyDescent="0.15">
      <c r="A129" s="15">
        <v>7</v>
      </c>
      <c r="B129" s="16" t="s">
        <v>93</v>
      </c>
      <c r="C129" s="16" t="s">
        <v>27</v>
      </c>
      <c r="D129" s="63">
        <v>28</v>
      </c>
      <c r="E129" s="74">
        <v>45</v>
      </c>
      <c r="F129" s="74">
        <f t="shared" si="21"/>
        <v>1260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6" t="s">
        <v>94</v>
      </c>
      <c r="M129" s="26"/>
      <c r="N129" s="8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3" customFormat="1" ht="20" customHeight="1" x14ac:dyDescent="0.15">
      <c r="A130" s="15">
        <v>8</v>
      </c>
      <c r="B130" s="16" t="s">
        <v>95</v>
      </c>
      <c r="C130" s="16" t="s">
        <v>27</v>
      </c>
      <c r="D130" s="62">
        <v>4.8</v>
      </c>
      <c r="E130" s="74">
        <v>95</v>
      </c>
      <c r="F130" s="74">
        <f t="shared" si="21"/>
        <v>456</v>
      </c>
      <c r="G130" s="17">
        <v>45</v>
      </c>
      <c r="H130" s="17">
        <v>8</v>
      </c>
      <c r="I130" s="17">
        <v>3</v>
      </c>
      <c r="J130" s="17">
        <v>35</v>
      </c>
      <c r="K130" s="17">
        <v>4</v>
      </c>
      <c r="L130" s="16" t="s">
        <v>293</v>
      </c>
      <c r="M130" s="26"/>
      <c r="N130" s="8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3" customFormat="1" ht="20" customHeight="1" x14ac:dyDescent="0.15">
      <c r="A131" s="15">
        <v>9</v>
      </c>
      <c r="B131" s="16" t="s">
        <v>90</v>
      </c>
      <c r="C131" s="16" t="s">
        <v>18</v>
      </c>
      <c r="D131" s="62">
        <f>D124</f>
        <v>133.36000000000001</v>
      </c>
      <c r="E131" s="74">
        <v>7</v>
      </c>
      <c r="F131" s="74">
        <f t="shared" si="21"/>
        <v>933.5200000000001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6" t="s">
        <v>91</v>
      </c>
      <c r="M131" s="26"/>
      <c r="N131" s="8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3" customFormat="1" ht="20" customHeight="1" x14ac:dyDescent="0.15">
      <c r="A132" s="15">
        <v>10</v>
      </c>
      <c r="B132" s="16" t="s">
        <v>82</v>
      </c>
      <c r="C132" s="16" t="s">
        <v>63</v>
      </c>
      <c r="D132" s="62">
        <v>300</v>
      </c>
      <c r="E132" s="74">
        <v>0.5</v>
      </c>
      <c r="F132" s="74">
        <f t="shared" si="21"/>
        <v>150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6"/>
      <c r="M132" s="26"/>
      <c r="N132" s="8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3" customFormat="1" ht="20" customHeight="1" x14ac:dyDescent="0.15">
      <c r="A133" s="15">
        <v>11</v>
      </c>
      <c r="B133" s="16" t="s">
        <v>83</v>
      </c>
      <c r="C133" s="16" t="s">
        <v>18</v>
      </c>
      <c r="D133" s="62">
        <f>D124</f>
        <v>133.36000000000001</v>
      </c>
      <c r="E133" s="74">
        <v>10</v>
      </c>
      <c r="F133" s="74">
        <f t="shared" si="21"/>
        <v>1333.6000000000001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6" t="s">
        <v>84</v>
      </c>
      <c r="M133" s="26"/>
      <c r="N133" s="8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3" customFormat="1" ht="20" customHeight="1" x14ac:dyDescent="0.15">
      <c r="A134" s="15">
        <v>12</v>
      </c>
      <c r="B134" s="59" t="s">
        <v>225</v>
      </c>
      <c r="C134" s="59" t="s">
        <v>18</v>
      </c>
      <c r="D134" s="66">
        <v>0</v>
      </c>
      <c r="E134" s="78">
        <v>5</v>
      </c>
      <c r="F134" s="74">
        <f t="shared" si="21"/>
        <v>0</v>
      </c>
      <c r="G134" s="60">
        <v>2</v>
      </c>
      <c r="H134" s="60">
        <v>0</v>
      </c>
      <c r="I134" s="60">
        <v>0</v>
      </c>
      <c r="J134" s="60">
        <v>53</v>
      </c>
      <c r="K134" s="60">
        <v>0</v>
      </c>
      <c r="L134" s="59" t="s">
        <v>226</v>
      </c>
      <c r="M134" s="26"/>
      <c r="N134" s="8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3" customFormat="1" ht="20" customHeight="1" x14ac:dyDescent="0.15">
      <c r="A135" s="15">
        <v>13</v>
      </c>
      <c r="B135" s="59" t="s">
        <v>227</v>
      </c>
      <c r="C135" s="59" t="s">
        <v>18</v>
      </c>
      <c r="D135" s="66">
        <v>200</v>
      </c>
      <c r="E135" s="85">
        <v>8</v>
      </c>
      <c r="F135" s="74">
        <f t="shared" si="21"/>
        <v>1600</v>
      </c>
      <c r="G135" s="60">
        <v>3</v>
      </c>
      <c r="H135" s="60">
        <v>0</v>
      </c>
      <c r="I135" s="60">
        <v>0</v>
      </c>
      <c r="J135" s="60">
        <v>4</v>
      </c>
      <c r="K135" s="60">
        <v>1</v>
      </c>
      <c r="L135" s="59" t="s">
        <v>228</v>
      </c>
      <c r="M135" s="26"/>
      <c r="N135" s="8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3" customFormat="1" ht="20" customHeight="1" x14ac:dyDescent="0.15">
      <c r="A136" s="15">
        <v>15</v>
      </c>
      <c r="B136" s="59" t="s">
        <v>229</v>
      </c>
      <c r="C136" s="59" t="s">
        <v>18</v>
      </c>
      <c r="D136" s="66">
        <f>D124</f>
        <v>133.36000000000001</v>
      </c>
      <c r="E136" s="78">
        <v>7</v>
      </c>
      <c r="F136" s="74">
        <f t="shared" si="21"/>
        <v>933.5200000000001</v>
      </c>
      <c r="G136" s="60">
        <v>0</v>
      </c>
      <c r="H136" s="60">
        <v>0</v>
      </c>
      <c r="I136" s="60">
        <v>0</v>
      </c>
      <c r="J136" s="60">
        <v>7</v>
      </c>
      <c r="K136" s="60">
        <v>0</v>
      </c>
      <c r="L136" s="59" t="s">
        <v>230</v>
      </c>
      <c r="M136" s="26"/>
      <c r="N136" s="8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3" customFormat="1" ht="20" customHeight="1" x14ac:dyDescent="0.15">
      <c r="A137" s="15">
        <v>16</v>
      </c>
      <c r="B137" s="16" t="s">
        <v>231</v>
      </c>
      <c r="C137" s="16" t="s">
        <v>27</v>
      </c>
      <c r="D137" s="63">
        <v>12</v>
      </c>
      <c r="E137" s="74">
        <v>30</v>
      </c>
      <c r="F137" s="74">
        <f t="shared" si="21"/>
        <v>360</v>
      </c>
      <c r="G137" s="44">
        <v>12</v>
      </c>
      <c r="H137" s="44">
        <v>0</v>
      </c>
      <c r="I137" s="44">
        <v>0</v>
      </c>
      <c r="J137" s="44">
        <v>15</v>
      </c>
      <c r="K137" s="44">
        <v>3</v>
      </c>
      <c r="L137" s="16" t="s">
        <v>285</v>
      </c>
      <c r="M137" s="26"/>
      <c r="N137" s="8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3" customFormat="1" ht="20" customHeight="1" x14ac:dyDescent="0.15">
      <c r="A138" s="15">
        <v>17</v>
      </c>
      <c r="B138" s="16" t="s">
        <v>232</v>
      </c>
      <c r="C138" s="16" t="s">
        <v>18</v>
      </c>
      <c r="D138" s="62">
        <v>0</v>
      </c>
      <c r="E138" s="74">
        <v>196.9</v>
      </c>
      <c r="F138" s="74">
        <f t="shared" si="21"/>
        <v>0</v>
      </c>
      <c r="G138" s="17">
        <v>75</v>
      </c>
      <c r="H138" s="17">
        <v>26.5</v>
      </c>
      <c r="I138" s="17">
        <v>4.8</v>
      </c>
      <c r="J138" s="17">
        <v>87</v>
      </c>
      <c r="K138" s="17">
        <v>3.6</v>
      </c>
      <c r="L138" s="16" t="s">
        <v>114</v>
      </c>
      <c r="M138" s="26"/>
      <c r="N138" s="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3" customFormat="1" ht="20" customHeight="1" x14ac:dyDescent="0.15">
      <c r="A139" s="15">
        <v>18</v>
      </c>
      <c r="B139" s="16" t="s">
        <v>233</v>
      </c>
      <c r="C139" s="16" t="s">
        <v>234</v>
      </c>
      <c r="D139" s="62">
        <v>5</v>
      </c>
      <c r="E139" s="74">
        <v>120</v>
      </c>
      <c r="F139" s="74">
        <f t="shared" si="21"/>
        <v>600</v>
      </c>
      <c r="G139" s="17">
        <v>40</v>
      </c>
      <c r="H139" s="17">
        <v>0</v>
      </c>
      <c r="I139" s="17">
        <v>0</v>
      </c>
      <c r="J139" s="17">
        <v>70</v>
      </c>
      <c r="K139" s="17">
        <v>10</v>
      </c>
      <c r="L139" s="16" t="s">
        <v>233</v>
      </c>
      <c r="M139" s="26"/>
      <c r="N139" s="8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3" customFormat="1" ht="20" customHeight="1" x14ac:dyDescent="0.15">
      <c r="A140" s="15">
        <v>19</v>
      </c>
      <c r="B140" s="16" t="s">
        <v>253</v>
      </c>
      <c r="C140" s="16" t="s">
        <v>18</v>
      </c>
      <c r="D140" s="63">
        <v>111</v>
      </c>
      <c r="E140" s="74">
        <v>55</v>
      </c>
      <c r="F140" s="74">
        <f t="shared" si="21"/>
        <v>6105</v>
      </c>
      <c r="G140" s="17">
        <v>22</v>
      </c>
      <c r="H140" s="17">
        <v>2</v>
      </c>
      <c r="I140" s="17">
        <v>0</v>
      </c>
      <c r="J140" s="17">
        <v>28</v>
      </c>
      <c r="K140" s="17">
        <v>3</v>
      </c>
      <c r="L140" s="16" t="s">
        <v>286</v>
      </c>
      <c r="M140" s="26"/>
      <c r="N140" s="8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3" customFormat="1" ht="20" customHeight="1" x14ac:dyDescent="0.15">
      <c r="A141" s="15">
        <v>20</v>
      </c>
      <c r="B141" s="16" t="s">
        <v>254</v>
      </c>
      <c r="C141" s="16" t="s">
        <v>18</v>
      </c>
      <c r="D141" s="62">
        <v>85</v>
      </c>
      <c r="E141" s="74">
        <v>58</v>
      </c>
      <c r="F141" s="74">
        <f t="shared" si="21"/>
        <v>4930</v>
      </c>
      <c r="G141" s="17">
        <v>23</v>
      </c>
      <c r="H141" s="17">
        <v>2</v>
      </c>
      <c r="I141" s="17">
        <v>0</v>
      </c>
      <c r="J141" s="17">
        <v>28</v>
      </c>
      <c r="K141" s="17">
        <v>3</v>
      </c>
      <c r="L141" s="16" t="s">
        <v>287</v>
      </c>
      <c r="M141" s="26"/>
      <c r="N141" s="8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3" customFormat="1" ht="20" customHeight="1" x14ac:dyDescent="0.15">
      <c r="A142" s="15">
        <v>21</v>
      </c>
      <c r="B142" s="16" t="s">
        <v>255</v>
      </c>
      <c r="C142" s="16" t="s">
        <v>256</v>
      </c>
      <c r="D142" s="62">
        <v>0</v>
      </c>
      <c r="E142" s="74">
        <v>120</v>
      </c>
      <c r="F142" s="74">
        <f t="shared" si="21"/>
        <v>0</v>
      </c>
      <c r="G142" s="17">
        <v>80</v>
      </c>
      <c r="H142" s="17">
        <v>0</v>
      </c>
      <c r="I142" s="17">
        <v>0</v>
      </c>
      <c r="J142" s="17">
        <v>30</v>
      </c>
      <c r="K142" s="17">
        <v>10</v>
      </c>
      <c r="L142" s="16" t="s">
        <v>257</v>
      </c>
      <c r="M142" s="26"/>
      <c r="N142" s="8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s="3" customFormat="1" ht="20" customHeight="1" x14ac:dyDescent="0.15">
      <c r="A143" s="15">
        <v>22</v>
      </c>
      <c r="B143" s="16" t="s">
        <v>85</v>
      </c>
      <c r="C143" s="16" t="s">
        <v>18</v>
      </c>
      <c r="D143" s="62">
        <v>133.36000000000001</v>
      </c>
      <c r="E143" s="74">
        <v>8</v>
      </c>
      <c r="F143" s="74">
        <f t="shared" si="21"/>
        <v>1066.8800000000001</v>
      </c>
      <c r="G143" s="17">
        <v>0</v>
      </c>
      <c r="H143" s="17">
        <v>0</v>
      </c>
      <c r="I143" s="17">
        <v>0</v>
      </c>
      <c r="J143" s="17">
        <v>4.5</v>
      </c>
      <c r="K143" s="17">
        <v>0</v>
      </c>
      <c r="L143" s="16" t="s">
        <v>113</v>
      </c>
      <c r="M143" s="26"/>
      <c r="N143" s="8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s="5" customFormat="1" ht="18" customHeight="1" x14ac:dyDescent="0.15">
      <c r="A144" s="18" t="s">
        <v>96</v>
      </c>
      <c r="B144" s="18"/>
      <c r="C144" s="18"/>
      <c r="D144" s="64"/>
      <c r="E144" s="76"/>
      <c r="F144" s="76">
        <f>SUM(F123:F143)</f>
        <v>31283.819900000002</v>
      </c>
      <c r="G144" s="19"/>
      <c r="H144" s="20"/>
      <c r="I144" s="19"/>
      <c r="J144" s="19"/>
      <c r="K144" s="19"/>
      <c r="L144" s="18"/>
      <c r="M144" s="26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ht="25" customHeight="1" x14ac:dyDescent="0.15">
      <c r="A145" s="32"/>
      <c r="B145" s="32"/>
      <c r="C145" s="32"/>
      <c r="D145" s="67"/>
      <c r="E145" s="79"/>
      <c r="F145" s="79"/>
      <c r="G145" s="33"/>
      <c r="H145" s="33"/>
      <c r="I145" s="33"/>
      <c r="J145" s="33"/>
      <c r="K145" s="33"/>
      <c r="L145" s="33"/>
    </row>
    <row r="146" spans="1:256" s="6" customFormat="1" ht="25" customHeight="1" x14ac:dyDescent="0.15">
      <c r="A146" s="34" t="s">
        <v>97</v>
      </c>
      <c r="B146" s="34" t="s">
        <v>98</v>
      </c>
      <c r="C146" s="34"/>
      <c r="D146" s="68"/>
      <c r="E146" s="80"/>
      <c r="F146" s="80">
        <f>F20+F29+F35+F42+F49+F57+F64+F74+F84+F90+F121+F144</f>
        <v>96556.067900000009</v>
      </c>
      <c r="G146" s="34"/>
      <c r="H146" s="34"/>
      <c r="I146" s="34"/>
      <c r="J146" s="34"/>
      <c r="K146" s="34"/>
      <c r="L146" s="34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</row>
    <row r="147" spans="1:256" ht="25" customHeight="1" x14ac:dyDescent="0.15">
      <c r="A147" s="32" t="s">
        <v>272</v>
      </c>
      <c r="B147" s="32" t="s">
        <v>99</v>
      </c>
      <c r="C147" s="32">
        <v>0.06</v>
      </c>
      <c r="D147" s="69">
        <v>0</v>
      </c>
      <c r="E147" s="79"/>
      <c r="F147" s="79">
        <v>0</v>
      </c>
      <c r="G147" s="33"/>
      <c r="H147" s="33"/>
      <c r="I147" s="33"/>
      <c r="J147" s="33"/>
      <c r="K147" s="33"/>
      <c r="L147" s="33" t="s">
        <v>100</v>
      </c>
    </row>
    <row r="148" spans="1:256" ht="25" customHeight="1" x14ac:dyDescent="0.15">
      <c r="A148" s="86" t="s">
        <v>273</v>
      </c>
      <c r="B148" s="32" t="s">
        <v>292</v>
      </c>
      <c r="C148" s="32"/>
      <c r="D148" s="69"/>
      <c r="E148" s="79"/>
      <c r="F148" s="79">
        <v>1000</v>
      </c>
      <c r="G148" s="33"/>
      <c r="H148" s="33"/>
      <c r="I148" s="33"/>
      <c r="J148" s="33"/>
      <c r="K148" s="33"/>
      <c r="L148" s="33" t="s">
        <v>290</v>
      </c>
    </row>
    <row r="149" spans="1:256" s="6" customFormat="1" ht="25" customHeight="1" x14ac:dyDescent="0.15">
      <c r="A149" s="35" t="s">
        <v>291</v>
      </c>
      <c r="B149" s="35" t="s">
        <v>101</v>
      </c>
      <c r="C149" s="35"/>
      <c r="D149" s="70"/>
      <c r="E149" s="81"/>
      <c r="F149" s="81">
        <f>F146+F147+F148</f>
        <v>97556.067900000009</v>
      </c>
      <c r="G149" s="36"/>
      <c r="H149" s="36"/>
      <c r="I149" s="36"/>
      <c r="J149" s="36"/>
      <c r="K149" s="36"/>
      <c r="L149" s="36" t="s">
        <v>289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</row>
    <row r="150" spans="1:256" ht="25" customHeight="1" x14ac:dyDescent="0.15">
      <c r="A150" s="37"/>
      <c r="B150" s="37"/>
      <c r="C150" s="37"/>
      <c r="D150" s="71"/>
      <c r="E150" s="82"/>
      <c r="F150" s="84"/>
      <c r="G150" s="38"/>
      <c r="H150" s="38"/>
      <c r="I150" s="38"/>
      <c r="J150" s="38"/>
      <c r="K150" s="38"/>
      <c r="L150" s="37"/>
    </row>
    <row r="151" spans="1:256" ht="20" customHeight="1" x14ac:dyDescent="0.15">
      <c r="A151" s="95" t="s">
        <v>102</v>
      </c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</row>
    <row r="152" spans="1:256" ht="20" customHeight="1" x14ac:dyDescent="0.15">
      <c r="A152" s="95" t="s">
        <v>103</v>
      </c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</row>
    <row r="153" spans="1:256" ht="20" customHeight="1" x14ac:dyDescent="0.15">
      <c r="A153" s="96" t="s">
        <v>104</v>
      </c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</row>
    <row r="154" spans="1:256" s="7" customFormat="1" ht="20" customHeight="1" x14ac:dyDescent="0.15">
      <c r="A154" s="97" t="s">
        <v>105</v>
      </c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</row>
    <row r="155" spans="1:256" ht="20" customHeight="1" x14ac:dyDescent="0.15">
      <c r="A155" s="98" t="s">
        <v>106</v>
      </c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</row>
    <row r="156" spans="1:256" s="7" customFormat="1" ht="20" customHeight="1" x14ac:dyDescent="0.15">
      <c r="A156" s="98" t="s">
        <v>107</v>
      </c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</row>
    <row r="157" spans="1:256" s="9" customFormat="1" ht="51" customHeight="1" x14ac:dyDescent="0.15">
      <c r="A157" s="92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4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</row>
    <row r="158" spans="1:256" s="10" customFormat="1" ht="25" customHeight="1" x14ac:dyDescent="0.15">
      <c r="A158" s="87" t="s">
        <v>108</v>
      </c>
      <c r="B158" s="88"/>
      <c r="C158" s="88"/>
      <c r="D158" s="88"/>
      <c r="E158" s="88"/>
      <c r="F158" s="88"/>
      <c r="G158" s="89" t="s">
        <v>109</v>
      </c>
      <c r="H158" s="89"/>
      <c r="I158" s="89"/>
      <c r="J158" s="89"/>
      <c r="K158" s="89"/>
      <c r="L158" s="90"/>
      <c r="M158" s="39"/>
      <c r="N158" s="40"/>
      <c r="O158" s="40"/>
      <c r="P158" s="40"/>
      <c r="Q158" s="40"/>
      <c r="R158" s="40"/>
      <c r="S158" s="40"/>
      <c r="T158" s="40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  <c r="IN158" s="41"/>
      <c r="IO158" s="41"/>
      <c r="IP158" s="41"/>
      <c r="IQ158" s="41"/>
      <c r="IR158" s="41"/>
      <c r="IS158" s="41"/>
      <c r="IT158" s="41"/>
      <c r="IU158" s="41"/>
      <c r="IV158" s="42"/>
    </row>
  </sheetData>
  <autoFilter ref="A5:IV149"/>
  <mergeCells count="63">
    <mergeCell ref="A1:L1"/>
    <mergeCell ref="A2:F2"/>
    <mergeCell ref="G2:K2"/>
    <mergeCell ref="A3:F3"/>
    <mergeCell ref="G3:K3"/>
    <mergeCell ref="D4:F4"/>
    <mergeCell ref="G4:K4"/>
    <mergeCell ref="A6:L6"/>
    <mergeCell ref="A21:L21"/>
    <mergeCell ref="A30:L30"/>
    <mergeCell ref="A4:A5"/>
    <mergeCell ref="B4:B5"/>
    <mergeCell ref="C4:C5"/>
    <mergeCell ref="L4:L5"/>
    <mergeCell ref="A36:L36"/>
    <mergeCell ref="A50:L50"/>
    <mergeCell ref="A58:L58"/>
    <mergeCell ref="M58:X58"/>
    <mergeCell ref="Y58:AJ58"/>
    <mergeCell ref="A43:L43"/>
    <mergeCell ref="HI58:HT58"/>
    <mergeCell ref="HU58:IF58"/>
    <mergeCell ref="IG58:IR58"/>
    <mergeCell ref="IS58:IV58"/>
    <mergeCell ref="FY58:GJ58"/>
    <mergeCell ref="GK58:GV58"/>
    <mergeCell ref="FA58:FL58"/>
    <mergeCell ref="FM58:FX58"/>
    <mergeCell ref="AK58:AV58"/>
    <mergeCell ref="AW58:BH58"/>
    <mergeCell ref="GW58:HH58"/>
    <mergeCell ref="BI58:BT58"/>
    <mergeCell ref="BU58:CF58"/>
    <mergeCell ref="CG58:CR58"/>
    <mergeCell ref="CS58:DD58"/>
    <mergeCell ref="DE58:DP58"/>
    <mergeCell ref="DQ58:EB58"/>
    <mergeCell ref="A65:L65"/>
    <mergeCell ref="EC58:EN58"/>
    <mergeCell ref="EO58:EZ58"/>
    <mergeCell ref="A122:L122"/>
    <mergeCell ref="A151:L151"/>
    <mergeCell ref="A75:L75"/>
    <mergeCell ref="A91:L91"/>
    <mergeCell ref="A101:L101"/>
    <mergeCell ref="A103:L103"/>
    <mergeCell ref="A102:L102"/>
    <mergeCell ref="A85:L85"/>
    <mergeCell ref="A97:L97"/>
    <mergeCell ref="A98:L98"/>
    <mergeCell ref="A99:L99"/>
    <mergeCell ref="A100:L100"/>
    <mergeCell ref="A158:F158"/>
    <mergeCell ref="G158:L158"/>
    <mergeCell ref="A104:L104"/>
    <mergeCell ref="A105:L105"/>
    <mergeCell ref="A106:L106"/>
    <mergeCell ref="A157:L157"/>
    <mergeCell ref="A152:L152"/>
    <mergeCell ref="A153:L153"/>
    <mergeCell ref="A154:L154"/>
    <mergeCell ref="A155:L155"/>
    <mergeCell ref="A156:L156"/>
  </mergeCells>
  <phoneticPr fontId="7" type="noConversion"/>
  <conditionalFormatting sqref="E144:E156 E121:E123 L113:M120 B113:C120 A107 E107 B108:C111 L108:M111 E112 A112 A121:A122 B92:C95 L92:M95 E89:E97 E64:E65 A64:A65 E74:E85 L76:M83 B76:C83 E71 L66:M73 B86:C89 L86:M89 IK58 DI58 DE58 HI58 HM58 FY58 FQ58 FM58 FE58 FA58 E57:E58 DU58 DQ58 GO58 GK58 ES58 EO58 EG58 HA58 BI58 BM58 BU58 BY58 CG58 CK58 CS58 CW58 A57:A58 M58 GW58 BA58 AW58 HU58 HY58 Q58 AO58 AK58 IG58 AC58 GC58 Y58 IS58 EC58 L59:M63 B51:C55 B59:C63 E42:E50 B44:C48 L44:M48 A42:A50 A35:A36 E35:E36 B31:C34 A29:A30 E29:E30 A20:A21 E20:E21 L31:M34 B22:C28 L22:M28 B37:C41 L37:M41 A6 E6 B7:C19 L7:M19 L51:M55 A90:A97 B66:C73 A74:A85 L123 L124:M129 B123:C143 A144:A149 L131:M143 M130">
    <cfRule type="cellIs" dxfId="2" priority="28" stopIfTrue="1" operator="equal">
      <formula>0</formula>
    </cfRule>
  </conditionalFormatting>
  <conditionalFormatting sqref="B56:C56 L56:M56">
    <cfRule type="cellIs" dxfId="1" priority="2" stopIfTrue="1" operator="equal">
      <formula>0</formula>
    </cfRule>
  </conditionalFormatting>
  <conditionalFormatting sqref="L130">
    <cfRule type="cellIs" dxfId="0" priority="1" stopIfTrue="1" operator="equal">
      <formula>0</formula>
    </cfRule>
  </conditionalFormatting>
  <printOptions horizontalCentered="1"/>
  <pageMargins left="0" right="0" top="0.39" bottom="0.79" header="0" footer="0"/>
  <pageSetup paperSize="9" scale="86" orientation="landscape" r:id="rId1"/>
  <headerFooter scaleWithDoc="0" alignWithMargins="0">
    <oddFooter>&amp;L&amp;"宋体"&amp;12客户签字：&amp;R&amp;"宋体"&amp;12日期：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zoomScaleSheetLayoutView="100" workbookViewId="0">
      <selection activeCell="H24" sqref="H24"/>
    </sheetView>
  </sheetViews>
  <sheetFormatPr baseColWidth="10" defaultColWidth="8.83203125" defaultRowHeight="15" x14ac:dyDescent="0.15"/>
  <cols>
    <col min="1" max="1" width="9.83203125" customWidth="1"/>
    <col min="2" max="2" width="20.5" customWidth="1"/>
    <col min="3" max="3" width="24.6640625" customWidth="1"/>
    <col min="4" max="4" width="19.6640625" customWidth="1"/>
    <col min="5" max="5" width="11.1640625" customWidth="1"/>
    <col min="6" max="6" width="20.1640625" customWidth="1"/>
    <col min="7" max="7" width="22.1640625" customWidth="1"/>
    <col min="8" max="8" width="32.5" customWidth="1"/>
  </cols>
  <sheetData>
    <row r="1" spans="1:8" ht="26" customHeight="1" x14ac:dyDescent="0.15">
      <c r="A1" s="111" t="s">
        <v>266</v>
      </c>
      <c r="B1" s="111"/>
      <c r="C1" s="111"/>
      <c r="D1" s="111"/>
      <c r="E1" s="111"/>
      <c r="F1" s="111"/>
      <c r="G1" s="111"/>
      <c r="H1" s="111"/>
    </row>
    <row r="2" spans="1:8" ht="9" customHeight="1" x14ac:dyDescent="0.15">
      <c r="A2" s="113"/>
      <c r="B2" s="113"/>
      <c r="C2" s="113"/>
      <c r="D2" s="113"/>
      <c r="E2" s="113"/>
      <c r="F2" s="113"/>
      <c r="G2" s="113"/>
      <c r="H2" s="113"/>
    </row>
    <row r="3" spans="1:8" ht="17.5" customHeight="1" x14ac:dyDescent="0.15">
      <c r="A3" s="112" t="s">
        <v>122</v>
      </c>
      <c r="B3" s="112"/>
      <c r="C3" s="112"/>
      <c r="D3" s="112"/>
      <c r="E3" s="112"/>
      <c r="F3" s="112"/>
      <c r="G3" s="112"/>
      <c r="H3" s="112"/>
    </row>
    <row r="4" spans="1:8" ht="18" customHeight="1" x14ac:dyDescent="0.15">
      <c r="A4" s="46" t="s">
        <v>123</v>
      </c>
      <c r="B4" s="46" t="s">
        <v>124</v>
      </c>
      <c r="C4" s="46" t="s">
        <v>125</v>
      </c>
      <c r="D4" s="46" t="s">
        <v>126</v>
      </c>
      <c r="E4" s="46" t="s">
        <v>127</v>
      </c>
      <c r="F4" s="46" t="s">
        <v>128</v>
      </c>
      <c r="G4" s="46" t="s">
        <v>129</v>
      </c>
      <c r="H4" s="46" t="s">
        <v>130</v>
      </c>
    </row>
    <row r="5" spans="1:8" ht="18" customHeight="1" x14ac:dyDescent="0.15">
      <c r="A5" s="47">
        <v>1</v>
      </c>
      <c r="B5" s="48" t="s">
        <v>131</v>
      </c>
      <c r="C5" s="47" t="s">
        <v>132</v>
      </c>
      <c r="D5" s="49" t="s">
        <v>133</v>
      </c>
      <c r="E5" s="53" t="s">
        <v>134</v>
      </c>
      <c r="F5" s="50" t="s">
        <v>141</v>
      </c>
      <c r="G5" s="50" t="s">
        <v>135</v>
      </c>
      <c r="H5" s="51"/>
    </row>
    <row r="6" spans="1:8" ht="18" customHeight="1" x14ac:dyDescent="0.15">
      <c r="A6" s="47">
        <v>2</v>
      </c>
      <c r="B6" s="48" t="s">
        <v>219</v>
      </c>
      <c r="C6" s="47" t="s">
        <v>132</v>
      </c>
      <c r="D6" s="49" t="s">
        <v>136</v>
      </c>
      <c r="E6" s="54" t="s">
        <v>134</v>
      </c>
      <c r="F6" s="50" t="s">
        <v>141</v>
      </c>
      <c r="G6" s="50" t="s">
        <v>135</v>
      </c>
      <c r="H6" s="51"/>
    </row>
    <row r="7" spans="1:8" ht="18" customHeight="1" x14ac:dyDescent="0.15">
      <c r="A7" s="47">
        <v>3</v>
      </c>
      <c r="B7" s="48" t="s">
        <v>137</v>
      </c>
      <c r="C7" s="47" t="s">
        <v>132</v>
      </c>
      <c r="D7" s="49" t="s">
        <v>138</v>
      </c>
      <c r="E7" s="54" t="s">
        <v>134</v>
      </c>
      <c r="F7" s="50" t="s">
        <v>141</v>
      </c>
      <c r="G7" s="50" t="s">
        <v>135</v>
      </c>
      <c r="H7" s="51"/>
    </row>
    <row r="8" spans="1:8" ht="18" customHeight="1" x14ac:dyDescent="0.15">
      <c r="A8" s="47">
        <v>4</v>
      </c>
      <c r="B8" s="48" t="s">
        <v>139</v>
      </c>
      <c r="C8" s="47" t="s">
        <v>132</v>
      </c>
      <c r="D8" s="49" t="s">
        <v>140</v>
      </c>
      <c r="E8" s="54" t="s">
        <v>134</v>
      </c>
      <c r="F8" s="50" t="s">
        <v>141</v>
      </c>
      <c r="G8" s="50" t="s">
        <v>135</v>
      </c>
      <c r="H8" s="51"/>
    </row>
    <row r="9" spans="1:8" ht="18" customHeight="1" x14ac:dyDescent="0.15">
      <c r="A9" s="47">
        <v>5</v>
      </c>
      <c r="B9" s="48" t="s">
        <v>218</v>
      </c>
      <c r="C9" s="47" t="s">
        <v>132</v>
      </c>
      <c r="D9" s="49" t="s">
        <v>133</v>
      </c>
      <c r="E9" s="54" t="s">
        <v>134</v>
      </c>
      <c r="F9" s="50" t="s">
        <v>141</v>
      </c>
      <c r="G9" s="50" t="s">
        <v>135</v>
      </c>
      <c r="H9" s="51"/>
    </row>
    <row r="10" spans="1:8" ht="18" customHeight="1" x14ac:dyDescent="0.15">
      <c r="A10" s="47">
        <v>6</v>
      </c>
      <c r="B10" s="48" t="s">
        <v>142</v>
      </c>
      <c r="C10" s="47" t="s">
        <v>132</v>
      </c>
      <c r="D10" s="49" t="s">
        <v>143</v>
      </c>
      <c r="E10" s="54" t="s">
        <v>134</v>
      </c>
      <c r="F10" s="50" t="s">
        <v>141</v>
      </c>
      <c r="G10" s="50" t="s">
        <v>135</v>
      </c>
      <c r="H10" s="51"/>
    </row>
    <row r="11" spans="1:8" ht="18" customHeight="1" x14ac:dyDescent="0.15">
      <c r="A11" s="47">
        <v>7</v>
      </c>
      <c r="B11" s="48" t="s">
        <v>245</v>
      </c>
      <c r="C11" s="47" t="s">
        <v>244</v>
      </c>
      <c r="D11" s="49" t="s">
        <v>144</v>
      </c>
      <c r="E11" s="54" t="s">
        <v>134</v>
      </c>
      <c r="F11" s="50" t="s">
        <v>141</v>
      </c>
      <c r="G11" s="50" t="s">
        <v>135</v>
      </c>
      <c r="H11" s="52"/>
    </row>
    <row r="12" spans="1:8" ht="18" customHeight="1" x14ac:dyDescent="0.15">
      <c r="A12" s="47">
        <v>8</v>
      </c>
      <c r="B12" s="48" t="s">
        <v>145</v>
      </c>
      <c r="C12" s="47" t="s">
        <v>132</v>
      </c>
      <c r="D12" s="49" t="s">
        <v>146</v>
      </c>
      <c r="E12" s="54" t="s">
        <v>134</v>
      </c>
      <c r="F12" s="50" t="s">
        <v>141</v>
      </c>
      <c r="G12" s="50" t="s">
        <v>135</v>
      </c>
      <c r="H12" s="51"/>
    </row>
    <row r="13" spans="1:8" ht="18" customHeight="1" x14ac:dyDescent="0.15">
      <c r="A13" s="47">
        <v>9</v>
      </c>
      <c r="B13" s="48" t="s">
        <v>147</v>
      </c>
      <c r="C13" s="47" t="s">
        <v>147</v>
      </c>
      <c r="D13" s="47" t="s">
        <v>148</v>
      </c>
      <c r="E13" s="54" t="s">
        <v>134</v>
      </c>
      <c r="F13" s="50" t="s">
        <v>149</v>
      </c>
      <c r="G13" s="50" t="s">
        <v>135</v>
      </c>
      <c r="H13" s="52"/>
    </row>
    <row r="14" spans="1:8" ht="18" customHeight="1" x14ac:dyDescent="0.15">
      <c r="A14" s="47">
        <v>10</v>
      </c>
      <c r="B14" s="48" t="s">
        <v>150</v>
      </c>
      <c r="C14" s="47" t="s">
        <v>264</v>
      </c>
      <c r="D14" s="47"/>
      <c r="E14" s="54" t="s">
        <v>134</v>
      </c>
      <c r="F14" s="50" t="s">
        <v>149</v>
      </c>
      <c r="G14" s="50" t="s">
        <v>135</v>
      </c>
      <c r="H14" s="52"/>
    </row>
    <row r="15" spans="1:8" ht="18" customHeight="1" x14ac:dyDescent="0.15">
      <c r="A15" s="47">
        <v>11</v>
      </c>
      <c r="B15" s="48" t="s">
        <v>151</v>
      </c>
      <c r="C15" s="47" t="s">
        <v>275</v>
      </c>
      <c r="D15" s="47" t="s">
        <v>277</v>
      </c>
      <c r="E15" s="54" t="s">
        <v>134</v>
      </c>
      <c r="F15" s="50" t="s">
        <v>149</v>
      </c>
      <c r="G15" s="50" t="s">
        <v>135</v>
      </c>
      <c r="H15" s="52"/>
    </row>
    <row r="16" spans="1:8" ht="18" customHeight="1" x14ac:dyDescent="0.15">
      <c r="A16" s="47">
        <v>12</v>
      </c>
      <c r="B16" s="48" t="s">
        <v>152</v>
      </c>
      <c r="C16" s="47" t="s">
        <v>274</v>
      </c>
      <c r="D16" s="47" t="s">
        <v>276</v>
      </c>
      <c r="E16" s="54" t="s">
        <v>134</v>
      </c>
      <c r="F16" s="50" t="s">
        <v>149</v>
      </c>
      <c r="G16" s="50" t="s">
        <v>135</v>
      </c>
      <c r="H16" s="52"/>
    </row>
    <row r="17" spans="1:8" ht="18" customHeight="1" x14ac:dyDescent="0.15">
      <c r="A17" s="47">
        <v>13</v>
      </c>
      <c r="B17" s="48" t="s">
        <v>153</v>
      </c>
      <c r="C17" s="47" t="s">
        <v>241</v>
      </c>
      <c r="D17" s="47" t="s">
        <v>154</v>
      </c>
      <c r="E17" s="54" t="s">
        <v>134</v>
      </c>
      <c r="F17" s="50" t="s">
        <v>149</v>
      </c>
      <c r="G17" s="50" t="s">
        <v>135</v>
      </c>
      <c r="H17" s="52"/>
    </row>
    <row r="18" spans="1:8" ht="18" customHeight="1" x14ac:dyDescent="0.15">
      <c r="A18" s="47">
        <v>14</v>
      </c>
      <c r="B18" s="48" t="s">
        <v>155</v>
      </c>
      <c r="C18" s="47" t="s">
        <v>241</v>
      </c>
      <c r="D18" s="47" t="s">
        <v>156</v>
      </c>
      <c r="E18" s="54" t="s">
        <v>134</v>
      </c>
      <c r="F18" s="50" t="s">
        <v>149</v>
      </c>
      <c r="G18" s="50" t="s">
        <v>135</v>
      </c>
      <c r="H18" s="52"/>
    </row>
    <row r="19" spans="1:8" ht="18" customHeight="1" x14ac:dyDescent="0.15">
      <c r="A19" s="47">
        <v>18</v>
      </c>
      <c r="B19" s="48" t="s">
        <v>157</v>
      </c>
      <c r="C19" s="47" t="s">
        <v>242</v>
      </c>
      <c r="D19" s="47" t="s">
        <v>158</v>
      </c>
      <c r="E19" s="54" t="s">
        <v>134</v>
      </c>
      <c r="F19" s="50" t="s">
        <v>149</v>
      </c>
      <c r="G19" s="50" t="s">
        <v>135</v>
      </c>
      <c r="H19" s="52"/>
    </row>
    <row r="20" spans="1:8" ht="18" customHeight="1" x14ac:dyDescent="0.15">
      <c r="A20" s="47">
        <v>19</v>
      </c>
      <c r="B20" s="48" t="s">
        <v>159</v>
      </c>
      <c r="C20" s="47" t="s">
        <v>242</v>
      </c>
      <c r="D20" s="47" t="s">
        <v>158</v>
      </c>
      <c r="E20" s="54" t="s">
        <v>134</v>
      </c>
      <c r="F20" s="50" t="s">
        <v>149</v>
      </c>
      <c r="G20" s="50" t="s">
        <v>135</v>
      </c>
      <c r="H20" s="52"/>
    </row>
    <row r="21" spans="1:8" ht="18" customHeight="1" x14ac:dyDescent="0.15">
      <c r="A21" s="47">
        <v>20</v>
      </c>
      <c r="B21" s="48" t="s">
        <v>160</v>
      </c>
      <c r="C21" s="47" t="s">
        <v>242</v>
      </c>
      <c r="D21" s="47" t="s">
        <v>158</v>
      </c>
      <c r="E21" s="54" t="s">
        <v>134</v>
      </c>
      <c r="F21" s="50" t="s">
        <v>149</v>
      </c>
      <c r="G21" s="50" t="s">
        <v>135</v>
      </c>
      <c r="H21" s="52"/>
    </row>
    <row r="22" spans="1:8" ht="18" customHeight="1" x14ac:dyDescent="0.15">
      <c r="A22" s="47">
        <v>21</v>
      </c>
      <c r="B22" s="48" t="s">
        <v>161</v>
      </c>
      <c r="C22" s="47" t="s">
        <v>242</v>
      </c>
      <c r="D22" s="47" t="s">
        <v>158</v>
      </c>
      <c r="E22" s="54" t="s">
        <v>134</v>
      </c>
      <c r="F22" s="50" t="s">
        <v>149</v>
      </c>
      <c r="G22" s="50" t="s">
        <v>135</v>
      </c>
      <c r="H22" s="52"/>
    </row>
    <row r="23" spans="1:8" ht="18" customHeight="1" x14ac:dyDescent="0.15">
      <c r="A23" s="47">
        <v>22</v>
      </c>
      <c r="B23" s="48" t="s">
        <v>162</v>
      </c>
      <c r="C23" s="47" t="s">
        <v>242</v>
      </c>
      <c r="D23" s="47" t="s">
        <v>158</v>
      </c>
      <c r="E23" s="54" t="s">
        <v>134</v>
      </c>
      <c r="F23" s="50" t="s">
        <v>149</v>
      </c>
      <c r="G23" s="50" t="s">
        <v>135</v>
      </c>
      <c r="H23" s="52"/>
    </row>
    <row r="24" spans="1:8" ht="18" customHeight="1" x14ac:dyDescent="0.15">
      <c r="A24" s="47">
        <v>23</v>
      </c>
      <c r="B24" s="48" t="s">
        <v>163</v>
      </c>
      <c r="C24" s="47" t="s">
        <v>164</v>
      </c>
      <c r="D24" s="47" t="s">
        <v>158</v>
      </c>
      <c r="E24" s="54" t="s">
        <v>134</v>
      </c>
      <c r="F24" s="50" t="s">
        <v>149</v>
      </c>
      <c r="G24" s="50" t="s">
        <v>135</v>
      </c>
      <c r="H24" s="52"/>
    </row>
    <row r="25" spans="1:8" ht="18" customHeight="1" x14ac:dyDescent="0.15">
      <c r="A25" s="47">
        <v>24</v>
      </c>
      <c r="B25" s="48" t="s">
        <v>165</v>
      </c>
      <c r="C25" s="47" t="s">
        <v>243</v>
      </c>
      <c r="D25" s="47" t="s">
        <v>166</v>
      </c>
      <c r="E25" s="54" t="s">
        <v>134</v>
      </c>
      <c r="F25" s="50" t="s">
        <v>149</v>
      </c>
      <c r="G25" s="50" t="s">
        <v>135</v>
      </c>
      <c r="H25" s="52"/>
    </row>
    <row r="26" spans="1:8" ht="18" customHeight="1" x14ac:dyDescent="0.15">
      <c r="A26" s="47">
        <v>25</v>
      </c>
      <c r="B26" s="48" t="s">
        <v>167</v>
      </c>
      <c r="C26" s="47" t="s">
        <v>168</v>
      </c>
      <c r="D26" s="47" t="s">
        <v>166</v>
      </c>
      <c r="E26" s="54" t="s">
        <v>134</v>
      </c>
      <c r="F26" s="50" t="s">
        <v>149</v>
      </c>
      <c r="G26" s="50" t="s">
        <v>135</v>
      </c>
      <c r="H26" s="52"/>
    </row>
    <row r="27" spans="1:8" ht="18" customHeight="1" x14ac:dyDescent="0.15">
      <c r="A27" s="47">
        <v>26</v>
      </c>
      <c r="B27" s="52" t="s">
        <v>169</v>
      </c>
      <c r="C27" s="47" t="s">
        <v>170</v>
      </c>
      <c r="D27" s="50"/>
      <c r="E27" s="54" t="s">
        <v>134</v>
      </c>
      <c r="F27" s="50" t="s">
        <v>149</v>
      </c>
      <c r="G27" s="50" t="s">
        <v>135</v>
      </c>
      <c r="H27" s="52"/>
    </row>
    <row r="28" spans="1:8" ht="18" customHeight="1" x14ac:dyDescent="0.15">
      <c r="A28" s="47">
        <v>27</v>
      </c>
      <c r="B28" s="52" t="s">
        <v>171</v>
      </c>
      <c r="C28" s="47" t="s">
        <v>172</v>
      </c>
      <c r="D28" s="50"/>
      <c r="E28" s="54" t="s">
        <v>134</v>
      </c>
      <c r="F28" s="50" t="s">
        <v>149</v>
      </c>
      <c r="G28" s="50" t="s">
        <v>135</v>
      </c>
      <c r="H28" s="52" t="s">
        <v>173</v>
      </c>
    </row>
    <row r="29" spans="1:8" ht="18" customHeight="1" x14ac:dyDescent="0.15">
      <c r="A29" s="47">
        <v>28</v>
      </c>
      <c r="B29" s="52" t="s">
        <v>174</v>
      </c>
      <c r="C29" s="47" t="s">
        <v>175</v>
      </c>
      <c r="D29" s="50" t="s">
        <v>176</v>
      </c>
      <c r="E29" s="54" t="s">
        <v>134</v>
      </c>
      <c r="F29" s="50" t="s">
        <v>149</v>
      </c>
      <c r="G29" s="50" t="s">
        <v>135</v>
      </c>
      <c r="H29" s="52"/>
    </row>
    <row r="30" spans="1:8" ht="18" customHeight="1" x14ac:dyDescent="0.15">
      <c r="A30" s="47">
        <v>29</v>
      </c>
      <c r="B30" s="48" t="s">
        <v>177</v>
      </c>
      <c r="C30" s="47" t="s">
        <v>178</v>
      </c>
      <c r="D30" s="47" t="s">
        <v>179</v>
      </c>
      <c r="E30" s="54" t="s">
        <v>134</v>
      </c>
      <c r="F30" s="50" t="s">
        <v>149</v>
      </c>
      <c r="G30" s="50" t="s">
        <v>135</v>
      </c>
      <c r="H30" s="52"/>
    </row>
    <row r="31" spans="1:8" ht="18" customHeight="1" x14ac:dyDescent="0.15">
      <c r="A31" s="47">
        <v>30</v>
      </c>
      <c r="B31" s="52" t="s">
        <v>187</v>
      </c>
      <c r="C31" s="47" t="s">
        <v>180</v>
      </c>
      <c r="D31" s="50" t="s">
        <v>181</v>
      </c>
      <c r="E31" s="54" t="s">
        <v>134</v>
      </c>
      <c r="F31" s="50" t="s">
        <v>149</v>
      </c>
      <c r="G31" s="50" t="s">
        <v>135</v>
      </c>
      <c r="H31" s="52"/>
    </row>
    <row r="32" spans="1:8" ht="18" customHeight="1" x14ac:dyDescent="0.15">
      <c r="A32" s="47">
        <v>31</v>
      </c>
      <c r="B32" s="48" t="s">
        <v>182</v>
      </c>
      <c r="C32" s="47" t="s">
        <v>183</v>
      </c>
      <c r="D32" s="47" t="s">
        <v>184</v>
      </c>
      <c r="E32" s="54" t="s">
        <v>134</v>
      </c>
      <c r="F32" s="50" t="s">
        <v>149</v>
      </c>
      <c r="G32" s="50" t="s">
        <v>135</v>
      </c>
      <c r="H32" s="52"/>
    </row>
    <row r="33" spans="1:8" ht="18" customHeight="1" x14ac:dyDescent="0.15">
      <c r="A33" s="47">
        <v>32</v>
      </c>
      <c r="B33" s="48" t="s">
        <v>185</v>
      </c>
      <c r="C33" s="47" t="s">
        <v>278</v>
      </c>
      <c r="D33" s="47" t="s">
        <v>279</v>
      </c>
      <c r="E33" s="54" t="s">
        <v>134</v>
      </c>
      <c r="F33" s="50" t="s">
        <v>149</v>
      </c>
      <c r="G33" s="50" t="s">
        <v>135</v>
      </c>
      <c r="H33" s="52"/>
    </row>
    <row r="34" spans="1:8" x14ac:dyDescent="0.15">
      <c r="A34" s="55" t="s">
        <v>265</v>
      </c>
      <c r="B34" s="45"/>
      <c r="C34" s="45"/>
      <c r="D34" s="45"/>
      <c r="E34" s="45"/>
      <c r="F34" s="45"/>
      <c r="G34" s="45"/>
      <c r="H34" s="56"/>
    </row>
    <row r="35" spans="1:8" ht="16.5" customHeight="1" x14ac:dyDescent="0.15">
      <c r="A35" s="108" t="s">
        <v>186</v>
      </c>
      <c r="B35" s="109"/>
      <c r="C35" s="109"/>
      <c r="D35" s="109"/>
      <c r="E35" s="109"/>
      <c r="F35" s="109"/>
      <c r="G35" s="109"/>
      <c r="H35" s="110"/>
    </row>
  </sheetData>
  <mergeCells count="4">
    <mergeCell ref="A35:H35"/>
    <mergeCell ref="A1:H1"/>
    <mergeCell ref="A3:H3"/>
    <mergeCell ref="A2:H2"/>
  </mergeCells>
  <phoneticPr fontId="7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76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11" sqref="A11:M11"/>
    </sheetView>
  </sheetViews>
  <sheetFormatPr baseColWidth="10" defaultColWidth="8.83203125" defaultRowHeight="15" x14ac:dyDescent="0.15"/>
  <cols>
    <col min="13" max="13" width="24" customWidth="1"/>
  </cols>
  <sheetData>
    <row r="1" spans="1:13" x14ac:dyDescent="0.15">
      <c r="A1" s="120" t="s">
        <v>267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3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3" ht="20" customHeight="1" x14ac:dyDescent="0.15">
      <c r="A3" s="115" t="s">
        <v>188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1:13" ht="20" customHeight="1" x14ac:dyDescent="0.15">
      <c r="A4" s="116" t="s">
        <v>196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</row>
    <row r="5" spans="1:13" ht="29" customHeight="1" x14ac:dyDescent="0.15">
      <c r="A5" s="114" t="s">
        <v>189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</row>
    <row r="6" spans="1:13" ht="29" customHeight="1" x14ac:dyDescent="0.15">
      <c r="A6" s="114" t="s">
        <v>199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</row>
    <row r="7" spans="1:13" ht="29" customHeight="1" x14ac:dyDescent="0.15">
      <c r="A7" s="114" t="s">
        <v>202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</row>
    <row r="8" spans="1:13" ht="29" customHeight="1" x14ac:dyDescent="0.15">
      <c r="A8" s="114" t="s">
        <v>201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</row>
    <row r="9" spans="1:13" ht="29" customHeight="1" x14ac:dyDescent="0.15">
      <c r="A9" s="114" t="s">
        <v>204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</row>
    <row r="10" spans="1:13" ht="29" customHeight="1" x14ac:dyDescent="0.15">
      <c r="A10" s="114" t="s">
        <v>203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</row>
    <row r="11" spans="1:13" ht="29" customHeight="1" x14ac:dyDescent="0.15">
      <c r="A11" s="114" t="s">
        <v>197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</row>
    <row r="12" spans="1:13" ht="29" customHeight="1" x14ac:dyDescent="0.15">
      <c r="A12" s="114" t="s">
        <v>205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</row>
    <row r="13" spans="1:13" ht="29" customHeight="1" x14ac:dyDescent="0.15">
      <c r="A13" s="114" t="s">
        <v>206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</row>
    <row r="14" spans="1:13" ht="29" customHeight="1" x14ac:dyDescent="0.15">
      <c r="A14" s="114" t="s">
        <v>207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</row>
    <row r="15" spans="1:13" ht="29" customHeight="1" x14ac:dyDescent="0.15">
      <c r="A15" s="114" t="s">
        <v>208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</row>
    <row r="16" spans="1:13" ht="29" customHeight="1" x14ac:dyDescent="0.15">
      <c r="A16" s="114" t="s">
        <v>209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</row>
    <row r="17" spans="1:13" ht="29" customHeight="1" x14ac:dyDescent="0.15">
      <c r="A17" s="114" t="s">
        <v>198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</row>
    <row r="18" spans="1:13" ht="29" customHeight="1" x14ac:dyDescent="0.15">
      <c r="A18" s="118" t="s">
        <v>222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</row>
    <row r="19" spans="1:13" ht="29" customHeight="1" x14ac:dyDescent="0.15">
      <c r="A19" s="118" t="s">
        <v>262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</row>
    <row r="20" spans="1:13" ht="29" customHeight="1" x14ac:dyDescent="0.15">
      <c r="A20" s="118" t="s">
        <v>263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</row>
    <row r="21" spans="1:13" ht="29" customHeight="1" x14ac:dyDescent="0.15">
      <c r="A21" s="114" t="s">
        <v>210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</row>
    <row r="22" spans="1:13" ht="29" customHeight="1" x14ac:dyDescent="0.15">
      <c r="A22" s="114" t="s">
        <v>211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</row>
    <row r="23" spans="1:13" ht="29" customHeight="1" x14ac:dyDescent="0.15">
      <c r="A23" s="114" t="s">
        <v>212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</row>
    <row r="24" spans="1:13" ht="29" customHeight="1" x14ac:dyDescent="0.15">
      <c r="A24" s="114" t="s">
        <v>213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</row>
    <row r="25" spans="1:13" ht="29" customHeight="1" x14ac:dyDescent="0.15">
      <c r="A25" s="118" t="s">
        <v>220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</row>
    <row r="26" spans="1:13" ht="29" customHeight="1" x14ac:dyDescent="0.15">
      <c r="A26" s="114" t="s">
        <v>215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</row>
    <row r="27" spans="1:13" ht="29" customHeight="1" x14ac:dyDescent="0.15">
      <c r="A27" s="114" t="s">
        <v>214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</row>
    <row r="28" spans="1:13" ht="29" customHeight="1" x14ac:dyDescent="0.15">
      <c r="A28" s="118" t="s">
        <v>221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</row>
    <row r="29" spans="1:13" ht="29" customHeight="1" x14ac:dyDescent="0.15">
      <c r="A29" s="114" t="s">
        <v>217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</row>
    <row r="30" spans="1:13" ht="29" customHeight="1" x14ac:dyDescent="0.15">
      <c r="A30" s="114" t="s">
        <v>216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</row>
    <row r="31" spans="1:13" ht="29" customHeight="1" x14ac:dyDescent="0.15">
      <c r="A31" s="114" t="s">
        <v>190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</row>
    <row r="32" spans="1:13" ht="29" customHeight="1" x14ac:dyDescent="0.15">
      <c r="A32" s="114" t="s">
        <v>191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</row>
    <row r="33" spans="1:13" ht="29" customHeight="1" x14ac:dyDescent="0.15">
      <c r="A33" s="114" t="s">
        <v>192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</row>
    <row r="34" spans="1:13" ht="29" customHeight="1" x14ac:dyDescent="0.15">
      <c r="A34" s="114" t="s">
        <v>200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</row>
    <row r="35" spans="1:13" ht="29" customHeight="1" x14ac:dyDescent="0.15">
      <c r="A35" s="114" t="s">
        <v>193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</row>
    <row r="36" spans="1:13" ht="20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1:13" ht="20" customHeight="1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8" spans="1:13" ht="30" customHeight="1" x14ac:dyDescent="0.15">
      <c r="A38" s="119" t="s">
        <v>194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</row>
    <row r="39" spans="1:13" ht="20" customHeight="1" x14ac:dyDescent="0.1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  <row r="40" spans="1:13" ht="30" customHeight="1" x14ac:dyDescent="0.15">
      <c r="A40" s="119" t="s">
        <v>195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</row>
  </sheetData>
  <mergeCells count="36">
    <mergeCell ref="A29:M29"/>
    <mergeCell ref="A30:M30"/>
    <mergeCell ref="A31:M31"/>
    <mergeCell ref="A26:M26"/>
    <mergeCell ref="A22:M22"/>
    <mergeCell ref="A18:M18"/>
    <mergeCell ref="A40:M40"/>
    <mergeCell ref="A24:M24"/>
    <mergeCell ref="A25:M25"/>
    <mergeCell ref="A1:M2"/>
    <mergeCell ref="A32:M32"/>
    <mergeCell ref="A33:M33"/>
    <mergeCell ref="A34:M34"/>
    <mergeCell ref="A35:M35"/>
    <mergeCell ref="A38:M38"/>
    <mergeCell ref="A27:M27"/>
    <mergeCell ref="A28:M28"/>
    <mergeCell ref="A23:M23"/>
    <mergeCell ref="A19:M19"/>
    <mergeCell ref="A20:M20"/>
    <mergeCell ref="A21:M21"/>
    <mergeCell ref="A8:M8"/>
    <mergeCell ref="A9:M9"/>
    <mergeCell ref="A10:M10"/>
    <mergeCell ref="A11:M11"/>
    <mergeCell ref="A17:M17"/>
    <mergeCell ref="A13:M13"/>
    <mergeCell ref="A14:M14"/>
    <mergeCell ref="A15:M15"/>
    <mergeCell ref="A16:M16"/>
    <mergeCell ref="A12:M12"/>
    <mergeCell ref="A7:M7"/>
    <mergeCell ref="A3:M3"/>
    <mergeCell ref="A4:M4"/>
    <mergeCell ref="A5:M5"/>
    <mergeCell ref="A6:M6"/>
  </mergeCells>
  <phoneticPr fontId="7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半包预算</vt:lpstr>
      <vt:lpstr>半包材料清单</vt:lpstr>
      <vt:lpstr>预算协议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revision>1</cp:revision>
  <cp:lastPrinted>2018-06-15T22:50:55Z</cp:lastPrinted>
  <dcterms:created xsi:type="dcterms:W3CDTF">2014-04-05T02:40:04Z</dcterms:created>
  <dcterms:modified xsi:type="dcterms:W3CDTF">2018-10-29T08:07:30Z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