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Capacity">Sheet1!$B$12</definedName>
    <definedName name="CapBuildCost">Sheet1!$B$6</definedName>
    <definedName name="CurrDemand">Sheet1!$B$4</definedName>
    <definedName name="PctGrowth">Sheet1!$B$5</definedName>
    <definedName name="UnitOpCost">Sheet1!$B$9</definedName>
    <definedName name="UnitPrice">Sheet1!$B$7</definedName>
    <definedName name="UnitVarCost">Sheet1!$B$8</definedName>
  </definedNames>
  <calcPr fullCalcOnLoad="1"/>
</workbook>
</file>

<file path=xl/calcChain.xml><?xml version="1.0" encoding="utf-8"?>
<calcChain xmlns="http://schemas.openxmlformats.org/spreadsheetml/2006/main">
  <c r="B40" i="2" l="1"/>
</calcChain>
</file>

<file path=xl/sharedStrings.xml><?xml version="1.0" encoding="utf-8"?>
<sst xmlns="http://schemas.openxmlformats.org/spreadsheetml/2006/main" count="50" uniqueCount="47">
  <si>
    <t xml:space="preserve">Demanda de productos farmacéuticos </t>
  </si>
  <si>
    <t xml:space="preserve">Nombres de rango </t>
  </si>
  <si>
    <t xml:space="preserve">Capacidad </t>
  </si>
  <si>
    <t xml:space="preserve">=¡Modelo! $B$12 </t>
  </si>
  <si>
    <t xml:space="preserve">Entradas </t>
  </si>
  <si>
    <t xml:space="preserve">CapBuildCost </t>
  </si>
  <si>
    <t xml:space="preserve">=¡Modelo! $B$6 </t>
  </si>
  <si>
    <t xml:space="preserve">Demanda del año actual </t>
  </si>
  <si>
    <t xml:space="preserve">CurrDemand </t>
  </si>
  <si>
    <t xml:space="preserve">=¡Modelo! $B$4 </t>
  </si>
  <si>
    <t>Crecimiento anual de la demanda</t>
  </si>
  <si>
    <t xml:space="preserve">PctGrowth </t>
  </si>
  <si>
    <t xml:space="preserve">=¡Modelo! $B$5 </t>
  </si>
  <si>
    <t xml:space="preserve">Costo de la capacidad unitaria (costo unical) </t>
  </si>
  <si>
    <t xml:space="preserve">UnitOpCost </t>
  </si>
  <si>
    <t xml:space="preserve">=¡Modelo! $B$9 </t>
  </si>
  <si>
    <t xml:space="preserve">Precio de venta unitario </t>
  </si>
  <si>
    <t xml:space="preserve">Precio unitario </t>
  </si>
  <si>
    <t xml:space="preserve">=¡Modelo! $B$7 </t>
  </si>
  <si>
    <t xml:space="preserve">Costo variable por unidad </t>
  </si>
  <si>
    <t xml:space="preserve">Costo unitario </t>
  </si>
  <si>
    <t xml:space="preserve">.=¡Modelo! $B$8 </t>
  </si>
  <si>
    <t xml:space="preserve">Costo unitario de funcionamiento (por año) </t>
  </si>
  <si>
    <t xml:space="preserve">Variable de decisión ULZ 000024 Unidades de capacidad para construir ahora </t>
  </si>
  <si>
    <t>Units of capacity to build now</t>
  </si>
  <si>
    <t xml:space="preserve">Cálculos de ganancias anuales </t>
  </si>
  <si>
    <t xml:space="preserve">Año 1 </t>
  </si>
  <si>
    <t xml:space="preserve">Año 2 </t>
  </si>
  <si>
    <t xml:space="preserve">Año 3 </t>
  </si>
  <si>
    <t xml:space="preserve">Año 4 </t>
  </si>
  <si>
    <t xml:space="preserve">Año 5 </t>
  </si>
  <si>
    <t>Año 6</t>
  </si>
  <si>
    <t xml:space="preserve">Año 7 </t>
  </si>
  <si>
    <t xml:space="preserve">Año 8 </t>
  </si>
  <si>
    <t xml:space="preserve">Año 9 </t>
  </si>
  <si>
    <t xml:space="preserve">Año 10 </t>
  </si>
  <si>
    <t xml:space="preserve">Demanda </t>
  </si>
  <si>
    <t xml:space="preserve">Costo de capacidad (construcción) </t>
  </si>
  <si>
    <t xml:space="preserve">Costo de capacidad (operación) </t>
  </si>
  <si>
    <t xml:space="preserve">Unidades producidas </t>
  </si>
  <si>
    <t xml:space="preserve">Ingresos por ventas </t>
  </si>
  <si>
    <t xml:space="preserve">Costo variable de la producción </t>
  </si>
  <si>
    <t xml:space="preserve">Beneficios </t>
  </si>
  <si>
    <t xml:space="preserve">Beneficio total para los 10 años </t>
  </si>
  <si>
    <t xml:space="preserve">Tabla de datos para el beneficio total frente a las unidades de capacidad </t>
  </si>
  <si>
    <t xml:space="preserve">Análisis usando NPV (se podría usar cualquier tasa de descuento - yo elegí el 10%) </t>
  </si>
  <si>
    <t>NVP</t>
  </si>
</sst>
</file>

<file path=xl/styles.xml><?xml version="1.0" encoding="utf-8"?>
<styleSheet xmlns="http://schemas.openxmlformats.org/spreadsheetml/2006/main">
  <numFmts count="2">
    <numFmt numFmtId="177" formatCode="&quot;$&quot;#,##0;\-&quot;$&quot;#,##0"/>
    <numFmt numFmtId="178" formatCode="&quot;$&quot;#,##0.00;\-&quot;$&quot;#,##0.00"/>
  </numFmts>
  <fonts count="4"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6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/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 quotePrefix="1">
      <alignment horizontal="left"/>
    </xf>
    <xf numFmtId="0" fontId="1" fillId="0" borderId="0" xfId="0" applyFont="1"/>
    <xf numFmtId="0" fontId="1" fillId="2" borderId="0" xfId="0" applyFont="1" applyFill="1" applyBorder="1"/>
    <xf numFmtId="9" fontId="1" fillId="2" borderId="0" xfId="0" applyNumberFormat="1" applyFont="1" applyFill="1" applyBorder="1"/>
    <xf numFmtId="178" fontId="1" fillId="2" borderId="0" xfId="0" applyNumberFormat="1" applyFont="1" applyFill="1" applyBorder="1"/>
    <xf numFmtId="0" fontId="1" fillId="3" borderId="0" xfId="0" applyFont="1" applyFill="1" applyBorder="1"/>
    <xf numFmtId="0" fontId="1" fillId="0" borderId="0" xfId="0" applyFont="1" applyAlignment="1">
      <alignment horizontal="right"/>
    </xf>
    <xf numFmtId="1" fontId="1" fillId="0" borderId="0" xfId="0" applyNumberFormat="1" applyFont="1"/>
    <xf numFmtId="177" fontId="1" fillId="0" borderId="0" xfId="0" applyNumberFormat="1" applyFont="1"/>
    <xf numFmtId="177" fontId="1" fillId="4" borderId="0" xfId="0" applyNumberFormat="1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174626</xdr:colOff>
      <xdr:row>26</xdr:row>
      <xdr:rowOff>158749</xdr:rowOff>
    </xdr:from>
    <xdr:to>
      <xdr:col>8</xdr:col>
      <xdr:colOff>259378</xdr:colOff>
      <xdr:row>32</xdr:row>
      <xdr:rowOff>97844</xdr:rowOff>
    </xdr:to>
    <xdr:sp macro="">
      <xdr:nvSpPr>
        <xdr:cNvPr id="1" name="TextBox 3"/>
        <xdr:cNvSpPr txBox="1"/>
      </xdr:nvSpPr>
      <xdr:spPr>
        <a:xfrm>
          <a:off x="3590925" y="5114925"/>
          <a:ext cx="3133725" cy="1085850"/>
        </a:xfrm>
        <a:prstGeom prst="roundRect"/>
        <a:solidFill>
          <a:srgbClr val="D9D9D9">
            <a:lumMod val="85000"/>
          </a:srgbClr>
        </a:solidFill>
        <a:ln w="9525" cmpd="sng">
          <a:solidFill>
            <a:srgbClr val="BCBCBC">
              <a:shade val="50000"/>
            </a:srgb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="horz" anchor="t"/>
        <a:p>
          <a:pPr/>
          <a:r>
            <a:rPr lang="en-US" sz="1100"/>
            <a:t>This could be fine tuned (with a finer grid), but it is clear that a capacity somewhere around 55,000 produces the greatest 10-year total profit.  See below for a slightly different analysis using NPV rather than total profit.</a:t>
          </a:r>
        </a:p>
      </xdr:txBody>
    </xdr:sp>
    <xdr:clientData/>
  </xdr:twoCellAnchor>
  <xdr:twoCellAnchor>
    <xdr:from>
      <xdr:col>2</xdr:col>
      <xdr:colOff>546100</xdr:colOff>
      <xdr:row>3</xdr:row>
      <xdr:rowOff>6350</xdr:rowOff>
    </xdr:from>
    <xdr:to>
      <xdr:col>6</xdr:col>
      <xdr:colOff>274320</xdr:colOff>
      <xdr:row>7</xdr:row>
      <xdr:rowOff>83820</xdr:rowOff>
    </xdr:to>
    <xdr:sp macro="">
      <xdr:nvSpPr>
        <xdr:cNvPr id="2" name="TextBox 4"/>
        <xdr:cNvSpPr txBox="1"/>
      </xdr:nvSpPr>
      <xdr:spPr>
        <a:xfrm>
          <a:off x="3352800" y="581025"/>
          <a:ext cx="2162175" cy="838200"/>
        </a:xfrm>
        <a:prstGeom prst="roundRect"/>
        <a:solidFill>
          <a:srgbClr val="D9D9D9">
            <a:lumMod val="85000"/>
          </a:srgbClr>
        </a:solidFill>
        <a:ln w="9525" cmpd="sng">
          <a:solidFill>
            <a:srgbClr val="BCBCBC">
              <a:shade val="50000"/>
            </a:srgb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="horz" anchor="t"/>
        <a:p>
          <a:pPr/>
          <a:r>
            <a:rPr lang="en-US" sz="1100"/>
            <a:t>This model assumes that the company produces the smaller of demand and capacity each year.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fc51df-d786-4c38-a0d5-cd2c6c8b308b}">
  <sheetPr codeName="Sheet1"/>
  <dimension ref="A1:N65"/>
  <sheetViews>
    <sheetView tabSelected="1" workbookViewId="0" topLeftCell="A1"/>
  </sheetViews>
  <sheetFormatPr defaultColWidth="9.14428571428571" defaultRowHeight="15" customHeight="1"/>
  <cols>
    <col min="1" max="1" width="30.8571428571429" style="6" customWidth="1"/>
    <col min="2" max="2" width="11.2857142857143" style="6" bestFit="1" customWidth="1"/>
    <col min="3" max="8" width="9.14285714285714" style="6"/>
    <col min="9" max="9" width="12.5714285714286" style="6" customWidth="1"/>
    <col min="10" max="16384" width="9.14285714285714" style="6"/>
  </cols>
  <sheetData>
    <row r="1" spans="1:13" ht="15">
      <c r="A1" s="2" t="s">
        <v>0</v>
      </c>
      <c r="I1" s="2" t="s">
        <v>1</v>
      </c>
      <c r="M1" s="2"/>
    </row>
    <row r="2" spans="9:14" ht="15">
      <c r="I2" s="3" t="s">
        <v>2</v>
      </c>
      <c r="J2" s="3" t="s">
        <v>3</v>
      </c>
      <c r="M2" s="4"/>
      <c r="N2" s="5"/>
    </row>
    <row r="3" spans="1:14" ht="15">
      <c r="A3" s="2" t="s">
        <v>4</v>
      </c>
      <c r="I3" s="3" t="s">
        <v>5</v>
      </c>
      <c r="J3" s="3" t="s">
        <v>6</v>
      </c>
      <c r="M3" s="4"/>
      <c r="N3" s="5"/>
    </row>
    <row r="4" spans="1:14" ht="15">
      <c r="A4" s="6" t="s">
        <v>7</v>
      </c>
      <c r="B4" s="7">
        <v>50000</v>
      </c>
      <c r="I4" s="3" t="s">
        <v>8</v>
      </c>
      <c r="J4" s="3" t="s">
        <v>9</v>
      </c>
      <c r="M4" s="4"/>
      <c r="N4" s="5"/>
    </row>
    <row r="5" spans="1:14" ht="15">
      <c r="A5" s="6" t="s">
        <v>10</v>
      </c>
      <c r="B5" s="8">
        <v>0.050000000000000003</v>
      </c>
      <c r="I5" s="3" t="s">
        <v>11</v>
      </c>
      <c r="J5" s="3" t="s">
        <v>12</v>
      </c>
      <c r="M5" s="4"/>
      <c r="N5" s="5"/>
    </row>
    <row r="6" spans="1:14" ht="15">
      <c r="A6" s="6" t="s">
        <v>13</v>
      </c>
      <c r="B6" s="9">
        <v>16</v>
      </c>
      <c r="I6" s="3" t="s">
        <v>14</v>
      </c>
      <c r="J6" s="3" t="s">
        <v>15</v>
      </c>
      <c r="M6" s="4"/>
      <c r="N6" s="5"/>
    </row>
    <row r="7" spans="1:14" ht="15">
      <c r="A7" s="6" t="s">
        <v>16</v>
      </c>
      <c r="B7" s="9">
        <v>3</v>
      </c>
      <c r="I7" s="3" t="s">
        <v>17</v>
      </c>
      <c r="J7" s="3" t="s">
        <v>18</v>
      </c>
      <c r="M7" s="4"/>
      <c r="N7" s="5"/>
    </row>
    <row r="8" spans="1:14" ht="15">
      <c r="A8" s="6" t="s">
        <v>19</v>
      </c>
      <c r="B8" s="9">
        <v>0.20000000000000001</v>
      </c>
      <c r="I8" s="3" t="s">
        <v>20</v>
      </c>
      <c r="J8" s="3" t="s">
        <v>21</v>
      </c>
      <c r="M8" s="4"/>
      <c r="N8" s="5"/>
    </row>
    <row r="9" spans="1:14" ht="15">
      <c r="A9" s="6" t="s">
        <v>22</v>
      </c>
      <c r="B9" s="9">
        <v>0.40000000000000002</v>
      </c>
      <c r="M9" s="4"/>
      <c r="N9" s="5"/>
    </row>
    <row r="10" spans="13:14" ht="15">
      <c r="M10" s="4"/>
      <c r="N10" s="5"/>
    </row>
    <row r="11" spans="1:14" ht="15">
      <c r="A11" s="2" t="s">
        <v>23</v>
      </c>
      <c r="M11" s="4"/>
      <c r="N11" s="5"/>
    </row>
    <row r="12" spans="1:14" ht="15">
      <c r="A12" s="6" t="s">
        <v>24</v>
      </c>
      <c r="B12" s="10">
        <v>55000</v>
      </c>
      <c r="M12" s="4"/>
      <c r="N12" s="5"/>
    </row>
    <row r="13" spans="13:14" ht="15">
      <c r="M13" s="4"/>
      <c r="N13" s="5"/>
    </row>
    <row r="14" spans="1:14" ht="15">
      <c r="A14" s="2" t="s">
        <v>25</v>
      </c>
      <c r="B14" s="11" t="s">
        <v>26</v>
      </c>
      <c r="C14" s="11" t="s">
        <v>27</v>
      </c>
      <c r="D14" s="11" t="s">
        <v>28</v>
      </c>
      <c r="E14" s="11" t="s">
        <v>29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34</v>
      </c>
      <c r="K14" s="11" t="s">
        <v>35</v>
      </c>
      <c r="M14" s="4"/>
      <c r="N14" s="5"/>
    </row>
    <row r="15" spans="1:14" ht="15">
      <c r="A15" s="6" t="s">
        <v>36</v>
      </c>
      <c r="B15" s="6">
        <f>CurrDemand</f>
        <v>50000</v>
      </c>
      <c r="C15" s="12">
        <f>B15*(1+PctGrowth)</f>
        <v>52500</v>
      </c>
      <c r="D15" s="12">
        <f t="shared" si="0" ref="D15:K15">C15*(1+PctGrowth)</f>
        <v>55125</v>
      </c>
      <c r="E15" s="12">
        <f t="shared" si="0"/>
        <v>57881.25</v>
      </c>
      <c r="F15" s="12">
        <f t="shared" si="0"/>
        <v>60775.3125</v>
      </c>
      <c r="G15" s="12">
        <f t="shared" si="0"/>
        <v>63814.078125</v>
      </c>
      <c r="H15" s="12">
        <f t="shared" si="0"/>
        <v>67004.782031249997</v>
      </c>
      <c r="I15" s="12">
        <f t="shared" si="0"/>
        <v>70355.021132812501</v>
      </c>
      <c r="J15" s="12">
        <f t="shared" si="0"/>
        <v>73872.772189453128</v>
      </c>
      <c r="K15" s="12">
        <f t="shared" si="0"/>
        <v>77566.41079892579</v>
      </c>
      <c r="M15" s="4"/>
      <c r="N15" s="5"/>
    </row>
    <row r="16" spans="1:14" ht="15">
      <c r="A16" s="6" t="s">
        <v>37</v>
      </c>
      <c r="B16" s="6">
        <f>Capacity*CapBuildCost</f>
        <v>880000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M16" s="4"/>
      <c r="N16" s="5"/>
    </row>
    <row r="17" spans="1:14" ht="15">
      <c r="A17" s="6" t="s">
        <v>38</v>
      </c>
      <c r="B17" s="6">
        <f>UnitOpCost*Capacity</f>
        <v>22000</v>
      </c>
      <c r="C17" s="6">
        <f t="shared" si="1" ref="C17:K17">UnitOpCost*Capacity</f>
        <v>22000</v>
      </c>
      <c r="D17" s="6">
        <f t="shared" si="1"/>
        <v>22000</v>
      </c>
      <c r="E17" s="6">
        <f t="shared" si="1"/>
        <v>22000</v>
      </c>
      <c r="F17" s="6">
        <f t="shared" si="1"/>
        <v>22000</v>
      </c>
      <c r="G17" s="6">
        <f t="shared" si="1"/>
        <v>22000</v>
      </c>
      <c r="H17" s="6">
        <f t="shared" si="1"/>
        <v>22000</v>
      </c>
      <c r="I17" s="6">
        <f t="shared" si="1"/>
        <v>22000</v>
      </c>
      <c r="J17" s="6">
        <f t="shared" si="1"/>
        <v>22000</v>
      </c>
      <c r="K17" s="6">
        <f t="shared" si="1"/>
        <v>22000</v>
      </c>
      <c r="M17" s="4"/>
      <c r="N17" s="5"/>
    </row>
    <row r="18" spans="1:14" ht="15">
      <c r="A18" s="6" t="s">
        <v>39</v>
      </c>
      <c r="B18" s="12">
        <f>MIN(Capacity,B15)</f>
        <v>50000</v>
      </c>
      <c r="C18" s="12">
        <f t="shared" si="2" ref="C18:K18">MIN(Capacity,C15)</f>
        <v>52500</v>
      </c>
      <c r="D18" s="12">
        <f t="shared" si="2"/>
        <v>55000</v>
      </c>
      <c r="E18" s="12">
        <f t="shared" si="2"/>
        <v>55000</v>
      </c>
      <c r="F18" s="12">
        <f t="shared" si="2"/>
        <v>55000</v>
      </c>
      <c r="G18" s="12">
        <f t="shared" si="2"/>
        <v>55000</v>
      </c>
      <c r="H18" s="12">
        <f t="shared" si="2"/>
        <v>55000</v>
      </c>
      <c r="I18" s="12">
        <f t="shared" si="2"/>
        <v>55000</v>
      </c>
      <c r="J18" s="12">
        <f t="shared" si="2"/>
        <v>55000</v>
      </c>
      <c r="K18" s="12">
        <f t="shared" si="2"/>
        <v>55000</v>
      </c>
      <c r="M18" s="4"/>
      <c r="N18" s="5"/>
    </row>
    <row r="19" spans="1:14" ht="15">
      <c r="A19" s="6" t="s">
        <v>40</v>
      </c>
      <c r="B19" s="12">
        <f>UnitPrice*B18</f>
        <v>150000</v>
      </c>
      <c r="C19" s="12">
        <f t="shared" si="3" ref="C19:K19">UnitPrice*C18</f>
        <v>157500</v>
      </c>
      <c r="D19" s="12">
        <f t="shared" si="3"/>
        <v>165000</v>
      </c>
      <c r="E19" s="12">
        <f t="shared" si="3"/>
        <v>165000</v>
      </c>
      <c r="F19" s="12">
        <f t="shared" si="3"/>
        <v>165000</v>
      </c>
      <c r="G19" s="12">
        <f t="shared" si="3"/>
        <v>165000</v>
      </c>
      <c r="H19" s="12">
        <f t="shared" si="3"/>
        <v>165000</v>
      </c>
      <c r="I19" s="12">
        <f t="shared" si="3"/>
        <v>165000</v>
      </c>
      <c r="J19" s="12">
        <f t="shared" si="3"/>
        <v>165000</v>
      </c>
      <c r="K19" s="12">
        <f t="shared" si="3"/>
        <v>165000</v>
      </c>
      <c r="M19" s="4"/>
      <c r="N19" s="5"/>
    </row>
    <row r="20" spans="1:14" ht="15">
      <c r="A20" s="6" t="s">
        <v>41</v>
      </c>
      <c r="B20" s="12">
        <f>UnitVarCost*B18</f>
        <v>10000</v>
      </c>
      <c r="C20" s="12">
        <f t="shared" si="4" ref="C20:K20">UnitVarCost*C18</f>
        <v>10500</v>
      </c>
      <c r="D20" s="12">
        <f t="shared" si="4"/>
        <v>11000</v>
      </c>
      <c r="E20" s="12">
        <f t="shared" si="4"/>
        <v>11000</v>
      </c>
      <c r="F20" s="12">
        <f t="shared" si="4"/>
        <v>11000</v>
      </c>
      <c r="G20" s="12">
        <f t="shared" si="4"/>
        <v>11000</v>
      </c>
      <c r="H20" s="12">
        <f t="shared" si="4"/>
        <v>11000</v>
      </c>
      <c r="I20" s="12">
        <f t="shared" si="4"/>
        <v>11000</v>
      </c>
      <c r="J20" s="12">
        <f t="shared" si="4"/>
        <v>11000</v>
      </c>
      <c r="K20" s="12">
        <f t="shared" si="4"/>
        <v>11000</v>
      </c>
      <c r="M20" s="4"/>
      <c r="N20" s="5"/>
    </row>
    <row r="21" spans="1:14" ht="15">
      <c r="A21" s="6" t="s">
        <v>42</v>
      </c>
      <c r="B21" s="12">
        <f>B19-B16-B17-B20</f>
        <v>-762000</v>
      </c>
      <c r="C21" s="12">
        <f t="shared" si="5" ref="C21:K21">C19-C16-C17-C20</f>
        <v>125000</v>
      </c>
      <c r="D21" s="12">
        <f t="shared" si="5"/>
        <v>132000</v>
      </c>
      <c r="E21" s="12">
        <f t="shared" si="5"/>
        <v>132000</v>
      </c>
      <c r="F21" s="12">
        <f t="shared" si="5"/>
        <v>132000</v>
      </c>
      <c r="G21" s="12">
        <f t="shared" si="5"/>
        <v>132000</v>
      </c>
      <c r="H21" s="12">
        <f t="shared" si="5"/>
        <v>132000</v>
      </c>
      <c r="I21" s="12">
        <f t="shared" si="5"/>
        <v>132000</v>
      </c>
      <c r="J21" s="12">
        <f t="shared" si="5"/>
        <v>132000</v>
      </c>
      <c r="K21" s="12">
        <f t="shared" si="5"/>
        <v>132000</v>
      </c>
      <c r="M21" s="4"/>
      <c r="N21" s="5"/>
    </row>
    <row r="22" spans="13:14" ht="15">
      <c r="M22" s="4"/>
      <c r="N22" s="5"/>
    </row>
    <row r="23" spans="1:14" ht="15">
      <c r="A23" s="6" t="s">
        <v>43</v>
      </c>
      <c r="B23" s="13">
        <f>SUM(B21:K21)</f>
        <v>419000</v>
      </c>
      <c r="M23" s="4"/>
      <c r="N23" s="5"/>
    </row>
    <row r="24" spans="13:14" ht="15">
      <c r="M24" s="4"/>
      <c r="N24" s="5"/>
    </row>
    <row r="25" spans="1:14" ht="15">
      <c r="A25" s="2" t="s">
        <v>44</v>
      </c>
      <c r="M25" s="4"/>
      <c r="N25" s="5"/>
    </row>
    <row r="26" spans="1:14" ht="15">
      <c r="A26" s="11" t="s">
        <v>2</v>
      </c>
      <c r="B26" s="11" t="s">
        <v>42</v>
      </c>
      <c r="M26" s="4"/>
      <c r="N26" s="5"/>
    </row>
    <row r="27" spans="2:14" ht="15">
      <c r="B27" s="13">
        <f>B23</f>
        <v>419000</v>
      </c>
      <c r="M27" s="4"/>
      <c r="N27" s="5"/>
    </row>
    <row r="28" spans="1:14" ht="15">
      <c r="A28" s="6">
        <v>40000</v>
      </c>
      <c r="B28" s="13">
        <f t="dataTable" ref="B28:B36" dt2D="0" dtr="0" r1="B12"/>
        <v>320000</v>
      </c>
      <c r="M28" s="4"/>
      <c r="N28" s="5"/>
    </row>
    <row r="29" spans="1:14" ht="15">
      <c r="A29" s="6">
        <v>45000</v>
      </c>
      <c r="B29" s="13">
        <v>360000</v>
      </c>
      <c r="M29" s="4"/>
      <c r="N29" s="5"/>
    </row>
    <row r="30" spans="1:14" ht="15">
      <c r="A30" s="6">
        <v>50000</v>
      </c>
      <c r="B30" s="13">
        <v>400000</v>
      </c>
      <c r="M30" s="4"/>
      <c r="N30" s="5"/>
    </row>
    <row r="31" spans="1:14" ht="15">
      <c r="A31" s="6">
        <v>55000</v>
      </c>
      <c r="B31" s="14">
        <v>419000</v>
      </c>
      <c r="M31" s="4"/>
      <c r="N31" s="5"/>
    </row>
    <row r="32" spans="1:14" ht="15">
      <c r="A32" s="6">
        <v>60000</v>
      </c>
      <c r="B32" s="13">
        <v>411417.5</v>
      </c>
      <c r="M32" s="4"/>
      <c r="N32" s="5"/>
    </row>
    <row r="33" spans="1:14" ht="15">
      <c r="A33" s="6">
        <v>65000</v>
      </c>
      <c r="B33" s="13">
        <v>380267.79375000001</v>
      </c>
      <c r="M33" s="4"/>
      <c r="N33" s="5"/>
    </row>
    <row r="34" spans="1:14" ht="15">
      <c r="A34" s="6">
        <v>70000</v>
      </c>
      <c r="B34" s="13">
        <v>327881.18343749997</v>
      </c>
      <c r="M34" s="4"/>
      <c r="N34" s="5"/>
    </row>
    <row r="35" spans="1:14" ht="15">
      <c r="A35" s="6">
        <v>75000</v>
      </c>
      <c r="B35" s="13">
        <v>253719.00473984375</v>
      </c>
      <c r="M35" s="4"/>
      <c r="N35" s="5"/>
    </row>
    <row r="36" spans="1:14" ht="15">
      <c r="A36" s="6">
        <v>80000</v>
      </c>
      <c r="B36" s="13">
        <v>160904.95497683596</v>
      </c>
      <c r="M36" s="4"/>
      <c r="N36" s="5"/>
    </row>
    <row r="37" spans="13:14" ht="15">
      <c r="M37" s="4"/>
      <c r="N37" s="5"/>
    </row>
    <row r="38" spans="1:14" ht="15">
      <c r="A38" s="2" t="s">
        <v>45</v>
      </c>
      <c r="M38" s="4"/>
      <c r="N38" s="5"/>
    </row>
    <row r="39" spans="1:14" ht="15">
      <c r="A39" s="11" t="s">
        <v>2</v>
      </c>
      <c r="B39" s="11" t="s">
        <v>46</v>
      </c>
      <c r="M39" s="4"/>
      <c r="N39" s="5"/>
    </row>
    <row r="40" spans="2:14" ht="15">
      <c r="B40" s="13">
        <f>NPV(0.1,B21:K21)</f>
        <v>-7429.5387411970287</v>
      </c>
      <c r="M40" s="4"/>
      <c r="N40" s="5"/>
    </row>
    <row r="41" spans="1:14" ht="15">
      <c r="A41" s="6">
        <v>20000</v>
      </c>
      <c r="B41" s="13">
        <f t="dataTable" ref="B41:B50" dt2D="0" dtr="0" r1="B12"/>
        <v>4030.1301647337455</v>
      </c>
      <c r="M41" s="4"/>
      <c r="N41" s="5"/>
    </row>
    <row r="42" spans="1:14" ht="15">
      <c r="A42" s="6">
        <v>25000</v>
      </c>
      <c r="B42" s="13">
        <v>5037.6627059171733</v>
      </c>
      <c r="M42" s="4"/>
      <c r="N42" s="5"/>
    </row>
    <row r="43" spans="1:14" ht="15">
      <c r="A43" s="6">
        <v>30000</v>
      </c>
      <c r="B43" s="13">
        <v>6045.1952471006725</v>
      </c>
      <c r="M43" s="4"/>
      <c r="N43" s="5"/>
    </row>
    <row r="44" spans="1:14" ht="15">
      <c r="A44" s="6">
        <v>35000</v>
      </c>
      <c r="B44" s="13">
        <v>7052.7277882840535</v>
      </c>
      <c r="M44" s="4"/>
      <c r="N44" s="5"/>
    </row>
    <row r="45" spans="1:14" ht="15">
      <c r="A45" s="6">
        <v>40000</v>
      </c>
      <c r="B45" s="13">
        <v>8060.2603294674909</v>
      </c>
      <c r="M45" s="4"/>
      <c r="N45" s="5"/>
    </row>
    <row r="46" spans="1:14" ht="15">
      <c r="A46" s="6">
        <v>45000</v>
      </c>
      <c r="B46" s="13">
        <v>9067.7928706509756</v>
      </c>
      <c r="M46" s="4"/>
      <c r="N46" s="5"/>
    </row>
    <row r="47" spans="1:14" ht="15">
      <c r="A47" s="6">
        <v>50000</v>
      </c>
      <c r="B47" s="14">
        <v>10075.325411834347</v>
      </c>
      <c r="M47" s="4"/>
      <c r="N47" s="5"/>
    </row>
    <row r="48" spans="1:14" ht="15">
      <c r="A48" s="6">
        <v>55000</v>
      </c>
      <c r="B48" s="13">
        <v>-7429.5387411970287</v>
      </c>
      <c r="M48" s="4"/>
      <c r="N48" s="5"/>
    </row>
    <row r="49" spans="1:14" ht="15">
      <c r="A49" s="6">
        <v>60000</v>
      </c>
      <c r="B49" s="13">
        <v>-45026.951217430513</v>
      </c>
      <c r="M49" s="4"/>
      <c r="N49" s="5"/>
    </row>
    <row r="50" spans="1:14" ht="15">
      <c r="A50" s="6">
        <v>65000</v>
      </c>
      <c r="B50" s="13">
        <v>-97616.872419019623</v>
      </c>
      <c r="M50" s="4"/>
      <c r="N50" s="5"/>
    </row>
    <row r="51" spans="13:14" ht="15">
      <c r="M51" s="4"/>
      <c r="N51" s="5"/>
    </row>
    <row r="52" spans="13:14" ht="15">
      <c r="M52" s="4"/>
      <c r="N52" s="5"/>
    </row>
    <row r="53" spans="13:14" ht="15">
      <c r="M53" s="4"/>
      <c r="N53" s="5"/>
    </row>
    <row r="54" spans="13:14" ht="15">
      <c r="M54" s="4"/>
      <c r="N54" s="5"/>
    </row>
    <row r="55" spans="13:14" ht="15">
      <c r="M55" s="4"/>
      <c r="N55" s="5"/>
    </row>
    <row r="56" spans="13:14" ht="15">
      <c r="M56" s="4"/>
      <c r="N56" s="5"/>
    </row>
    <row r="57" spans="13:14" ht="15">
      <c r="M57" s="4"/>
      <c r="N57" s="5"/>
    </row>
    <row r="58" spans="13:14" ht="15">
      <c r="M58" s="4"/>
      <c r="N58" s="5"/>
    </row>
    <row r="59" spans="13:14" ht="15">
      <c r="M59" s="4"/>
      <c r="N59" s="5"/>
    </row>
    <row r="60" spans="13:14" ht="15">
      <c r="M60" s="4"/>
      <c r="N60" s="5"/>
    </row>
    <row r="61" spans="13:14" ht="15">
      <c r="M61" s="4"/>
      <c r="N61" s="5"/>
    </row>
    <row r="62" spans="13:14" ht="15">
      <c r="M62" s="4"/>
      <c r="N62" s="5"/>
    </row>
    <row r="63" spans="13:14" ht="15">
      <c r="M63" s="4"/>
      <c r="N63" s="5"/>
    </row>
    <row r="64" spans="13:14" ht="15">
      <c r="M64" s="4"/>
      <c r="N64" s="5"/>
    </row>
    <row r="65" spans="13:14" ht="15">
      <c r="M65" s="4"/>
      <c r="N65" s="5"/>
    </row>
  </sheetData>
  <conditionalFormatting sqref="B28:B36">
    <cfRule type="top10" priority="2" dxfId="0" rank="1">
      <formula>LARGE(($B$28:$B$36),MIN(1,COUNT($B$28:$B$36)))&lt;=B28</formula>
    </cfRule>
  </conditionalFormatting>
  <conditionalFormatting sqref="B41:B50">
    <cfRule type="top10" priority="1" dxfId="0" rank="1">
      <formula>LARGE(($B$41:$B$50),MIN(1,COUNT($B$41:$B$50)))&lt;=B41</formula>
    </cfRule>
  </conditionalFormatting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