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unibamberg-my.sharepoint.com/personal/christopher-andreas_otto_stud_uni-bamberg_de/Documents/Masterarbeit/AAnotes/Comparison/"/>
    </mc:Choice>
  </mc:AlternateContent>
  <xr:revisionPtr revIDLastSave="639" documentId="8_{D02746F2-74A8-4270-B944-4C2940120070}" xr6:coauthVersionLast="45" xr6:coauthVersionMax="45" xr10:uidLastSave="{AA56911E-E44F-4DEF-9F35-7B84739E0AD2}"/>
  <bookViews>
    <workbookView xWindow="-108" yWindow="-108" windowWidth="23256" windowHeight="12576" xr2:uid="{00000000-000D-0000-FFFF-FFFF00000000}"/>
  </bookViews>
  <sheets>
    <sheet name="4) Test set performance" sheetId="1" r:id="rId1"/>
    <sheet name="Average Accuracy Performance" sheetId="5" r:id="rId2"/>
    <sheet name="Average AUC Performance" sheetId="6" r:id="rId3"/>
    <sheet name="Average BCE loss" sheetId="7" r:id="rId4"/>
    <sheet name="Average log(wP)" sheetId="8" r:id="rId5"/>
    <sheet name="1) Margin Validation" sheetId="2" r:id="rId6"/>
    <sheet name="2) Augmentation Validation" sheetId="3" r:id="rId7"/>
    <sheet name="3) Hyperparameter Setting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2" i="1"/>
  <c r="G29" i="1"/>
  <c r="G28" i="1"/>
  <c r="G16" i="1"/>
  <c r="G13" i="1"/>
  <c r="G10" i="1"/>
  <c r="G7" i="1"/>
  <c r="G5" i="1"/>
  <c r="I40" i="1" l="1"/>
  <c r="I39" i="1"/>
  <c r="I38" i="1"/>
  <c r="I37" i="1"/>
  <c r="I36" i="1"/>
  <c r="I35" i="1"/>
  <c r="I34" i="1"/>
  <c r="I32" i="1"/>
  <c r="I31" i="1"/>
  <c r="I30" i="1"/>
  <c r="I29" i="1"/>
  <c r="I28" i="1"/>
  <c r="I27" i="1"/>
  <c r="I26" i="1"/>
  <c r="I24" i="1"/>
  <c r="I22" i="1"/>
  <c r="I21" i="1"/>
  <c r="I20" i="1"/>
  <c r="I19" i="1"/>
  <c r="I18" i="1"/>
  <c r="I16" i="1" l="1"/>
  <c r="I15" i="1"/>
  <c r="I14" i="1"/>
  <c r="I13" i="1"/>
  <c r="I12" i="1"/>
  <c r="I11" i="1"/>
  <c r="I10" i="1"/>
  <c r="I23" i="1"/>
  <c r="I8" i="1"/>
  <c r="I7" i="1"/>
  <c r="I6" i="1"/>
  <c r="I5" i="1"/>
  <c r="I4" i="1"/>
  <c r="I3" i="1"/>
  <c r="I2" i="1"/>
  <c r="G38" i="1" l="1"/>
  <c r="G35" i="1"/>
  <c r="G34" i="1"/>
  <c r="G30" i="1"/>
  <c r="G27" i="1"/>
  <c r="G26" i="1"/>
  <c r="G14" i="1"/>
  <c r="G12" i="1"/>
  <c r="G11" i="1"/>
  <c r="G6" i="1"/>
  <c r="G4" i="1"/>
  <c r="G3" i="1"/>
  <c r="G2" i="1"/>
  <c r="G22" i="1"/>
  <c r="G21" i="1"/>
  <c r="G20" i="1"/>
  <c r="G18" i="1"/>
  <c r="G19" i="1"/>
  <c r="H40" i="1" l="1"/>
  <c r="H39" i="1"/>
  <c r="H38" i="1"/>
  <c r="H37" i="1"/>
  <c r="H36" i="1"/>
  <c r="H35" i="1"/>
  <c r="H34" i="1"/>
  <c r="H32" i="1"/>
  <c r="H31" i="1"/>
  <c r="H30" i="1"/>
  <c r="H29" i="1"/>
  <c r="H28" i="1"/>
  <c r="H27" i="1"/>
  <c r="H26" i="1"/>
  <c r="H24" i="1"/>
  <c r="H23" i="1"/>
  <c r="H22" i="1"/>
  <c r="H21" i="1"/>
  <c r="H20" i="1"/>
  <c r="H19" i="1"/>
  <c r="H18" i="1"/>
  <c r="H16" i="1"/>
  <c r="H15" i="1"/>
  <c r="H14" i="1"/>
  <c r="H13" i="1"/>
  <c r="H12" i="1"/>
  <c r="H11" i="1"/>
  <c r="H10" i="1"/>
  <c r="H8" i="1"/>
  <c r="H7" i="1"/>
  <c r="H6" i="1"/>
  <c r="H5" i="1"/>
  <c r="H4" i="1"/>
  <c r="H3" i="1"/>
  <c r="G31" i="1"/>
  <c r="G40" i="1"/>
  <c r="G39" i="1"/>
  <c r="G24" i="1"/>
  <c r="G23" i="1"/>
  <c r="G15" i="1"/>
  <c r="G8" i="1"/>
  <c r="H2" i="1"/>
</calcChain>
</file>

<file path=xl/sharedStrings.xml><?xml version="1.0" encoding="utf-8"?>
<sst xmlns="http://schemas.openxmlformats.org/spreadsheetml/2006/main" count="1112" uniqueCount="440">
  <si>
    <t>UADFV</t>
  </si>
  <si>
    <t>Xception_UADFV</t>
  </si>
  <si>
    <t>EfficientNetB7_UADFV</t>
  </si>
  <si>
    <t>MesoNet_UADFV</t>
  </si>
  <si>
    <t>Xception_CelebDF</t>
  </si>
  <si>
    <t>EfficientNetB7_CelebDF</t>
  </si>
  <si>
    <t>MesoNet_CelebDF</t>
  </si>
  <si>
    <t>Xception_DFDC</t>
  </si>
  <si>
    <t>EfficientNetB7_DFDC</t>
  </si>
  <si>
    <t>MesoNet_DFDC</t>
  </si>
  <si>
    <t xml:space="preserve">DFDC </t>
  </si>
  <si>
    <t>-</t>
  </si>
  <si>
    <t>UADFV Test set</t>
  </si>
  <si>
    <t>CelebDF Test set</t>
  </si>
  <si>
    <t>DFDC test set</t>
  </si>
  <si>
    <t>Prediction: Methods perform best on the test sets of the datasets that they were pretrained on because they share a similar distribution. The test sets of other datasets however, can come from very different distributions/data is completely unknown.</t>
  </si>
  <si>
    <t>DFDC_Rank90_UADFV</t>
  </si>
  <si>
    <t>DFDC_Rank90_CelebDF</t>
  </si>
  <si>
    <t>DFDC_Rank90_DFDC</t>
  </si>
  <si>
    <t>Ensemble_DFDC</t>
  </si>
  <si>
    <t>Xception_DF-TIMIT-HQ</t>
  </si>
  <si>
    <t>EfficientNetB7_DF-TIMIT-HQ</t>
  </si>
  <si>
    <t>MesoNet_DF-TIMIT-HQ</t>
  </si>
  <si>
    <t>DFDC_Rank90_DF-TIMIT-HQ</t>
  </si>
  <si>
    <t>Xception_DF-TIMIT-LQ</t>
  </si>
  <si>
    <t>EfficientNetB7_DF-TIMIT-LQ</t>
  </si>
  <si>
    <t>MesoNet_DF-TIMIT-LQ</t>
  </si>
  <si>
    <t>DFDC_Rank90_DF-TIMIT-LQ</t>
  </si>
  <si>
    <t>DF-TMIT-HQ test set</t>
  </si>
  <si>
    <t>DF-TMIT-LQ test set</t>
  </si>
  <si>
    <t>MethodEnsemble_UADFV</t>
  </si>
  <si>
    <t>MethodEnsemble_CelebDF</t>
  </si>
  <si>
    <t>MethodEnsemble_DF-TIMIT-HQ</t>
  </si>
  <si>
    <t>MethodEnsemble_DF-TIMIT-LQ</t>
  </si>
  <si>
    <t>Xception_CelebDF_30_percent_margin</t>
  </si>
  <si>
    <t>Xception_UADFV_30_percent_margin</t>
  </si>
  <si>
    <t>Xception_DF-TIMIT-HQ_30_percent_margin</t>
  </si>
  <si>
    <t>Xception_DF-TIMIT-LQ_30_percent_margin</t>
  </si>
  <si>
    <t>Heuristic: If margin yields benefits on dataset with xception, then use it for all methods on that dataset</t>
  </si>
  <si>
    <t>Assumption: Depends on dataset if margin yields benefits, i.e. how much face area specific deepfake creation methods influence</t>
  </si>
  <si>
    <t>Heuristic: If augmentation yields benefits on dataset with xception, then use it for all methods on that dataset</t>
  </si>
  <si>
    <t>Xception_UADFV_STRONG_AUG</t>
  </si>
  <si>
    <t>Xception_CelebDF_STRONG_AUG</t>
  </si>
  <si>
    <t>Xception_DF-TIMIT-HQ_STRONG_AUG</t>
  </si>
  <si>
    <t>Xception_DF-TIMIT-LQ_STRONG_AUG</t>
  </si>
  <si>
    <t>CelebDF</t>
  </si>
  <si>
    <t xml:space="preserve">DF-TMIT-HQ </t>
  </si>
  <si>
    <t>DF-TMIT-LQ</t>
  </si>
  <si>
    <t>Method and Dataset</t>
  </si>
  <si>
    <t>Lr</t>
  </si>
  <si>
    <t>epochs</t>
  </si>
  <si>
    <t>batch size</t>
  </si>
  <si>
    <t>margin</t>
  </si>
  <si>
    <t>augmentation</t>
  </si>
  <si>
    <t>scheduler</t>
  </si>
  <si>
    <t>optimizer</t>
  </si>
  <si>
    <t>train/val split</t>
  </si>
  <si>
    <t>Val ACC</t>
  </si>
  <si>
    <t>Val AUC</t>
  </si>
  <si>
    <t>Val Loss</t>
  </si>
  <si>
    <t>Val Weighted Precision (R=0.1,R=0.5,R=0.9)</t>
  </si>
  <si>
    <t>0.0001</t>
  </si>
  <si>
    <t>weak</t>
  </si>
  <si>
    <t>CosineAnnealing (epochs = epochs ,eta_min=0.000001, last_epoch=-1)</t>
  </si>
  <si>
    <t>Adam</t>
  </si>
  <si>
    <t>Ensemble_CelebDF</t>
  </si>
  <si>
    <t>Ensemble_DF-TIMIT-HQ</t>
  </si>
  <si>
    <t>Ensemble_DF-TIMIT-LQ</t>
  </si>
  <si>
    <t>Xception_UADFV_0_margin</t>
  </si>
  <si>
    <t>5-fold Cross Validation (Random state = 24)</t>
  </si>
  <si>
    <t>0,0,0</t>
  </si>
  <si>
    <t>Margin performance tests of detectors on the datasets respective validation set(s) (measured by Accuracy, weak augmentation).</t>
  </si>
  <si>
    <t>Average AUC: 0.997</t>
  </si>
  <si>
    <t>Average Acc: 0.9754999876022339</t>
  </si>
  <si>
    <t>Average Loss: 0.065</t>
  </si>
  <si>
    <t>97.55</t>
  </si>
  <si>
    <t>96.93</t>
  </si>
  <si>
    <t>96.64</t>
  </si>
  <si>
    <t>model, average_auc, average_ap, average_acc, average_loss = DFDetector.train_method(
            dataset="uadfv", data_path="/home/jupyter/fake_videos", method="xception",
            img_save_path="/home/jupyter/fake_videos",epochs=10, batch_size=32, lr=0.0001,folds=1,augmentation_strength="weak", fulltrain=False,faces_available=False,face_margin=0.3, seed=24)</t>
  </si>
  <si>
    <t>TrainMethodCall Settings</t>
  </si>
  <si>
    <t>Holdout Validation (20% of data as validation set)</t>
  </si>
  <si>
    <t>99.53</t>
  </si>
  <si>
    <t>Acc: 0.9971189498901367</t>
  </si>
  <si>
    <t>AUC: 0.9999354450937172</t>
  </si>
  <si>
    <t>Loss: 0.009709070029538252</t>
  </si>
  <si>
    <t>99.71</t>
  </si>
  <si>
    <t>96.52</t>
  </si>
  <si>
    <t xml:space="preserve">Performance of detectors on the datasets respective validation set(s) with best margin of face crops (measured by Accuracy). </t>
  </si>
  <si>
    <t>ResNet+LSTM_UADFV</t>
  </si>
  <si>
    <t>EfficientNetB1+LSTM_UADFV</t>
  </si>
  <si>
    <t>Xception_UADFV_WEAK_AUG</t>
  </si>
  <si>
    <t>Xception_CelebDF_WEAK_AUG</t>
  </si>
  <si>
    <t>Xception_DFDC_WEAK_AUG</t>
  </si>
  <si>
    <t>Xception_DF-TIMIT-HQ_WEAK_AUG</t>
  </si>
  <si>
    <t>Xception_DF-TIMIT-LQ_WEAK_AUG</t>
  </si>
  <si>
    <t>model, average_auc, average_ap, average_acc, average_loss = DFDetector.train_method(
                dataset="uadfv", data_path="/home/jupyter/fake_videos", method="efficientnetb7",
                img_save_path="/home/jupyter/fake_videos",epochs=10, batch_size=8, lr=0.0001,folds=1,augmentation_strength="weak", fulltrain=False,faces_available=True,face_margin=0.3, seed=24)</t>
  </si>
  <si>
    <t>Acc: 0.9785714149475098</t>
  </si>
  <si>
    <t>AUC: 0.9982645092134144</t>
  </si>
  <si>
    <t>Loss: 0.05030354350331306</t>
  </si>
  <si>
    <t>Acc: 0.9285714626312256</t>
  </si>
  <si>
    <t>AUC: 0.9721811035679648</t>
  </si>
  <si>
    <t>Loss: 0.25286613702774047</t>
  </si>
  <si>
    <t>0,0,-2.1112</t>
  </si>
  <si>
    <t>model, average_auc, average_ap, average_acc, average_loss = DFDetector.train_method(
        dataset="uadfv", data_path="/home/jupyter/fake_videos", method="mesonet",
        img_save_path="/home/jupyter/fake_videos",epochs=50, batch_size=32, lr=0.0001,folds=1,augmentation_strength="weak", fulltrain=False,faces_available=True,face_margin=0.3, seed=24)</t>
  </si>
  <si>
    <t>ResNet_LSTM_UADFV_WEAK_AUG</t>
  </si>
  <si>
    <t>ResNet_LSTM_UADFV_STRONG_AUG</t>
  </si>
  <si>
    <t>85.71</t>
  </si>
  <si>
    <t>strong</t>
  </si>
  <si>
    <t>Acc: 1.0</t>
  </si>
  <si>
    <t>AUC: 1.0</t>
  </si>
  <si>
    <t>Loss: 0.02405099810234138</t>
  </si>
  <si>
    <t>model, average_auc, average_ap, average_acc, average_loss = DFDetector.train_method(
        dataset="uadfv", data_path="/home/jupyter/fake_videos", method="resnet_lstm",
        img_save_path="/home/jupyter/fake_videos",epochs=30, batch_size=8, lr=0.0001,folds=1,augmentation_strength="strong", fulltrain=False,faces_available=True,face_margin=0.3, seed=24)</t>
  </si>
  <si>
    <t>EfficientNetB1_LSTM_UADFV</t>
  </si>
  <si>
    <t>ResNet_LSTM_UADFV</t>
  </si>
  <si>
    <t>Loss: 0.07454617960112435</t>
  </si>
  <si>
    <t>model, average_auc, average_ap, average_acc, average_loss = DFDetector.train_method(
        dataset="uadfv", data_path="/home/jupyter/fake_videos", method="efficientnetb1_lstm",
        img_save_path="/home/jupyter/fake_videos",epochs=30, batch_size=4, lr=0.0001,folds=1,augmentation_strength="strong", fulltrain=False,faces_available=True,face_margin=0.3, seed=24)</t>
  </si>
  <si>
    <t>DFDC_Rank90_UADFV (ensemble - no val)</t>
  </si>
  <si>
    <t>Ensemble_UADFV (ensemble - no val)</t>
  </si>
  <si>
    <t>No scheduler</t>
  </si>
  <si>
    <t>ResNet_LSTM_CelebDF</t>
  </si>
  <si>
    <t>EfficientNetB1_LSTM_CelebDF</t>
  </si>
  <si>
    <t>Acc: 0.9944998025894165</t>
  </si>
  <si>
    <t>AUC: 0.9999181388847989</t>
  </si>
  <si>
    <t>Loss: 0.017098791557596586</t>
  </si>
  <si>
    <t>model, average_auc, average_ap, average_acc, average_loss = DFDetector.train_method(
        dataset="celebdf", data_path="/home/jupyter/celebdf", method="xception",
        img_save_path="/home/jupyter/celebdf",epochs=10, batch_size=32, lr=0.0001,folds=1,augmentation_strength="weak", fulltrain=False,faces_available=True,face_margin=0.3, seed=24)</t>
  </si>
  <si>
    <t xml:space="preserve">    model, average_auc, average_ap, average_acc, average_loss = DFDetector.train_method(
        dataset="celebdf", data_path="/home/jupyter/celebdf", method="efficientnetb7",
        img_save_path="/home/jupyter/celebdf",epochs=5, batch_size=8, lr=0.0001,folds=1,augmentation_strength="weak", fulltrain=False,faces_available=True,face_margin=0.3, seed=24)</t>
  </si>
  <si>
    <t>Acc: 0.7993714213371277</t>
  </si>
  <si>
    <t>AUC: 0.8822993743393424</t>
  </si>
  <si>
    <t>Loss: 0.4458454870440811</t>
  </si>
  <si>
    <t>\-0.6982,-2.3736,-3.5800,</t>
  </si>
  <si>
    <t>model, average_auc, average_ap, average_acc, average_loss = DFDetector.train_method(
        dataset="celebdf", data_path="/home/jupyter/celebdf", method="mesonet",
        img_save_path="/home/jupyter/celebdf",epochs=20, batch_size=32, lr=0.0001,folds=1,augmentation_strength="weak", fulltrain=False,faces_available=True,face_margin=0.3, seed=24)</t>
  </si>
  <si>
    <t>ResNet_LSTM_CELEBDF_WEAK_AUG</t>
  </si>
  <si>
    <t>ResNet_LSTM_CELEBDF_STRONG_AUG</t>
  </si>
  <si>
    <t>Acc: 0.945652186870575</t>
  </si>
  <si>
    <t>AUC: 0.9899797208636527</t>
  </si>
  <si>
    <t>Loss: 0.1415067427923255</t>
  </si>
  <si>
    <t>94.57</t>
  </si>
  <si>
    <t>83.15</t>
  </si>
  <si>
    <t>0,0,-0.7414</t>
  </si>
  <si>
    <t>model, average_auc, average_ap, average_acc, average_loss = DFDetector.train_method(
        dataset="celebdf", data_path="/home/jupyter/celebdf", method="resnet_lstm",
        img_save_path="/home/jupyter/celebdf",epochs=30, batch_size=4, lr=0.0001,folds=1,augmentation_strength="weak", fulltrain=False,faces_available=True,face_margin=0.3, seed=24)</t>
  </si>
  <si>
    <t>ResNet+LSTM_CelebDF</t>
  </si>
  <si>
    <t>EfficientNetB1+LSTM_CelebDF</t>
  </si>
  <si>
    <t>Acc: 0.989130437374115</t>
  </si>
  <si>
    <t>AUC: 0.9995228438506502</t>
  </si>
  <si>
    <t>Loss: 0.03560726704049359</t>
  </si>
  <si>
    <t>model, average_auc, average_ap, average_acc, average_loss = DFDetector.train_method(
        dataset="celebdf", data_path="/home/jupyter/celebdf", method="efficientnetb1_lstm",
        img_save_path="/home/jupyter/celebdf",epochs=30, batch_size=4, lr=0.0001,folds=1,augmentation_strength="weak", fulltrain=False,faces_available=True,face_margin=0.3, seed=24)</t>
  </si>
  <si>
    <t>Loss: 0.00031298757396423473</t>
  </si>
  <si>
    <t>Xception_DFDC_30_percent_margin</t>
  </si>
  <si>
    <t>model, average_auc, average_ap, average_acc, average_loss = DFDetector.train_method(
        dataset="dftimit_hq", data_path="/home/jupyter/DeepfakeTIMIT", method="xception",
        img_save_path="/home/jupyter/DeepfakeTIMIT", epochs=5, batch_size=32, lr=0.0001, 
        folds=1, augmentation_strength="strong", fulltrain=False, faces_available=True, face_margin=0.3, seed=24)</t>
  </si>
  <si>
    <t>Loss: 2.3794921562861978e-05</t>
  </si>
  <si>
    <t xml:space="preserve">    model, average_auc, average_ap, average_acc, average_loss = DFDetector.train_method(
        dataset="dftimit_hq", data_path="/home/jupyter/DeepfakeTIMIT", method="efficientnetb7",
        img_save_path="/home/jupyter/DeepfakeTIMIT", epochs=5, batch_size=8, lr=0.0001, 
        folds=1, augmentation_strength="weak", fulltrain=False, faces_available=True, face_margin=0.3, seed=24)</t>
  </si>
  <si>
    <t>EfficientNetB1_LSTM_DF-TIMIT-HQ</t>
  </si>
  <si>
    <t>ResNet_LSTM_DF-TIMIT-HQ</t>
  </si>
  <si>
    <t>Xception_DFDC_STRONG_AUG</t>
  </si>
  <si>
    <t>Acc: 0.9509615302085876</t>
  </si>
  <si>
    <t>AUC: 0.9899787352071007</t>
  </si>
  <si>
    <t>Loss: 0.15538611457898066</t>
  </si>
  <si>
    <t>0.0,-0.1759,-1.2405</t>
  </si>
  <si>
    <t>model, average_auc, average_ap, average_acc, average_loss = DFDetector.train_method(
        dataset="dftimit_hq", data_path="/home/jupyter/DeepfakeTIMIT", method="mesonet",
        img_save_path="/home/jupyter/DeepfakeTIMIT", epochs=20, batch_size=32, lr=0.0001, 
        folds=1, augmentation_strength="weak", fulltrain=False, faces_available=True, face_margin=0.3, seed=24)</t>
  </si>
  <si>
    <t>Acc: 0.9903846383094788</t>
  </si>
  <si>
    <t>Loss: 0.021931408192568388</t>
  </si>
  <si>
    <t>ResNet+LSTM_DF-TIMIT-HQ</t>
  </si>
  <si>
    <t>EfficientNetB1+LSTM_DF-TIMIT-HQ</t>
  </si>
  <si>
    <t>99.04 (Loss: 0.02)</t>
  </si>
  <si>
    <t>99.04 (Loss: 0.05)</t>
  </si>
  <si>
    <t>Loss: 0.0002538483531679958</t>
  </si>
  <si>
    <t>model, average_auc, average_ap, average_acc, average_loss = DFDetector.train_method(
        dataset="dftimit_hq", data_path="/home/jupyter/DeepfakeTIMIT", method="efficientnetb1_lstm",
        img_save_path="/home/jupyter/DeepfakeTIMIT", epochs=30, batch_size=4, lr=0.0001, 
        folds=1, augmentation_strength="weak", fulltrain=False, faces_available=True, face_margin=0.3, seed=24)</t>
  </si>
  <si>
    <t>model, average_auc, average_ap, average_acc, average_loss = DFDetector.train_method(
        dataset="dftimit_hq", data_path="/home/jupyter/DeepfakeTIMIT", method="resnet_lstm",
        img_save_path="/home/jupyter/DeepfakeTIMIT", epochs=30, batch_size=4, lr=0.0001, 
        folds=1, augmentation_strength="weak", fulltrain=False, faces_available=True, face_margin=0.3, seed=24)</t>
  </si>
  <si>
    <t>EfficientNetB1+LSTM_DFDC</t>
  </si>
  <si>
    <t>ResNet_LSTM_WEAK_AUG</t>
  </si>
  <si>
    <t>ResNet_LSTM_STRONG_AUG</t>
  </si>
  <si>
    <t>ResNet_LSTM_DF-TIMIT-HQ_WEAK_AUG</t>
  </si>
  <si>
    <t>ResNet_LSTM_DF-TIMIT-HQ_STRONG_AUG</t>
  </si>
  <si>
    <t>ResNet_LSTM_DF-TIMIT-LQ_WEAK_AUG</t>
  </si>
  <si>
    <t>ResNet_LSTM_DF-TIMIT-LQ_STRONG_AUG</t>
  </si>
  <si>
    <t>Holdout Validation (20% of subset train data [600 videos] as validation set)</t>
  </si>
  <si>
    <t>95.00</t>
  </si>
  <si>
    <t>95.64</t>
  </si>
  <si>
    <t>Acc: 0.9564489126295444</t>
  </si>
  <si>
    <t>AUC: 0.9876742776318448</t>
  </si>
  <si>
    <t>Loss: 0.15028891643786949</t>
  </si>
  <si>
    <t>0.0,0.0,-1.0601460078403138</t>
  </si>
  <si>
    <t>model, average_auc, average_ap, average_acc, average_loss = DFDetector.train_method(
        dataset="dfdc", data_path="/home/jupyter/dfdcdataset", method="xception",
        img_save_path="/home/jupyter/dfdcdataset", epochs=20, batch_size=32, lr=0.0001, 
        folds=1, augmentation_strength="weak", fulltrain=False, faces_available=True, face_margin=0.3, seed=24)</t>
  </si>
  <si>
    <t>84.42</t>
  </si>
  <si>
    <t>64.71</t>
  </si>
  <si>
    <t>63.03</t>
  </si>
  <si>
    <t>model, average_auc, average_ap, average_acc, average_loss = DFDetector.train_method(
        dataset="dfdc", data_path="/home/jupyter/dfdcdataset", method="resnet_lstm",
        img_save_path="/home/jupyter/dfdcdataset", epochs=20, batch_size=4, lr=0.0001, 
        folds=1, augmentation_strength="weak", fulltrain=True, faces_available=True, face_margin=0.3, seed=24)</t>
  </si>
  <si>
    <t>Acc: 0.6470588445663452</t>
  </si>
  <si>
    <t>AUC: 0.687111362351611</t>
  </si>
  <si>
    <t>AP: 0.6553714224562243</t>
  </si>
  <si>
    <t>Loss: 0.6758421934953257</t>
  </si>
  <si>
    <t>20 (fulltrain for 2, because of dataset size)</t>
  </si>
  <si>
    <t>(fulltrain for 2, because of dataset size)</t>
  </si>
  <si>
    <t>Epochs until best model = fulltrain epochs</t>
  </si>
  <si>
    <t>fulltrain 2</t>
  </si>
  <si>
    <t>ACC: 89.29/AUC: 93.88/WP: 0.0,0.0,-2.7963/Loss:0.4124/FL-ACC: 86.07/FL-AUC:93.88/Time: 59 seconds</t>
  </si>
  <si>
    <t>ACC: 78.57/AUC: 89.29/WP: 0.0,0.0,-3.8534/Loss:1.0435/FL-ACC: 79.82/FL-AUC:86.75/Time: 25 seconds</t>
  </si>
  <si>
    <t>ACC: 50.00/AUC: 45.92/WP: -5.0173,-4.8642,-4.5359/Loss:1.1570/Time: 21 seconds</t>
  </si>
  <si>
    <t>ACC: 78.57/AUC: 91.84/WP: 0.0,0.0,-3.4585/Loss:1.0155/Time: 21 seconds</t>
  </si>
  <si>
    <t>ACC: 82.14/AUC: 88.78/WP: 0.0,0.0,-3.8534/Loss:0.6041/Time: 1 min, 20 seconds</t>
  </si>
  <si>
    <t>ACC: 64.29/AUC: 78.57/WP: 0.0,0.0,-4.3557/Loss:0.6300/FL-ACC: 65.18/FL-AUC:74.68/Time: 37 seconds</t>
  </si>
  <si>
    <t>ACC: 82.14/AUC: 86.74/WP: 0.0,-2.7269,-3.8534/Loss:0.6296</t>
  </si>
  <si>
    <t>ACC: 63.13/AUC: 60.20/WP: -3.5917,-3.6991,-3.8164/Loss:0.6664/FL-ACC: 61.66/FL-AUC:58.93/Time: 11 min, 50 seconds</t>
  </si>
  <si>
    <t>ACC: 72.50/AUC:84.53/WP: 0.0,-1.4663,-4.035/Loss:1.0534/FL-ACC:72.50/FL-AUC:87.37/Time: 1 min, 30 seconds</t>
  </si>
  <si>
    <t>ACC: 90.00/AUC:91.97/WP: 0.0,0.0,-3.9675/Loss:0.4267/FL-ACC:87.75/FL-AUC:91.77/Time: 2 min, 37 seconds</t>
  </si>
  <si>
    <t>ACC: 47.50/AUC:53.78/WP: -4.7679,-4.3944,-4.7195/Loss:0.7110/FL-ACC:50.50/FL-AUC:53.46/Time: 1 min, 18 seconds</t>
  </si>
  <si>
    <t>ACC: 55.83/AUC:68.33/WP: -3.9318,-3.9951,-4.2146/Loss:1.2306/Time: 1 min, 17 seconds</t>
  </si>
  <si>
    <t>ACC: 77.50/AUC:98.97/WP: 0.0,0.0,-1.0480/Loss:0.5773/Time: 4 min, 26 seconds</t>
  </si>
  <si>
    <t>ACC: 95.00/AUC:99.78/WP: 0.0,0.0,0.0/Loss:0.1369/FL-ACC:93.75/FL-AUC:99.00/Time: 1 min, 30 seconds</t>
  </si>
  <si>
    <t>ACC: 48.33/AUC:66.92/WP: 0.0,-4.1109,-4.6333/Loss:0.6670/FL-ACC:51.83/FL-AUC:67.06/Time: 1 min, 18 seconds</t>
  </si>
  <si>
    <t>ACC: 55.83/AUC:79.94/WP: 0.0,-3.7136,-3.8564/Loss:1.2136/Time: 1 min, 18 seconds</t>
  </si>
  <si>
    <t>ACC: 66.41/AUC: 71.40/WP: -2.2848,-2.9567,-3.7341/Loss:0.6962/Time: 10 min, 38 seconds</t>
  </si>
  <si>
    <t>model, average_auc, average_ap, average_acc, average_loss = DFDetector.train_method(
        dataset="dftimit_lq", data_path="/home/jupyter/DeepfakeTIMIT", method="xception",
        img_save_path="/home/jupyter/DeepfakeTIMIT",epochs=5, batch_size=32, lr=0.0001,folds=1,augmentation_strength="weak", fulltrain=False,faces_available=True,face_margin=0.3, seed=24)</t>
  </si>
  <si>
    <t>Loss: 0.00287987960753246</t>
  </si>
  <si>
    <t>94.23</t>
  </si>
  <si>
    <t>Loss: 0.01159180952303219</t>
  </si>
  <si>
    <t>model, average_auc, average_ap, average_acc, average_loss = DFDetector.train_method(
        dataset="dftimit_hq", data_path="/home/jupyter/DeepfakeTIMIT", method="resnet_lstm",
        img_save_path="/home/jupyter/DeepfakeTIMIT",epochs=30, batch_size=4, lr=0.0001,folds=1,augmentation_strength="weak", fulltrain=False,faces_available=True,face_margin=0.3, seed=24)</t>
  </si>
  <si>
    <t>Loss: 0.0003642207845517148</t>
  </si>
  <si>
    <t>model, average_auc, average_ap, average_acc, average_loss = DFDetector.train_method(
        dataset="dftimit_hq", data_path="/home/jupyter/DeepfakeTIMIT", method="efficientnetb1_lstm",
        img_save_path="/home/jupyter/DeepfakeTIMIT",epochs=30, batch_size=4, lr=0.0001,folds=1,augmentation_strength="weak", fulltrain=False,faces_available=True,face_margin=0.3, seed=24)</t>
  </si>
  <si>
    <t>Loss: 0.00002489527443309</t>
  </si>
  <si>
    <t>model, average_auc, average_ap, average_acc, average_loss = DFDetector.train_method(
        dataset="dftimit_hq", data_path="/home/jupyter/DeepfakeTIMIT", method="efficientnetb7",
        img_save_path="/home/jupyter/DeepfakeTIMIT",epochs=5, batch_size=8, lr=0.0001,folds=1,augmentation_strength="weak", fulltrain=False,faces_available=True,face_margin=0.3, seed=24)</t>
  </si>
  <si>
    <t>Acc: 0.9490384459495544</t>
  </si>
  <si>
    <t>AUC: 0.9902727440828404</t>
  </si>
  <si>
    <t>Loss: 0.1526589274406433</t>
  </si>
  <si>
    <t>0,-1.7590,-1.2709</t>
  </si>
  <si>
    <t>model, average_auc, average_ap, average_acc, average_loss = DFDetector.train_method(
        dataset="dftimit_hq", data_path="/home/jupyter/DeepfakeTIMIT", method="mesonet",
        img_save_path="/home/jupyter/DeepfakeTIMIT",epochs=20, batch_size=32, lr=0.0001,folds=1,augmentation_strength="weak", fulltrain=False,faces_available=True,face_margin=0.3, seed=24)</t>
  </si>
  <si>
    <t>ACC: 89.29/AUC: 98.47/WP: 0.0,0.0,-2.162/Loss:0.3338/FL-ACC: 88.04/FL-AUC:95.11/Time: 23 seconds</t>
  </si>
  <si>
    <r>
      <t>ACC: 96.43/AUC: 94.39/WP: 0.0,0.0,0.0/Loss:0.1516/</t>
    </r>
    <r>
      <rPr>
        <b/>
        <sz val="11"/>
        <color theme="1"/>
        <rFont val="Calibri"/>
        <family val="2"/>
        <scheme val="minor"/>
      </rPr>
      <t>Time: 39 seconds</t>
    </r>
  </si>
  <si>
    <t>ACC: 37.07/AUC: 60.20/AP:60.20/WP: -2.9257,-3.6991,-3.8724/Loss:2.5379/FL-ACC: 38.62/FL-AUC:60.20/Time: 13 min, 38 seconds</t>
  </si>
  <si>
    <t>ACC: 35.33/AUC: 46.77/WP: -3.7419,-4.0410,-3.9818/Loss:1.9851/FL-ACC: 35.52/FL-AUC:47.35/Time: 17 min, 58 seconds</t>
  </si>
  <si>
    <t>ACC: 65.25/AUC: 63.71/WP: -3.6696,-3.4894,-3.7873/Loss:1.2389/FL-ACC: 62.52/FL-AUC:61.74/Time: 9 min, 21 seconds</t>
  </si>
  <si>
    <t>ACC: 49.23/AUC: 60.28/WP: -2.5467,-3.6696,-3.9254/Loss:1.4032/Time: 9 min, 18 seconds</t>
  </si>
  <si>
    <t>ACC: 38.03/AUC: 55.99/WP: -3.6696,-3.8093,-3.9189/Loss:1.6597/Time: 9 min, 25 seconds</t>
  </si>
  <si>
    <t>ACC: 64.29/AUC: 85.71/WP: 0.0,-3.3868,-3.1813/Loss:0.6501/FL-ACC: 63.39/FL-AUC:84.45/Time: 21 seconds</t>
  </si>
  <si>
    <r>
      <t>ACC: 71.43/AUC: 88.78/WP: 0.0,0.0,-3.6753/Loss:0.9359</t>
    </r>
    <r>
      <rPr>
        <b/>
        <sz val="11"/>
        <color theme="1"/>
        <rFont val="Calibri"/>
        <family val="2"/>
        <scheme val="minor"/>
      </rPr>
      <t>/Time: 20 seconds</t>
    </r>
  </si>
  <si>
    <r>
      <t>ACC: 78.57/AUC: 94.90/WP: 0.0,0.0,-2.7963/Loss:1.2995</t>
    </r>
    <r>
      <rPr>
        <b/>
        <sz val="11"/>
        <color theme="1"/>
        <rFont val="Calibri"/>
        <family val="2"/>
        <scheme val="minor"/>
      </rPr>
      <t>/Time: 20 seconds</t>
    </r>
  </si>
  <si>
    <t>ACC: 57.14/AUC: 71.43/WP: 0.0,-4.0629,-4.136/Loss:0.8703/FL-ACC: 63.39/FL-AUC:69.17/Time: 39 seconds</t>
  </si>
  <si>
    <t>ACC: 35.71/AUC: 19.39/WP: -5.8608,-5.0635,-4.6885/Loss:3.6818/FL-ACC: 37.68/FL-AUC:22.51/Time: 40 seconds</t>
  </si>
  <si>
    <t>ACC: 50.00/AUC: 59.18/WP: 0.0,-4.6151,-4.2518/Loss:4.5723/FL-ACC: 53.75/FL-AUC:61.73/Time: 21 seconds</t>
  </si>
  <si>
    <t>ACC: 46.43/AUC: 32.14/WP: -5.5255,-4.7474,-4.6885/Loss:2.7805/Time: 20 seconds</t>
  </si>
  <si>
    <t>ACC: 32.14/AUC: 16.33/WP: -6.1115,-5.1500,-4.6885/Loss:4.8948/Time: 20 seconds</t>
  </si>
  <si>
    <t>ACC: 25.00/AUC: 37.76/WP: -5.9940,-4.7474,-4.3557/Loss:0.7688/Time: 1 min, 7 seconds</t>
  </si>
  <si>
    <t>ACC: 39.29/AUC: 42.35/WP: -5.7071,-4.7474,-4.3557/Loss:0.7438</t>
  </si>
  <si>
    <t>ACC: 35.52/AUC: 55.96/WP: -3.5071,-3.8222,-3.9318/Loss:0.6727/Time: 30 min, 55 seconds</t>
  </si>
  <si>
    <t>ACC: 38.80/AUC: 62.30/WP: -3.3131,-3.6391,-3.8093/Loss:0.6523</t>
  </si>
  <si>
    <t>ACC: 91.67/AUC: 98.83/WP:0.0,0.0,-1.5484/Loss:0.2293/FL-ACC: 90.13/FL-AUC:96.89/Time: 1 min, 24 seconds</t>
  </si>
  <si>
    <t>ACC: 72.50/AUC: 82.33/WP:0.0,-2.3979,-4.0019/Loss:0.8284/FL-ACC: 72.50/FL-AUC: 82.33/Time: 1 min, 12 seconds</t>
  </si>
  <si>
    <t>ACC: 46.67/AUC: 46.11/WP:-4.2146,-4.7058,-4.7028/Loss:1.7971/Time: 1 min, 10 seconds</t>
  </si>
  <si>
    <t>ACC: 72.01/AUC: 73.95/WP: -2.5467,-3.0721,-3.6779/Loss:0.8062/FL-ACC: 66.73/FL-AUC:69.05/Time: 12 min 44 seconds</t>
  </si>
  <si>
    <t>ACC: 35.14/AUC: 63.23/WP: -2.9257,-3.4894,-3.8587/Loss:4.5440/FL-ACC: 35.77/FL-AUC:59.94/Time: 15 min 33 seconds</t>
  </si>
  <si>
    <t>ACC: 64.87/AUC:57.21/WP: -3.8093,-3.8350,-3.7947/Loss:3.3173/FL-ACC: 62.36/FL-AUC:55.27/Time: 9 min 44 seconds</t>
  </si>
  <si>
    <t>ACC: 64.29/AUC: 52.06/WP: -3.5917,-3.9546,-3.9189/Loss:1.4906/Time: 9 min 37 seconds</t>
  </si>
  <si>
    <t>ACC: 35.33/AUC: 46.99/WP: -3.8724,-4.0513,-4.0118/Loss:4.8043/Time: 9 min 37 seconds</t>
  </si>
  <si>
    <t>ACC: 37.84/AUC: 72.08/WP: -2.2848,-3.1999,-3.6696/Loss:0.6418/Time: 30 min 22 seconds</t>
  </si>
  <si>
    <t>ACC: 51.93/AUC: 69.33/WP: -2.2848,-3.2236,-3.7419/Loss:0.6321</t>
  </si>
  <si>
    <t>ACC: 55.92/AUC: 55.92/WP: -5.1220,-4.5468,-4.4126/Loss:1.3648/Time: 1  min, 19 seconds</t>
  </si>
  <si>
    <t>ACC: 70.00/AUC: 74.81/WP: 0.0,-4.1109,-4.0674/Loss:1.1982/FL-ACC: 68.79/FL-AUC:72.46/Time: 1  min, 21 seconds</t>
  </si>
  <si>
    <t>ACC: 44.17/AUC: 33.42/WP: -5.3830,-5.017,-4.6859/Loss:1.5735/FL-ACC: 42.88/FL-AUC:36.04/Time: 1  min, 34 seconds</t>
  </si>
  <si>
    <t>ACC: 41.67/AUC: 35.00/WP: -5.6501,-4.7958,-4.7195/Loss:1.1136/Time: 1 min, 19 seconds</t>
  </si>
  <si>
    <t>ACC: 49.17/AUC: 36.28/WP: -5.1220,-4.9248,-4.7195/Loss:0.7354/Time: 4 min, 23 seconds</t>
  </si>
  <si>
    <t>ACC: 50.0/AUC: 12.86/WP: -6.7266,-5.1220,-4.7028/Loss:2.1729/FL-ACC: 48.46/FL-AUC:15.99/Time: 2 min, 46 seconds</t>
  </si>
  <si>
    <t>ACC: 44.17/AUC: 47.42/WP: -5.5255,-4.7391,-4.5190/Loss:0.7214</t>
  </si>
  <si>
    <t>ACC: 51.67/AUC: 45.22/WP: -2.8717,-4.7391,-4.7195/Loss:4.1250/FL-ACC: 51.67/FL-AUC:60.79/Time: 1 min, 32 seconds</t>
  </si>
  <si>
    <t>ACC: 50.00/AUC: 48.42/WP: -4.6151,-4.2627,-4.7195/Loss:3.7671/FL-ACC: 49.92/FL-AUC:52.62/Time: 2 min, 43 seconds</t>
  </si>
  <si>
    <t>ACC: 65.00/AUC: 77.28/WP: -4.6161,-3.5361,-4.0352/Loss:0.8285/FL-ACC: 64.71/FL-AUC:77.49/Time: 1 min, 20 seconds</t>
  </si>
  <si>
    <t>ACC: 50.83/AUC: 51.03/WP: 0.0,-4.7095,-4.7195/Loss:3.5762/Time: 1 min, 18 seconds</t>
  </si>
  <si>
    <t>ACC: 55.00/AUC: 58.64/WP: 0.0,-4.5109,-4.5390/Loss:0.6708/Time: 4 min, 19 seconds</t>
  </si>
  <si>
    <t>ACC: 50.83/AUC: 77.31/WP: 0.0,-3.5361,-4.0987/Loss:0.6691</t>
  </si>
  <si>
    <t>ACC: 83.33/AUC: 89.97/WP: 0.0,0.0,-3.8165/Loss:0.9337/FL-ACC: 81.92/FL-AUC:94.64/Time: 1 min, 33 seconds</t>
  </si>
  <si>
    <t>ACC: 60.00/AUC: 88.25/WP: 0.0,-2.0369,-3.6386/Loss:1.7103/FL-ACC: 60.38/FL-AUC:88.81/Time: 2 min, 42seconds</t>
  </si>
  <si>
    <t>ACC: 87.50/AUC: 94.69/WP: 0.0,-2.0369,-2.8717/Loss:0.2842/FL-ACC: 88.42/FL-AUC:94.56/Time: 1 min, 21 seconds</t>
  </si>
  <si>
    <t>ACC: 70.00/AUC: 85.42/WP: 0.0,0.0,-4.2935/Loss:1.9221/Time: 1 min, 18 seconds</t>
  </si>
  <si>
    <t>ACC: 80.00/AUC: 99.50/WP: 0.0,0.0,-1.0480/Loss:1.3828/Time: 1 min, 19 seconds</t>
  </si>
  <si>
    <t>ACC: 83.33/AUC: 91.97/WP: 0.0,0.0,-3.6386/Loss:0.5738/Time: 4 min, 20 seconds</t>
  </si>
  <si>
    <t>ACC: 80.83/AUC: 97.19/WP: 0.0,0.0,-2.8717/Loss:0.5881</t>
  </si>
  <si>
    <t xml:space="preserve">model_pretrainedon: Performance of detectors on the test sets (measured by ACC/AUC/WP(R:0.1,R:0.5,R:0.9)/LOSS/FL-ACC/FL-AUC). That includes the test sets of the datasets that methods were pretrained on. </t>
  </si>
  <si>
    <t>ACC: 45.83/AUC: 34.81/WP: -5.3830,-5.0391,-4.6333/Loss:1.5696/FL-ACC: 43.71/FL-AUC:36.18/Time: 1 min, 33 seconds</t>
  </si>
  <si>
    <t>ACC: 50.00/AUC: 19.89/WP: -6.4785,-5.1220,-4.5585/Loss:1.4838/FL-ACC: 48.46/FL-AUC:25.24/Time: 2 min, 43 seconds</t>
  </si>
  <si>
    <t>ACC: 77.50/AUC: 90.36/WP: 0.0,-2.8717,-3.2931/Loss:1.0434/FL-ACC: 78.08/FL-AUC:88.15/Time: 1 min, 20 seconds</t>
  </si>
  <si>
    <t>ACC: 61.67/AUC: 72.61/WP: -4.6151,-3.5361,-4.0352/Loss:1.2654/Time: 1 min, 19 seconds</t>
  </si>
  <si>
    <t>ACC: 51.67/AUC: 43.56/WP: -2.8717,-4.7679,-4.7028/Loss:1.0035/Time: 1 min, 19 seconds</t>
  </si>
  <si>
    <t>ACC: 47.50/AUC: 39.11/WP: -4.6151,-4.9003,-4.6333/Loss:0.7311/Time: 4 min, 21 seconds</t>
  </si>
  <si>
    <t>ACC: 56.67/AUC: 56.44/WP: -4.6151,-4.3086,-4.2416/Loss:0.7049</t>
  </si>
  <si>
    <t>ACC: 96.67/AUC:98.83/WP: 0.0,-1.4663,-1.0480/Loss:0.2486/FL-ACC:90.25/FL-AUC:96.35/Time: 1 min, 35 seconds</t>
  </si>
  <si>
    <t>ACC: 89.17/AUC:97.53/WP: 0.0,0.0,-2.8717/Loss:0.5190/FL-ACC:84.13/FL-AUC:93.87/Time: 1 min, 22 seconds</t>
  </si>
  <si>
    <t>ACC: 45.00/AUC:37.28/WP: -4.6151,-5.1610,-4.7195/Loss:0.2.2901/Time: 1 min, 20 seconds</t>
  </si>
  <si>
    <t>ACC: 94.17/AUC: 99.83/WP: 0.0,0.0,0.0/Loss:0.1812/Time: 1min, 9 seconds</t>
  </si>
  <si>
    <t>ACC: 61.67/AUC: 89.64/WP:0.0,-2.6626,-3.3596/Loss:2.0402/FL-ACC: 65.67/FL-AUC:89.64/Time: 1 min, 15 seconds</t>
  </si>
  <si>
    <t>ACC: 59.17/AUC: 76.86/WP:0.0,-2.6626,-4.3428/Loss:2.6141/Time: 1 min, 13 seconds</t>
  </si>
  <si>
    <t>ACC: 36.29/AUC: 66.03/WP: -2.9257,-3.4148,-3.8165/Loss:4.0398/FL-ACC: 37.04/FL-AUC:60.72/Time: 12 min 10 seconds</t>
  </si>
  <si>
    <t>ACC: 35.14/AUC: 73.40/WP: -2.9257,-3.1252,-3.6183/Loss:4.0544/FL-ACC: 35.55/FL-AUC:69.57/Time: 15 min 16 seconds</t>
  </si>
  <si>
    <t>ACC: 50.00/AUC: 60.82/WP: -3.8093,-3.6545,-3.7799/Loss:11.2709/FL-ACC: 50.64/FL-AUC:61.30/Time: 9 min 2 seconds</t>
  </si>
  <si>
    <t>ACC: 51.93/AUC: 61.35/WP: -3.5071,-3.5753,-3.8724/Loss:2.3043/Time: 9 min 0 seconds</t>
  </si>
  <si>
    <t>ACC: 51.54/AUC: 63.55/WP: -2.9257,-3.5917,-3.8792/Loss:2.7640/Time: 8 min 54 seconds</t>
  </si>
  <si>
    <t>ACC: 36.68/AUC: 67.42/WP: -2.7540,-3.4894,-3.7104/Loss:0.6613/Time: 28 min 22 seconds</t>
  </si>
  <si>
    <t>ACC: 40.93/AUC: 65.78/WP: -3.1999,-3.4712,-3.7183/Loss:0.6500</t>
  </si>
  <si>
    <t>ACC:50.00/AUC: 39.29/WP: -5.0173,-4.8642,-4.4499/Loss:3.4456/FL-ACC: 50.00/FL-AUC:39.45/Time: 39 sec</t>
  </si>
  <si>
    <t>ACC:50.00/AUC: 63.78/WP: 0.0,-4.2826,-4.3557/Loss:3.3181/FL-ACC: 50.18/FL-AUC:63.78/Time: 40 sec</t>
  </si>
  <si>
    <t>ACC:64.29/AUC: 70.92/WP: 0.0,-4.0629,-4.1358/Loss:18.3974/FL-ACC: 60.18/FL-AUC:72.45/Time: 20 sec</t>
  </si>
  <si>
    <t>ACC:67.86/AUC: 79.59/WP: 0.0,-2.7269,-4.4499/Loss:1.7595/Time: 20 sec</t>
  </si>
  <si>
    <t>ACC:35.71/AUC: 12.76/WP: -6.2166,-5.2296,-4.6885/Loss:4.8605/Time: 20 sec</t>
  </si>
  <si>
    <t>ACC:50.00/AUC: 23.47/WP: -5.9940,-4.9688,-4.6885/Loss:0.7216/Time: 1 min, 5 sec</t>
  </si>
  <si>
    <t>ACC:50.00/AUC: 47.96/WP: 0.0,-4.2826,-4.5359/Loss:0.6914</t>
  </si>
  <si>
    <r>
      <t xml:space="preserve">ACC: 61.67/AUC: </t>
    </r>
    <r>
      <rPr>
        <b/>
        <sz val="11"/>
        <color theme="1"/>
        <rFont val="Calibri"/>
        <family val="2"/>
        <scheme val="minor"/>
      </rPr>
      <t>97.72</t>
    </r>
    <r>
      <rPr>
        <sz val="11"/>
        <color theme="1"/>
        <rFont val="Calibri"/>
        <family val="2"/>
        <scheme val="minor"/>
      </rPr>
      <t>/WP: 0.0,0.0,-2.3282/Loss:2.8724/Time: 1 min, 18 seconds</t>
    </r>
  </si>
  <si>
    <r>
      <t>ACC: 94.17/AUC:</t>
    </r>
    <r>
      <rPr>
        <b/>
        <sz val="11"/>
        <color theme="1"/>
        <rFont val="Calibri"/>
        <family val="2"/>
        <scheme val="minor"/>
      </rPr>
      <t>99.61</t>
    </r>
    <r>
      <rPr>
        <sz val="11"/>
        <color theme="1"/>
        <rFont val="Calibri"/>
        <family val="2"/>
        <scheme val="minor"/>
      </rPr>
      <t>/WP: 0.0,0.0,0.0/Loss:0.6161</t>
    </r>
  </si>
  <si>
    <t>Average ACC</t>
  </si>
  <si>
    <t>Average AUC</t>
  </si>
  <si>
    <r>
      <t>ACC: 100.00/AUC: 100.00/WP: 0.0,0.0,0.0/</t>
    </r>
    <r>
      <rPr>
        <sz val="11"/>
        <color theme="1"/>
        <rFont val="Calibri"/>
        <family val="2"/>
        <scheme val="minor"/>
      </rPr>
      <t>Loss:0.0457/FL-ACC: 98.04/FL-AUC:99.99/Time: 43 seconds</t>
    </r>
  </si>
  <si>
    <r>
      <t>ACC: 100.00/AUC: 100.00/WP: 0.0,0.0,0.0/Loss:0.0234/FL-ACC: 99.82/FL-AUC:99.99/</t>
    </r>
    <r>
      <rPr>
        <sz val="11"/>
        <color theme="1"/>
        <rFont val="Calibri"/>
        <family val="2"/>
        <scheme val="minor"/>
      </rPr>
      <t>Time: 32 seconds</t>
    </r>
  </si>
  <si>
    <r>
      <rPr>
        <b/>
        <sz val="11"/>
        <color theme="1"/>
        <rFont val="Calibri"/>
        <family val="2"/>
        <scheme val="minor"/>
      </rPr>
      <t>ACC: 100.00/AUC: 100.00/</t>
    </r>
    <r>
      <rPr>
        <sz val="11"/>
        <color theme="1"/>
        <rFont val="Calibri"/>
        <family val="2"/>
        <scheme val="minor"/>
      </rPr>
      <t>WP: 0.0,0.0,0.0/Loss:0.05463/Time: 39 seconds</t>
    </r>
  </si>
  <si>
    <r>
      <rPr>
        <b/>
        <sz val="11"/>
        <color theme="1"/>
        <rFont val="Calibri"/>
        <family val="2"/>
        <scheme val="minor"/>
      </rPr>
      <t>ACC: 100.00/AUC: 100.00/</t>
    </r>
    <r>
      <rPr>
        <sz val="11"/>
        <color theme="1"/>
        <rFont val="Calibri"/>
        <family val="2"/>
        <scheme val="minor"/>
      </rPr>
      <t>WP: 0.0,0.0,0.0/Loss:0.5182/Time: 1 min, 20 seconds</t>
    </r>
  </si>
  <si>
    <r>
      <rPr>
        <b/>
        <sz val="11"/>
        <color theme="1"/>
        <rFont val="Calibri"/>
        <family val="2"/>
        <scheme val="minor"/>
      </rPr>
      <t>ACC: 100.00/AUC: 100.00/</t>
    </r>
    <r>
      <rPr>
        <sz val="11"/>
        <color theme="1"/>
        <rFont val="Calibri"/>
        <family val="2"/>
        <scheme val="minor"/>
      </rPr>
      <t>WP: 0.0,0.0,0.0/Loss:0.5283</t>
    </r>
  </si>
  <si>
    <r>
      <rPr>
        <b/>
        <sz val="11"/>
        <color theme="1"/>
        <rFont val="Calibri"/>
        <family val="2"/>
        <scheme val="minor"/>
      </rPr>
      <t>ACC: 100.00/AUC: 100.00/WP: 0.0,0.0,0.0/</t>
    </r>
    <r>
      <rPr>
        <sz val="11"/>
        <color theme="1"/>
        <rFont val="Calibri"/>
        <family val="2"/>
        <scheme val="minor"/>
      </rPr>
      <t>Loss:0.2127/FL-ACC: 93.39/FL-AUC:99.46/Time: 40 seconds</t>
    </r>
  </si>
  <si>
    <r>
      <rPr>
        <b/>
        <sz val="11"/>
        <color theme="1"/>
        <rFont val="Calibri"/>
        <family val="2"/>
        <scheme val="minor"/>
      </rPr>
      <t>ACC: 100.00/AUC: 100.00/WP: 0.0,0.0,0.0/Loss:0.0243/FL-ACC: 99.11/FL-AUC:1.0</t>
    </r>
    <r>
      <rPr>
        <sz val="11"/>
        <color theme="1"/>
        <rFont val="Calibri"/>
        <family val="2"/>
        <scheme val="minor"/>
      </rPr>
      <t>/Time: 40 seconds</t>
    </r>
  </si>
  <si>
    <t>ACC: 100.00/AUC:100.00/WP: 0.0,0.0,0.0/Loss:0.5249/Time: 4 min, 24 seconds</t>
  </si>
  <si>
    <r>
      <rPr>
        <b/>
        <sz val="11"/>
        <color theme="1"/>
        <rFont val="Calibri"/>
        <family val="2"/>
        <scheme val="minor"/>
      </rPr>
      <t>ACC: 100.00/AUC:100.00/</t>
    </r>
    <r>
      <rPr>
        <sz val="11"/>
        <color theme="1"/>
        <rFont val="Calibri"/>
        <family val="2"/>
        <scheme val="minor"/>
      </rPr>
      <t>WP: 0.0,0.0,0.0/Loss:0.5859</t>
    </r>
  </si>
  <si>
    <r>
      <t>ACC: 70.00/</t>
    </r>
    <r>
      <rPr>
        <b/>
        <sz val="11"/>
        <color theme="1"/>
        <rFont val="Calibri"/>
        <family val="2"/>
        <scheme val="minor"/>
      </rPr>
      <t>AUC: 100.00</t>
    </r>
    <r>
      <rPr>
        <sz val="11"/>
        <color theme="1"/>
        <rFont val="Calibri"/>
        <family val="2"/>
        <scheme val="minor"/>
      </rPr>
      <t>/WP:0.0,0.0,0.0/Loss:0.8577/FL-ACC: 71.79/FL-AUC:1.0/Time: 1 min, 23 seconds</t>
    </r>
  </si>
  <si>
    <r>
      <t>ACC: 84.17/</t>
    </r>
    <r>
      <rPr>
        <b/>
        <sz val="11"/>
        <color theme="1"/>
        <rFont val="Calibri"/>
        <family val="2"/>
        <scheme val="minor"/>
      </rPr>
      <t>AUC: 100.00</t>
    </r>
    <r>
      <rPr>
        <sz val="11"/>
        <color theme="1"/>
        <rFont val="Calibri"/>
        <family val="2"/>
        <scheme val="minor"/>
      </rPr>
      <t>/WP:0.0,0.0,0.0/Loss:0.5698/FL-ACC: 82.88/FL-AUC:1.0/Time: 2 min, 34 seconds</t>
    </r>
  </si>
  <si>
    <r>
      <t>ACC: 77.50/</t>
    </r>
    <r>
      <rPr>
        <b/>
        <sz val="11"/>
        <color theme="1"/>
        <rFont val="Calibri"/>
        <family val="2"/>
        <scheme val="minor"/>
      </rPr>
      <t>AUC: 100.00</t>
    </r>
    <r>
      <rPr>
        <sz val="11"/>
        <color theme="1"/>
        <rFont val="Calibri"/>
        <family val="2"/>
        <scheme val="minor"/>
      </rPr>
      <t>/WP:0.0,0.0,0.0/Loss:0.5764</t>
    </r>
  </si>
  <si>
    <r>
      <t>ACC: 96.43/</t>
    </r>
    <r>
      <rPr>
        <b/>
        <sz val="11"/>
        <color theme="1"/>
        <rFont val="Calibri"/>
        <family val="2"/>
        <scheme val="minor"/>
      </rPr>
      <t>AUC: 100.00</t>
    </r>
    <r>
      <rPr>
        <sz val="11"/>
        <color theme="1"/>
        <rFont val="Calibri"/>
        <family val="2"/>
        <scheme val="minor"/>
      </rPr>
      <t>/WP: 0.0,0.0,0.0/Loss:0.5440</t>
    </r>
    <r>
      <rPr>
        <b/>
        <sz val="11"/>
        <color theme="1"/>
        <rFont val="Calibri"/>
        <family val="2"/>
        <scheme val="minor"/>
      </rPr>
      <t>/Time: 1 min, 8 seconds</t>
    </r>
  </si>
  <si>
    <r>
      <t>ACC: 89.29/</t>
    </r>
    <r>
      <rPr>
        <b/>
        <sz val="11"/>
        <color theme="1"/>
        <rFont val="Calibri"/>
        <family val="2"/>
        <scheme val="minor"/>
      </rPr>
      <t>AUC: 100.00/</t>
    </r>
    <r>
      <rPr>
        <sz val="11"/>
        <color theme="1"/>
        <rFont val="Calibri"/>
        <family val="2"/>
        <scheme val="minor"/>
      </rPr>
      <t>WP: 0.0,0.0,0.0/Loss:0.5613</t>
    </r>
  </si>
  <si>
    <t>ACC: 99.17/AUC:100.00/WP: 0.0,0.0,0.0/Loss:0.0511/FL-ACC:98.42/FL-AUC:99.85/Time: 2 min, 35 seconds</t>
  </si>
  <si>
    <r>
      <t>ACC: 67.18/AUC:</t>
    </r>
    <r>
      <rPr>
        <b/>
        <sz val="11"/>
        <color theme="1"/>
        <rFont val="Calibri"/>
        <family val="2"/>
        <scheme val="minor"/>
      </rPr>
      <t>88.06</t>
    </r>
    <r>
      <rPr>
        <sz val="11"/>
        <color theme="1"/>
        <rFont val="Calibri"/>
        <family val="2"/>
        <scheme val="minor"/>
      </rPr>
      <t>/WP: 0.0,-1.5106,-3.0721/Loss:1.0444/FL-ACC: 65.49/FL-AUC:82.80/Time: 17 min, 25 seconds</t>
    </r>
  </si>
  <si>
    <r>
      <t>ACC: 55.99/AUC:</t>
    </r>
    <r>
      <rPr>
        <b/>
        <sz val="11"/>
        <color theme="1"/>
        <rFont val="Calibri"/>
        <family val="2"/>
        <scheme val="minor"/>
      </rPr>
      <t>81.56</t>
    </r>
    <r>
      <rPr>
        <sz val="11"/>
        <color theme="1"/>
        <rFont val="Calibri"/>
        <family val="2"/>
        <scheme val="minor"/>
      </rPr>
      <t>/WP: -1.3715,-2.2848,-3.5550/Loss:2.6709/FL-ACC: 56.17/FL-AUC:76.65/Time: 13 min, 50 seconds</t>
    </r>
  </si>
  <si>
    <r>
      <t xml:space="preserve">ACC: 67.18/AUC: </t>
    </r>
    <r>
      <rPr>
        <b/>
        <sz val="11"/>
        <color theme="1"/>
        <rFont val="Calibri"/>
        <family val="2"/>
        <scheme val="minor"/>
      </rPr>
      <t>85.60</t>
    </r>
    <r>
      <rPr>
        <sz val="11"/>
        <color theme="1"/>
        <rFont val="Calibri"/>
        <family val="2"/>
        <scheme val="minor"/>
      </rPr>
      <t>/WP: -1.3714,-1.9290,-3.1865/Loss:1.3517/Time: 10 min, 41 seconds</t>
    </r>
  </si>
  <si>
    <r>
      <t xml:space="preserve">ACC: 59.14/AUC: </t>
    </r>
    <r>
      <rPr>
        <b/>
        <sz val="11"/>
        <color theme="1"/>
        <rFont val="Calibri"/>
        <family val="2"/>
        <scheme val="minor"/>
      </rPr>
      <t>84.72</t>
    </r>
    <r>
      <rPr>
        <sz val="11"/>
        <color theme="1"/>
        <rFont val="Calibri"/>
        <family val="2"/>
        <scheme val="minor"/>
      </rPr>
      <t>/WP: -1.3715,-1.8396,-3.4255/Loss:0.5914/Time: 35 min, 28 seconds</t>
    </r>
  </si>
  <si>
    <r>
      <t xml:space="preserve">ACC:58.98/AUC: </t>
    </r>
    <r>
      <rPr>
        <b/>
        <sz val="11"/>
        <color theme="1"/>
        <rFont val="Calibri"/>
        <family val="2"/>
        <scheme val="minor"/>
      </rPr>
      <t>87.06</t>
    </r>
    <r>
      <rPr>
        <sz val="11"/>
        <color theme="1"/>
        <rFont val="Calibri"/>
        <family val="2"/>
        <scheme val="minor"/>
      </rPr>
      <t>/WP: 0.0,-1.7415,-3.0872/Loss:0.5898</t>
    </r>
  </si>
  <si>
    <t>100.00 (Loss: 0.00038)</t>
  </si>
  <si>
    <t>100.00 (Loss: 0.00031)</t>
  </si>
  <si>
    <t>100.00 (Loss: 0.00032)</t>
  </si>
  <si>
    <t>100.00 (Loss: 0.00029)</t>
  </si>
  <si>
    <t>100.00</t>
  </si>
  <si>
    <t>100.00 (Loss: 0.0029)</t>
  </si>
  <si>
    <r>
      <rPr>
        <b/>
        <sz val="11"/>
        <color theme="1"/>
        <rFont val="Calibri"/>
        <family val="2"/>
        <scheme val="minor"/>
      </rPr>
      <t>ACC: 100.00/AUC: 100.00/WP:0.0,0.0,0.0</t>
    </r>
    <r>
      <rPr>
        <sz val="11"/>
        <color theme="1"/>
        <rFont val="Calibri"/>
        <family val="2"/>
        <scheme val="minor"/>
      </rPr>
      <t>/Loss:0.0075/FL-ACC: 99.75/FL-AUC:100.00/Time: 2 min, 28 seconds</t>
    </r>
  </si>
  <si>
    <r>
      <rPr>
        <b/>
        <sz val="11"/>
        <color theme="1"/>
        <rFont val="Calibri"/>
        <family val="2"/>
        <scheme val="minor"/>
      </rPr>
      <t>ACC: 100.00/AUC: 100.00/WP:0.0,0.0,0.0/</t>
    </r>
    <r>
      <rPr>
        <sz val="11"/>
        <color theme="1"/>
        <rFont val="Calibri"/>
        <family val="2"/>
        <scheme val="minor"/>
      </rPr>
      <t>Loss:0.5248/Time: 4 min, 32 seconds</t>
    </r>
  </si>
  <si>
    <r>
      <rPr>
        <b/>
        <sz val="11"/>
        <color theme="1"/>
        <rFont val="Calibri"/>
        <family val="2"/>
        <scheme val="minor"/>
      </rPr>
      <t>ACC: 100.00/AUC: 100.00/</t>
    </r>
    <r>
      <rPr>
        <sz val="11"/>
        <color theme="1"/>
        <rFont val="Calibri"/>
        <family val="2"/>
        <scheme val="minor"/>
      </rPr>
      <t>WP: 0.0,0.0,0.0/Loss:0.00027/FL-ACC: 100.00/FL-AUC:100.00/Time: 1 min, 21 seconds</t>
    </r>
  </si>
  <si>
    <r>
      <rPr>
        <b/>
        <sz val="11"/>
        <color theme="1"/>
        <rFont val="Calibri"/>
        <family val="2"/>
        <scheme val="minor"/>
      </rPr>
      <t>ACC: 100.00/AUC: 100.00/</t>
    </r>
    <r>
      <rPr>
        <sz val="11"/>
        <color theme="1"/>
        <rFont val="Calibri"/>
        <family val="2"/>
        <scheme val="minor"/>
      </rPr>
      <t>WP: 0.0,0.0,0.0/Loss:0.0030/FL-ACC: 99.88/FL-AUC:100.00/Time: 2min, 24 seconds</t>
    </r>
  </si>
  <si>
    <r>
      <rPr>
        <b/>
        <sz val="11"/>
        <color theme="1"/>
        <rFont val="Calibri"/>
        <family val="2"/>
        <scheme val="minor"/>
      </rPr>
      <t>ACC: 100.00/AUC: 100.00/</t>
    </r>
    <r>
      <rPr>
        <sz val="11"/>
        <color theme="1"/>
        <rFont val="Calibri"/>
        <family val="2"/>
        <scheme val="minor"/>
      </rPr>
      <t>WP: 0.0,0.0,0.0/Loss:0.5048/Time: 4min, 11 seconds</t>
    </r>
  </si>
  <si>
    <r>
      <rPr>
        <b/>
        <sz val="11"/>
        <color theme="1"/>
        <rFont val="Calibri"/>
        <family val="2"/>
        <scheme val="minor"/>
      </rPr>
      <t>ACC: 100.00/AUC: 100.00</t>
    </r>
    <r>
      <rPr>
        <sz val="11"/>
        <color theme="1"/>
        <rFont val="Calibri"/>
        <family val="2"/>
        <scheme val="minor"/>
      </rPr>
      <t>/WP: 0.0,0.0,0.0/Loss:0.5084</t>
    </r>
  </si>
  <si>
    <r>
      <rPr>
        <b/>
        <sz val="11"/>
        <color theme="1"/>
        <rFont val="Calibri"/>
        <family val="2"/>
        <scheme val="minor"/>
      </rPr>
      <t>ACC:94.26/AUC: 99.07/WP: -0.0,0.0,-0.9410/Loss:0.1501/FL-ACC: 92.08/FL-AUC:97.49</t>
    </r>
    <r>
      <rPr>
        <sz val="11"/>
        <color theme="1"/>
        <rFont val="Calibri"/>
        <family val="2"/>
        <scheme val="minor"/>
      </rPr>
      <t>/Time: 48 min, 1 sec</t>
    </r>
  </si>
  <si>
    <r>
      <t xml:space="preserve">ACC:58.81/AUC: 62.28/WP: -2.9444,-4.1966,-4.4523/Loss:0.6676/FL-ACC: 57.93/FL-AUC:60.97/Time: </t>
    </r>
    <r>
      <rPr>
        <b/>
        <sz val="11"/>
        <color theme="1"/>
        <rFont val="Calibri"/>
        <family val="2"/>
        <scheme val="minor"/>
      </rPr>
      <t>43 min, 3 sec</t>
    </r>
  </si>
  <si>
    <t>ACC: 50.35/AUC: 54.54/WP: -4.1109,-4.4836,-4.6085/Loss:1.9468/FL-ACC: 51.00/FL-AUC:52.97/Time: 30 min, 1 seconds</t>
  </si>
  <si>
    <t>ACC: 50.25/AUC: 56.33/WP: -4.0431,-4.4033,-4.5653/Loss:1.2790/FL-ACC: 50.48/FL-AUC:55.09/Time: 44 min, 21 seconds</t>
  </si>
  <si>
    <t>ACC: 56.09/AUC: 58.17/WP: -3.6636,-4.3478,-4.5536/Loss:2.2536/FL-ACC: 55.44/FL-AUC:56.91/Time: 43 min, 49 seconds</t>
  </si>
  <si>
    <t>ACC: 56.70/AUC: 62.38/WP: -4.0775,-4.1534,-4.4754/Loss:0.8129/Time: 27 min, 38 seconds</t>
  </si>
  <si>
    <t>ACC: 55.49/AUC: 58.80/WP: -3.2958,-4.3478,-4.5814/Loss:0.7501/Time: 27 min, 46 seconds</t>
  </si>
  <si>
    <t>ACC: 50.45/AUC: 57.85/WP: -3.8918,-4.2834,-4.5606/Loss:0.5045/Time: 83 min, 49 seconds</t>
  </si>
  <si>
    <t>ACC: 51.66/AUC: 60.64/WP: -3.3673,-4.2610,-4.5814/Loss:0.9000</t>
  </si>
  <si>
    <r>
      <t>ACC:54.18/</t>
    </r>
    <r>
      <rPr>
        <b/>
        <sz val="11"/>
        <color theme="1"/>
        <rFont val="Calibri"/>
        <family val="2"/>
        <scheme val="minor"/>
      </rPr>
      <t>AUC: 72.01</t>
    </r>
    <r>
      <rPr>
        <sz val="11"/>
        <color theme="1"/>
        <rFont val="Calibri"/>
        <family val="2"/>
        <scheme val="minor"/>
      </rPr>
      <t>/WP: -3.4965,-3.7744,-4.3482/Loss:2.8914/FL-ACC: 54.79/FL-AUC:69.53/Time: 27 min, 58 sec</t>
    </r>
  </si>
  <si>
    <r>
      <t>ACC:52.77/</t>
    </r>
    <r>
      <rPr>
        <b/>
        <sz val="11"/>
        <color theme="1"/>
        <rFont val="Calibri"/>
        <family val="2"/>
        <scheme val="minor"/>
      </rPr>
      <t>AUC: 74.56</t>
    </r>
    <r>
      <rPr>
        <sz val="11"/>
        <color theme="1"/>
        <rFont val="Calibri"/>
        <family val="2"/>
        <scheme val="minor"/>
      </rPr>
      <t>/WP: -3.7612,-3.5930,-4.2513/Loss:2.1751/FL-ACC: 53.88/FL-AUC:72.96/Time: 30 min, 20 sec</t>
    </r>
  </si>
  <si>
    <t>ACC:54.88/AUC: 64.53/WP: -3.2189,-4.1278,-4.4626/Loss:1.9275/FL-ACC: 54.50/FL-AUC:62.92/Time: 27min, 56 sec</t>
  </si>
  <si>
    <t>ACC:56.50/AUC: 64.56/WP: -2.5649,-4.0882,-4.5079/Loss:1.1759/Time: 30min, 53 sec</t>
  </si>
  <si>
    <r>
      <t>ACC:54.38/</t>
    </r>
    <r>
      <rPr>
        <b/>
        <sz val="11"/>
        <color theme="1"/>
        <rFont val="Calibri"/>
        <family val="2"/>
        <scheme val="minor"/>
      </rPr>
      <t>AUC: 65.00</t>
    </r>
    <r>
      <rPr>
        <sz val="11"/>
        <color theme="1"/>
        <rFont val="Calibri"/>
        <family val="2"/>
        <scheme val="minor"/>
      </rPr>
      <t>/WP: -3.6109,-4.1534,-4.4206/Loss:2.2080/Time: 29min, 22 sec</t>
    </r>
  </si>
  <si>
    <r>
      <t>ACC:53.17</t>
    </r>
    <r>
      <rPr>
        <b/>
        <sz val="11"/>
        <color theme="1"/>
        <rFont val="Calibri"/>
        <family val="2"/>
        <scheme val="minor"/>
      </rPr>
      <t>/AUC: 70.80</t>
    </r>
    <r>
      <rPr>
        <sz val="11"/>
        <color theme="1"/>
        <rFont val="Calibri"/>
        <family val="2"/>
        <scheme val="minor"/>
      </rPr>
      <t>/WP: -3.6109,-3.8793,-4.2826/Loss:2.0504/Time: 93min, 14 sec</t>
    </r>
  </si>
  <si>
    <r>
      <t>ACC:53.27/</t>
    </r>
    <r>
      <rPr>
        <b/>
        <sz val="11"/>
        <color theme="1"/>
        <rFont val="Calibri"/>
        <family val="2"/>
        <scheme val="minor"/>
      </rPr>
      <t>AUC: 69.42</t>
    </r>
    <r>
      <rPr>
        <sz val="11"/>
        <color theme="1"/>
        <rFont val="Calibri"/>
        <family val="2"/>
        <scheme val="minor"/>
      </rPr>
      <t>/WP: -3.5553,-3.8369,-4.3933/Loss:1.2706</t>
    </r>
  </si>
  <si>
    <t>ACC:51.26/AUC: 54.58/WP: -3.7136,-4.5236,-4.6018/Loss:0.9789/FL-ACC: 52.02/FL-AUC:54.32/Time: 42 min, 34 sec</t>
  </si>
  <si>
    <t>ACC:47.03/AUC: 48.86/WP: -4.1744,-4.6880,-4.6085/Loss:2.1289/FL-ACC: 47.86/FL-AUC:48.72/Time: 46 min, 56 sec</t>
  </si>
  <si>
    <t>ACC:51.46/AUC: 55.31/WP: -4.0775,-4.4836,-4.5536/Loss:3.7804/FL-ACC: 52.66/FL-AUC:54.42/Time: 42 min, 29 sec</t>
  </si>
  <si>
    <t>ACC:49.85/AUC: 49.17/WP: -4.6913,-4.6579,-4.6040/Loss:1.8844/Time: 41 min, 41 sec</t>
  </si>
  <si>
    <t>ACC:50.76/AUC: 52.28/WP: -4.3944,-4.6031,-4.5370/Loss:2.8093/Time: 42 min, 25 sec</t>
  </si>
  <si>
    <t>ACC:53.68/AUC: 54.64/WP: -4.0775,-4.4131,-4.5905/Loss:0.7447/Time: 128 min, 16 sec</t>
  </si>
  <si>
    <t>ACC:52.17/AUC: 52.06/WP: -3.7612,-4.5703,-4.6217/Loss:0.7365</t>
  </si>
  <si>
    <t>ACC:58.21/AUC: 63.70/WP: -2.5649,-3.9039,-4.5676/Loss:1.6630/FL-ACC: 58.11/FL-AUC:61.34/Time: 28 min, 39 sec</t>
  </si>
  <si>
    <t>ACC:54.48/AUC: 61.66/WP: -3.7136,-4.0882,-4.5512/Loss:2.3068/FL-ACC: 54.71/FL-AUC:60.24/Time: 30 min, 33 sec</t>
  </si>
  <si>
    <t>ACC:59.01/AUC: 62.64/WP: -3.1355,-4.1906,-4.5274/Loss:7.0105/FL-ACC: 58.32/FL-AUC:60.19/Time: 27 min, 50 sec</t>
  </si>
  <si>
    <t>ACC:55.99/AUC: 57.53/WP: -4.1431,-4.3214,-4.6151/Loss:0.7703/Time: 29 min, 10 sec</t>
  </si>
  <si>
    <t>ACC:53.27/AUC: 55.26/WP: -4.0775,-4.4324,-4.6062/Loss:1.8127/Time: 27 min, 47 sec</t>
  </si>
  <si>
    <t>ACC:56.60/AUC: 62.72/WP: -3.0445,-4.0815,-4.6173/Loss:1.3053/Time: 85 min, 2 sec</t>
  </si>
  <si>
    <t>ACC:57.50/AUC: 62.93/WP: -3.0445,-3.9966,-4.6173/Loss:0.9763</t>
  </si>
  <si>
    <r>
      <t>ACC:</t>
    </r>
    <r>
      <rPr>
        <b/>
        <sz val="11"/>
        <color theme="1"/>
        <rFont val="Calibri"/>
        <family val="2"/>
        <scheme val="minor"/>
      </rPr>
      <t>91.14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AUC: 98.46</t>
    </r>
    <r>
      <rPr>
        <sz val="11"/>
        <color theme="1"/>
        <rFont val="Calibri"/>
        <family val="2"/>
        <scheme val="minor"/>
      </rPr>
      <t>/WP: 0.0,0.0,-1.5675/Loss:0.2144/FL-ACC: 88.92/FL-AUC:96.89/Time: 47 min, 41 sec</t>
    </r>
  </si>
  <si>
    <r>
      <t>ACC:</t>
    </r>
    <r>
      <rPr>
        <b/>
        <sz val="11"/>
        <color theme="1"/>
        <rFont val="Calibri"/>
        <family val="2"/>
        <scheme val="minor"/>
      </rPr>
      <t>88.52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AUC:97.17</t>
    </r>
    <r>
      <rPr>
        <sz val="11"/>
        <color theme="1"/>
        <rFont val="Calibri"/>
        <family val="2"/>
        <scheme val="minor"/>
      </rPr>
      <t>/WP:0.0,-0.3376,-2.3394/Loss:0.3274/Time: 47 min, 41 sec</t>
    </r>
  </si>
  <si>
    <r>
      <t>ACC</t>
    </r>
    <r>
      <rPr>
        <b/>
        <sz val="11"/>
        <color theme="1"/>
        <rFont val="Calibri"/>
        <family val="2"/>
        <scheme val="minor"/>
      </rPr>
      <t>:91.94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AUC:98.57</t>
    </r>
    <r>
      <rPr>
        <sz val="11"/>
        <color theme="1"/>
        <rFont val="Calibri"/>
        <family val="2"/>
        <scheme val="minor"/>
      </rPr>
      <t>/WP:0.0,-0.7906,-1.2399/Loss:0.2130/Time: 127 min, 30 sec</t>
    </r>
  </si>
  <si>
    <r>
      <t>ACC:</t>
    </r>
    <r>
      <rPr>
        <b/>
        <sz val="11"/>
        <color theme="1"/>
        <rFont val="Calibri"/>
        <family val="2"/>
        <scheme val="minor"/>
      </rPr>
      <t>92.95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AUC:98.61</t>
    </r>
    <r>
      <rPr>
        <sz val="11"/>
        <color theme="1"/>
        <rFont val="Calibri"/>
        <family val="2"/>
        <scheme val="minor"/>
      </rPr>
      <t>/WP:0.0,-0.5896,-1.1731/Loss:0.2813</t>
    </r>
  </si>
  <si>
    <r>
      <t>ACC:71.30/</t>
    </r>
    <r>
      <rPr>
        <b/>
        <sz val="11"/>
        <color theme="1"/>
        <rFont val="Calibri"/>
        <family val="2"/>
        <scheme val="minor"/>
      </rPr>
      <t>AUC:78.76</t>
    </r>
    <r>
      <rPr>
        <sz val="11"/>
        <color theme="1"/>
        <rFont val="Calibri"/>
        <family val="2"/>
        <scheme val="minor"/>
      </rPr>
      <t>/WP: -1.6094,-3.2997,-4.1079/Loss:0.5553/Time: 47 min, 9 sec</t>
    </r>
  </si>
  <si>
    <r>
      <rPr>
        <b/>
        <sz val="11"/>
        <color theme="1"/>
        <rFont val="Calibri"/>
        <family val="2"/>
        <scheme val="minor"/>
      </rPr>
      <t>ACC: 99.04</t>
    </r>
    <r>
      <rPr>
        <sz val="11"/>
        <color theme="1"/>
        <rFont val="Calibri"/>
        <family val="2"/>
        <scheme val="minor"/>
      </rPr>
      <t xml:space="preserve">/AUC: </t>
    </r>
    <r>
      <rPr>
        <b/>
        <sz val="11"/>
        <color theme="1"/>
        <rFont val="Calibri"/>
        <family val="2"/>
        <scheme val="minor"/>
      </rPr>
      <t>99.89</t>
    </r>
    <r>
      <rPr>
        <sz val="11"/>
        <color theme="1"/>
        <rFont val="Calibri"/>
        <family val="2"/>
        <scheme val="minor"/>
      </rPr>
      <t>/WP: 0.0,0.0,-0.2828/Loss:0.4764</t>
    </r>
  </si>
  <si>
    <r>
      <t xml:space="preserve">ACC: </t>
    </r>
    <r>
      <rPr>
        <b/>
        <sz val="11"/>
        <color theme="1"/>
        <rFont val="Calibri"/>
        <family val="2"/>
        <scheme val="minor"/>
      </rPr>
      <t>98.65/AUC: 99.95/WP: 0.0,0.0,0.0/</t>
    </r>
    <r>
      <rPr>
        <sz val="11"/>
        <color theme="1"/>
        <rFont val="Calibri"/>
        <family val="2"/>
        <scheme val="minor"/>
      </rPr>
      <t>Loss:0.4572/Time: 30 min, 29 seconds</t>
    </r>
  </si>
  <si>
    <r>
      <t xml:space="preserve">ACC: </t>
    </r>
    <r>
      <rPr>
        <b/>
        <sz val="11"/>
        <color theme="1"/>
        <rFont val="Calibri"/>
        <family val="2"/>
        <scheme val="minor"/>
      </rPr>
      <t>97.68</t>
    </r>
    <r>
      <rPr>
        <sz val="11"/>
        <color theme="1"/>
        <rFont val="Calibri"/>
        <family val="2"/>
        <scheme val="minor"/>
      </rPr>
      <t>/AUC:</t>
    </r>
    <r>
      <rPr>
        <b/>
        <sz val="11"/>
        <color theme="1"/>
        <rFont val="Calibri"/>
        <family val="2"/>
        <scheme val="minor"/>
      </rPr>
      <t xml:space="preserve"> 99.73</t>
    </r>
    <r>
      <rPr>
        <sz val="11"/>
        <color theme="1"/>
        <rFont val="Calibri"/>
        <family val="2"/>
        <scheme val="minor"/>
      </rPr>
      <t>/WP: 0.0,0.0,-0.2828/Loss:0.0805/</t>
    </r>
    <r>
      <rPr>
        <b/>
        <sz val="11"/>
        <color theme="1"/>
        <rFont val="Calibri"/>
        <family val="2"/>
        <scheme val="minor"/>
      </rPr>
      <t>Time: 9 min, 40 seconds</t>
    </r>
  </si>
  <si>
    <r>
      <t xml:space="preserve">ACC: </t>
    </r>
    <r>
      <rPr>
        <b/>
        <sz val="11"/>
        <color theme="1"/>
        <rFont val="Calibri"/>
        <family val="2"/>
        <scheme val="minor"/>
      </rPr>
      <t>95.37</t>
    </r>
    <r>
      <rPr>
        <sz val="11"/>
        <color theme="1"/>
        <rFont val="Calibri"/>
        <family val="2"/>
        <scheme val="minor"/>
      </rPr>
      <t xml:space="preserve">/AUC: </t>
    </r>
    <r>
      <rPr>
        <b/>
        <sz val="11"/>
        <color theme="1"/>
        <rFont val="Calibri"/>
        <family val="2"/>
        <scheme val="minor"/>
      </rPr>
      <t>99.03</t>
    </r>
    <r>
      <rPr>
        <sz val="11"/>
        <color theme="1"/>
        <rFont val="Calibri"/>
        <family val="2"/>
        <scheme val="minor"/>
      </rPr>
      <t>/WP: 0.0,0.0,-0.9685/Loss:0.1337/Time: 9 min, 40 seconds</t>
    </r>
  </si>
  <si>
    <r>
      <t>ACC:</t>
    </r>
    <r>
      <rPr>
        <b/>
        <sz val="11"/>
        <color theme="1"/>
        <rFont val="Calibri"/>
        <family val="2"/>
        <scheme val="minor"/>
      </rPr>
      <t xml:space="preserve"> 97.68</t>
    </r>
    <r>
      <rPr>
        <sz val="11"/>
        <color theme="1"/>
        <rFont val="Calibri"/>
        <family val="2"/>
        <scheme val="minor"/>
      </rPr>
      <t xml:space="preserve">/AUC: </t>
    </r>
    <r>
      <rPr>
        <b/>
        <sz val="11"/>
        <color theme="1"/>
        <rFont val="Calibri"/>
        <family val="2"/>
        <scheme val="minor"/>
      </rPr>
      <t>99.84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WP: 0.0,0.0,-0.2828/Loss:0.1320/FL-ACC: 95.29/FL-AUC:99.61</t>
    </r>
    <r>
      <rPr>
        <sz val="11"/>
        <color theme="1"/>
        <rFont val="Calibri"/>
        <family val="2"/>
        <scheme val="minor"/>
      </rPr>
      <t>/Time: 15 min, 36 seconds</t>
    </r>
  </si>
  <si>
    <r>
      <t xml:space="preserve">ACC: </t>
    </r>
    <r>
      <rPr>
        <b/>
        <sz val="11"/>
        <color theme="1"/>
        <rFont val="Calibri"/>
        <family val="2"/>
        <scheme val="minor"/>
      </rPr>
      <t>98.07</t>
    </r>
    <r>
      <rPr>
        <sz val="11"/>
        <color theme="1"/>
        <rFont val="Calibri"/>
        <family val="2"/>
        <scheme val="minor"/>
      </rPr>
      <t xml:space="preserve">/AUC: </t>
    </r>
    <r>
      <rPr>
        <b/>
        <sz val="11"/>
        <color theme="1"/>
        <rFont val="Calibri"/>
        <family val="2"/>
        <scheme val="minor"/>
      </rPr>
      <t>99.84</t>
    </r>
    <r>
      <rPr>
        <sz val="11"/>
        <color theme="1"/>
        <rFont val="Calibri"/>
        <family val="2"/>
        <scheme val="minor"/>
      </rPr>
      <t>/WP: 0.0,0.0,-0.2828/Loss:0.1505/FL-ACC: 95.72/FL-AUC:99.20/Time: 12 min, 49 sec</t>
    </r>
  </si>
  <si>
    <r>
      <t xml:space="preserve">ACC: </t>
    </r>
    <r>
      <rPr>
        <b/>
        <sz val="11"/>
        <color theme="1"/>
        <rFont val="Calibri"/>
        <family val="2"/>
        <scheme val="minor"/>
      </rPr>
      <t>78.19</t>
    </r>
    <r>
      <rPr>
        <sz val="11"/>
        <color theme="1"/>
        <rFont val="Calibri"/>
        <family val="2"/>
        <scheme val="minor"/>
      </rPr>
      <t>/AUC: 87.06/WP: -1.3715,-2.0110,-2.9431/Loss:0.5642/FL-ACC: 78.19/FL-AUC:87.06/Time: 9 min, 46 seconds</t>
    </r>
  </si>
  <si>
    <r>
      <t>ACC: 97.50/</t>
    </r>
    <r>
      <rPr>
        <b/>
        <sz val="11"/>
        <color theme="1"/>
        <rFont val="Calibri"/>
        <family val="2"/>
        <scheme val="minor"/>
      </rPr>
      <t>AUC: 100.00</t>
    </r>
    <r>
      <rPr>
        <sz val="11"/>
        <color theme="1"/>
        <rFont val="Calibri"/>
        <family val="2"/>
        <scheme val="minor"/>
      </rPr>
      <t>/WP: 0.0,0.0,0.0/Loss:0.1260/FL-ACC: 97.25/FL-AUC:99.92/Time: 1min, 10 seconds</t>
    </r>
  </si>
  <si>
    <r>
      <t>ACC: 99.17/</t>
    </r>
    <r>
      <rPr>
        <b/>
        <sz val="11"/>
        <color theme="1"/>
        <rFont val="Calibri"/>
        <family val="2"/>
        <scheme val="minor"/>
      </rPr>
      <t>AUC: 100.00</t>
    </r>
    <r>
      <rPr>
        <sz val="11"/>
        <color theme="1"/>
        <rFont val="Calibri"/>
        <family val="2"/>
        <scheme val="minor"/>
      </rPr>
      <t>/WP: 0.0,0.0,0.0/Loss:0.0722/Time: 1min, 9 seconds</t>
    </r>
  </si>
  <si>
    <t>Average Log Loss</t>
  </si>
  <si>
    <t>WP: -3,0974/-3,5622/-3,4405</t>
  </si>
  <si>
    <t>WP: -3,2723/-3,1812/-3,3697</t>
  </si>
  <si>
    <t>WP: -3,5605/-3,6478/-3,5600</t>
  </si>
  <si>
    <t>WP: -1,4666/-2,9640/-3,5727</t>
  </si>
  <si>
    <t>WP: -4,1980/-3,7377/-3,5617</t>
  </si>
  <si>
    <t>WP: -3,4272/-3,5861/-3,5690</t>
  </si>
  <si>
    <t>WP: -3,3642/-3,3896/-3,4303</t>
  </si>
  <si>
    <t>WP: -1,2736/-1,7027/-2,6334</t>
  </si>
  <si>
    <t>WP: -1,6753/-1,9785/-2,5784</t>
  </si>
  <si>
    <t>WP: -1,8413/-3,0197/-3,4988</t>
  </si>
  <si>
    <t>WP: -0,5130/-1,7595/-3,6329</t>
  </si>
  <si>
    <t>WP: -0,7222/-0,8307/-2,1752</t>
  </si>
  <si>
    <t>WP: -0,7222/-1,6780/-2,4920</t>
  </si>
  <si>
    <t>WP: -0,7111/-1,4746/-2,3293</t>
  </si>
  <si>
    <t>WP: -0,2743/-0,7502/-2,6022</t>
  </si>
  <si>
    <t>WP: -2,2608/-3,2802/-4,3954</t>
  </si>
  <si>
    <t>WP: -2,5687/-3,7659/-4,0898</t>
  </si>
  <si>
    <r>
      <t xml:space="preserve">WP: </t>
    </r>
    <r>
      <rPr>
        <b/>
        <sz val="11"/>
        <color theme="1"/>
        <rFont val="Calibri"/>
        <family val="2"/>
        <scheme val="minor"/>
      </rPr>
      <t>0,0000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-0,3021</t>
    </r>
    <r>
      <rPr>
        <sz val="11"/>
        <color theme="1"/>
        <rFont val="Calibri"/>
        <family val="2"/>
        <scheme val="minor"/>
      </rPr>
      <t>/-2,1554</t>
    </r>
  </si>
  <si>
    <r>
      <t>WP: -0,2743/-0,4533/</t>
    </r>
    <r>
      <rPr>
        <b/>
        <sz val="11"/>
        <color theme="1"/>
        <rFont val="Calibri"/>
        <family val="2"/>
        <scheme val="minor"/>
      </rPr>
      <t>-1,7969</t>
    </r>
  </si>
  <si>
    <r>
      <t>WP:</t>
    </r>
    <r>
      <rPr>
        <b/>
        <sz val="11"/>
        <color theme="1"/>
        <rFont val="Calibri"/>
        <family val="2"/>
        <scheme val="minor"/>
      </rPr>
      <t xml:space="preserve"> 0,0000</t>
    </r>
    <r>
      <rPr>
        <sz val="11"/>
        <color theme="1"/>
        <rFont val="Calibri"/>
        <family val="2"/>
        <scheme val="minor"/>
      </rPr>
      <t>/-1,0116/</t>
    </r>
    <r>
      <rPr>
        <b/>
        <sz val="11"/>
        <color theme="1"/>
        <rFont val="Calibri"/>
        <family val="2"/>
        <scheme val="minor"/>
      </rPr>
      <t>-1,62274</t>
    </r>
  </si>
  <si>
    <t>WP: -1,2521/-2,6250/-3,0024</t>
  </si>
  <si>
    <t>WP: -2,5922/-2,6482/-2,6311</t>
  </si>
  <si>
    <t>WP: -1,5774/-3,0663/-3,8947</t>
  </si>
  <si>
    <t>WP: -4,5276/-4,6453/-4,5267</t>
  </si>
  <si>
    <t>WP: -2,8757/-2,7609/-2,8571</t>
  </si>
  <si>
    <t>WP: -2,4713/-2,4721/-2,5232</t>
  </si>
  <si>
    <t>WP: -2,3506/-2,5083/-2,5439</t>
  </si>
  <si>
    <t>WP: -2,1016/-2,4366/-2,5668</t>
  </si>
  <si>
    <t>WP: -1,3279/-2,2992/-2,5050</t>
  </si>
  <si>
    <t>WP: -1,3890/-2,9141/-3,1605</t>
  </si>
  <si>
    <t>WP: -1,5300/-2,6572/-3,4560</t>
  </si>
  <si>
    <t>WP: -2,6440/-2,9440/-2,8444</t>
  </si>
  <si>
    <t>WP: -2,3585/-2,5079/-2,6032</t>
  </si>
  <si>
    <t>WP: -1,2489/-2,3501/-2,5743</t>
  </si>
  <si>
    <r>
      <t>WP: -0,2743/-0,5260/</t>
    </r>
    <r>
      <rPr>
        <b/>
        <sz val="11"/>
        <color theme="1"/>
        <rFont val="Calibri"/>
        <family val="2"/>
        <scheme val="minor"/>
      </rPr>
      <t>-1,9134</t>
    </r>
  </si>
  <si>
    <t>Average Log Weighted Precision (R:0.1,R:0.5,R:0.9)</t>
  </si>
  <si>
    <t>R=0.1</t>
  </si>
  <si>
    <t>R=0.5</t>
  </si>
  <si>
    <t>R=.9</t>
  </si>
  <si>
    <t>SixMethodEnsemble_CelebDF</t>
  </si>
  <si>
    <t>SixMethodEnsemble_DFDC</t>
  </si>
  <si>
    <t>100.00 (Loss: 0.0003)</t>
  </si>
  <si>
    <t>100.00 (Loss: 0.003)</t>
  </si>
  <si>
    <r>
      <t xml:space="preserve">ACC: </t>
    </r>
    <r>
      <rPr>
        <b/>
        <sz val="11"/>
        <color theme="1"/>
        <rFont val="Calibri"/>
        <family val="2"/>
        <scheme val="minor"/>
      </rPr>
      <t>99.17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AUC: 100.00</t>
    </r>
    <r>
      <rPr>
        <sz val="11"/>
        <color theme="1"/>
        <rFont val="Calibri"/>
        <family val="2"/>
        <scheme val="minor"/>
      </rPr>
      <t>/WP:0.0,0.0,0.0/Loss:0.5746</t>
    </r>
  </si>
  <si>
    <r>
      <t>ACC:</t>
    </r>
    <r>
      <rPr>
        <b/>
        <sz val="11"/>
        <color theme="1"/>
        <rFont val="Calibri"/>
        <family val="2"/>
        <scheme val="minor"/>
      </rPr>
      <t xml:space="preserve"> 99.17</t>
    </r>
    <r>
      <rPr>
        <sz val="11"/>
        <color theme="1"/>
        <rFont val="Calibri"/>
        <family val="2"/>
        <scheme val="minor"/>
      </rPr>
      <t>/AUC: 99.69/WP:0.0,0.0,-1.0480/Loss:0.0666/Time: 1 min, 10 seconds</t>
    </r>
  </si>
  <si>
    <r>
      <t xml:space="preserve">ACC: </t>
    </r>
    <r>
      <rPr>
        <b/>
        <sz val="11"/>
        <color theme="1"/>
        <rFont val="Calibri"/>
        <family val="2"/>
        <scheme val="minor"/>
      </rPr>
      <t>99.17</t>
    </r>
    <r>
      <rPr>
        <sz val="11"/>
        <color theme="1"/>
        <rFont val="Calibri"/>
        <family val="2"/>
        <scheme val="minor"/>
      </rPr>
      <t>/AUC: 99.08/WP:0.0,-1.4663,-1.0480/Loss:0.0723/Time: 1 min, 13 seconds</t>
    </r>
  </si>
  <si>
    <r>
      <t xml:space="preserve">ACC: </t>
    </r>
    <r>
      <rPr>
        <b/>
        <sz val="11"/>
        <color theme="1"/>
        <rFont val="Calibri"/>
        <family val="2"/>
        <scheme val="minor"/>
      </rPr>
      <t>96.68</t>
    </r>
    <r>
      <rPr>
        <sz val="11"/>
        <color theme="1"/>
        <rFont val="Calibri"/>
        <family val="2"/>
        <scheme val="minor"/>
      </rPr>
      <t>/AUC:</t>
    </r>
    <r>
      <rPr>
        <b/>
        <sz val="11"/>
        <color theme="1"/>
        <rFont val="Calibri"/>
        <family val="2"/>
        <scheme val="minor"/>
      </rPr>
      <t>99.33</t>
    </r>
    <r>
      <rPr>
        <sz val="11"/>
        <color theme="1"/>
        <rFont val="Calibri"/>
        <family val="2"/>
        <scheme val="minor"/>
      </rPr>
      <t>/WP: 0.0,0.0,0.0/Loss:0.1015/Time: 1 min, 17 seconds</t>
    </r>
  </si>
  <si>
    <r>
      <t xml:space="preserve">ACC: </t>
    </r>
    <r>
      <rPr>
        <b/>
        <sz val="11"/>
        <color theme="1"/>
        <rFont val="Calibri"/>
        <family val="2"/>
        <scheme val="minor"/>
      </rPr>
      <t>95.83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AUC: 100.00</t>
    </r>
    <r>
      <rPr>
        <sz val="11"/>
        <color theme="1"/>
        <rFont val="Calibri"/>
        <family val="2"/>
        <scheme val="minor"/>
      </rPr>
      <t>/WP:0.0,0.0,0.0/Loss:0.5457/Time: 4 min, 3 seconds</t>
    </r>
  </si>
  <si>
    <t>ResNet+LSTM_DF-TIMIT-LQ</t>
  </si>
  <si>
    <t>EfficientNetB1+LSTM_DF-TIMIT-LQ</t>
  </si>
  <si>
    <t>ResNet+LSTM_DFDC</t>
  </si>
  <si>
    <r>
      <t xml:space="preserve">ACC: </t>
    </r>
    <r>
      <rPr>
        <b/>
        <sz val="11"/>
        <color theme="1"/>
        <rFont val="Calibri"/>
        <family val="2"/>
        <scheme val="minor"/>
      </rPr>
      <t>100.00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AUC:100.00</t>
    </r>
    <r>
      <rPr>
        <sz val="11"/>
        <color theme="1"/>
        <rFont val="Calibri"/>
        <family val="2"/>
        <scheme val="minor"/>
      </rPr>
      <t>/WP: 0.0,0.0,0.0/Loss:0.0052/FL-ACC:99.83/FL-AUC:1.0/Time: 2 min, 47 seconds</t>
    </r>
  </si>
  <si>
    <r>
      <t xml:space="preserve">ACC: </t>
    </r>
    <r>
      <rPr>
        <b/>
        <sz val="11"/>
        <color theme="1"/>
        <rFont val="Calibri"/>
        <family val="2"/>
        <scheme val="minor"/>
      </rPr>
      <t>100.00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AUC:100.00</t>
    </r>
    <r>
      <rPr>
        <sz val="11"/>
        <color theme="1"/>
        <rFont val="Calibri"/>
        <family val="2"/>
        <scheme val="minor"/>
      </rPr>
      <t>/WP: 0.0,0.0,0.0/Loss:0.5265/Time: 4 min, 21 seconds</t>
    </r>
  </si>
  <si>
    <r>
      <t>ACC:</t>
    </r>
    <r>
      <rPr>
        <b/>
        <sz val="11"/>
        <color theme="1"/>
        <rFont val="Calibri"/>
        <family val="2"/>
        <scheme val="minor"/>
      </rPr>
      <t xml:space="preserve"> 99.17</t>
    </r>
    <r>
      <rPr>
        <sz val="11"/>
        <color theme="1"/>
        <rFont val="Calibri"/>
        <family val="2"/>
        <scheme val="minor"/>
      </rPr>
      <t>/AUC:100.00/WP: 0.0,0.0,0.0/Loss:0.5714</t>
    </r>
  </si>
  <si>
    <r>
      <t xml:space="preserve">ACC: </t>
    </r>
    <r>
      <rPr>
        <b/>
        <sz val="11"/>
        <color theme="1"/>
        <rFont val="Calibri"/>
        <family val="2"/>
        <scheme val="minor"/>
      </rPr>
      <t>99.17</t>
    </r>
    <r>
      <rPr>
        <sz val="11"/>
        <color theme="1"/>
        <rFont val="Calibri"/>
        <family val="2"/>
        <scheme val="minor"/>
      </rPr>
      <t>/AUC:99.92/WP: 0.0,0.0,0.0/Loss:0.0666/Time: 1 min, 18 seconds</t>
    </r>
  </si>
  <si>
    <r>
      <t xml:space="preserve">ACC: </t>
    </r>
    <r>
      <rPr>
        <b/>
        <sz val="11"/>
        <color theme="1"/>
        <rFont val="Calibri"/>
        <family val="2"/>
        <scheme val="minor"/>
      </rPr>
      <t>99.17/AUC:100.00</t>
    </r>
    <r>
      <rPr>
        <sz val="11"/>
        <color theme="1"/>
        <rFont val="Calibri"/>
        <family val="2"/>
        <scheme val="minor"/>
      </rPr>
      <t>/WP: 0.0,0.0,0.0/Loss:0.0162/Time: 1 min, 17 seconds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</si>
</sst>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mbx12"/>
      <family val="2"/>
    </font>
    <font>
      <sz val="11"/>
      <color theme="1"/>
      <name val="cmb10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9" fontId="1" fillId="0" borderId="0" xfId="0" applyNumberFormat="1" applyFont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2" borderId="0" xfId="0" applyFont="1" applyFill="1"/>
    <xf numFmtId="3" fontId="0" fillId="2" borderId="0" xfId="0" applyNumberFormat="1" applyFont="1" applyFill="1"/>
    <xf numFmtId="0" fontId="1" fillId="2" borderId="0" xfId="0" applyFont="1" applyFill="1" applyAlignment="1">
      <alignment horizontal="left"/>
    </xf>
    <xf numFmtId="0" fontId="0" fillId="3" borderId="0" xfId="0" applyFill="1"/>
    <xf numFmtId="0" fontId="0" fillId="0" borderId="0" xfId="0" applyFill="1"/>
    <xf numFmtId="0" fontId="1" fillId="3" borderId="0" xfId="0" applyFont="1" applyFill="1"/>
    <xf numFmtId="0" fontId="0" fillId="3" borderId="0" xfId="0" applyFont="1" applyFill="1"/>
    <xf numFmtId="0" fontId="0" fillId="0" borderId="0" xfId="0" applyFont="1"/>
    <xf numFmtId="0" fontId="1" fillId="0" borderId="0" xfId="0" applyFont="1" applyFill="1"/>
    <xf numFmtId="0" fontId="0" fillId="0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mbx12" panose="020B0500000000000000" pitchFamily="34" charset="0"/>
              </a:rPr>
              <a:t>Average Accuracy of</a:t>
            </a:r>
            <a:r>
              <a:rPr lang="en-US" baseline="0">
                <a:latin typeface="cmbx12" panose="020B0500000000000000" pitchFamily="34" charset="0"/>
              </a:rPr>
              <a:t> each Deepfake Detection Method across all Datasets</a:t>
            </a:r>
            <a:endParaRPr lang="en-US">
              <a:latin typeface="cmbx12" panose="020B05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905-448A-B46F-67412D4610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05-448A-B46F-67412D4610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905-448A-B46F-67412D4610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05-448A-B46F-67412D4610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05-448A-B46F-67412D4610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05-448A-B46F-67412D4610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05-448A-B46F-67412D4610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bx12" panose="020B0500000000000000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Accuracy Performance'!$A$29:$A$35</c:f>
              <c:strCache>
                <c:ptCount val="7"/>
                <c:pt idx="0">
                  <c:v>DFDC_Rank90_CelebDF</c:v>
                </c:pt>
                <c:pt idx="1">
                  <c:v>Xception_CelebDF</c:v>
                </c:pt>
                <c:pt idx="2">
                  <c:v>Xception_DFDC</c:v>
                </c:pt>
                <c:pt idx="3">
                  <c:v>DFDC_Rank90_DFDC</c:v>
                </c:pt>
                <c:pt idx="4">
                  <c:v>Ensemble_DFDC</c:v>
                </c:pt>
                <c:pt idx="5">
                  <c:v>EfficientNetB1+LSTM_DFDC</c:v>
                </c:pt>
                <c:pt idx="6">
                  <c:v>EfficientNetB7_DFDC</c:v>
                </c:pt>
              </c:strCache>
            </c:strRef>
          </c:cat>
          <c:val>
            <c:numRef>
              <c:f>'Average Accuracy Performance'!$B$29:$B$35</c:f>
              <c:numCache>
                <c:formatCode>General</c:formatCode>
                <c:ptCount val="7"/>
                <c:pt idx="0">
                  <c:v>77.319999999999993</c:v>
                </c:pt>
                <c:pt idx="1">
                  <c:v>77.45</c:v>
                </c:pt>
                <c:pt idx="2">
                  <c:v>78.64</c:v>
                </c:pt>
                <c:pt idx="3">
                  <c:v>82.14</c:v>
                </c:pt>
                <c:pt idx="4">
                  <c:v>85.65</c:v>
                </c:pt>
                <c:pt idx="5">
                  <c:v>86.02</c:v>
                </c:pt>
                <c:pt idx="6">
                  <c:v>87.97999999999999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48A-B46F-67412D46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7868112"/>
        <c:axId val="677867128"/>
      </c:barChart>
      <c:catAx>
        <c:axId val="67786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bx12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677867128"/>
        <c:crosses val="autoZero"/>
        <c:auto val="1"/>
        <c:lblAlgn val="ctr"/>
        <c:lblOffset val="100"/>
        <c:noMultiLvlLbl val="0"/>
      </c:catAx>
      <c:valAx>
        <c:axId val="67786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mbx12" panose="020B0500000000000000" pitchFamily="34" charset="0"/>
                  </a:rPr>
                  <a:t>Average</a:t>
                </a:r>
                <a:r>
                  <a:rPr lang="en-US" baseline="0">
                    <a:latin typeface="cmbx12" panose="020B0500000000000000" pitchFamily="34" charset="0"/>
                  </a:rPr>
                  <a:t> Accuracy</a:t>
                </a:r>
                <a:endParaRPr lang="en-US">
                  <a:latin typeface="cmbx12" panose="020B0500000000000000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bx12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67786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AUC performance of each</a:t>
            </a:r>
            <a:r>
              <a:rPr lang="en-US" baseline="0"/>
              <a:t> Detection Method on all Datasets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9D7-40C7-80AC-ACB2CA5297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9D7-40C7-80AC-ACB2CA5297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9D7-40C7-80AC-ACB2CA5297AA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9D7-40C7-80AC-ACB2CA5297A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9D7-40C7-80AC-ACB2CA5297A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D7-40C7-80AC-ACB2CA5297A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7-40C7-80AC-ACB2CA5297AA}"/>
              </c:ext>
            </c:extLst>
          </c:dPt>
          <c:cat>
            <c:strRef>
              <c:f>'Average AUC Performance'!$A$29:$A$35</c:f>
              <c:strCache>
                <c:ptCount val="7"/>
                <c:pt idx="0">
                  <c:v>SixMethodEnsemble_CelebDF</c:v>
                </c:pt>
                <c:pt idx="1">
                  <c:v>Xception_DFDC</c:v>
                </c:pt>
                <c:pt idx="2">
                  <c:v>EfficientNetB1+LSTM_CelebDF</c:v>
                </c:pt>
                <c:pt idx="3">
                  <c:v>DFDC_Rank90_DFDC</c:v>
                </c:pt>
                <c:pt idx="4">
                  <c:v>SixMethodEnsemble_DFDC</c:v>
                </c:pt>
                <c:pt idx="5">
                  <c:v>EfficientNetB7_DFDC</c:v>
                </c:pt>
                <c:pt idx="6">
                  <c:v>EfficientNetB1+LSTM_DFDC</c:v>
                </c:pt>
              </c:strCache>
            </c:strRef>
          </c:cat>
          <c:val>
            <c:numRef>
              <c:f>'Average AUC Performance'!$B$29:$B$35</c:f>
              <c:numCache>
                <c:formatCode>General</c:formatCode>
                <c:ptCount val="7"/>
                <c:pt idx="0">
                  <c:v>88.762</c:v>
                </c:pt>
                <c:pt idx="1">
                  <c:v>90.724000000000004</c:v>
                </c:pt>
                <c:pt idx="2">
                  <c:v>91.37</c:v>
                </c:pt>
                <c:pt idx="3">
                  <c:v>94.207999999999998</c:v>
                </c:pt>
                <c:pt idx="4">
                  <c:v>94.403999999999996</c:v>
                </c:pt>
                <c:pt idx="5">
                  <c:v>94.596000000000004</c:v>
                </c:pt>
                <c:pt idx="6">
                  <c:v>94.787999999999997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7-40C7-80AC-ACB2CA529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7856304"/>
        <c:axId val="677849744"/>
      </c:barChart>
      <c:catAx>
        <c:axId val="67785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49744"/>
        <c:crosses val="autoZero"/>
        <c:auto val="1"/>
        <c:lblAlgn val="ctr"/>
        <c:lblOffset val="100"/>
        <c:noMultiLvlLbl val="0"/>
      </c:catAx>
      <c:valAx>
        <c:axId val="6778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BCE Loss of</a:t>
            </a:r>
            <a:r>
              <a:rPr lang="en-US" baseline="0"/>
              <a:t> Deepfake Detection Methods across all Datasets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BCE loss'!$A$29:$A$35</c:f>
              <c:strCache>
                <c:ptCount val="7"/>
                <c:pt idx="0">
                  <c:v>DFDC_Rank90_UADFV</c:v>
                </c:pt>
                <c:pt idx="1">
                  <c:v>Xception_DF-TIMIT-HQ</c:v>
                </c:pt>
                <c:pt idx="2">
                  <c:v>DFDC_Rank90_DF-TIMIT-LQ</c:v>
                </c:pt>
                <c:pt idx="3">
                  <c:v>EfficientNetB1+LSTM_DFDC</c:v>
                </c:pt>
                <c:pt idx="4">
                  <c:v>Ensemble_DFDC</c:v>
                </c:pt>
                <c:pt idx="5">
                  <c:v>DFDC_Rank90_DFDC</c:v>
                </c:pt>
                <c:pt idx="6">
                  <c:v>EfficientNetB7_DFDC</c:v>
                </c:pt>
              </c:strCache>
            </c:strRef>
          </c:cat>
          <c:val>
            <c:numRef>
              <c:f>'Average BCE loss'!$B$29:$B$35</c:f>
              <c:numCache>
                <c:formatCode>General</c:formatCode>
                <c:ptCount val="7"/>
                <c:pt idx="0">
                  <c:v>0.63238000000000005</c:v>
                </c:pt>
                <c:pt idx="1">
                  <c:v>0.62665999999999999</c:v>
                </c:pt>
                <c:pt idx="2">
                  <c:v>0.61548132259999999</c:v>
                </c:pt>
                <c:pt idx="3">
                  <c:v>0.56245999999999996</c:v>
                </c:pt>
                <c:pt idx="4">
                  <c:v>0.54054000000000002</c:v>
                </c:pt>
                <c:pt idx="5">
                  <c:v>0.50214000000000003</c:v>
                </c:pt>
                <c:pt idx="6">
                  <c:v>0.41294000000000003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7A7-BE74-1821FDE21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7840232"/>
        <c:axId val="677842528"/>
      </c:barChart>
      <c:catAx>
        <c:axId val="677840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42528"/>
        <c:crosses val="autoZero"/>
        <c:auto val="1"/>
        <c:lblAlgn val="ctr"/>
        <c:lblOffset val="100"/>
        <c:noMultiLvlLbl val="0"/>
      </c:catAx>
      <c:valAx>
        <c:axId val="6778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4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log(wP)'!$A$29:$A$36</c:f>
              <c:strCache>
                <c:ptCount val="8"/>
                <c:pt idx="0">
                  <c:v>DFDC_Rank90_CelebDF</c:v>
                </c:pt>
                <c:pt idx="1">
                  <c:v>MethodEnsemble_CelebDF</c:v>
                </c:pt>
                <c:pt idx="2">
                  <c:v>ResNet+LSTM_CelebDF</c:v>
                </c:pt>
                <c:pt idx="3">
                  <c:v>Xception_DFDC</c:v>
                </c:pt>
                <c:pt idx="4">
                  <c:v>EfficientNetB1+LSTM_DFDC</c:v>
                </c:pt>
                <c:pt idx="5">
                  <c:v>DFDC_Rank90_DFDC</c:v>
                </c:pt>
                <c:pt idx="6">
                  <c:v>EfficientNetB7_DFDC</c:v>
                </c:pt>
                <c:pt idx="7">
                  <c:v>Ensemble_DFDC</c:v>
                </c:pt>
              </c:strCache>
            </c:strRef>
          </c:cat>
          <c:val>
            <c:numRef>
              <c:f>'Average log(wP)'!$B$29:$B$36</c:f>
              <c:numCache>
                <c:formatCode>General</c:formatCode>
                <c:ptCount val="8"/>
                <c:pt idx="0">
                  <c:v>-0.72219999999999995</c:v>
                </c:pt>
                <c:pt idx="1">
                  <c:v>-0.71109999999999995</c:v>
                </c:pt>
                <c:pt idx="2">
                  <c:v>-0.51300000000000001</c:v>
                </c:pt>
                <c:pt idx="3">
                  <c:v>-0.27429999999999999</c:v>
                </c:pt>
                <c:pt idx="4">
                  <c:v>-0.27429999999999999</c:v>
                </c:pt>
                <c:pt idx="5">
                  <c:v>-0.27429999999999999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7-4D37-B1F6-34B9A5366A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2120856"/>
        <c:axId val="542117248"/>
      </c:barChart>
      <c:catAx>
        <c:axId val="542120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7248"/>
        <c:crosses val="autoZero"/>
        <c:auto val="1"/>
        <c:lblAlgn val="ctr"/>
        <c:lblOffset val="300"/>
        <c:tickLblSkip val="1"/>
        <c:noMultiLvlLbl val="0"/>
      </c:catAx>
      <c:valAx>
        <c:axId val="5421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2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log(wP)'!$E$30:$E$36</c:f>
              <c:strCache>
                <c:ptCount val="7"/>
                <c:pt idx="0">
                  <c:v>MethodEnsemble_CelebDF</c:v>
                </c:pt>
                <c:pt idx="1">
                  <c:v>Ensemble_DFDC</c:v>
                </c:pt>
                <c:pt idx="2">
                  <c:v>EfficientNetB1+LSTM_CelebDF</c:v>
                </c:pt>
                <c:pt idx="3">
                  <c:v>Xception_DFDC</c:v>
                </c:pt>
                <c:pt idx="4">
                  <c:v>DFDC_Rank90_DFDC</c:v>
                </c:pt>
                <c:pt idx="5">
                  <c:v>EfficientNetB1+LSTM_DFDC</c:v>
                </c:pt>
                <c:pt idx="6">
                  <c:v>EfficientNetB7_DFDC</c:v>
                </c:pt>
              </c:strCache>
            </c:strRef>
          </c:cat>
          <c:val>
            <c:numRef>
              <c:f>'Average log(wP)'!$F$30:$F$36</c:f>
              <c:numCache>
                <c:formatCode>General</c:formatCode>
                <c:ptCount val="7"/>
                <c:pt idx="0">
                  <c:v>-1.4745999999999999</c:v>
                </c:pt>
                <c:pt idx="1">
                  <c:v>-1.0116000000000001</c:v>
                </c:pt>
                <c:pt idx="2">
                  <c:v>-0.83069999999999999</c:v>
                </c:pt>
                <c:pt idx="3">
                  <c:v>-0.75019999999999998</c:v>
                </c:pt>
                <c:pt idx="4">
                  <c:v>-0.52600000000000002</c:v>
                </c:pt>
                <c:pt idx="5">
                  <c:v>-0.45329999999999998</c:v>
                </c:pt>
                <c:pt idx="6">
                  <c:v>-0.30209999999999998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2-4D98-9A1B-C3D1C367B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6227576"/>
        <c:axId val="766223968"/>
      </c:barChart>
      <c:catAx>
        <c:axId val="76622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3968"/>
        <c:crosses val="autoZero"/>
        <c:auto val="1"/>
        <c:lblAlgn val="ctr"/>
        <c:lblOffset val="100"/>
        <c:noMultiLvlLbl val="0"/>
      </c:catAx>
      <c:valAx>
        <c:axId val="7662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 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log(wP)'!$I$30:$I$36</c:f>
              <c:strCache>
                <c:ptCount val="7"/>
                <c:pt idx="0">
                  <c:v>DFDC_Rank90_CelebDF</c:v>
                </c:pt>
                <c:pt idx="1">
                  <c:v>MethodEnsemble_CelebDF</c:v>
                </c:pt>
                <c:pt idx="2">
                  <c:v>EfficientNetB1+LSTM_CelebDF</c:v>
                </c:pt>
                <c:pt idx="3">
                  <c:v>EfficientNetB7_DFDC</c:v>
                </c:pt>
                <c:pt idx="4">
                  <c:v>DFDC_Rank90_DFDC</c:v>
                </c:pt>
                <c:pt idx="5">
                  <c:v>EfficientNetB1+LSTM_DFDC</c:v>
                </c:pt>
                <c:pt idx="6">
                  <c:v>Ensemble_DFDC</c:v>
                </c:pt>
              </c:strCache>
            </c:strRef>
          </c:cat>
          <c:val>
            <c:numRef>
              <c:f>'Average log(wP)'!$J$30:$J$36</c:f>
              <c:numCache>
                <c:formatCode>General</c:formatCode>
                <c:ptCount val="7"/>
                <c:pt idx="0">
                  <c:v>-2.492</c:v>
                </c:pt>
                <c:pt idx="1">
                  <c:v>-2.3292999999999999</c:v>
                </c:pt>
                <c:pt idx="2">
                  <c:v>-2.1751999999999998</c:v>
                </c:pt>
                <c:pt idx="3">
                  <c:v>-2.1554000000000002</c:v>
                </c:pt>
                <c:pt idx="4">
                  <c:v>-1.9134</c:v>
                </c:pt>
                <c:pt idx="5">
                  <c:v>-1.7968999999999999</c:v>
                </c:pt>
                <c:pt idx="6">
                  <c:v>-1.6227400000000001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C-4EBC-B073-D91F3C37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2453096"/>
        <c:axId val="772453424"/>
      </c:barChart>
      <c:catAx>
        <c:axId val="772453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53424"/>
        <c:crosses val="autoZero"/>
        <c:auto val="1"/>
        <c:lblAlgn val="ctr"/>
        <c:lblOffset val="100"/>
        <c:noMultiLvlLbl val="0"/>
      </c:catAx>
      <c:valAx>
        <c:axId val="77245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5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0</xdr:row>
      <xdr:rowOff>72390</xdr:rowOff>
    </xdr:from>
    <xdr:to>
      <xdr:col>9</xdr:col>
      <xdr:colOff>464820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E4146-1EF3-4D6F-9010-9D6923922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15</xdr:row>
      <xdr:rowOff>179070</xdr:rowOff>
    </xdr:from>
    <xdr:to>
      <xdr:col>10</xdr:col>
      <xdr:colOff>426720</xdr:colOff>
      <xdr:row>30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2B188-32B0-4653-9596-B9D85AD82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15</xdr:row>
      <xdr:rowOff>179070</xdr:rowOff>
    </xdr:from>
    <xdr:to>
      <xdr:col>13</xdr:col>
      <xdr:colOff>91440</xdr:colOff>
      <xdr:row>30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868C5-5BF0-4885-81F1-5048E9F50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38</xdr:row>
      <xdr:rowOff>72390</xdr:rowOff>
    </xdr:from>
    <xdr:to>
      <xdr:col>5</xdr:col>
      <xdr:colOff>198120</xdr:colOff>
      <xdr:row>53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916A0-6332-4A50-9453-A04CF81E2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472440</xdr:colOff>
      <xdr:row>39</xdr:row>
      <xdr:rowOff>95250</xdr:rowOff>
    </xdr:from>
    <xdr:to>
      <xdr:col>8</xdr:col>
      <xdr:colOff>769620</xdr:colOff>
      <xdr:row>54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4F4C2-4737-4798-BE07-7E47A32B2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807720</xdr:colOff>
      <xdr:row>39</xdr:row>
      <xdr:rowOff>34290</xdr:rowOff>
    </xdr:from>
    <xdr:to>
      <xdr:col>15</xdr:col>
      <xdr:colOff>7620</xdr:colOff>
      <xdr:row>54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18DAFC-4BED-4C96-8CE2-265BB51DD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zoomScale="85" zoomScaleNormal="85" workbookViewId="0">
      <pane xSplit="1" ySplit="1" topLeftCell="F11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defaultRowHeight="14.4" x14ac:dyDescent="0.3"/>
  <cols>
    <col min="1" max="1" width="31.6640625" bestFit="1" customWidth="1"/>
    <col min="2" max="2" width="103.6640625" bestFit="1" customWidth="1"/>
    <col min="3" max="3" width="109.109375" bestFit="1" customWidth="1"/>
    <col min="4" max="4" width="101.5546875" bestFit="1" customWidth="1"/>
    <col min="5" max="6" width="108.109375" bestFit="1" customWidth="1"/>
    <col min="7" max="7" width="18.33203125" customWidth="1"/>
    <col min="8" max="9" width="17.6640625" customWidth="1"/>
    <col min="10" max="10" width="42.6640625" bestFit="1" customWidth="1"/>
    <col min="11" max="11" width="42.6640625" customWidth="1"/>
    <col min="12" max="12" width="48.33203125" bestFit="1" customWidth="1"/>
    <col min="13" max="14" width="14.88671875" bestFit="1" customWidth="1"/>
    <col min="15" max="16" width="17.6640625" bestFit="1" customWidth="1"/>
    <col min="17" max="18" width="13.33203125" bestFit="1" customWidth="1"/>
    <col min="19" max="20" width="21.88671875" bestFit="1" customWidth="1"/>
    <col min="21" max="21" width="25.6640625" bestFit="1" customWidth="1"/>
    <col min="22" max="22" width="21.88671875" bestFit="1" customWidth="1"/>
  </cols>
  <sheetData>
    <row r="1" spans="1:22" ht="100.8" x14ac:dyDescent="0.3">
      <c r="A1" s="4" t="s">
        <v>275</v>
      </c>
      <c r="B1" s="1" t="s">
        <v>12</v>
      </c>
      <c r="C1" s="1" t="s">
        <v>13</v>
      </c>
      <c r="D1" s="1" t="s">
        <v>14</v>
      </c>
      <c r="E1" s="1" t="s">
        <v>28</v>
      </c>
      <c r="F1" s="1" t="s">
        <v>29</v>
      </c>
      <c r="G1" s="1" t="s">
        <v>305</v>
      </c>
      <c r="H1" s="1" t="s">
        <v>306</v>
      </c>
      <c r="I1" s="1" t="s">
        <v>383</v>
      </c>
      <c r="J1" s="1" t="s">
        <v>419</v>
      </c>
      <c r="K1" s="1"/>
      <c r="L1" s="3" t="s">
        <v>15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">
      <c r="A2" t="s">
        <v>1</v>
      </c>
      <c r="B2" s="15" t="s">
        <v>307</v>
      </c>
      <c r="C2" s="9" t="s">
        <v>228</v>
      </c>
      <c r="D2" s="9" t="s">
        <v>341</v>
      </c>
      <c r="E2" s="10" t="s">
        <v>257</v>
      </c>
      <c r="F2" s="10" t="s">
        <v>276</v>
      </c>
      <c r="G2" s="19">
        <f>277.42/5</f>
        <v>55.484000000000002</v>
      </c>
      <c r="H2">
        <f>282.97/5</f>
        <v>56.594000000000008</v>
      </c>
      <c r="I2">
        <f>7.6735/5</f>
        <v>1.5347</v>
      </c>
      <c r="J2" t="s">
        <v>386</v>
      </c>
      <c r="L2" s="19"/>
      <c r="M2" s="1"/>
      <c r="N2" s="1"/>
    </row>
    <row r="3" spans="1:22" x14ac:dyDescent="0.3">
      <c r="A3" t="s">
        <v>2</v>
      </c>
      <c r="B3" s="15" t="s">
        <v>308</v>
      </c>
      <c r="C3" s="9" t="s">
        <v>229</v>
      </c>
      <c r="D3" s="9" t="s">
        <v>342</v>
      </c>
      <c r="E3" s="10" t="s">
        <v>260</v>
      </c>
      <c r="F3" s="10" t="s">
        <v>277</v>
      </c>
      <c r="G3" s="19">
        <f>285.58/5</f>
        <v>57.116</v>
      </c>
      <c r="H3">
        <f>235.85/5</f>
        <v>47.17</v>
      </c>
      <c r="I3">
        <f>6.9442/5</f>
        <v>1.3888400000000001</v>
      </c>
      <c r="J3" t="s">
        <v>388</v>
      </c>
      <c r="L3" s="19"/>
    </row>
    <row r="4" spans="1:22" x14ac:dyDescent="0.3">
      <c r="A4" t="s">
        <v>3</v>
      </c>
      <c r="B4" s="13" t="s">
        <v>226</v>
      </c>
      <c r="C4" s="9" t="s">
        <v>230</v>
      </c>
      <c r="D4" s="9" t="s">
        <v>343</v>
      </c>
      <c r="E4" s="10" t="s">
        <v>256</v>
      </c>
      <c r="F4" s="10" t="s">
        <v>278</v>
      </c>
      <c r="G4" s="1">
        <f>358.13/5</f>
        <v>71.626000000000005</v>
      </c>
      <c r="H4" s="1">
        <f>385.52/5</f>
        <v>77.103999999999999</v>
      </c>
      <c r="I4" s="17">
        <f>6.0679/5</f>
        <v>1.2135799999999999</v>
      </c>
      <c r="J4" s="17" t="s">
        <v>387</v>
      </c>
      <c r="K4" s="17"/>
      <c r="L4" s="19"/>
    </row>
    <row r="5" spans="1:22" x14ac:dyDescent="0.3">
      <c r="A5" t="s">
        <v>88</v>
      </c>
      <c r="B5" s="13" t="s">
        <v>227</v>
      </c>
      <c r="C5" s="9" t="s">
        <v>231</v>
      </c>
      <c r="D5" s="9" t="s">
        <v>344</v>
      </c>
      <c r="E5" s="10" t="s">
        <v>255</v>
      </c>
      <c r="F5" s="10" t="s">
        <v>279</v>
      </c>
      <c r="G5">
        <f>319.95/5</f>
        <v>63.989999999999995</v>
      </c>
      <c r="H5">
        <f>345.58/5</f>
        <v>69.116</v>
      </c>
      <c r="I5">
        <f>4.9979/5</f>
        <v>0.99957999999999991</v>
      </c>
      <c r="J5" s="17" t="s">
        <v>385</v>
      </c>
      <c r="K5" s="17"/>
      <c r="L5" s="19"/>
    </row>
    <row r="6" spans="1:22" x14ac:dyDescent="0.3">
      <c r="A6" t="s">
        <v>89</v>
      </c>
      <c r="B6" s="13" t="s">
        <v>309</v>
      </c>
      <c r="C6" s="9" t="s">
        <v>232</v>
      </c>
      <c r="D6" s="9" t="s">
        <v>345</v>
      </c>
      <c r="E6" s="10" t="s">
        <v>258</v>
      </c>
      <c r="F6" s="10" t="s">
        <v>280</v>
      </c>
      <c r="G6" s="19">
        <f>286.86/5</f>
        <v>57.372</v>
      </c>
      <c r="H6">
        <f>293.35/5</f>
        <v>58.67</v>
      </c>
      <c r="I6">
        <f>4.58153/5</f>
        <v>0.91630599999999995</v>
      </c>
      <c r="J6" s="17" t="s">
        <v>384</v>
      </c>
      <c r="K6" s="17"/>
      <c r="L6" s="19"/>
      <c r="M6" s="1"/>
      <c r="N6" s="1"/>
    </row>
    <row r="7" spans="1:22" x14ac:dyDescent="0.3">
      <c r="A7" t="s">
        <v>16</v>
      </c>
      <c r="B7" s="13" t="s">
        <v>310</v>
      </c>
      <c r="C7" s="9" t="s">
        <v>243</v>
      </c>
      <c r="D7" s="9" t="s">
        <v>346</v>
      </c>
      <c r="E7" s="10" t="s">
        <v>259</v>
      </c>
      <c r="F7" s="10" t="s">
        <v>281</v>
      </c>
      <c r="G7">
        <f>282.64/5</f>
        <v>56.527999999999999</v>
      </c>
      <c r="H7">
        <f>289.2/5</f>
        <v>57.839999999999996</v>
      </c>
      <c r="I7" s="1">
        <f>3.1619/5</f>
        <v>0.63238000000000005</v>
      </c>
      <c r="J7" s="17" t="s">
        <v>389</v>
      </c>
      <c r="K7" s="17"/>
      <c r="L7" s="19"/>
    </row>
    <row r="8" spans="1:22" x14ac:dyDescent="0.3">
      <c r="A8" t="s">
        <v>30</v>
      </c>
      <c r="B8" s="13" t="s">
        <v>311</v>
      </c>
      <c r="C8" s="9" t="s">
        <v>244</v>
      </c>
      <c r="D8" s="9" t="s">
        <v>347</v>
      </c>
      <c r="E8" s="10" t="s">
        <v>261</v>
      </c>
      <c r="F8" s="10" t="s">
        <v>282</v>
      </c>
      <c r="G8">
        <f>291.3/5</f>
        <v>58.260000000000005</v>
      </c>
      <c r="H8">
        <f>326.8/5</f>
        <v>65.36</v>
      </c>
      <c r="I8">
        <f>3.5069/5</f>
        <v>0.70138</v>
      </c>
      <c r="J8" s="17" t="s">
        <v>390</v>
      </c>
      <c r="K8" s="17"/>
      <c r="L8" s="19"/>
      <c r="M8" s="1"/>
      <c r="N8" s="1"/>
    </row>
    <row r="9" spans="1:22" x14ac:dyDescent="0.3">
      <c r="B9" s="14"/>
      <c r="C9" s="14"/>
      <c r="D9" s="14"/>
      <c r="E9" s="14"/>
      <c r="F9" s="14"/>
    </row>
    <row r="10" spans="1:22" x14ac:dyDescent="0.3">
      <c r="A10" t="s">
        <v>4</v>
      </c>
      <c r="B10" s="9" t="s">
        <v>312</v>
      </c>
      <c r="C10" s="13" t="s">
        <v>379</v>
      </c>
      <c r="D10" s="9" t="s">
        <v>348</v>
      </c>
      <c r="E10" s="10" t="s">
        <v>262</v>
      </c>
      <c r="F10" s="10" t="s">
        <v>268</v>
      </c>
      <c r="G10" s="1">
        <f>387.25/5</f>
        <v>77.45</v>
      </c>
      <c r="H10">
        <f>407.04/5</f>
        <v>81.408000000000001</v>
      </c>
      <c r="I10">
        <f>8.3133/5</f>
        <v>1.66266</v>
      </c>
      <c r="J10" t="s">
        <v>391</v>
      </c>
    </row>
    <row r="11" spans="1:22" x14ac:dyDescent="0.3">
      <c r="A11" t="s">
        <v>5</v>
      </c>
      <c r="B11" s="9" t="s">
        <v>313</v>
      </c>
      <c r="C11" s="13" t="s">
        <v>378</v>
      </c>
      <c r="D11" s="9" t="s">
        <v>349</v>
      </c>
      <c r="E11" s="10" t="s">
        <v>263</v>
      </c>
      <c r="F11" s="10" t="s">
        <v>269</v>
      </c>
      <c r="G11">
        <f>360.45/5</f>
        <v>72.09</v>
      </c>
      <c r="H11">
        <f>411.07/5</f>
        <v>82.213999999999999</v>
      </c>
      <c r="I11">
        <f>7.8088/5</f>
        <v>1.56176</v>
      </c>
      <c r="J11" t="s">
        <v>392</v>
      </c>
    </row>
    <row r="12" spans="1:22" x14ac:dyDescent="0.3">
      <c r="A12" t="s">
        <v>6</v>
      </c>
      <c r="B12" s="9" t="s">
        <v>233</v>
      </c>
      <c r="C12" s="13" t="s">
        <v>380</v>
      </c>
      <c r="D12" s="9" t="s">
        <v>350</v>
      </c>
      <c r="E12" s="10" t="s">
        <v>264</v>
      </c>
      <c r="F12" s="10" t="s">
        <v>270</v>
      </c>
      <c r="G12">
        <f>349.86/5</f>
        <v>69.972000000000008</v>
      </c>
      <c r="H12">
        <f>409.27/5</f>
        <v>81.853999999999999</v>
      </c>
      <c r="I12" s="17">
        <f>4.2545/5</f>
        <v>0.85089999999999999</v>
      </c>
      <c r="J12" t="s">
        <v>393</v>
      </c>
    </row>
    <row r="13" spans="1:22" x14ac:dyDescent="0.3">
      <c r="A13" t="s">
        <v>140</v>
      </c>
      <c r="B13" s="9" t="s">
        <v>234</v>
      </c>
      <c r="C13" s="13" t="s">
        <v>377</v>
      </c>
      <c r="D13" s="9" t="s">
        <v>351</v>
      </c>
      <c r="E13" s="10" t="s">
        <v>265</v>
      </c>
      <c r="F13" s="10" t="s">
        <v>271</v>
      </c>
      <c r="G13">
        <f>344.13/5</f>
        <v>68.825999999999993</v>
      </c>
      <c r="H13">
        <f>388.82/5</f>
        <v>77.763999999999996</v>
      </c>
      <c r="I13">
        <f>7.7438/5</f>
        <v>1.5487600000000001</v>
      </c>
      <c r="J13" t="s">
        <v>394</v>
      </c>
    </row>
    <row r="14" spans="1:22" x14ac:dyDescent="0.3">
      <c r="A14" t="s">
        <v>141</v>
      </c>
      <c r="B14" s="9" t="s">
        <v>235</v>
      </c>
      <c r="C14" s="13" t="s">
        <v>376</v>
      </c>
      <c r="D14" s="9" t="s">
        <v>352</v>
      </c>
      <c r="E14" s="10" t="s">
        <v>303</v>
      </c>
      <c r="F14" s="10" t="s">
        <v>272</v>
      </c>
      <c r="G14" s="17">
        <f>372.3/5</f>
        <v>74.460000000000008</v>
      </c>
      <c r="H14" s="18">
        <f>456.85/5</f>
        <v>91.37</v>
      </c>
      <c r="I14" s="19">
        <f>7.8432/5</f>
        <v>1.56864</v>
      </c>
      <c r="J14" s="19" t="s">
        <v>395</v>
      </c>
      <c r="K14" s="19"/>
    </row>
    <row r="15" spans="1:22" x14ac:dyDescent="0.3">
      <c r="A15" t="s">
        <v>17</v>
      </c>
      <c r="B15" s="9" t="s">
        <v>319</v>
      </c>
      <c r="C15" s="13" t="s">
        <v>375</v>
      </c>
      <c r="D15" s="9" t="s">
        <v>353</v>
      </c>
      <c r="E15" s="10" t="s">
        <v>266</v>
      </c>
      <c r="F15" s="10" t="s">
        <v>273</v>
      </c>
      <c r="G15">
        <f>386.58/5</f>
        <v>77.316000000000003</v>
      </c>
      <c r="H15">
        <f>421.36/5</f>
        <v>84.272000000000006</v>
      </c>
      <c r="I15">
        <f>4.2962/5</f>
        <v>0.85924</v>
      </c>
      <c r="J15" t="s">
        <v>396</v>
      </c>
    </row>
    <row r="16" spans="1:22" x14ac:dyDescent="0.3">
      <c r="A16" t="s">
        <v>31</v>
      </c>
      <c r="B16" s="9" t="s">
        <v>320</v>
      </c>
      <c r="C16" s="13" t="s">
        <v>374</v>
      </c>
      <c r="D16" s="9" t="s">
        <v>354</v>
      </c>
      <c r="E16" s="10" t="s">
        <v>267</v>
      </c>
      <c r="F16" s="10" t="s">
        <v>274</v>
      </c>
      <c r="G16">
        <f>373.26/5</f>
        <v>74.652000000000001</v>
      </c>
      <c r="H16">
        <f>443.81/5</f>
        <v>88.762</v>
      </c>
      <c r="I16" s="1">
        <f>3.5655/5</f>
        <v>0.71310000000000007</v>
      </c>
      <c r="J16" t="s">
        <v>397</v>
      </c>
    </row>
    <row r="17" spans="1:19" x14ac:dyDescent="0.3">
      <c r="B17" s="14"/>
      <c r="C17" s="14"/>
      <c r="D17" s="14"/>
      <c r="E17" s="14"/>
      <c r="F17" s="14"/>
    </row>
    <row r="18" spans="1:19" x14ac:dyDescent="0.3">
      <c r="A18" t="s">
        <v>7</v>
      </c>
      <c r="B18" s="9" t="s">
        <v>196</v>
      </c>
      <c r="C18" s="9" t="s">
        <v>323</v>
      </c>
      <c r="D18" s="13" t="s">
        <v>369</v>
      </c>
      <c r="E18" s="9" t="s">
        <v>203</v>
      </c>
      <c r="F18" s="9" t="s">
        <v>208</v>
      </c>
      <c r="G18">
        <f>393.2/5</f>
        <v>78.64</v>
      </c>
      <c r="H18">
        <f>453.62/5</f>
        <v>90.724000000000004</v>
      </c>
      <c r="I18">
        <f>5.1191/5</f>
        <v>1.0238200000000002</v>
      </c>
      <c r="J18" t="s">
        <v>398</v>
      </c>
    </row>
    <row r="19" spans="1:19" x14ac:dyDescent="0.3">
      <c r="A19" t="s">
        <v>8</v>
      </c>
      <c r="B19" s="9" t="s">
        <v>195</v>
      </c>
      <c r="C19" s="9" t="s">
        <v>322</v>
      </c>
      <c r="D19" s="13" t="s">
        <v>339</v>
      </c>
      <c r="E19" s="9" t="s">
        <v>204</v>
      </c>
      <c r="F19" s="9" t="s">
        <v>321</v>
      </c>
      <c r="G19" s="1">
        <f>439.9/5</f>
        <v>87.97999999999999</v>
      </c>
      <c r="H19">
        <f>472.98/5</f>
        <v>94.596000000000004</v>
      </c>
      <c r="I19" s="1">
        <f>2.0647/5</f>
        <v>0.41294000000000003</v>
      </c>
      <c r="J19" t="s">
        <v>401</v>
      </c>
    </row>
    <row r="20" spans="1:19" x14ac:dyDescent="0.3">
      <c r="A20" t="s">
        <v>9</v>
      </c>
      <c r="B20" s="9" t="s">
        <v>200</v>
      </c>
      <c r="C20" s="9" t="s">
        <v>202</v>
      </c>
      <c r="D20" s="13" t="s">
        <v>340</v>
      </c>
      <c r="E20" s="9" t="s">
        <v>205</v>
      </c>
      <c r="F20" s="9" t="s">
        <v>209</v>
      </c>
      <c r="G20">
        <f>282.06/5</f>
        <v>56.411999999999999</v>
      </c>
      <c r="H20">
        <f>321.75/5</f>
        <v>64.349999999999994</v>
      </c>
      <c r="I20">
        <f>3.342/5</f>
        <v>0.66839999999999999</v>
      </c>
      <c r="J20" t="s">
        <v>399</v>
      </c>
    </row>
    <row r="21" spans="1:19" x14ac:dyDescent="0.3">
      <c r="A21" t="s">
        <v>434</v>
      </c>
      <c r="B21" s="9" t="s">
        <v>197</v>
      </c>
      <c r="C21" s="9" t="s">
        <v>211</v>
      </c>
      <c r="D21" s="13" t="s">
        <v>373</v>
      </c>
      <c r="E21" s="9" t="s">
        <v>206</v>
      </c>
      <c r="F21" s="9" t="s">
        <v>210</v>
      </c>
      <c r="G21">
        <f>299.37/5</f>
        <v>59.874000000000002</v>
      </c>
      <c r="H21">
        <f>344.35/5</f>
        <v>68.87</v>
      </c>
      <c r="I21">
        <f>4.8527/5</f>
        <v>0.97053999999999996</v>
      </c>
      <c r="J21" t="s">
        <v>400</v>
      </c>
    </row>
    <row r="22" spans="1:19" x14ac:dyDescent="0.3">
      <c r="A22" t="s">
        <v>168</v>
      </c>
      <c r="B22" s="9" t="s">
        <v>198</v>
      </c>
      <c r="C22" s="9" t="s">
        <v>324</v>
      </c>
      <c r="D22" s="13" t="s">
        <v>370</v>
      </c>
      <c r="E22" s="10" t="s">
        <v>430</v>
      </c>
      <c r="F22" s="9" t="s">
        <v>439</v>
      </c>
      <c r="G22">
        <f>430.12/5</f>
        <v>86.024000000000001</v>
      </c>
      <c r="H22" s="1">
        <f>473.94/5</f>
        <v>94.787999999999997</v>
      </c>
      <c r="I22" s="17">
        <f>2.8123/5</f>
        <v>0.56245999999999996</v>
      </c>
      <c r="J22" s="17" t="s">
        <v>402</v>
      </c>
      <c r="K22" s="17"/>
    </row>
    <row r="23" spans="1:19" x14ac:dyDescent="0.3">
      <c r="A23" t="s">
        <v>18</v>
      </c>
      <c r="B23" s="9" t="s">
        <v>199</v>
      </c>
      <c r="C23" s="9" t="s">
        <v>325</v>
      </c>
      <c r="D23" s="13" t="s">
        <v>371</v>
      </c>
      <c r="E23" s="9" t="s">
        <v>207</v>
      </c>
      <c r="F23" s="8" t="s">
        <v>314</v>
      </c>
      <c r="G23">
        <f>410.72/5</f>
        <v>82.144000000000005</v>
      </c>
      <c r="H23">
        <f>471.04/5</f>
        <v>94.207999999999998</v>
      </c>
      <c r="I23" s="17">
        <f>2.5107/5</f>
        <v>0.50214000000000003</v>
      </c>
      <c r="J23" s="17" t="s">
        <v>418</v>
      </c>
      <c r="K23" s="17"/>
      <c r="S23" s="1"/>
    </row>
    <row r="24" spans="1:19" x14ac:dyDescent="0.3">
      <c r="A24" t="s">
        <v>19</v>
      </c>
      <c r="B24" s="9" t="s">
        <v>201</v>
      </c>
      <c r="C24" s="9" t="s">
        <v>326</v>
      </c>
      <c r="D24" s="13" t="s">
        <v>372</v>
      </c>
      <c r="E24" s="9" t="s">
        <v>304</v>
      </c>
      <c r="F24" s="9" t="s">
        <v>315</v>
      </c>
      <c r="G24">
        <f>428.24/5</f>
        <v>85.647999999999996</v>
      </c>
      <c r="H24">
        <f>472.02/5</f>
        <v>94.403999999999996</v>
      </c>
      <c r="I24">
        <f>2.7027/5</f>
        <v>0.54054000000000002</v>
      </c>
      <c r="J24" s="17" t="s">
        <v>403</v>
      </c>
      <c r="K24" s="17"/>
    </row>
    <row r="25" spans="1:19" x14ac:dyDescent="0.3">
      <c r="B25" s="14"/>
      <c r="C25" s="14"/>
      <c r="D25" s="14"/>
      <c r="E25" s="14"/>
      <c r="F25" s="14"/>
    </row>
    <row r="26" spans="1:19" ht="14.4" customHeight="1" x14ac:dyDescent="0.3">
      <c r="A26" t="s">
        <v>20</v>
      </c>
      <c r="B26" s="9" t="s">
        <v>236</v>
      </c>
      <c r="C26" s="9" t="s">
        <v>248</v>
      </c>
      <c r="D26" s="9" t="s">
        <v>355</v>
      </c>
      <c r="E26" s="16" t="s">
        <v>245</v>
      </c>
      <c r="F26" s="9" t="s">
        <v>283</v>
      </c>
      <c r="G26" s="1">
        <f>368.75/5</f>
        <v>73.75</v>
      </c>
      <c r="H26" s="1">
        <f>397.62/5</f>
        <v>79.524000000000001</v>
      </c>
      <c r="I26" s="1">
        <f>3.1333/5</f>
        <v>0.62665999999999999</v>
      </c>
      <c r="J26" s="17" t="s">
        <v>404</v>
      </c>
      <c r="K26" s="17"/>
    </row>
    <row r="27" spans="1:19" ht="14.4" customHeight="1" x14ac:dyDescent="0.3">
      <c r="A27" t="s">
        <v>21</v>
      </c>
      <c r="B27" s="9" t="s">
        <v>237</v>
      </c>
      <c r="C27" s="9" t="s">
        <v>249</v>
      </c>
      <c r="D27" s="9" t="s">
        <v>356</v>
      </c>
      <c r="E27" s="16" t="s">
        <v>333</v>
      </c>
      <c r="F27" s="9" t="s">
        <v>435</v>
      </c>
      <c r="G27">
        <f>317.33/5</f>
        <v>63.465999999999994</v>
      </c>
      <c r="H27">
        <f>331.48/5</f>
        <v>66.296000000000006</v>
      </c>
      <c r="I27">
        <f>10.3717/5</f>
        <v>2.0743400000000003</v>
      </c>
      <c r="J27" s="17" t="s">
        <v>405</v>
      </c>
      <c r="K27" s="17"/>
    </row>
    <row r="28" spans="1:19" ht="14.4" customHeight="1" x14ac:dyDescent="0.3">
      <c r="A28" t="s">
        <v>22</v>
      </c>
      <c r="B28" s="9" t="s">
        <v>238</v>
      </c>
      <c r="C28" s="9" t="s">
        <v>250</v>
      </c>
      <c r="D28" s="9" t="s">
        <v>357</v>
      </c>
      <c r="E28" s="16" t="s">
        <v>246</v>
      </c>
      <c r="F28" s="9" t="s">
        <v>284</v>
      </c>
      <c r="G28">
        <f>328/5</f>
        <v>65.599999999999994</v>
      </c>
      <c r="H28">
        <f>351.56/5</f>
        <v>70.311999999999998</v>
      </c>
      <c r="I28">
        <f>13.0174/5</f>
        <v>2.6034800000000002</v>
      </c>
      <c r="J28" s="17" t="s">
        <v>406</v>
      </c>
      <c r="K28" s="17"/>
    </row>
    <row r="29" spans="1:19" ht="14.4" customHeight="1" x14ac:dyDescent="0.3">
      <c r="A29" t="s">
        <v>161</v>
      </c>
      <c r="B29" s="9" t="s">
        <v>239</v>
      </c>
      <c r="C29" s="9" t="s">
        <v>251</v>
      </c>
      <c r="D29" s="9" t="s">
        <v>358</v>
      </c>
      <c r="E29" s="16" t="s">
        <v>247</v>
      </c>
      <c r="F29" s="9" t="s">
        <v>285</v>
      </c>
      <c r="G29" s="14">
        <f>252.24/5</f>
        <v>50.448</v>
      </c>
      <c r="H29" s="14">
        <f>216.76/5</f>
        <v>43.351999999999997</v>
      </c>
      <c r="I29" s="14">
        <f>10.2427/5</f>
        <v>2.04854</v>
      </c>
      <c r="J29" s="19" t="s">
        <v>407</v>
      </c>
      <c r="K29" s="19"/>
    </row>
    <row r="30" spans="1:19" ht="14.4" customHeight="1" x14ac:dyDescent="0.3">
      <c r="A30" t="s">
        <v>162</v>
      </c>
      <c r="B30" s="9" t="s">
        <v>240</v>
      </c>
      <c r="C30" s="9" t="s">
        <v>252</v>
      </c>
      <c r="D30" s="9" t="s">
        <v>359</v>
      </c>
      <c r="E30" s="16" t="s">
        <v>428</v>
      </c>
      <c r="F30" s="9" t="s">
        <v>438</v>
      </c>
      <c r="G30">
        <f>316.57/5</f>
        <v>63.314</v>
      </c>
      <c r="H30" s="14">
        <f>364.09/5</f>
        <v>72.817999999999998</v>
      </c>
      <c r="I30" s="14">
        <f>12.6416/5</f>
        <v>2.5283199999999999</v>
      </c>
      <c r="J30" s="19" t="s">
        <v>408</v>
      </c>
      <c r="K30" s="19"/>
    </row>
    <row r="31" spans="1:19" ht="14.4" customHeight="1" x14ac:dyDescent="0.3">
      <c r="A31" t="s">
        <v>23</v>
      </c>
      <c r="B31" s="9" t="s">
        <v>241</v>
      </c>
      <c r="C31" s="9" t="s">
        <v>253</v>
      </c>
      <c r="D31" s="9" t="s">
        <v>360</v>
      </c>
      <c r="E31" s="16" t="s">
        <v>334</v>
      </c>
      <c r="F31" s="9" t="s">
        <v>436</v>
      </c>
      <c r="G31">
        <f>316.52/5</f>
        <v>63.303999999999995</v>
      </c>
      <c r="H31">
        <f>364.48/5</f>
        <v>72.896000000000001</v>
      </c>
      <c r="I31">
        <f>3.2066/5</f>
        <v>0.64132</v>
      </c>
      <c r="J31" s="19" t="s">
        <v>409</v>
      </c>
      <c r="K31" s="19"/>
    </row>
    <row r="32" spans="1:19" ht="14.4" customHeight="1" x14ac:dyDescent="0.3">
      <c r="A32" t="s">
        <v>32</v>
      </c>
      <c r="B32" s="9" t="s">
        <v>242</v>
      </c>
      <c r="C32" s="9" t="s">
        <v>254</v>
      </c>
      <c r="D32" s="9" t="s">
        <v>361</v>
      </c>
      <c r="E32" s="16" t="s">
        <v>427</v>
      </c>
      <c r="F32" s="9" t="s">
        <v>437</v>
      </c>
      <c r="G32">
        <f>341.73/5</f>
        <v>68.346000000000004</v>
      </c>
      <c r="H32">
        <f>363.74/5</f>
        <v>72.748000000000005</v>
      </c>
      <c r="I32">
        <f>3.2584/5</f>
        <v>0.65168000000000004</v>
      </c>
      <c r="J32" s="19" t="s">
        <v>410</v>
      </c>
      <c r="K32" s="19"/>
      <c r="P32" s="19"/>
    </row>
    <row r="33" spans="1:18" ht="14.4" customHeight="1" x14ac:dyDescent="0.3">
      <c r="F33" s="14"/>
      <c r="P33" s="19"/>
    </row>
    <row r="34" spans="1:18" ht="14.4" customHeight="1" x14ac:dyDescent="0.3">
      <c r="A34" t="s">
        <v>24</v>
      </c>
      <c r="B34" s="9" t="s">
        <v>296</v>
      </c>
      <c r="C34" s="9" t="s">
        <v>289</v>
      </c>
      <c r="D34" s="9" t="s">
        <v>362</v>
      </c>
      <c r="E34" s="10" t="s">
        <v>316</v>
      </c>
      <c r="F34" s="16" t="s">
        <v>335</v>
      </c>
      <c r="G34">
        <f>314.5/5</f>
        <v>62.9</v>
      </c>
      <c r="H34">
        <f>369.02/5</f>
        <v>73.804000000000002</v>
      </c>
      <c r="I34">
        <f>10.00637/5</f>
        <v>2.001274</v>
      </c>
      <c r="J34" t="s">
        <v>411</v>
      </c>
      <c r="P34" s="19"/>
      <c r="R34" s="1"/>
    </row>
    <row r="35" spans="1:18" ht="14.4" customHeight="1" x14ac:dyDescent="0.3">
      <c r="A35" t="s">
        <v>25</v>
      </c>
      <c r="B35" s="9" t="s">
        <v>297</v>
      </c>
      <c r="C35" s="9" t="s">
        <v>290</v>
      </c>
      <c r="D35" s="9" t="s">
        <v>363</v>
      </c>
      <c r="E35" s="10" t="s">
        <v>317</v>
      </c>
      <c r="F35" s="16" t="s">
        <v>336</v>
      </c>
      <c r="G35">
        <f>323.79/5</f>
        <v>64.75800000000001</v>
      </c>
      <c r="H35" s="1">
        <f>398.84/5</f>
        <v>79.768000000000001</v>
      </c>
      <c r="I35" s="17">
        <f>10.2521/5</f>
        <v>2.0504199999999999</v>
      </c>
      <c r="J35" s="17" t="s">
        <v>412</v>
      </c>
      <c r="K35" s="17"/>
      <c r="P35" s="19"/>
      <c r="R35" s="1"/>
    </row>
    <row r="36" spans="1:18" ht="14.4" customHeight="1" x14ac:dyDescent="0.3">
      <c r="A36" t="s">
        <v>26</v>
      </c>
      <c r="B36" s="9" t="s">
        <v>298</v>
      </c>
      <c r="C36" s="9" t="s">
        <v>291</v>
      </c>
      <c r="D36" s="9" t="s">
        <v>364</v>
      </c>
      <c r="E36" s="10" t="s">
        <v>287</v>
      </c>
      <c r="F36" s="16" t="s">
        <v>381</v>
      </c>
      <c r="G36">
        <f>332.47/5</f>
        <v>66.494</v>
      </c>
      <c r="H36">
        <f>384.02/5</f>
        <v>76.804000000000002</v>
      </c>
      <c r="I36">
        <f>38.8531/5</f>
        <v>7.7706199999999992</v>
      </c>
      <c r="J36" s="17" t="s">
        <v>413</v>
      </c>
      <c r="K36" s="17"/>
      <c r="P36" s="19"/>
    </row>
    <row r="37" spans="1:18" ht="14.4" customHeight="1" x14ac:dyDescent="0.3">
      <c r="A37" t="s">
        <v>432</v>
      </c>
      <c r="B37" s="9" t="s">
        <v>299</v>
      </c>
      <c r="C37" s="9" t="s">
        <v>292</v>
      </c>
      <c r="D37" s="9" t="s">
        <v>365</v>
      </c>
      <c r="E37" s="10" t="s">
        <v>288</v>
      </c>
      <c r="F37" s="16" t="s">
        <v>286</v>
      </c>
      <c r="G37">
        <f>329.12/5</f>
        <v>65.823999999999998</v>
      </c>
      <c r="H37">
        <f>375.16/5</f>
        <v>75.032000000000011</v>
      </c>
      <c r="I37">
        <f>7.6294/5</f>
        <v>1.5258800000000001</v>
      </c>
      <c r="J37" s="17" t="s">
        <v>414</v>
      </c>
      <c r="K37" s="17"/>
      <c r="P37" s="19"/>
    </row>
    <row r="38" spans="1:18" ht="14.4" customHeight="1" x14ac:dyDescent="0.3">
      <c r="A38" t="s">
        <v>433</v>
      </c>
      <c r="B38" s="9" t="s">
        <v>300</v>
      </c>
      <c r="C38" s="9" t="s">
        <v>293</v>
      </c>
      <c r="D38" s="9" t="s">
        <v>366</v>
      </c>
      <c r="E38" s="10" t="s">
        <v>429</v>
      </c>
      <c r="F38" s="16" t="s">
        <v>382</v>
      </c>
      <c r="G38">
        <f>338.32/5</f>
        <v>67.664000000000001</v>
      </c>
      <c r="H38">
        <f>330.65/5</f>
        <v>66.13</v>
      </c>
      <c r="I38">
        <f>9.5817/5</f>
        <v>1.9163399999999999</v>
      </c>
      <c r="J38" s="17" t="s">
        <v>415</v>
      </c>
      <c r="K38" s="17"/>
      <c r="P38" s="19"/>
    </row>
    <row r="39" spans="1:18" ht="14.4" customHeight="1" x14ac:dyDescent="0.3">
      <c r="A39" t="s">
        <v>27</v>
      </c>
      <c r="B39" s="9" t="s">
        <v>301</v>
      </c>
      <c r="C39" s="9" t="s">
        <v>294</v>
      </c>
      <c r="D39" s="9" t="s">
        <v>367</v>
      </c>
      <c r="E39" s="10" t="s">
        <v>431</v>
      </c>
      <c r="F39" s="16" t="s">
        <v>337</v>
      </c>
      <c r="G39" s="1">
        <f>339.13/5</f>
        <v>67.825999999999993</v>
      </c>
      <c r="H39" s="19">
        <f>353.61/5</f>
        <v>70.722000000000008</v>
      </c>
      <c r="I39" s="18">
        <f>3.077406613/5</f>
        <v>0.61548132259999999</v>
      </c>
      <c r="J39" s="19" t="s">
        <v>416</v>
      </c>
      <c r="K39" s="19"/>
    </row>
    <row r="40" spans="1:18" ht="14.4" customHeight="1" x14ac:dyDescent="0.3">
      <c r="A40" t="s">
        <v>33</v>
      </c>
      <c r="B40" s="9" t="s">
        <v>302</v>
      </c>
      <c r="C40" s="9" t="s">
        <v>295</v>
      </c>
      <c r="D40" s="9" t="s">
        <v>368</v>
      </c>
      <c r="E40" s="10" t="s">
        <v>318</v>
      </c>
      <c r="F40" s="16" t="s">
        <v>338</v>
      </c>
      <c r="G40" s="19">
        <f>325.93/5</f>
        <v>65.186000000000007</v>
      </c>
      <c r="H40">
        <f>376.67/5</f>
        <v>75.334000000000003</v>
      </c>
      <c r="I40">
        <f>3.4025/5</f>
        <v>0.68049999999999999</v>
      </c>
      <c r="J40" s="19" t="s">
        <v>417</v>
      </c>
      <c r="K40" s="19"/>
    </row>
    <row r="41" spans="1:18" ht="14.4" customHeight="1" x14ac:dyDescent="0.3"/>
    <row r="42" spans="1:18" ht="14.4" customHeight="1" x14ac:dyDescent="0.3"/>
    <row r="43" spans="1:18" ht="44.4" customHeight="1" x14ac:dyDescent="0.3"/>
    <row r="45" spans="1:18" x14ac:dyDescent="0.3">
      <c r="A45" s="1"/>
    </row>
    <row r="46" spans="1:18" ht="30" customHeight="1" x14ac:dyDescent="0.3"/>
    <row r="47" spans="1:18" ht="14.4" customHeight="1" x14ac:dyDescent="0.3"/>
    <row r="50" spans="1:4" x14ac:dyDescent="0.3">
      <c r="A50" s="2"/>
    </row>
    <row r="51" spans="1:4" x14ac:dyDescent="0.3">
      <c r="A51" s="5"/>
      <c r="B51" s="5"/>
      <c r="C51" s="5"/>
      <c r="D51" s="5"/>
    </row>
    <row r="52" spans="1:4" x14ac:dyDescent="0.3">
      <c r="A52" s="5"/>
    </row>
    <row r="53" spans="1:4" x14ac:dyDescent="0.3">
      <c r="A53" s="1"/>
    </row>
  </sheetData>
  <sortState xmlns:xlrd2="http://schemas.microsoft.com/office/spreadsheetml/2017/richdata2" ref="P32:Q38">
    <sortCondition ref="Q3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7DC5-9816-4086-A9C3-4DAEEDE5032A}">
  <dimension ref="A1:E35"/>
  <sheetViews>
    <sheetView zoomScaleNormal="100" workbookViewId="0">
      <selection activeCell="B30" sqref="B30"/>
    </sheetView>
  </sheetViews>
  <sheetFormatPr defaultRowHeight="14.4" x14ac:dyDescent="0.3"/>
  <cols>
    <col min="1" max="1" width="30.6640625" bestFit="1" customWidth="1"/>
  </cols>
  <sheetData>
    <row r="1" spans="1:2" x14ac:dyDescent="0.3">
      <c r="A1" t="s">
        <v>1</v>
      </c>
      <c r="B1" s="19">
        <v>55.484000000000002</v>
      </c>
    </row>
    <row r="2" spans="1:2" x14ac:dyDescent="0.3">
      <c r="A2" t="s">
        <v>2</v>
      </c>
      <c r="B2" s="19">
        <v>57.116</v>
      </c>
    </row>
    <row r="3" spans="1:2" x14ac:dyDescent="0.3">
      <c r="A3" t="s">
        <v>161</v>
      </c>
      <c r="B3" s="14">
        <v>50.448</v>
      </c>
    </row>
    <row r="4" spans="1:2" x14ac:dyDescent="0.3">
      <c r="A4" t="s">
        <v>9</v>
      </c>
      <c r="B4">
        <v>56.411999999999999</v>
      </c>
    </row>
    <row r="5" spans="1:2" x14ac:dyDescent="0.3">
      <c r="A5" t="s">
        <v>16</v>
      </c>
      <c r="B5">
        <v>56.527999999999999</v>
      </c>
    </row>
    <row r="6" spans="1:2" x14ac:dyDescent="0.3">
      <c r="A6" t="s">
        <v>89</v>
      </c>
      <c r="B6" s="19">
        <v>57.372</v>
      </c>
    </row>
    <row r="7" spans="1:2" x14ac:dyDescent="0.3">
      <c r="A7" t="s">
        <v>30</v>
      </c>
      <c r="B7">
        <v>58.260000000000005</v>
      </c>
    </row>
    <row r="8" spans="1:2" x14ac:dyDescent="0.3">
      <c r="A8" t="s">
        <v>140</v>
      </c>
      <c r="B8">
        <v>59.874000000000002</v>
      </c>
    </row>
    <row r="9" spans="1:2" x14ac:dyDescent="0.3">
      <c r="A9" t="s">
        <v>24</v>
      </c>
      <c r="B9">
        <v>62.9</v>
      </c>
    </row>
    <row r="10" spans="1:2" x14ac:dyDescent="0.3">
      <c r="A10" t="s">
        <v>23</v>
      </c>
      <c r="B10">
        <v>63.303999999999995</v>
      </c>
    </row>
    <row r="11" spans="1:2" x14ac:dyDescent="0.3">
      <c r="A11" t="s">
        <v>162</v>
      </c>
      <c r="B11">
        <v>63.314</v>
      </c>
    </row>
    <row r="12" spans="1:2" x14ac:dyDescent="0.3">
      <c r="A12" t="s">
        <v>21</v>
      </c>
      <c r="B12">
        <v>63.465999999999994</v>
      </c>
    </row>
    <row r="13" spans="1:2" x14ac:dyDescent="0.3">
      <c r="A13" t="s">
        <v>88</v>
      </c>
      <c r="B13">
        <v>63.989999999999995</v>
      </c>
    </row>
    <row r="14" spans="1:2" x14ac:dyDescent="0.3">
      <c r="A14" t="s">
        <v>25</v>
      </c>
      <c r="B14">
        <v>64.75800000000001</v>
      </c>
    </row>
    <row r="15" spans="1:2" x14ac:dyDescent="0.3">
      <c r="A15" t="s">
        <v>33</v>
      </c>
      <c r="B15" s="19">
        <v>65.186000000000007</v>
      </c>
    </row>
    <row r="16" spans="1:2" x14ac:dyDescent="0.3">
      <c r="A16" t="s">
        <v>22</v>
      </c>
      <c r="B16">
        <v>65.599999999999994</v>
      </c>
    </row>
    <row r="17" spans="1:5" x14ac:dyDescent="0.3">
      <c r="A17" t="s">
        <v>161</v>
      </c>
      <c r="B17">
        <v>65.823999999999998</v>
      </c>
    </row>
    <row r="18" spans="1:5" x14ac:dyDescent="0.3">
      <c r="A18" t="s">
        <v>26</v>
      </c>
      <c r="B18">
        <v>66.494</v>
      </c>
    </row>
    <row r="19" spans="1:5" x14ac:dyDescent="0.3">
      <c r="A19" t="s">
        <v>162</v>
      </c>
      <c r="B19">
        <v>67.664000000000001</v>
      </c>
    </row>
    <row r="20" spans="1:5" x14ac:dyDescent="0.3">
      <c r="A20" t="s">
        <v>27</v>
      </c>
      <c r="B20" s="1">
        <v>67.825999999999993</v>
      </c>
    </row>
    <row r="21" spans="1:5" x14ac:dyDescent="0.3">
      <c r="A21" t="s">
        <v>32</v>
      </c>
      <c r="B21">
        <v>68.346000000000004</v>
      </c>
    </row>
    <row r="22" spans="1:5" x14ac:dyDescent="0.3">
      <c r="A22" t="s">
        <v>140</v>
      </c>
      <c r="B22">
        <v>68.825999999999993</v>
      </c>
    </row>
    <row r="23" spans="1:5" x14ac:dyDescent="0.3">
      <c r="A23" t="s">
        <v>6</v>
      </c>
      <c r="B23">
        <v>69.972000000000008</v>
      </c>
      <c r="E23" s="21"/>
    </row>
    <row r="24" spans="1:5" x14ac:dyDescent="0.3">
      <c r="A24" t="s">
        <v>3</v>
      </c>
      <c r="B24" s="1">
        <v>71.626000000000005</v>
      </c>
      <c r="E24" s="20"/>
    </row>
    <row r="25" spans="1:5" x14ac:dyDescent="0.3">
      <c r="A25" t="s">
        <v>5</v>
      </c>
      <c r="B25">
        <v>72.09</v>
      </c>
    </row>
    <row r="26" spans="1:5" x14ac:dyDescent="0.3">
      <c r="A26" t="s">
        <v>20</v>
      </c>
      <c r="B26" s="1">
        <v>73.75</v>
      </c>
    </row>
    <row r="27" spans="1:5" x14ac:dyDescent="0.3">
      <c r="A27" t="s">
        <v>141</v>
      </c>
      <c r="B27" s="17">
        <v>74.460000000000008</v>
      </c>
    </row>
    <row r="28" spans="1:5" x14ac:dyDescent="0.3">
      <c r="A28" t="s">
        <v>31</v>
      </c>
      <c r="B28">
        <v>74.652000000000001</v>
      </c>
    </row>
    <row r="29" spans="1:5" x14ac:dyDescent="0.3">
      <c r="A29" t="s">
        <v>17</v>
      </c>
      <c r="B29">
        <v>77.319999999999993</v>
      </c>
    </row>
    <row r="30" spans="1:5" x14ac:dyDescent="0.3">
      <c r="A30" t="s">
        <v>4</v>
      </c>
      <c r="B30" s="1">
        <v>77.45</v>
      </c>
    </row>
    <row r="31" spans="1:5" x14ac:dyDescent="0.3">
      <c r="A31" t="s">
        <v>7</v>
      </c>
      <c r="B31">
        <v>78.64</v>
      </c>
    </row>
    <row r="32" spans="1:5" x14ac:dyDescent="0.3">
      <c r="A32" t="s">
        <v>18</v>
      </c>
      <c r="B32">
        <v>82.14</v>
      </c>
    </row>
    <row r="33" spans="1:2" x14ac:dyDescent="0.3">
      <c r="A33" t="s">
        <v>19</v>
      </c>
      <c r="B33">
        <v>85.65</v>
      </c>
    </row>
    <row r="34" spans="1:2" x14ac:dyDescent="0.3">
      <c r="A34" t="s">
        <v>168</v>
      </c>
      <c r="B34">
        <v>86.02</v>
      </c>
    </row>
    <row r="35" spans="1:2" x14ac:dyDescent="0.3">
      <c r="A35" t="s">
        <v>8</v>
      </c>
      <c r="B35" s="1">
        <v>87.97999999999999</v>
      </c>
    </row>
  </sheetData>
  <sortState xmlns:xlrd2="http://schemas.microsoft.com/office/spreadsheetml/2017/richdata2" ref="A3:B35">
    <sortCondition ref="B1"/>
  </sortState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F118-CABC-4D98-89FE-23E47F99EFD1}">
  <dimension ref="A1:B35"/>
  <sheetViews>
    <sheetView topLeftCell="D19" workbookViewId="0">
      <selection activeCell="C44" sqref="C44"/>
    </sheetView>
  </sheetViews>
  <sheetFormatPr defaultRowHeight="14.4" x14ac:dyDescent="0.3"/>
  <cols>
    <col min="1" max="1" width="30.6640625" bestFit="1" customWidth="1"/>
  </cols>
  <sheetData>
    <row r="1" spans="1:2" x14ac:dyDescent="0.3">
      <c r="A1" t="s">
        <v>161</v>
      </c>
      <c r="B1">
        <v>43.351999999999997</v>
      </c>
    </row>
    <row r="2" spans="1:2" x14ac:dyDescent="0.3">
      <c r="A2" t="s">
        <v>2</v>
      </c>
      <c r="B2">
        <v>47.17</v>
      </c>
    </row>
    <row r="3" spans="1:2" x14ac:dyDescent="0.3">
      <c r="A3" t="s">
        <v>1</v>
      </c>
      <c r="B3">
        <v>56.594000000000008</v>
      </c>
    </row>
    <row r="4" spans="1:2" x14ac:dyDescent="0.3">
      <c r="A4" t="s">
        <v>16</v>
      </c>
      <c r="B4">
        <v>57.839999999999996</v>
      </c>
    </row>
    <row r="5" spans="1:2" x14ac:dyDescent="0.3">
      <c r="A5" t="s">
        <v>89</v>
      </c>
      <c r="B5">
        <v>58.67</v>
      </c>
    </row>
    <row r="6" spans="1:2" x14ac:dyDescent="0.3">
      <c r="A6" t="s">
        <v>9</v>
      </c>
      <c r="B6">
        <v>64.349999999999994</v>
      </c>
    </row>
    <row r="7" spans="1:2" x14ac:dyDescent="0.3">
      <c r="A7" t="s">
        <v>30</v>
      </c>
      <c r="B7">
        <v>65.36</v>
      </c>
    </row>
    <row r="8" spans="1:2" x14ac:dyDescent="0.3">
      <c r="A8" t="s">
        <v>162</v>
      </c>
      <c r="B8">
        <v>66.13</v>
      </c>
    </row>
    <row r="9" spans="1:2" x14ac:dyDescent="0.3">
      <c r="A9" t="s">
        <v>21</v>
      </c>
      <c r="B9">
        <v>66.296000000000006</v>
      </c>
    </row>
    <row r="10" spans="1:2" x14ac:dyDescent="0.3">
      <c r="A10" t="s">
        <v>140</v>
      </c>
      <c r="B10">
        <v>68.87</v>
      </c>
    </row>
    <row r="11" spans="1:2" x14ac:dyDescent="0.3">
      <c r="A11" t="s">
        <v>88</v>
      </c>
      <c r="B11">
        <v>69.116</v>
      </c>
    </row>
    <row r="12" spans="1:2" x14ac:dyDescent="0.3">
      <c r="A12" t="s">
        <v>22</v>
      </c>
      <c r="B12">
        <v>70.311999999999998</v>
      </c>
    </row>
    <row r="13" spans="1:2" x14ac:dyDescent="0.3">
      <c r="A13" t="s">
        <v>27</v>
      </c>
      <c r="B13">
        <v>70.722000000000008</v>
      </c>
    </row>
    <row r="14" spans="1:2" x14ac:dyDescent="0.3">
      <c r="A14" t="s">
        <v>32</v>
      </c>
      <c r="B14">
        <v>72.748000000000005</v>
      </c>
    </row>
    <row r="15" spans="1:2" x14ac:dyDescent="0.3">
      <c r="A15" t="s">
        <v>162</v>
      </c>
      <c r="B15">
        <v>72.817999999999998</v>
      </c>
    </row>
    <row r="16" spans="1:2" x14ac:dyDescent="0.3">
      <c r="A16" t="s">
        <v>23</v>
      </c>
      <c r="B16">
        <v>72.896000000000001</v>
      </c>
    </row>
    <row r="17" spans="1:2" x14ac:dyDescent="0.3">
      <c r="A17" t="s">
        <v>24</v>
      </c>
      <c r="B17">
        <v>73.804000000000002</v>
      </c>
    </row>
    <row r="18" spans="1:2" x14ac:dyDescent="0.3">
      <c r="A18" t="s">
        <v>161</v>
      </c>
      <c r="B18">
        <v>75.032000000000011</v>
      </c>
    </row>
    <row r="19" spans="1:2" x14ac:dyDescent="0.3">
      <c r="A19" t="s">
        <v>33</v>
      </c>
      <c r="B19">
        <v>75.334000000000003</v>
      </c>
    </row>
    <row r="20" spans="1:2" x14ac:dyDescent="0.3">
      <c r="A20" t="s">
        <v>26</v>
      </c>
      <c r="B20">
        <v>76.804000000000002</v>
      </c>
    </row>
    <row r="21" spans="1:2" x14ac:dyDescent="0.3">
      <c r="A21" t="s">
        <v>3</v>
      </c>
      <c r="B21">
        <v>77.103999999999999</v>
      </c>
    </row>
    <row r="22" spans="1:2" x14ac:dyDescent="0.3">
      <c r="A22" t="s">
        <v>140</v>
      </c>
      <c r="B22">
        <v>77.763999999999996</v>
      </c>
    </row>
    <row r="23" spans="1:2" x14ac:dyDescent="0.3">
      <c r="A23" t="s">
        <v>20</v>
      </c>
      <c r="B23">
        <v>79.524000000000001</v>
      </c>
    </row>
    <row r="24" spans="1:2" x14ac:dyDescent="0.3">
      <c r="A24" t="s">
        <v>25</v>
      </c>
      <c r="B24">
        <v>79.768000000000001</v>
      </c>
    </row>
    <row r="25" spans="1:2" x14ac:dyDescent="0.3">
      <c r="A25" t="s">
        <v>4</v>
      </c>
      <c r="B25">
        <v>81.408000000000001</v>
      </c>
    </row>
    <row r="26" spans="1:2" x14ac:dyDescent="0.3">
      <c r="A26" t="s">
        <v>6</v>
      </c>
      <c r="B26">
        <v>81.853999999999999</v>
      </c>
    </row>
    <row r="27" spans="1:2" x14ac:dyDescent="0.3">
      <c r="A27" t="s">
        <v>5</v>
      </c>
      <c r="B27">
        <v>82.213999999999999</v>
      </c>
    </row>
    <row r="28" spans="1:2" x14ac:dyDescent="0.3">
      <c r="A28" t="s">
        <v>17</v>
      </c>
      <c r="B28">
        <v>84.272000000000006</v>
      </c>
    </row>
    <row r="29" spans="1:2" x14ac:dyDescent="0.3">
      <c r="A29" t="s">
        <v>423</v>
      </c>
      <c r="B29">
        <v>88.762</v>
      </c>
    </row>
    <row r="30" spans="1:2" x14ac:dyDescent="0.3">
      <c r="A30" t="s">
        <v>7</v>
      </c>
      <c r="B30">
        <v>90.724000000000004</v>
      </c>
    </row>
    <row r="31" spans="1:2" x14ac:dyDescent="0.3">
      <c r="A31" t="s">
        <v>141</v>
      </c>
      <c r="B31">
        <v>91.37</v>
      </c>
    </row>
    <row r="32" spans="1:2" x14ac:dyDescent="0.3">
      <c r="A32" t="s">
        <v>18</v>
      </c>
      <c r="B32">
        <v>94.207999999999998</v>
      </c>
    </row>
    <row r="33" spans="1:2" x14ac:dyDescent="0.3">
      <c r="A33" t="s">
        <v>424</v>
      </c>
      <c r="B33">
        <v>94.403999999999996</v>
      </c>
    </row>
    <row r="34" spans="1:2" x14ac:dyDescent="0.3">
      <c r="A34" t="s">
        <v>8</v>
      </c>
      <c r="B34">
        <v>94.596000000000004</v>
      </c>
    </row>
    <row r="35" spans="1:2" x14ac:dyDescent="0.3">
      <c r="A35" t="s">
        <v>168</v>
      </c>
      <c r="B35">
        <v>94.787999999999997</v>
      </c>
    </row>
  </sheetData>
  <sortState xmlns:xlrd2="http://schemas.microsoft.com/office/spreadsheetml/2017/richdata2" ref="A1:B39">
    <sortCondition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F46D-14D9-4019-ABA4-ED9847FB02C9}">
  <dimension ref="A1:B35"/>
  <sheetViews>
    <sheetView topLeftCell="A7" workbookViewId="0">
      <selection activeCell="E22" sqref="E22"/>
    </sheetView>
  </sheetViews>
  <sheetFormatPr defaultRowHeight="14.4" x14ac:dyDescent="0.3"/>
  <sheetData>
    <row r="1" spans="1:2" x14ac:dyDescent="0.3">
      <c r="A1" t="s">
        <v>26</v>
      </c>
      <c r="B1">
        <v>7.7706199999999992</v>
      </c>
    </row>
    <row r="2" spans="1:2" x14ac:dyDescent="0.3">
      <c r="A2" t="s">
        <v>22</v>
      </c>
      <c r="B2">
        <v>2.6034800000000002</v>
      </c>
    </row>
    <row r="3" spans="1:2" x14ac:dyDescent="0.3">
      <c r="A3" t="s">
        <v>162</v>
      </c>
      <c r="B3">
        <v>2.5283199999999999</v>
      </c>
    </row>
    <row r="4" spans="1:2" x14ac:dyDescent="0.3">
      <c r="A4" t="s">
        <v>21</v>
      </c>
      <c r="B4">
        <v>2.0743400000000003</v>
      </c>
    </row>
    <row r="5" spans="1:2" x14ac:dyDescent="0.3">
      <c r="A5" t="s">
        <v>25</v>
      </c>
      <c r="B5">
        <v>2.0504199999999999</v>
      </c>
    </row>
    <row r="6" spans="1:2" x14ac:dyDescent="0.3">
      <c r="A6" t="s">
        <v>161</v>
      </c>
      <c r="B6">
        <v>2.04854</v>
      </c>
    </row>
    <row r="7" spans="1:2" x14ac:dyDescent="0.3">
      <c r="A7" t="s">
        <v>24</v>
      </c>
      <c r="B7">
        <v>2.001274</v>
      </c>
    </row>
    <row r="8" spans="1:2" x14ac:dyDescent="0.3">
      <c r="A8" t="s">
        <v>162</v>
      </c>
      <c r="B8">
        <v>1.9163399999999999</v>
      </c>
    </row>
    <row r="9" spans="1:2" x14ac:dyDescent="0.3">
      <c r="A9" t="s">
        <v>4</v>
      </c>
      <c r="B9">
        <v>1.66266</v>
      </c>
    </row>
    <row r="10" spans="1:2" x14ac:dyDescent="0.3">
      <c r="A10" t="s">
        <v>141</v>
      </c>
      <c r="B10">
        <v>1.56864</v>
      </c>
    </row>
    <row r="11" spans="1:2" x14ac:dyDescent="0.3">
      <c r="A11" t="s">
        <v>5</v>
      </c>
      <c r="B11">
        <v>1.56176</v>
      </c>
    </row>
    <row r="12" spans="1:2" x14ac:dyDescent="0.3">
      <c r="A12" t="s">
        <v>140</v>
      </c>
      <c r="B12">
        <v>1.5487600000000001</v>
      </c>
    </row>
    <row r="13" spans="1:2" x14ac:dyDescent="0.3">
      <c r="A13" t="s">
        <v>1</v>
      </c>
      <c r="B13">
        <v>1.5347</v>
      </c>
    </row>
    <row r="14" spans="1:2" x14ac:dyDescent="0.3">
      <c r="A14" t="s">
        <v>161</v>
      </c>
      <c r="B14">
        <v>1.5258800000000001</v>
      </c>
    </row>
    <row r="15" spans="1:2" x14ac:dyDescent="0.3">
      <c r="A15" t="s">
        <v>2</v>
      </c>
      <c r="B15">
        <v>1.3888400000000001</v>
      </c>
    </row>
    <row r="16" spans="1:2" x14ac:dyDescent="0.3">
      <c r="A16" t="s">
        <v>3</v>
      </c>
      <c r="B16">
        <v>1.2135799999999999</v>
      </c>
    </row>
    <row r="17" spans="1:2" x14ac:dyDescent="0.3">
      <c r="A17" t="s">
        <v>7</v>
      </c>
      <c r="B17">
        <v>1.0238200000000002</v>
      </c>
    </row>
    <row r="18" spans="1:2" x14ac:dyDescent="0.3">
      <c r="A18" t="s">
        <v>88</v>
      </c>
      <c r="B18">
        <v>0.99957999999999991</v>
      </c>
    </row>
    <row r="19" spans="1:2" x14ac:dyDescent="0.3">
      <c r="A19" t="s">
        <v>140</v>
      </c>
      <c r="B19">
        <v>0.97053999999999996</v>
      </c>
    </row>
    <row r="20" spans="1:2" x14ac:dyDescent="0.3">
      <c r="A20" t="s">
        <v>89</v>
      </c>
      <c r="B20">
        <v>0.91630599999999995</v>
      </c>
    </row>
    <row r="21" spans="1:2" x14ac:dyDescent="0.3">
      <c r="A21" t="s">
        <v>17</v>
      </c>
      <c r="B21">
        <v>0.85924</v>
      </c>
    </row>
    <row r="22" spans="1:2" x14ac:dyDescent="0.3">
      <c r="A22" t="s">
        <v>6</v>
      </c>
      <c r="B22">
        <v>0.85089999999999999</v>
      </c>
    </row>
    <row r="23" spans="1:2" x14ac:dyDescent="0.3">
      <c r="A23" t="s">
        <v>31</v>
      </c>
      <c r="B23">
        <v>0.71310000000000007</v>
      </c>
    </row>
    <row r="24" spans="1:2" x14ac:dyDescent="0.3">
      <c r="A24" t="s">
        <v>30</v>
      </c>
      <c r="B24">
        <v>0.70138</v>
      </c>
    </row>
    <row r="25" spans="1:2" x14ac:dyDescent="0.3">
      <c r="A25" t="s">
        <v>33</v>
      </c>
      <c r="B25">
        <v>0.68049999999999999</v>
      </c>
    </row>
    <row r="26" spans="1:2" x14ac:dyDescent="0.3">
      <c r="A26" t="s">
        <v>9</v>
      </c>
      <c r="B26">
        <v>0.66839999999999999</v>
      </c>
    </row>
    <row r="27" spans="1:2" x14ac:dyDescent="0.3">
      <c r="A27" t="s">
        <v>32</v>
      </c>
      <c r="B27">
        <v>0.65168000000000004</v>
      </c>
    </row>
    <row r="28" spans="1:2" x14ac:dyDescent="0.3">
      <c r="A28" t="s">
        <v>23</v>
      </c>
      <c r="B28">
        <v>0.64132</v>
      </c>
    </row>
    <row r="29" spans="1:2" x14ac:dyDescent="0.3">
      <c r="A29" t="s">
        <v>16</v>
      </c>
      <c r="B29">
        <v>0.63238000000000005</v>
      </c>
    </row>
    <row r="30" spans="1:2" x14ac:dyDescent="0.3">
      <c r="A30" t="s">
        <v>20</v>
      </c>
      <c r="B30">
        <v>0.62665999999999999</v>
      </c>
    </row>
    <row r="31" spans="1:2" x14ac:dyDescent="0.3">
      <c r="A31" t="s">
        <v>27</v>
      </c>
      <c r="B31">
        <v>0.61548132259999999</v>
      </c>
    </row>
    <row r="32" spans="1:2" x14ac:dyDescent="0.3">
      <c r="A32" t="s">
        <v>168</v>
      </c>
      <c r="B32">
        <v>0.56245999999999996</v>
      </c>
    </row>
    <row r="33" spans="1:2" x14ac:dyDescent="0.3">
      <c r="A33" t="s">
        <v>19</v>
      </c>
      <c r="B33">
        <v>0.54054000000000002</v>
      </c>
    </row>
    <row r="34" spans="1:2" x14ac:dyDescent="0.3">
      <c r="A34" t="s">
        <v>18</v>
      </c>
      <c r="B34">
        <v>0.50214000000000003</v>
      </c>
    </row>
    <row r="35" spans="1:2" x14ac:dyDescent="0.3">
      <c r="A35" t="s">
        <v>8</v>
      </c>
      <c r="B35">
        <v>0.41294000000000003</v>
      </c>
    </row>
  </sheetData>
  <sortState xmlns:xlrd2="http://schemas.microsoft.com/office/spreadsheetml/2017/richdata2" ref="A1:B35">
    <sortCondition descending="1"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C9FC-9D76-4B4D-8E66-8FCBAD9199AE}">
  <dimension ref="A1:J36"/>
  <sheetViews>
    <sheetView topLeftCell="A22" workbookViewId="0">
      <selection activeCell="F37" sqref="F37"/>
    </sheetView>
  </sheetViews>
  <sheetFormatPr defaultRowHeight="14.4" x14ac:dyDescent="0.3"/>
  <cols>
    <col min="1" max="1" width="30.6640625" bestFit="1" customWidth="1"/>
    <col min="5" max="5" width="30.6640625" bestFit="1" customWidth="1"/>
    <col min="6" max="9" width="20.6640625" customWidth="1"/>
    <col min="10" max="10" width="13.109375" customWidth="1"/>
  </cols>
  <sheetData>
    <row r="1" spans="1:10" x14ac:dyDescent="0.3">
      <c r="B1" t="s">
        <v>420</v>
      </c>
      <c r="F1" t="s">
        <v>421</v>
      </c>
      <c r="J1" t="s">
        <v>422</v>
      </c>
    </row>
    <row r="2" spans="1:10" x14ac:dyDescent="0.3">
      <c r="A2" t="s">
        <v>161</v>
      </c>
      <c r="B2" s="19">
        <v>-4.5275999999999996</v>
      </c>
      <c r="E2" t="s">
        <v>161</v>
      </c>
      <c r="F2">
        <v>-4.6452999999999998</v>
      </c>
      <c r="I2" t="s">
        <v>161</v>
      </c>
      <c r="J2">
        <v>-4.5266999999999999</v>
      </c>
    </row>
    <row r="3" spans="1:10" x14ac:dyDescent="0.3">
      <c r="A3" t="s">
        <v>2</v>
      </c>
      <c r="B3">
        <v>-4.1980000000000004</v>
      </c>
      <c r="E3" t="s">
        <v>140</v>
      </c>
      <c r="F3">
        <v>-3.7658999999999998</v>
      </c>
      <c r="I3" t="s">
        <v>9</v>
      </c>
      <c r="J3">
        <v>-4.3954000000000004</v>
      </c>
    </row>
    <row r="4" spans="1:10" x14ac:dyDescent="0.3">
      <c r="A4" t="s">
        <v>1</v>
      </c>
      <c r="B4">
        <v>-3.5605000000000002</v>
      </c>
      <c r="C4" s="17"/>
      <c r="D4" s="17"/>
      <c r="E4" t="s">
        <v>2</v>
      </c>
      <c r="F4">
        <v>-3.7376999999999998</v>
      </c>
      <c r="I4" t="s">
        <v>140</v>
      </c>
      <c r="J4">
        <v>-4.0898000000000003</v>
      </c>
    </row>
    <row r="5" spans="1:10" x14ac:dyDescent="0.3">
      <c r="A5" t="s">
        <v>16</v>
      </c>
      <c r="B5" s="17">
        <v>-3.4272</v>
      </c>
      <c r="C5" s="17"/>
      <c r="D5" s="17"/>
      <c r="E5" t="s">
        <v>1</v>
      </c>
      <c r="F5">
        <v>-3.6478000000000002</v>
      </c>
      <c r="I5" t="s">
        <v>22</v>
      </c>
      <c r="J5">
        <v>-3.8946999999999998</v>
      </c>
    </row>
    <row r="6" spans="1:10" x14ac:dyDescent="0.3">
      <c r="A6" t="s">
        <v>30</v>
      </c>
      <c r="B6" s="17">
        <v>-3.3641999999999999</v>
      </c>
      <c r="C6" s="17"/>
      <c r="D6" s="17"/>
      <c r="E6" t="s">
        <v>16</v>
      </c>
      <c r="F6">
        <v>-3.5861000000000001</v>
      </c>
      <c r="I6" t="s">
        <v>140</v>
      </c>
      <c r="J6">
        <v>-3.6328999999999998</v>
      </c>
    </row>
    <row r="7" spans="1:10" x14ac:dyDescent="0.3">
      <c r="A7" t="s">
        <v>88</v>
      </c>
      <c r="B7" s="17">
        <v>-3.2723</v>
      </c>
      <c r="C7" s="17"/>
      <c r="D7" s="17"/>
      <c r="E7" t="s">
        <v>89</v>
      </c>
      <c r="F7">
        <v>-3.5621999999999998</v>
      </c>
      <c r="I7" t="s">
        <v>3</v>
      </c>
      <c r="J7">
        <v>-3.5727000000000002</v>
      </c>
    </row>
    <row r="8" spans="1:10" x14ac:dyDescent="0.3">
      <c r="A8" t="s">
        <v>89</v>
      </c>
      <c r="B8" s="17">
        <v>-3.0973999999999999</v>
      </c>
      <c r="C8" s="17"/>
      <c r="D8" s="17"/>
      <c r="E8" t="s">
        <v>30</v>
      </c>
      <c r="F8">
        <v>-3.3896000000000002</v>
      </c>
      <c r="I8" t="s">
        <v>16</v>
      </c>
      <c r="J8">
        <v>-3.569</v>
      </c>
    </row>
    <row r="9" spans="1:10" x14ac:dyDescent="0.3">
      <c r="A9" t="s">
        <v>162</v>
      </c>
      <c r="B9" s="19">
        <v>-2.8757000000000001</v>
      </c>
      <c r="E9" t="s">
        <v>9</v>
      </c>
      <c r="F9">
        <v>-3.2801999999999998</v>
      </c>
      <c r="I9" t="s">
        <v>2</v>
      </c>
      <c r="J9">
        <v>-3.5617000000000001</v>
      </c>
    </row>
    <row r="10" spans="1:10" x14ac:dyDescent="0.3">
      <c r="A10" t="s">
        <v>162</v>
      </c>
      <c r="B10" s="17">
        <v>-2.6440000000000001</v>
      </c>
      <c r="E10" t="s">
        <v>88</v>
      </c>
      <c r="F10">
        <v>-3.1812</v>
      </c>
      <c r="I10" t="s">
        <v>1</v>
      </c>
      <c r="J10">
        <v>-3.56</v>
      </c>
    </row>
    <row r="11" spans="1:10" x14ac:dyDescent="0.3">
      <c r="A11" t="s">
        <v>21</v>
      </c>
      <c r="B11" s="17">
        <v>-2.5922000000000001</v>
      </c>
      <c r="E11" t="s">
        <v>22</v>
      </c>
      <c r="F11">
        <v>-3.0663</v>
      </c>
      <c r="I11" t="s">
        <v>6</v>
      </c>
      <c r="J11">
        <v>-3.4988000000000001</v>
      </c>
    </row>
    <row r="12" spans="1:10" x14ac:dyDescent="0.3">
      <c r="A12" t="s">
        <v>140</v>
      </c>
      <c r="B12">
        <v>-2.5687000000000002</v>
      </c>
      <c r="E12" t="s">
        <v>6</v>
      </c>
      <c r="F12">
        <v>-3.0196999999999998</v>
      </c>
      <c r="I12" t="s">
        <v>161</v>
      </c>
      <c r="J12">
        <v>-3.456</v>
      </c>
    </row>
    <row r="13" spans="1:10" x14ac:dyDescent="0.3">
      <c r="A13" t="s">
        <v>23</v>
      </c>
      <c r="B13" s="19">
        <v>-2.4712999999999998</v>
      </c>
      <c r="C13" s="19"/>
      <c r="D13" s="19"/>
      <c r="E13" t="s">
        <v>3</v>
      </c>
      <c r="F13">
        <v>-2.964</v>
      </c>
      <c r="I13" t="s">
        <v>89</v>
      </c>
      <c r="J13">
        <v>-3.4405000000000001</v>
      </c>
    </row>
    <row r="14" spans="1:10" x14ac:dyDescent="0.3">
      <c r="A14" t="s">
        <v>27</v>
      </c>
      <c r="B14" s="19">
        <v>-2.3584999999999998</v>
      </c>
      <c r="E14" t="s">
        <v>162</v>
      </c>
      <c r="F14">
        <v>-2.944</v>
      </c>
      <c r="I14" t="s">
        <v>30</v>
      </c>
      <c r="J14">
        <v>-3.4302999999999999</v>
      </c>
    </row>
    <row r="15" spans="1:10" x14ac:dyDescent="0.3">
      <c r="A15" t="s">
        <v>32</v>
      </c>
      <c r="B15" s="19">
        <v>-2.3506</v>
      </c>
      <c r="E15" t="s">
        <v>26</v>
      </c>
      <c r="F15">
        <v>-2.9140999999999999</v>
      </c>
      <c r="I15" t="s">
        <v>88</v>
      </c>
      <c r="J15">
        <v>-3.3696999999999999</v>
      </c>
    </row>
    <row r="16" spans="1:10" x14ac:dyDescent="0.3">
      <c r="A16" t="s">
        <v>9</v>
      </c>
      <c r="B16">
        <v>-2.2608000000000001</v>
      </c>
      <c r="E16" t="s">
        <v>162</v>
      </c>
      <c r="F16">
        <v>-2.7608999999999999</v>
      </c>
      <c r="I16" t="s">
        <v>26</v>
      </c>
      <c r="J16">
        <v>-3.1604999999999999</v>
      </c>
    </row>
    <row r="17" spans="1:10" x14ac:dyDescent="0.3">
      <c r="A17" t="s">
        <v>24</v>
      </c>
      <c r="B17">
        <v>-2.1015999999999999</v>
      </c>
      <c r="E17" t="s">
        <v>161</v>
      </c>
      <c r="F17">
        <v>-2.6572</v>
      </c>
      <c r="I17" t="s">
        <v>20</v>
      </c>
      <c r="J17">
        <v>-3.0024000000000002</v>
      </c>
    </row>
    <row r="18" spans="1:10" x14ac:dyDescent="0.3">
      <c r="A18" t="s">
        <v>6</v>
      </c>
      <c r="B18">
        <v>-1.8412999999999999</v>
      </c>
      <c r="E18" t="s">
        <v>21</v>
      </c>
      <c r="F18">
        <v>-2.6482000000000001</v>
      </c>
      <c r="I18" t="s">
        <v>162</v>
      </c>
      <c r="J18">
        <v>-2.8571</v>
      </c>
    </row>
    <row r="19" spans="1:10" x14ac:dyDescent="0.3">
      <c r="A19" t="s">
        <v>5</v>
      </c>
      <c r="B19">
        <v>-1.6753</v>
      </c>
      <c r="E19" t="s">
        <v>20</v>
      </c>
      <c r="F19">
        <v>-2.625</v>
      </c>
      <c r="I19" t="s">
        <v>162</v>
      </c>
      <c r="J19">
        <v>-2.8443999999999998</v>
      </c>
    </row>
    <row r="20" spans="1:10" x14ac:dyDescent="0.3">
      <c r="A20" t="s">
        <v>22</v>
      </c>
      <c r="B20" s="17">
        <v>-1.5773999999999999</v>
      </c>
      <c r="C20" s="17"/>
      <c r="D20" s="17"/>
      <c r="E20" t="s">
        <v>32</v>
      </c>
      <c r="F20">
        <v>-2.5083000000000002</v>
      </c>
      <c r="I20" t="s">
        <v>4</v>
      </c>
      <c r="J20">
        <v>-2.6334</v>
      </c>
    </row>
    <row r="21" spans="1:10" x14ac:dyDescent="0.3">
      <c r="A21" t="s">
        <v>161</v>
      </c>
      <c r="B21" s="17">
        <v>-1.53</v>
      </c>
      <c r="C21" s="17"/>
      <c r="D21" s="17"/>
      <c r="E21" t="s">
        <v>27</v>
      </c>
      <c r="F21">
        <v>-2.5078999999999998</v>
      </c>
      <c r="I21" t="s">
        <v>21</v>
      </c>
      <c r="J21">
        <v>-2.6311</v>
      </c>
    </row>
    <row r="22" spans="1:10" x14ac:dyDescent="0.3">
      <c r="A22" t="s">
        <v>3</v>
      </c>
      <c r="B22" s="17">
        <v>-1.4665999999999999</v>
      </c>
      <c r="C22" s="17"/>
      <c r="D22" s="17"/>
      <c r="E22" t="s">
        <v>23</v>
      </c>
      <c r="F22">
        <v>-2.4721000000000002</v>
      </c>
      <c r="I22" t="s">
        <v>27</v>
      </c>
      <c r="J22">
        <v>-2.6032000000000002</v>
      </c>
    </row>
    <row r="23" spans="1:10" x14ac:dyDescent="0.3">
      <c r="A23" t="s">
        <v>26</v>
      </c>
      <c r="B23" s="17">
        <v>-1.389</v>
      </c>
      <c r="C23" s="17"/>
      <c r="D23" s="17"/>
      <c r="E23" t="s">
        <v>24</v>
      </c>
      <c r="F23">
        <v>-2.4365999999999999</v>
      </c>
      <c r="I23" t="s">
        <v>7</v>
      </c>
      <c r="J23">
        <v>-2.6021999999999998</v>
      </c>
    </row>
    <row r="24" spans="1:10" x14ac:dyDescent="0.3">
      <c r="A24" t="s">
        <v>25</v>
      </c>
      <c r="B24" s="17">
        <v>-1.3279000000000001</v>
      </c>
      <c r="C24" s="17"/>
      <c r="D24" s="17"/>
      <c r="E24" t="s">
        <v>33</v>
      </c>
      <c r="F24">
        <v>-2.3500999999999999</v>
      </c>
      <c r="I24" t="s">
        <v>5</v>
      </c>
      <c r="J24">
        <v>-2.5783999999999998</v>
      </c>
    </row>
    <row r="25" spans="1:10" x14ac:dyDescent="0.3">
      <c r="A25" t="s">
        <v>4</v>
      </c>
      <c r="B25">
        <v>-1.2736000000000001</v>
      </c>
      <c r="C25" s="17"/>
      <c r="D25" s="17"/>
      <c r="E25" t="s">
        <v>25</v>
      </c>
      <c r="F25">
        <v>-2.2991999999999999</v>
      </c>
      <c r="I25" t="s">
        <v>33</v>
      </c>
      <c r="J25">
        <v>-2.5743</v>
      </c>
    </row>
    <row r="26" spans="1:10" x14ac:dyDescent="0.3">
      <c r="A26" t="s">
        <v>20</v>
      </c>
      <c r="B26" s="17">
        <v>-1.2521</v>
      </c>
      <c r="C26" s="19"/>
      <c r="D26" s="19"/>
      <c r="E26" t="s">
        <v>5</v>
      </c>
      <c r="F26">
        <v>-1.9784999999999999</v>
      </c>
      <c r="I26" t="s">
        <v>24</v>
      </c>
      <c r="J26">
        <v>-2.5668000000000002</v>
      </c>
    </row>
    <row r="27" spans="1:10" ht="10.199999999999999" customHeight="1" x14ac:dyDescent="0.3">
      <c r="A27" t="s">
        <v>33</v>
      </c>
      <c r="B27" s="19">
        <v>-1.2488999999999999</v>
      </c>
      <c r="C27" s="19"/>
      <c r="D27" s="19"/>
      <c r="E27" t="s">
        <v>140</v>
      </c>
      <c r="F27">
        <v>-1.7595000000000001</v>
      </c>
      <c r="I27" t="s">
        <v>32</v>
      </c>
      <c r="J27">
        <v>-2.5438999999999998</v>
      </c>
    </row>
    <row r="28" spans="1:10" x14ac:dyDescent="0.3">
      <c r="A28" t="s">
        <v>141</v>
      </c>
      <c r="B28" s="19">
        <v>-0.72219999999999995</v>
      </c>
      <c r="C28" s="19"/>
      <c r="D28" s="19"/>
      <c r="E28" t="s">
        <v>4</v>
      </c>
      <c r="F28">
        <v>-1.7027000000000001</v>
      </c>
      <c r="I28" t="s">
        <v>23</v>
      </c>
      <c r="J28">
        <v>-2.5232000000000001</v>
      </c>
    </row>
    <row r="29" spans="1:10" x14ac:dyDescent="0.3">
      <c r="A29" t="s">
        <v>17</v>
      </c>
      <c r="B29">
        <v>-0.72219999999999995</v>
      </c>
      <c r="C29" s="19"/>
      <c r="D29" s="19"/>
      <c r="E29" t="s">
        <v>17</v>
      </c>
      <c r="F29">
        <v>-1.6779999999999999</v>
      </c>
      <c r="I29" t="s">
        <v>25</v>
      </c>
      <c r="J29">
        <v>-2.5049999999999999</v>
      </c>
    </row>
    <row r="30" spans="1:10" x14ac:dyDescent="0.3">
      <c r="A30" t="s">
        <v>31</v>
      </c>
      <c r="B30">
        <v>-0.71109999999999995</v>
      </c>
      <c r="E30" t="s">
        <v>31</v>
      </c>
      <c r="F30">
        <v>-1.4745999999999999</v>
      </c>
      <c r="I30" t="s">
        <v>17</v>
      </c>
      <c r="J30">
        <v>-2.492</v>
      </c>
    </row>
    <row r="31" spans="1:10" x14ac:dyDescent="0.3">
      <c r="A31" t="s">
        <v>140</v>
      </c>
      <c r="B31">
        <v>-0.51300000000000001</v>
      </c>
      <c r="C31" s="17"/>
      <c r="D31" s="17"/>
      <c r="E31" t="s">
        <v>19</v>
      </c>
      <c r="F31">
        <v>-1.0116000000000001</v>
      </c>
      <c r="I31" t="s">
        <v>31</v>
      </c>
      <c r="J31">
        <v>-2.3292999999999999</v>
      </c>
    </row>
    <row r="32" spans="1:10" x14ac:dyDescent="0.3">
      <c r="A32" t="s">
        <v>7</v>
      </c>
      <c r="B32">
        <v>-0.27429999999999999</v>
      </c>
      <c r="C32" s="17"/>
      <c r="D32" s="17"/>
      <c r="E32" t="s">
        <v>141</v>
      </c>
      <c r="F32">
        <v>-0.83069999999999999</v>
      </c>
      <c r="I32" t="s">
        <v>141</v>
      </c>
      <c r="J32">
        <v>-2.1751999999999998</v>
      </c>
    </row>
    <row r="33" spans="1:10" x14ac:dyDescent="0.3">
      <c r="A33" t="s">
        <v>168</v>
      </c>
      <c r="B33" s="17">
        <v>-0.27429999999999999</v>
      </c>
      <c r="C33" s="17"/>
      <c r="D33" s="17"/>
      <c r="E33" t="s">
        <v>7</v>
      </c>
      <c r="F33">
        <v>-0.75019999999999998</v>
      </c>
      <c r="I33" t="s">
        <v>8</v>
      </c>
      <c r="J33">
        <v>-2.1554000000000002</v>
      </c>
    </row>
    <row r="34" spans="1:10" x14ac:dyDescent="0.3">
      <c r="A34" t="s">
        <v>18</v>
      </c>
      <c r="B34" s="17">
        <v>-0.27429999999999999</v>
      </c>
      <c r="C34" s="17"/>
      <c r="D34" s="17"/>
      <c r="E34" t="s">
        <v>18</v>
      </c>
      <c r="F34">
        <v>-0.52600000000000002</v>
      </c>
      <c r="I34" t="s">
        <v>18</v>
      </c>
      <c r="J34">
        <v>-1.9134</v>
      </c>
    </row>
    <row r="35" spans="1:10" x14ac:dyDescent="0.3">
      <c r="A35" t="s">
        <v>8</v>
      </c>
      <c r="B35">
        <v>0</v>
      </c>
      <c r="C35" s="19"/>
      <c r="D35" s="19"/>
      <c r="E35" t="s">
        <v>168</v>
      </c>
      <c r="F35">
        <v>-0.45329999999999998</v>
      </c>
      <c r="I35" t="s">
        <v>168</v>
      </c>
      <c r="J35">
        <v>-1.7968999999999999</v>
      </c>
    </row>
    <row r="36" spans="1:10" x14ac:dyDescent="0.3">
      <c r="A36" t="s">
        <v>19</v>
      </c>
      <c r="B36" s="17">
        <v>0</v>
      </c>
      <c r="C36" s="19"/>
      <c r="D36" s="19"/>
      <c r="E36" t="s">
        <v>8</v>
      </c>
      <c r="F36">
        <v>-0.30209999999999998</v>
      </c>
      <c r="I36" t="s">
        <v>19</v>
      </c>
      <c r="J36">
        <v>-1.6227400000000001</v>
      </c>
    </row>
  </sheetData>
  <sortState xmlns:xlrd2="http://schemas.microsoft.com/office/spreadsheetml/2017/richdata2" ref="I2:J36">
    <sortCondition ref="J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1CA0-6EDE-4646-B9EB-7F3F5BA5938F}">
  <dimension ref="A1:F14"/>
  <sheetViews>
    <sheetView workbookViewId="0">
      <selection activeCell="E13" sqref="E13"/>
    </sheetView>
  </sheetViews>
  <sheetFormatPr defaultRowHeight="14.4" x14ac:dyDescent="0.3"/>
  <cols>
    <col min="1" max="1" width="52.6640625" bestFit="1" customWidth="1"/>
    <col min="2" max="2" width="27.6640625" customWidth="1"/>
    <col min="3" max="3" width="15.88671875" bestFit="1" customWidth="1"/>
    <col min="4" max="4" width="12.6640625" bestFit="1" customWidth="1"/>
    <col min="5" max="6" width="19.6640625" bestFit="1" customWidth="1"/>
  </cols>
  <sheetData>
    <row r="1" spans="1:6" ht="65.25" customHeight="1" x14ac:dyDescent="0.3">
      <c r="A1" s="5" t="s">
        <v>71</v>
      </c>
      <c r="B1" t="s">
        <v>0</v>
      </c>
      <c r="C1" t="s">
        <v>45</v>
      </c>
      <c r="D1" t="s">
        <v>10</v>
      </c>
      <c r="E1" t="s">
        <v>46</v>
      </c>
      <c r="F1" t="s">
        <v>47</v>
      </c>
    </row>
    <row r="2" spans="1:6" x14ac:dyDescent="0.3">
      <c r="A2" t="s">
        <v>68</v>
      </c>
      <c r="B2" s="10" t="s">
        <v>76</v>
      </c>
      <c r="C2" t="s">
        <v>11</v>
      </c>
      <c r="D2" t="s">
        <v>11</v>
      </c>
      <c r="E2" t="s">
        <v>11</v>
      </c>
      <c r="F2" t="s">
        <v>11</v>
      </c>
    </row>
    <row r="3" spans="1:6" x14ac:dyDescent="0.3">
      <c r="A3" t="s">
        <v>35</v>
      </c>
      <c r="B3" s="8" t="s">
        <v>75</v>
      </c>
      <c r="C3" t="s">
        <v>11</v>
      </c>
      <c r="D3" t="s">
        <v>11</v>
      </c>
      <c r="E3" t="s">
        <v>11</v>
      </c>
      <c r="F3" t="s">
        <v>11</v>
      </c>
    </row>
    <row r="4" spans="1:6" x14ac:dyDescent="0.3">
      <c r="A4" t="s">
        <v>4</v>
      </c>
      <c r="B4" t="s">
        <v>11</v>
      </c>
      <c r="C4" s="9" t="s">
        <v>81</v>
      </c>
      <c r="D4" t="s">
        <v>11</v>
      </c>
      <c r="E4" t="s">
        <v>11</v>
      </c>
      <c r="F4" t="s">
        <v>11</v>
      </c>
    </row>
    <row r="5" spans="1:6" x14ac:dyDescent="0.3">
      <c r="A5" t="s">
        <v>34</v>
      </c>
      <c r="B5" t="s">
        <v>11</v>
      </c>
      <c r="C5" s="8" t="s">
        <v>85</v>
      </c>
      <c r="D5" t="s">
        <v>11</v>
      </c>
      <c r="E5" t="s">
        <v>11</v>
      </c>
      <c r="F5" t="s">
        <v>11</v>
      </c>
    </row>
    <row r="6" spans="1:6" x14ac:dyDescent="0.3">
      <c r="A6" t="s">
        <v>7</v>
      </c>
      <c r="B6" t="s">
        <v>11</v>
      </c>
      <c r="C6" t="s">
        <v>11</v>
      </c>
      <c r="D6" s="9" t="s">
        <v>176</v>
      </c>
      <c r="E6" t="s">
        <v>11</v>
      </c>
      <c r="F6" t="s">
        <v>11</v>
      </c>
    </row>
    <row r="7" spans="1:6" x14ac:dyDescent="0.3">
      <c r="A7" t="s">
        <v>147</v>
      </c>
      <c r="B7" t="s">
        <v>11</v>
      </c>
      <c r="C7" t="s">
        <v>11</v>
      </c>
      <c r="D7" s="8" t="s">
        <v>177</v>
      </c>
      <c r="E7" t="s">
        <v>11</v>
      </c>
      <c r="F7" t="s">
        <v>11</v>
      </c>
    </row>
    <row r="8" spans="1:6" x14ac:dyDescent="0.3">
      <c r="A8" t="s">
        <v>20</v>
      </c>
      <c r="B8" t="s">
        <v>11</v>
      </c>
      <c r="C8" t="s">
        <v>11</v>
      </c>
      <c r="D8" t="s">
        <v>11</v>
      </c>
      <c r="E8" s="9" t="s">
        <v>327</v>
      </c>
      <c r="F8" t="s">
        <v>11</v>
      </c>
    </row>
    <row r="9" spans="1:6" x14ac:dyDescent="0.3">
      <c r="A9" t="s">
        <v>36</v>
      </c>
      <c r="B9" t="s">
        <v>11</v>
      </c>
      <c r="C9" t="s">
        <v>11</v>
      </c>
      <c r="D9" t="s">
        <v>11</v>
      </c>
      <c r="E9" s="8" t="s">
        <v>328</v>
      </c>
      <c r="F9" t="s">
        <v>11</v>
      </c>
    </row>
    <row r="10" spans="1:6" x14ac:dyDescent="0.3">
      <c r="A10" t="s">
        <v>24</v>
      </c>
      <c r="B10" t="s">
        <v>11</v>
      </c>
      <c r="C10" t="s">
        <v>11</v>
      </c>
      <c r="D10" t="s">
        <v>11</v>
      </c>
      <c r="E10" t="s">
        <v>11</v>
      </c>
      <c r="F10" s="9" t="s">
        <v>329</v>
      </c>
    </row>
    <row r="11" spans="1:6" x14ac:dyDescent="0.3">
      <c r="A11" t="s">
        <v>37</v>
      </c>
      <c r="B11" t="s">
        <v>11</v>
      </c>
      <c r="C11" t="s">
        <v>11</v>
      </c>
      <c r="D11" t="s">
        <v>11</v>
      </c>
      <c r="E11" t="s">
        <v>11</v>
      </c>
      <c r="F11" s="8" t="s">
        <v>330</v>
      </c>
    </row>
    <row r="13" spans="1:6" ht="63" customHeight="1" x14ac:dyDescent="0.3">
      <c r="A13" s="5" t="s">
        <v>38</v>
      </c>
    </row>
    <row r="14" spans="1:6" ht="43.2" x14ac:dyDescent="0.3">
      <c r="A14" s="2" t="s">
        <v>39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8F2E-3177-4C89-8653-757F063E4955}">
  <dimension ref="A1:F24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RowHeight="14.4" x14ac:dyDescent="0.3"/>
  <cols>
    <col min="1" max="1" width="43.88671875" bestFit="1" customWidth="1"/>
    <col min="2" max="2" width="31" bestFit="1" customWidth="1"/>
    <col min="5" max="5" width="15.5546875" bestFit="1" customWidth="1"/>
    <col min="6" max="6" width="16.5546875" bestFit="1" customWidth="1"/>
  </cols>
  <sheetData>
    <row r="1" spans="1:6" ht="84.75" customHeight="1" x14ac:dyDescent="0.3">
      <c r="A1" s="5" t="s">
        <v>87</v>
      </c>
      <c r="B1" t="s">
        <v>0</v>
      </c>
      <c r="C1" t="s">
        <v>45</v>
      </c>
      <c r="D1" t="s">
        <v>10</v>
      </c>
      <c r="E1" t="s">
        <v>46</v>
      </c>
      <c r="F1" t="s">
        <v>47</v>
      </c>
    </row>
    <row r="2" spans="1:6" x14ac:dyDescent="0.3">
      <c r="A2" t="s">
        <v>90</v>
      </c>
      <c r="B2" s="8" t="s">
        <v>75</v>
      </c>
      <c r="C2" t="s">
        <v>11</v>
      </c>
      <c r="D2" t="s">
        <v>11</v>
      </c>
      <c r="E2" t="s">
        <v>11</v>
      </c>
      <c r="F2" t="s">
        <v>11</v>
      </c>
    </row>
    <row r="3" spans="1:6" x14ac:dyDescent="0.3">
      <c r="A3" t="s">
        <v>41</v>
      </c>
      <c r="B3" s="9" t="s">
        <v>77</v>
      </c>
      <c r="C3" t="s">
        <v>11</v>
      </c>
      <c r="D3" t="s">
        <v>11</v>
      </c>
      <c r="E3" t="s">
        <v>11</v>
      </c>
      <c r="F3" t="s">
        <v>11</v>
      </c>
    </row>
    <row r="4" spans="1:6" x14ac:dyDescent="0.3">
      <c r="A4" t="s">
        <v>91</v>
      </c>
      <c r="B4" t="s">
        <v>11</v>
      </c>
      <c r="C4" s="8" t="s">
        <v>85</v>
      </c>
      <c r="D4" t="s">
        <v>11</v>
      </c>
      <c r="E4" t="s">
        <v>11</v>
      </c>
      <c r="F4" t="s">
        <v>11</v>
      </c>
    </row>
    <row r="5" spans="1:6" x14ac:dyDescent="0.3">
      <c r="A5" t="s">
        <v>42</v>
      </c>
      <c r="B5" t="s">
        <v>11</v>
      </c>
      <c r="C5" s="9" t="s">
        <v>86</v>
      </c>
      <c r="D5" t="s">
        <v>11</v>
      </c>
      <c r="E5" t="s">
        <v>11</v>
      </c>
      <c r="F5" t="s">
        <v>11</v>
      </c>
    </row>
    <row r="6" spans="1:6" x14ac:dyDescent="0.3">
      <c r="A6" t="s">
        <v>92</v>
      </c>
      <c r="B6" t="s">
        <v>11</v>
      </c>
      <c r="C6" t="s">
        <v>11</v>
      </c>
      <c r="D6" s="8" t="s">
        <v>177</v>
      </c>
      <c r="E6" t="s">
        <v>11</v>
      </c>
      <c r="F6" t="s">
        <v>11</v>
      </c>
    </row>
    <row r="7" spans="1:6" x14ac:dyDescent="0.3">
      <c r="A7" t="s">
        <v>153</v>
      </c>
      <c r="B7" t="s">
        <v>11</v>
      </c>
      <c r="C7" t="s">
        <v>11</v>
      </c>
      <c r="D7" s="9" t="s">
        <v>183</v>
      </c>
      <c r="E7" t="s">
        <v>11</v>
      </c>
      <c r="F7" t="s">
        <v>11</v>
      </c>
    </row>
    <row r="8" spans="1:6" x14ac:dyDescent="0.3">
      <c r="A8" t="s">
        <v>93</v>
      </c>
      <c r="B8" t="s">
        <v>11</v>
      </c>
      <c r="C8" t="s">
        <v>11</v>
      </c>
      <c r="D8" t="s">
        <v>11</v>
      </c>
      <c r="E8" s="8" t="s">
        <v>425</v>
      </c>
      <c r="F8" t="s">
        <v>11</v>
      </c>
    </row>
    <row r="9" spans="1:6" x14ac:dyDescent="0.3">
      <c r="A9" t="s">
        <v>43</v>
      </c>
      <c r="B9" t="s">
        <v>11</v>
      </c>
      <c r="C9" t="s">
        <v>11</v>
      </c>
      <c r="D9" t="s">
        <v>11</v>
      </c>
      <c r="E9" s="9" t="s">
        <v>426</v>
      </c>
      <c r="F9" t="s">
        <v>11</v>
      </c>
    </row>
    <row r="10" spans="1:6" x14ac:dyDescent="0.3">
      <c r="A10" t="s">
        <v>94</v>
      </c>
      <c r="B10" t="s">
        <v>11</v>
      </c>
      <c r="C10" t="s">
        <v>11</v>
      </c>
      <c r="D10" t="s">
        <v>11</v>
      </c>
      <c r="E10" t="s">
        <v>11</v>
      </c>
      <c r="F10" s="8" t="s">
        <v>330</v>
      </c>
    </row>
    <row r="11" spans="1:6" x14ac:dyDescent="0.3">
      <c r="A11" t="s">
        <v>44</v>
      </c>
      <c r="B11" t="s">
        <v>11</v>
      </c>
      <c r="C11" t="s">
        <v>11</v>
      </c>
      <c r="D11" t="s">
        <v>11</v>
      </c>
      <c r="E11" t="s">
        <v>11</v>
      </c>
      <c r="F11" s="10" t="s">
        <v>332</v>
      </c>
    </row>
    <row r="13" spans="1:6" ht="43.2" x14ac:dyDescent="0.3">
      <c r="A13" s="5" t="s">
        <v>40</v>
      </c>
    </row>
    <row r="14" spans="1:6" x14ac:dyDescent="0.3">
      <c r="A14" s="2"/>
    </row>
    <row r="15" spans="1:6" x14ac:dyDescent="0.3">
      <c r="A15" t="s">
        <v>104</v>
      </c>
      <c r="B15" s="9" t="s">
        <v>106</v>
      </c>
      <c r="C15" t="s">
        <v>11</v>
      </c>
      <c r="D15" t="s">
        <v>11</v>
      </c>
      <c r="E15" t="s">
        <v>11</v>
      </c>
      <c r="F15" t="s">
        <v>11</v>
      </c>
    </row>
    <row r="16" spans="1:6" x14ac:dyDescent="0.3">
      <c r="A16" t="s">
        <v>105</v>
      </c>
      <c r="B16" s="8" t="s">
        <v>331</v>
      </c>
      <c r="C16" t="s">
        <v>11</v>
      </c>
      <c r="D16" t="s">
        <v>11</v>
      </c>
      <c r="E16" t="s">
        <v>11</v>
      </c>
      <c r="F16" t="s">
        <v>11</v>
      </c>
    </row>
    <row r="17" spans="1:6" x14ac:dyDescent="0.3">
      <c r="A17" t="s">
        <v>131</v>
      </c>
      <c r="B17" t="s">
        <v>11</v>
      </c>
      <c r="C17" s="8" t="s">
        <v>136</v>
      </c>
      <c r="D17" t="s">
        <v>11</v>
      </c>
      <c r="E17" t="s">
        <v>11</v>
      </c>
      <c r="F17" t="s">
        <v>11</v>
      </c>
    </row>
    <row r="18" spans="1:6" x14ac:dyDescent="0.3">
      <c r="A18" t="s">
        <v>132</v>
      </c>
      <c r="B18" t="s">
        <v>11</v>
      </c>
      <c r="C18" s="9" t="s">
        <v>137</v>
      </c>
      <c r="D18" t="s">
        <v>11</v>
      </c>
      <c r="E18" t="s">
        <v>11</v>
      </c>
      <c r="F18" t="s">
        <v>11</v>
      </c>
    </row>
    <row r="19" spans="1:6" x14ac:dyDescent="0.3">
      <c r="A19" t="s">
        <v>169</v>
      </c>
      <c r="B19" t="s">
        <v>11</v>
      </c>
      <c r="C19" t="s">
        <v>11</v>
      </c>
      <c r="D19" s="12" t="s">
        <v>184</v>
      </c>
      <c r="E19" t="s">
        <v>11</v>
      </c>
      <c r="F19" t="s">
        <v>11</v>
      </c>
    </row>
    <row r="20" spans="1:6" x14ac:dyDescent="0.3">
      <c r="A20" t="s">
        <v>170</v>
      </c>
      <c r="B20" t="s">
        <v>11</v>
      </c>
      <c r="C20" t="s">
        <v>11</v>
      </c>
      <c r="D20" s="11" t="s">
        <v>185</v>
      </c>
      <c r="E20" t="s">
        <v>11</v>
      </c>
      <c r="F20" t="s">
        <v>11</v>
      </c>
    </row>
    <row r="21" spans="1:6" x14ac:dyDescent="0.3">
      <c r="A21" t="s">
        <v>171</v>
      </c>
      <c r="B21" t="s">
        <v>11</v>
      </c>
      <c r="C21" t="s">
        <v>11</v>
      </c>
      <c r="D21" t="s">
        <v>11</v>
      </c>
      <c r="E21" s="8" t="s">
        <v>163</v>
      </c>
      <c r="F21" t="s">
        <v>11</v>
      </c>
    </row>
    <row r="22" spans="1:6" x14ac:dyDescent="0.3">
      <c r="A22" t="s">
        <v>172</v>
      </c>
      <c r="B22" t="s">
        <v>11</v>
      </c>
      <c r="C22" t="s">
        <v>11</v>
      </c>
      <c r="D22" t="s">
        <v>11</v>
      </c>
      <c r="E22" s="9" t="s">
        <v>164</v>
      </c>
      <c r="F22" t="s">
        <v>11</v>
      </c>
    </row>
    <row r="23" spans="1:6" x14ac:dyDescent="0.3">
      <c r="A23" t="s">
        <v>173</v>
      </c>
      <c r="B23" t="s">
        <v>11</v>
      </c>
      <c r="C23" t="s">
        <v>11</v>
      </c>
      <c r="D23" t="s">
        <v>11</v>
      </c>
      <c r="E23" t="s">
        <v>11</v>
      </c>
      <c r="F23" s="8" t="s">
        <v>331</v>
      </c>
    </row>
    <row r="24" spans="1:6" x14ac:dyDescent="0.3">
      <c r="A24" t="s">
        <v>174</v>
      </c>
      <c r="B24" t="s">
        <v>11</v>
      </c>
      <c r="C24" t="s">
        <v>11</v>
      </c>
      <c r="D24" t="s">
        <v>11</v>
      </c>
      <c r="E24" t="s">
        <v>11</v>
      </c>
      <c r="F24" s="9" t="s">
        <v>214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552C-46F1-4419-A8C0-33F3984B64D5}">
  <dimension ref="A1:O41"/>
  <sheetViews>
    <sheetView zoomScale="55" zoomScaleNormal="55" workbookViewId="0">
      <selection activeCell="F51" sqref="F51"/>
    </sheetView>
  </sheetViews>
  <sheetFormatPr defaultRowHeight="14.4" x14ac:dyDescent="0.3"/>
  <cols>
    <col min="1" max="1" width="38.6640625" bestFit="1" customWidth="1"/>
    <col min="9" max="9" width="39.88671875" bestFit="1" customWidth="1"/>
    <col min="10" max="10" width="31" bestFit="1" customWidth="1"/>
    <col min="11" max="11" width="31.6640625" bestFit="1" customWidth="1"/>
    <col min="12" max="13" width="39.88671875" bestFit="1" customWidth="1"/>
  </cols>
  <sheetData>
    <row r="1" spans="1:15" x14ac:dyDescent="0.3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79</v>
      </c>
      <c r="O1" s="1" t="s">
        <v>193</v>
      </c>
    </row>
    <row r="3" spans="1:15" ht="15.75" customHeight="1" x14ac:dyDescent="0.3">
      <c r="A3" t="s">
        <v>1</v>
      </c>
      <c r="B3" t="s">
        <v>61</v>
      </c>
      <c r="C3">
        <v>10</v>
      </c>
      <c r="D3">
        <v>32</v>
      </c>
      <c r="E3" s="6">
        <v>0.3</v>
      </c>
      <c r="F3" s="1" t="s">
        <v>62</v>
      </c>
      <c r="G3" t="s">
        <v>63</v>
      </c>
      <c r="H3" t="s">
        <v>64</v>
      </c>
      <c r="I3" t="s">
        <v>69</v>
      </c>
      <c r="J3" t="s">
        <v>73</v>
      </c>
      <c r="K3" t="s">
        <v>72</v>
      </c>
      <c r="L3" t="s">
        <v>74</v>
      </c>
      <c r="M3" t="s">
        <v>70</v>
      </c>
      <c r="N3" s="2" t="s">
        <v>78</v>
      </c>
      <c r="O3">
        <v>5</v>
      </c>
    </row>
    <row r="4" spans="1:15" ht="16.5" customHeight="1" x14ac:dyDescent="0.3">
      <c r="A4" t="s">
        <v>2</v>
      </c>
      <c r="B4" t="s">
        <v>61</v>
      </c>
      <c r="C4">
        <v>10</v>
      </c>
      <c r="D4">
        <v>8</v>
      </c>
      <c r="E4" s="7">
        <v>0.3</v>
      </c>
      <c r="F4" s="1" t="s">
        <v>62</v>
      </c>
      <c r="G4" t="s">
        <v>118</v>
      </c>
      <c r="H4" t="s">
        <v>64</v>
      </c>
      <c r="I4" t="s">
        <v>80</v>
      </c>
      <c r="J4" t="s">
        <v>96</v>
      </c>
      <c r="K4" t="s">
        <v>97</v>
      </c>
      <c r="L4" t="s">
        <v>98</v>
      </c>
      <c r="M4" t="s">
        <v>70</v>
      </c>
      <c r="N4" s="2" t="s">
        <v>95</v>
      </c>
      <c r="O4">
        <v>8</v>
      </c>
    </row>
    <row r="5" spans="1:15" ht="15" customHeight="1" x14ac:dyDescent="0.3">
      <c r="A5" t="s">
        <v>3</v>
      </c>
      <c r="B5" t="s">
        <v>61</v>
      </c>
      <c r="C5">
        <v>50</v>
      </c>
      <c r="D5">
        <v>32</v>
      </c>
      <c r="E5" s="7">
        <v>0.3</v>
      </c>
      <c r="F5" s="1" t="s">
        <v>62</v>
      </c>
      <c r="G5" t="s">
        <v>63</v>
      </c>
      <c r="H5" t="s">
        <v>64</v>
      </c>
      <c r="I5" t="s">
        <v>80</v>
      </c>
      <c r="J5" t="s">
        <v>99</v>
      </c>
      <c r="K5" t="s">
        <v>100</v>
      </c>
      <c r="L5" t="s">
        <v>101</v>
      </c>
      <c r="M5" t="s">
        <v>102</v>
      </c>
      <c r="N5" s="2" t="s">
        <v>103</v>
      </c>
      <c r="O5">
        <v>17</v>
      </c>
    </row>
    <row r="6" spans="1:15" ht="18.75" customHeight="1" x14ac:dyDescent="0.3">
      <c r="A6" t="s">
        <v>113</v>
      </c>
      <c r="B6" t="s">
        <v>61</v>
      </c>
      <c r="C6">
        <v>30</v>
      </c>
      <c r="D6">
        <v>8</v>
      </c>
      <c r="E6" s="7">
        <v>0.3</v>
      </c>
      <c r="F6" s="1" t="s">
        <v>107</v>
      </c>
      <c r="G6" t="s">
        <v>63</v>
      </c>
      <c r="H6" t="s">
        <v>64</v>
      </c>
      <c r="I6" t="s">
        <v>80</v>
      </c>
      <c r="J6" t="s">
        <v>108</v>
      </c>
      <c r="K6" t="s">
        <v>109</v>
      </c>
      <c r="L6" t="s">
        <v>110</v>
      </c>
      <c r="M6" t="s">
        <v>70</v>
      </c>
      <c r="N6" s="2" t="s">
        <v>111</v>
      </c>
      <c r="O6">
        <v>30</v>
      </c>
    </row>
    <row r="7" spans="1:15" ht="18.75" customHeight="1" x14ac:dyDescent="0.3">
      <c r="A7" t="s">
        <v>112</v>
      </c>
      <c r="B7" t="s">
        <v>61</v>
      </c>
      <c r="C7">
        <v>30</v>
      </c>
      <c r="D7">
        <v>4</v>
      </c>
      <c r="E7" s="7">
        <v>0.3</v>
      </c>
      <c r="F7" s="1" t="s">
        <v>107</v>
      </c>
      <c r="G7" t="s">
        <v>63</v>
      </c>
      <c r="H7" t="s">
        <v>64</v>
      </c>
      <c r="I7" t="s">
        <v>80</v>
      </c>
      <c r="J7" t="s">
        <v>108</v>
      </c>
      <c r="K7" t="s">
        <v>109</v>
      </c>
      <c r="L7" t="s">
        <v>114</v>
      </c>
      <c r="M7" t="s">
        <v>70</v>
      </c>
      <c r="N7" s="2" t="s">
        <v>115</v>
      </c>
      <c r="O7">
        <v>9</v>
      </c>
    </row>
    <row r="8" spans="1:15" x14ac:dyDescent="0.3">
      <c r="A8" t="s">
        <v>116</v>
      </c>
      <c r="B8" t="s">
        <v>11</v>
      </c>
      <c r="C8" t="s">
        <v>11</v>
      </c>
      <c r="D8" t="s">
        <v>11</v>
      </c>
      <c r="E8" t="s">
        <v>11</v>
      </c>
      <c r="F8" s="1" t="s">
        <v>11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  <c r="N8" s="2" t="s">
        <v>11</v>
      </c>
      <c r="O8" t="s">
        <v>11</v>
      </c>
    </row>
    <row r="9" spans="1:15" x14ac:dyDescent="0.3">
      <c r="A9" t="s">
        <v>117</v>
      </c>
      <c r="B9" t="s">
        <v>11</v>
      </c>
      <c r="C9" t="s">
        <v>11</v>
      </c>
      <c r="D9" t="s">
        <v>11</v>
      </c>
      <c r="E9" t="s">
        <v>11</v>
      </c>
      <c r="F9" s="1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s="2" t="s">
        <v>11</v>
      </c>
      <c r="O9" t="s">
        <v>11</v>
      </c>
    </row>
    <row r="11" spans="1:15" ht="18" customHeight="1" x14ac:dyDescent="0.3">
      <c r="A11" t="s">
        <v>4</v>
      </c>
      <c r="B11" t="s">
        <v>61</v>
      </c>
      <c r="C11">
        <v>10</v>
      </c>
      <c r="D11">
        <v>32</v>
      </c>
      <c r="E11" s="6">
        <v>0.3</v>
      </c>
      <c r="F11" s="1" t="s">
        <v>62</v>
      </c>
      <c r="G11" t="s">
        <v>63</v>
      </c>
      <c r="H11" t="s">
        <v>64</v>
      </c>
      <c r="I11" t="s">
        <v>80</v>
      </c>
      <c r="J11" t="s">
        <v>82</v>
      </c>
      <c r="K11" t="s">
        <v>83</v>
      </c>
      <c r="L11" t="s">
        <v>84</v>
      </c>
      <c r="M11" t="s">
        <v>70</v>
      </c>
      <c r="N11" s="2" t="s">
        <v>124</v>
      </c>
      <c r="O11">
        <v>8</v>
      </c>
    </row>
    <row r="12" spans="1:15" ht="18" customHeight="1" x14ac:dyDescent="0.3">
      <c r="A12" t="s">
        <v>5</v>
      </c>
      <c r="B12" t="s">
        <v>61</v>
      </c>
      <c r="C12">
        <v>5</v>
      </c>
      <c r="D12">
        <v>32</v>
      </c>
      <c r="E12" s="6">
        <v>0.3</v>
      </c>
      <c r="F12" s="1" t="s">
        <v>62</v>
      </c>
      <c r="G12" t="s">
        <v>118</v>
      </c>
      <c r="H12" t="s">
        <v>64</v>
      </c>
      <c r="I12" t="s">
        <v>80</v>
      </c>
      <c r="J12" t="s">
        <v>121</v>
      </c>
      <c r="K12" t="s">
        <v>122</v>
      </c>
      <c r="L12" t="s">
        <v>123</v>
      </c>
      <c r="M12" t="s">
        <v>70</v>
      </c>
      <c r="N12" s="2" t="s">
        <v>125</v>
      </c>
      <c r="O12">
        <v>3</v>
      </c>
    </row>
    <row r="13" spans="1:15" ht="18.75" customHeight="1" x14ac:dyDescent="0.3">
      <c r="A13" t="s">
        <v>6</v>
      </c>
      <c r="B13" t="s">
        <v>61</v>
      </c>
      <c r="C13">
        <v>20</v>
      </c>
      <c r="D13">
        <v>32</v>
      </c>
      <c r="E13" s="7">
        <v>0.3</v>
      </c>
      <c r="F13" s="1" t="s">
        <v>62</v>
      </c>
      <c r="G13" t="s">
        <v>63</v>
      </c>
      <c r="H13" t="s">
        <v>64</v>
      </c>
      <c r="I13" t="s">
        <v>80</v>
      </c>
      <c r="J13" t="s">
        <v>126</v>
      </c>
      <c r="K13" t="s">
        <v>127</v>
      </c>
      <c r="L13" t="s">
        <v>128</v>
      </c>
      <c r="M13" t="s">
        <v>129</v>
      </c>
      <c r="N13" s="2" t="s">
        <v>130</v>
      </c>
      <c r="O13">
        <v>20</v>
      </c>
    </row>
    <row r="14" spans="1:15" ht="17.25" customHeight="1" x14ac:dyDescent="0.3">
      <c r="A14" t="s">
        <v>119</v>
      </c>
      <c r="B14" t="s">
        <v>61</v>
      </c>
      <c r="C14">
        <v>30</v>
      </c>
      <c r="D14">
        <v>4</v>
      </c>
      <c r="E14" s="7">
        <v>0.3</v>
      </c>
      <c r="F14" s="1" t="s">
        <v>62</v>
      </c>
      <c r="G14" t="s">
        <v>63</v>
      </c>
      <c r="H14" t="s">
        <v>64</v>
      </c>
      <c r="I14" t="s">
        <v>80</v>
      </c>
      <c r="J14" t="s">
        <v>133</v>
      </c>
      <c r="K14" t="s">
        <v>134</v>
      </c>
      <c r="L14" t="s">
        <v>135</v>
      </c>
      <c r="M14" t="s">
        <v>138</v>
      </c>
      <c r="N14" s="2" t="s">
        <v>139</v>
      </c>
      <c r="O14">
        <v>25</v>
      </c>
    </row>
    <row r="15" spans="1:15" ht="21" customHeight="1" x14ac:dyDescent="0.3">
      <c r="A15" t="s">
        <v>120</v>
      </c>
      <c r="B15" t="s">
        <v>61</v>
      </c>
      <c r="C15">
        <v>30</v>
      </c>
      <c r="D15">
        <v>4</v>
      </c>
      <c r="E15" s="7">
        <v>0.3</v>
      </c>
      <c r="F15" s="1" t="s">
        <v>62</v>
      </c>
      <c r="G15" t="s">
        <v>63</v>
      </c>
      <c r="H15" t="s">
        <v>64</v>
      </c>
      <c r="I15" t="s">
        <v>80</v>
      </c>
      <c r="J15" t="s">
        <v>142</v>
      </c>
      <c r="K15" t="s">
        <v>143</v>
      </c>
      <c r="L15" t="s">
        <v>144</v>
      </c>
      <c r="M15" t="s">
        <v>70</v>
      </c>
      <c r="N15" s="2" t="s">
        <v>145</v>
      </c>
      <c r="O15">
        <v>22</v>
      </c>
    </row>
    <row r="16" spans="1:15" x14ac:dyDescent="0.3">
      <c r="A16" t="s">
        <v>17</v>
      </c>
      <c r="B16" t="s">
        <v>11</v>
      </c>
      <c r="C16" t="s">
        <v>11</v>
      </c>
      <c r="D16" t="s">
        <v>11</v>
      </c>
      <c r="E16" t="s">
        <v>11</v>
      </c>
      <c r="F16" s="1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  <c r="L16" t="s">
        <v>11</v>
      </c>
      <c r="M16" t="s">
        <v>11</v>
      </c>
      <c r="N16" s="2" t="s">
        <v>11</v>
      </c>
      <c r="O16" t="s">
        <v>11</v>
      </c>
    </row>
    <row r="17" spans="1:15" x14ac:dyDescent="0.3">
      <c r="A17" t="s">
        <v>65</v>
      </c>
      <c r="B17" t="s">
        <v>11</v>
      </c>
      <c r="C17" t="s">
        <v>11</v>
      </c>
      <c r="D17" t="s">
        <v>11</v>
      </c>
      <c r="E17" t="s">
        <v>11</v>
      </c>
      <c r="F17" s="1" t="s">
        <v>11</v>
      </c>
      <c r="G17" t="s">
        <v>11</v>
      </c>
      <c r="H17" t="s">
        <v>11</v>
      </c>
      <c r="I17" t="s">
        <v>11</v>
      </c>
      <c r="J17" t="s">
        <v>11</v>
      </c>
      <c r="K17" t="s">
        <v>11</v>
      </c>
      <c r="L17" t="s">
        <v>11</v>
      </c>
      <c r="M17" t="s">
        <v>11</v>
      </c>
      <c r="N17" s="2" t="s">
        <v>11</v>
      </c>
      <c r="O17" t="s">
        <v>11</v>
      </c>
    </row>
    <row r="19" spans="1:15" ht="18.600000000000001" customHeight="1" x14ac:dyDescent="0.3">
      <c r="A19" t="s">
        <v>7</v>
      </c>
      <c r="B19" t="s">
        <v>61</v>
      </c>
      <c r="C19" t="s">
        <v>191</v>
      </c>
      <c r="D19">
        <v>32</v>
      </c>
      <c r="E19" s="6">
        <v>0.3</v>
      </c>
      <c r="F19" s="1" t="s">
        <v>62</v>
      </c>
      <c r="G19" t="s">
        <v>63</v>
      </c>
      <c r="H19" t="s">
        <v>64</v>
      </c>
      <c r="I19" t="s">
        <v>175</v>
      </c>
      <c r="J19" t="s">
        <v>178</v>
      </c>
      <c r="K19" t="s">
        <v>179</v>
      </c>
      <c r="L19" t="s">
        <v>180</v>
      </c>
      <c r="M19" t="s">
        <v>181</v>
      </c>
      <c r="N19" s="2" t="s">
        <v>182</v>
      </c>
      <c r="O19" t="s">
        <v>194</v>
      </c>
    </row>
    <row r="20" spans="1:15" x14ac:dyDescent="0.3">
      <c r="A20" t="s">
        <v>8</v>
      </c>
      <c r="B20" t="s">
        <v>61</v>
      </c>
      <c r="C20" t="s">
        <v>192</v>
      </c>
      <c r="D20">
        <v>8</v>
      </c>
      <c r="E20" s="6">
        <v>0.3</v>
      </c>
      <c r="F20" s="1" t="s">
        <v>62</v>
      </c>
      <c r="G20" t="s">
        <v>63</v>
      </c>
      <c r="H20" t="s">
        <v>64</v>
      </c>
      <c r="I20" t="s">
        <v>11</v>
      </c>
      <c r="J20" t="s">
        <v>11</v>
      </c>
      <c r="K20" t="s">
        <v>11</v>
      </c>
      <c r="L20" t="s">
        <v>11</v>
      </c>
      <c r="M20" t="s">
        <v>11</v>
      </c>
      <c r="N20" s="2" t="s">
        <v>11</v>
      </c>
      <c r="O20" t="s">
        <v>194</v>
      </c>
    </row>
    <row r="21" spans="1:15" x14ac:dyDescent="0.3">
      <c r="A21" t="s">
        <v>9</v>
      </c>
      <c r="B21" t="s">
        <v>61</v>
      </c>
      <c r="C21" t="s">
        <v>192</v>
      </c>
      <c r="D21">
        <v>64</v>
      </c>
      <c r="E21" s="6">
        <v>0.3</v>
      </c>
      <c r="F21" s="1" t="s">
        <v>62</v>
      </c>
      <c r="G21" t="s">
        <v>63</v>
      </c>
      <c r="H21" t="s">
        <v>64</v>
      </c>
      <c r="I21" t="s">
        <v>11</v>
      </c>
      <c r="J21" t="s">
        <v>11</v>
      </c>
      <c r="K21" t="s">
        <v>11</v>
      </c>
      <c r="L21" t="s">
        <v>11</v>
      </c>
      <c r="M21" t="s">
        <v>11</v>
      </c>
      <c r="N21" s="2" t="s">
        <v>11</v>
      </c>
      <c r="O21" t="s">
        <v>194</v>
      </c>
    </row>
    <row r="22" spans="1:15" ht="12.6" customHeight="1" x14ac:dyDescent="0.3">
      <c r="A22" t="s">
        <v>119</v>
      </c>
      <c r="B22" t="s">
        <v>61</v>
      </c>
      <c r="C22" t="s">
        <v>191</v>
      </c>
      <c r="D22">
        <v>4</v>
      </c>
      <c r="E22" s="6">
        <v>0.3</v>
      </c>
      <c r="F22" s="1" t="s">
        <v>62</v>
      </c>
      <c r="G22" t="s">
        <v>63</v>
      </c>
      <c r="H22" t="s">
        <v>64</v>
      </c>
      <c r="I22" t="s">
        <v>175</v>
      </c>
      <c r="J22" t="s">
        <v>187</v>
      </c>
      <c r="K22" t="s">
        <v>188</v>
      </c>
      <c r="L22" t="s">
        <v>189</v>
      </c>
      <c r="M22" t="s">
        <v>190</v>
      </c>
      <c r="N22" s="2" t="s">
        <v>186</v>
      </c>
      <c r="O22" t="s">
        <v>194</v>
      </c>
    </row>
    <row r="23" spans="1:15" ht="13.95" customHeight="1" x14ac:dyDescent="0.3">
      <c r="A23" t="s">
        <v>120</v>
      </c>
      <c r="B23" t="s">
        <v>61</v>
      </c>
      <c r="C23" t="s">
        <v>192</v>
      </c>
      <c r="D23">
        <v>4</v>
      </c>
      <c r="E23" s="6">
        <v>0.3</v>
      </c>
      <c r="F23" s="1" t="s">
        <v>62</v>
      </c>
      <c r="G23" t="s">
        <v>63</v>
      </c>
      <c r="H23" t="s">
        <v>64</v>
      </c>
      <c r="I23" t="s">
        <v>11</v>
      </c>
      <c r="J23" t="s">
        <v>11</v>
      </c>
      <c r="K23" t="s">
        <v>11</v>
      </c>
      <c r="L23" t="s">
        <v>11</v>
      </c>
      <c r="M23" t="s">
        <v>11</v>
      </c>
      <c r="N23" s="2" t="s">
        <v>11</v>
      </c>
      <c r="O23" t="s">
        <v>194</v>
      </c>
    </row>
    <row r="24" spans="1:15" x14ac:dyDescent="0.3">
      <c r="A24" t="s">
        <v>18</v>
      </c>
      <c r="B24" t="s">
        <v>11</v>
      </c>
      <c r="C24" t="s">
        <v>11</v>
      </c>
      <c r="D24" t="s">
        <v>11</v>
      </c>
      <c r="E24" t="s">
        <v>11</v>
      </c>
      <c r="F24" s="1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  <c r="L24" t="s">
        <v>11</v>
      </c>
      <c r="M24" t="s">
        <v>11</v>
      </c>
      <c r="N24" s="2" t="s">
        <v>11</v>
      </c>
      <c r="O24" t="s">
        <v>11</v>
      </c>
    </row>
    <row r="25" spans="1:15" x14ac:dyDescent="0.3">
      <c r="A25" t="s">
        <v>19</v>
      </c>
      <c r="B25" t="s">
        <v>11</v>
      </c>
      <c r="C25" t="s">
        <v>11</v>
      </c>
      <c r="D25" t="s">
        <v>11</v>
      </c>
      <c r="E25" t="s">
        <v>11</v>
      </c>
      <c r="F25" s="1" t="s">
        <v>11</v>
      </c>
      <c r="G25" t="s">
        <v>11</v>
      </c>
      <c r="H25" t="s">
        <v>11</v>
      </c>
      <c r="I25" t="s">
        <v>11</v>
      </c>
      <c r="J25" t="s">
        <v>11</v>
      </c>
      <c r="K25" t="s">
        <v>11</v>
      </c>
      <c r="L25" t="s">
        <v>11</v>
      </c>
      <c r="M25" t="s">
        <v>11</v>
      </c>
      <c r="N25" s="2" t="s">
        <v>11</v>
      </c>
      <c r="O25" t="s">
        <v>11</v>
      </c>
    </row>
    <row r="27" spans="1:15" ht="16.95" customHeight="1" x14ac:dyDescent="0.3">
      <c r="A27" t="s">
        <v>20</v>
      </c>
      <c r="B27" t="s">
        <v>61</v>
      </c>
      <c r="C27">
        <v>5</v>
      </c>
      <c r="D27">
        <v>32</v>
      </c>
      <c r="E27" s="7">
        <v>0.3</v>
      </c>
      <c r="F27" s="1" t="s">
        <v>62</v>
      </c>
      <c r="G27" t="s">
        <v>63</v>
      </c>
      <c r="H27" t="s">
        <v>64</v>
      </c>
      <c r="I27" t="s">
        <v>80</v>
      </c>
      <c r="J27" t="s">
        <v>108</v>
      </c>
      <c r="K27" t="s">
        <v>109</v>
      </c>
      <c r="L27" t="s">
        <v>146</v>
      </c>
      <c r="M27" t="s">
        <v>70</v>
      </c>
      <c r="N27" s="2" t="s">
        <v>148</v>
      </c>
      <c r="O27">
        <v>5</v>
      </c>
    </row>
    <row r="28" spans="1:15" ht="18" customHeight="1" x14ac:dyDescent="0.3">
      <c r="A28" t="s">
        <v>21</v>
      </c>
      <c r="B28" t="s">
        <v>61</v>
      </c>
      <c r="C28">
        <v>5</v>
      </c>
      <c r="D28">
        <v>8</v>
      </c>
      <c r="E28" s="7">
        <v>0.3</v>
      </c>
      <c r="F28" s="1" t="s">
        <v>62</v>
      </c>
      <c r="G28" t="s">
        <v>63</v>
      </c>
      <c r="H28" t="s">
        <v>64</v>
      </c>
      <c r="I28" t="s">
        <v>80</v>
      </c>
      <c r="J28" t="s">
        <v>108</v>
      </c>
      <c r="K28" t="s">
        <v>109</v>
      </c>
      <c r="L28" t="s">
        <v>149</v>
      </c>
      <c r="M28" t="s">
        <v>70</v>
      </c>
      <c r="N28" s="2" t="s">
        <v>150</v>
      </c>
      <c r="O28">
        <v>5</v>
      </c>
    </row>
    <row r="29" spans="1:15" ht="18" customHeight="1" x14ac:dyDescent="0.3">
      <c r="A29" t="s">
        <v>22</v>
      </c>
      <c r="B29" t="s">
        <v>61</v>
      </c>
      <c r="C29">
        <v>20</v>
      </c>
      <c r="D29">
        <v>32</v>
      </c>
      <c r="E29" s="7">
        <v>0.3</v>
      </c>
      <c r="F29" s="1" t="s">
        <v>62</v>
      </c>
      <c r="G29" t="s">
        <v>63</v>
      </c>
      <c r="H29" t="s">
        <v>64</v>
      </c>
      <c r="I29" t="s">
        <v>80</v>
      </c>
      <c r="J29" t="s">
        <v>154</v>
      </c>
      <c r="K29" t="s">
        <v>155</v>
      </c>
      <c r="L29" t="s">
        <v>156</v>
      </c>
      <c r="M29" t="s">
        <v>157</v>
      </c>
      <c r="N29" s="2" t="s">
        <v>158</v>
      </c>
      <c r="O29">
        <v>17</v>
      </c>
    </row>
    <row r="30" spans="1:15" ht="16.95" customHeight="1" x14ac:dyDescent="0.3">
      <c r="A30" t="s">
        <v>152</v>
      </c>
      <c r="B30" t="s">
        <v>61</v>
      </c>
      <c r="C30">
        <v>30</v>
      </c>
      <c r="D30">
        <v>4</v>
      </c>
      <c r="E30" s="7">
        <v>0.3</v>
      </c>
      <c r="F30" s="1" t="s">
        <v>62</v>
      </c>
      <c r="G30" t="s">
        <v>63</v>
      </c>
      <c r="H30" t="s">
        <v>64</v>
      </c>
      <c r="I30" t="s">
        <v>80</v>
      </c>
      <c r="J30" t="s">
        <v>159</v>
      </c>
      <c r="K30" t="s">
        <v>109</v>
      </c>
      <c r="L30" t="s">
        <v>160</v>
      </c>
      <c r="M30" t="s">
        <v>70</v>
      </c>
      <c r="N30" s="2" t="s">
        <v>167</v>
      </c>
      <c r="O30">
        <v>18</v>
      </c>
    </row>
    <row r="31" spans="1:15" ht="13.95" customHeight="1" x14ac:dyDescent="0.3">
      <c r="A31" t="s">
        <v>151</v>
      </c>
      <c r="B31" t="s">
        <v>61</v>
      </c>
      <c r="C31">
        <v>30</v>
      </c>
      <c r="D31">
        <v>4</v>
      </c>
      <c r="E31" s="7">
        <v>0.3</v>
      </c>
      <c r="F31" s="1" t="s">
        <v>62</v>
      </c>
      <c r="G31" t="s">
        <v>63</v>
      </c>
      <c r="H31" t="s">
        <v>64</v>
      </c>
      <c r="I31" t="s">
        <v>80</v>
      </c>
      <c r="J31" t="s">
        <v>108</v>
      </c>
      <c r="K31" t="s">
        <v>109</v>
      </c>
      <c r="L31" t="s">
        <v>165</v>
      </c>
      <c r="M31" t="s">
        <v>70</v>
      </c>
      <c r="N31" s="2" t="s">
        <v>166</v>
      </c>
      <c r="O31">
        <v>22</v>
      </c>
    </row>
    <row r="32" spans="1:15" x14ac:dyDescent="0.3">
      <c r="A32" t="s">
        <v>23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J32" t="s">
        <v>11</v>
      </c>
      <c r="K32" t="s">
        <v>11</v>
      </c>
      <c r="L32" t="s">
        <v>11</v>
      </c>
      <c r="M32" t="s">
        <v>11</v>
      </c>
      <c r="N32" t="s">
        <v>11</v>
      </c>
      <c r="O32" t="s">
        <v>11</v>
      </c>
    </row>
    <row r="33" spans="1:15" x14ac:dyDescent="0.3">
      <c r="A33" t="s">
        <v>66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</row>
    <row r="35" spans="1:15" ht="15" customHeight="1" x14ac:dyDescent="0.3">
      <c r="A35" t="s">
        <v>24</v>
      </c>
      <c r="B35" t="s">
        <v>61</v>
      </c>
      <c r="C35">
        <v>5</v>
      </c>
      <c r="D35">
        <v>32</v>
      </c>
      <c r="E35" s="7">
        <v>0.3</v>
      </c>
      <c r="F35" s="1" t="s">
        <v>62</v>
      </c>
      <c r="G35" t="s">
        <v>63</v>
      </c>
      <c r="H35" t="s">
        <v>64</v>
      </c>
      <c r="I35" t="s">
        <v>80</v>
      </c>
      <c r="J35" t="s">
        <v>108</v>
      </c>
      <c r="K35" t="s">
        <v>109</v>
      </c>
      <c r="L35" t="s">
        <v>213</v>
      </c>
      <c r="M35" t="s">
        <v>70</v>
      </c>
      <c r="N35" s="2" t="s">
        <v>212</v>
      </c>
      <c r="O35">
        <v>5</v>
      </c>
    </row>
    <row r="36" spans="1:15" ht="12.6" customHeight="1" x14ac:dyDescent="0.3">
      <c r="A36" t="s">
        <v>25</v>
      </c>
      <c r="B36" t="s">
        <v>61</v>
      </c>
      <c r="C36">
        <v>5</v>
      </c>
      <c r="D36">
        <v>8</v>
      </c>
      <c r="E36" s="7">
        <v>0.3</v>
      </c>
      <c r="F36" s="1" t="s">
        <v>62</v>
      </c>
      <c r="G36" t="s">
        <v>63</v>
      </c>
      <c r="H36" t="s">
        <v>64</v>
      </c>
      <c r="I36" t="s">
        <v>80</v>
      </c>
      <c r="J36" t="s">
        <v>108</v>
      </c>
      <c r="K36" t="s">
        <v>109</v>
      </c>
      <c r="L36" t="s">
        <v>219</v>
      </c>
      <c r="M36" t="s">
        <v>70</v>
      </c>
      <c r="N36" s="2" t="s">
        <v>220</v>
      </c>
      <c r="O36">
        <v>5</v>
      </c>
    </row>
    <row r="37" spans="1:15" ht="13.2" customHeight="1" x14ac:dyDescent="0.3">
      <c r="A37" t="s">
        <v>26</v>
      </c>
      <c r="B37" t="s">
        <v>61</v>
      </c>
      <c r="C37">
        <v>5</v>
      </c>
      <c r="D37">
        <v>32</v>
      </c>
      <c r="E37" s="7">
        <v>0.3</v>
      </c>
      <c r="F37" s="1" t="s">
        <v>62</v>
      </c>
      <c r="G37" t="s">
        <v>63</v>
      </c>
      <c r="H37" t="s">
        <v>64</v>
      </c>
      <c r="I37" t="s">
        <v>80</v>
      </c>
      <c r="J37" t="s">
        <v>221</v>
      </c>
      <c r="K37" t="s">
        <v>222</v>
      </c>
      <c r="L37" t="s">
        <v>223</v>
      </c>
      <c r="M37" t="s">
        <v>224</v>
      </c>
      <c r="N37" s="2" t="s">
        <v>225</v>
      </c>
      <c r="O37">
        <v>19</v>
      </c>
    </row>
    <row r="38" spans="1:15" ht="13.95" customHeight="1" x14ac:dyDescent="0.3">
      <c r="A38" t="s">
        <v>152</v>
      </c>
      <c r="B38" t="s">
        <v>61</v>
      </c>
      <c r="C38">
        <v>30</v>
      </c>
      <c r="D38">
        <v>4</v>
      </c>
      <c r="E38" s="7">
        <v>0.3</v>
      </c>
      <c r="F38" s="1" t="s">
        <v>62</v>
      </c>
      <c r="G38" t="s">
        <v>63</v>
      </c>
      <c r="H38" t="s">
        <v>64</v>
      </c>
      <c r="I38" t="s">
        <v>80</v>
      </c>
      <c r="J38" t="s">
        <v>108</v>
      </c>
      <c r="K38" t="s">
        <v>109</v>
      </c>
      <c r="L38" t="s">
        <v>215</v>
      </c>
      <c r="M38" t="s">
        <v>70</v>
      </c>
      <c r="N38" s="2" t="s">
        <v>216</v>
      </c>
      <c r="O38">
        <v>30</v>
      </c>
    </row>
    <row r="39" spans="1:15" ht="14.4" customHeight="1" x14ac:dyDescent="0.3">
      <c r="A39" t="s">
        <v>151</v>
      </c>
      <c r="B39" t="s">
        <v>61</v>
      </c>
      <c r="C39">
        <v>30</v>
      </c>
      <c r="D39">
        <v>4</v>
      </c>
      <c r="E39" s="7">
        <v>0.3</v>
      </c>
      <c r="F39" s="1" t="s">
        <v>62</v>
      </c>
      <c r="G39" t="s">
        <v>63</v>
      </c>
      <c r="H39" t="s">
        <v>64</v>
      </c>
      <c r="I39" t="s">
        <v>80</v>
      </c>
      <c r="J39" t="s">
        <v>108</v>
      </c>
      <c r="K39" t="s">
        <v>109</v>
      </c>
      <c r="L39" t="s">
        <v>217</v>
      </c>
      <c r="M39" t="s">
        <v>70</v>
      </c>
      <c r="N39" s="2" t="s">
        <v>218</v>
      </c>
      <c r="O39">
        <v>30</v>
      </c>
    </row>
    <row r="40" spans="1:15" x14ac:dyDescent="0.3">
      <c r="A40" t="s">
        <v>27</v>
      </c>
      <c r="B40" t="s">
        <v>11</v>
      </c>
      <c r="C40" t="s">
        <v>11</v>
      </c>
      <c r="D40" t="s">
        <v>11</v>
      </c>
      <c r="E40" t="s">
        <v>11</v>
      </c>
      <c r="F40" t="s">
        <v>11</v>
      </c>
      <c r="G40" t="s">
        <v>11</v>
      </c>
      <c r="H40" t="s">
        <v>11</v>
      </c>
      <c r="I40" t="s">
        <v>11</v>
      </c>
      <c r="J40" t="s">
        <v>11</v>
      </c>
      <c r="K40" t="s">
        <v>11</v>
      </c>
      <c r="L40" t="s">
        <v>11</v>
      </c>
      <c r="M40" t="s">
        <v>11</v>
      </c>
      <c r="N40" t="s">
        <v>11</v>
      </c>
      <c r="O40" t="s">
        <v>11</v>
      </c>
    </row>
    <row r="41" spans="1:15" x14ac:dyDescent="0.3">
      <c r="A41" t="s">
        <v>67</v>
      </c>
      <c r="B41" t="s">
        <v>11</v>
      </c>
      <c r="C41" t="s">
        <v>11</v>
      </c>
      <c r="D41" t="s">
        <v>11</v>
      </c>
      <c r="E41" t="s">
        <v>11</v>
      </c>
      <c r="F41" t="s">
        <v>11</v>
      </c>
      <c r="G41" t="s">
        <v>11</v>
      </c>
      <c r="H41" t="s">
        <v>11</v>
      </c>
      <c r="I41" t="s">
        <v>11</v>
      </c>
      <c r="J41" t="s">
        <v>11</v>
      </c>
      <c r="K41" t="s">
        <v>11</v>
      </c>
      <c r="L41" t="s">
        <v>11</v>
      </c>
      <c r="M41" t="s">
        <v>11</v>
      </c>
      <c r="N41" t="s">
        <v>11</v>
      </c>
      <c r="O41" t="s">
        <v>11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9172C2C47758B408511895F9DA73B3B" ma:contentTypeVersion="13" ma:contentTypeDescription="Ein neues Dokument erstellen." ma:contentTypeScope="" ma:versionID="30b78d21a17492bc0549a689ea45f95a">
  <xsd:schema xmlns:xsd="http://www.w3.org/2001/XMLSchema" xmlns:xs="http://www.w3.org/2001/XMLSchema" xmlns:p="http://schemas.microsoft.com/office/2006/metadata/properties" xmlns:ns3="cf9833be-c3da-418a-8a74-b2ae67b7ad8f" xmlns:ns4="d931c43f-1758-4f6d-8785-b4cf7a6426cb" targetNamespace="http://schemas.microsoft.com/office/2006/metadata/properties" ma:root="true" ma:fieldsID="1fbbbe79aa5c25d32ea0f065a22e47cb" ns3:_="" ns4:_="">
    <xsd:import namespace="cf9833be-c3da-418a-8a74-b2ae67b7ad8f"/>
    <xsd:import namespace="d931c43f-1758-4f6d-8785-b4cf7a6426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833be-c3da-418a-8a74-b2ae67b7ad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31c43f-1758-4f6d-8785-b4cf7a6426c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E151AA-EA5D-4343-9E2D-2094DFF5A954}">
  <ds:schemaRefs>
    <ds:schemaRef ds:uri="cf9833be-c3da-418a-8a74-b2ae67b7ad8f"/>
    <ds:schemaRef ds:uri="d931c43f-1758-4f6d-8785-b4cf7a6426c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81E52A3-3D0C-4FB0-800B-6ECFCCB24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833be-c3da-418a-8a74-b2ae67b7ad8f"/>
    <ds:schemaRef ds:uri="d931c43f-1758-4f6d-8785-b4cf7a6426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20F42F-5838-477E-9773-A22A0C8DA0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4) Test set performance</vt:lpstr>
      <vt:lpstr>Average Accuracy Performance</vt:lpstr>
      <vt:lpstr>Average AUC Performance</vt:lpstr>
      <vt:lpstr>Average BCE loss</vt:lpstr>
      <vt:lpstr>Average log(wP)</vt:lpstr>
      <vt:lpstr>1) Margin Validation</vt:lpstr>
      <vt:lpstr>2) Augmentation Validation</vt:lpstr>
      <vt:lpstr>3) Hyperparameter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Christopher Otto</cp:lastModifiedBy>
  <dcterms:created xsi:type="dcterms:W3CDTF">2015-06-05T18:19:34Z</dcterms:created>
  <dcterms:modified xsi:type="dcterms:W3CDTF">2020-07-27T08:23:54Z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0x01010069172C2C47758B408511895F9DA73B3B</vt:lpwstr>
  </property>
</Properties>
</file>